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40" yWindow="65521" windowWidth="8160" windowHeight="8970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</externalReferences>
  <definedNames>
    <definedName name="_xlnm.Print_Area" localSheetId="0">'1'!$A$1:$O$104</definedName>
    <definedName name="_xlnm.Print_Area" localSheetId="1">'2'!$A$1:$E$783</definedName>
    <definedName name="_xlnm.Print_Area" localSheetId="2">'3'!$A$1:$F$101</definedName>
  </definedNames>
  <calcPr fullCalcOnLoad="1"/>
</workbook>
</file>

<file path=xl/comments2.xml><?xml version="1.0" encoding="utf-8"?>
<comments xmlns="http://schemas.openxmlformats.org/spreadsheetml/2006/main">
  <authors>
    <author>ug</author>
  </authors>
  <commentList>
    <comment ref="C166" authorId="0">
      <text>
        <r>
          <rPr>
            <b/>
            <sz val="8"/>
            <rFont val="Tahoma"/>
            <family val="0"/>
          </rPr>
          <t>ug: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<sst xmlns="http://schemas.openxmlformats.org/spreadsheetml/2006/main" count="1530" uniqueCount="605">
  <si>
    <t>Dział</t>
  </si>
  <si>
    <t>Rozdział</t>
  </si>
  <si>
    <t>§</t>
  </si>
  <si>
    <t>010</t>
  </si>
  <si>
    <t>01010</t>
  </si>
  <si>
    <t>Infrastruktura wodociągowa i sanitacyjna wsi</t>
  </si>
  <si>
    <t>6260</t>
  </si>
  <si>
    <t>01095</t>
  </si>
  <si>
    <t>Pozostała działalność</t>
  </si>
  <si>
    <t>0770</t>
  </si>
  <si>
    <t>2010</t>
  </si>
  <si>
    <t>020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</si>
  <si>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</si>
  <si>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</si>
  <si>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</si>
  <si>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</si>
  <si>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0970</t>
  </si>
  <si>
    <t>Wpływy z różnych dochodów</t>
  </si>
  <si>
    <t>Dostarczanie wody</t>
  </si>
  <si>
    <t>Drogi publiczne powiatowe</t>
  </si>
  <si>
    <t>2320</t>
  </si>
  <si>
    <t>Dotacje celowe otrzymane z powiatu na zadania bieżące realizowane na podstawie porozumień (umów) między jednostkami samorządu terytorialnego</t>
  </si>
  <si>
    <t>Gospodarka gruntami i nieruchomościami</t>
  </si>
  <si>
    <t>0470</t>
  </si>
  <si>
    <t>0690</t>
  </si>
  <si>
    <t>Wpływy z różnych opłat</t>
  </si>
  <si>
    <t>0920</t>
  </si>
  <si>
    <t>Pozostałe odsetki</t>
  </si>
  <si>
    <t>Urzędy wojewódzkie</t>
  </si>
  <si>
    <t>2360</t>
  </si>
  <si>
    <t>Dochody jednostek samorządu terytorialnego związane z realizacją zadań z zakresu administracji rządowej oraz innych zadań zleconych ustawami</t>
  </si>
  <si>
    <t xml:space="preserve">Urzędy naczelnych organów władzy państwowej, kontroli i ochrony prawa </t>
  </si>
  <si>
    <t>Pozostałe wydatki obronne</t>
  </si>
  <si>
    <t>Ochotnicze straże pożarne</t>
  </si>
  <si>
    <t>Obrona cywilna</t>
  </si>
  <si>
    <t>Wpływy z podatku dochodowego od osób fizycznych</t>
  </si>
  <si>
    <t>0350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</si>
  <si>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</si>
  <si>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</si>
  <si>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</si>
  <si>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</si>
  <si>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</si>
  <si>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</si>
  <si>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</si>
  <si>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</si>
  <si>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</si>
  <si>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</si>
  <si>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</si>
  <si>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</si>
  <si>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</si>
  <si>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</si>
  <si>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</si>
  <si>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</si>
  <si>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</si>
  <si>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</si>
  <si>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</si>
  <si>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</si>
  <si>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</si>
  <si>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</si>
  <si>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</si>
  <si>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</si>
  <si>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</si>
  <si>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0010</t>
  </si>
  <si>
    <t>Podatek dochodowy od osób fizycznych</t>
  </si>
  <si>
    <t>0020</t>
  </si>
  <si>
    <t>Podatek dochodowy od osób prawnych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</si>
  <si>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</si>
  <si>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</si>
  <si>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</si>
  <si>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</si>
  <si>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</si>
  <si>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Szkoły podstawowe</t>
  </si>
  <si>
    <t>2030</t>
  </si>
  <si>
    <t>Lecznictwo ambulatoryjne</t>
  </si>
  <si>
    <t>Świadczenia rodzinne oraz składki na ubezpieczenia emerytalne i rentowe z ubezpieczenia społecznego</t>
  </si>
  <si>
    <t>Ośrodki pomocy społecznej</t>
  </si>
  <si>
    <t>Usługi opiekuńcze i specjalistyczne usługi opiekuńcze</t>
  </si>
  <si>
    <t>0830</t>
  </si>
  <si>
    <t>Wpływy z usług</t>
  </si>
  <si>
    <t>Pomoc materialna dla uczniów</t>
  </si>
  <si>
    <t>Gospodarka ściekowa i ochrona wód</t>
  </si>
  <si>
    <t>Gospodarka odpadami</t>
  </si>
  <si>
    <t>Ochrona powietrza atmosferycznego i klimatu</t>
  </si>
  <si>
    <t>Obiekty sportowe</t>
  </si>
  <si>
    <t>01008</t>
  </si>
  <si>
    <t>Melioracje wodne</t>
  </si>
  <si>
    <t>01011</t>
  </si>
  <si>
    <t>Stacja Chemiczno-Rolnicza</t>
  </si>
  <si>
    <t>01030</t>
  </si>
  <si>
    <t>Izby rolnicze</t>
  </si>
  <si>
    <t>40002</t>
  </si>
  <si>
    <t>60014</t>
  </si>
  <si>
    <t>60016</t>
  </si>
  <si>
    <t>Drogi publiczne gminne</t>
  </si>
  <si>
    <t>Plany zagospodarowania przestrzennego</t>
  </si>
  <si>
    <t>71035</t>
  </si>
  <si>
    <t>Cmentarze</t>
  </si>
  <si>
    <t>Promocja jednostek samorządu terytorialnego</t>
  </si>
  <si>
    <t>Jednostki terenowe Policji</t>
  </si>
  <si>
    <t>Zarządzanie kryzysowe</t>
  </si>
  <si>
    <t>75647</t>
  </si>
  <si>
    <t>Rezerwy ogólne i celowe</t>
  </si>
  <si>
    <t xml:space="preserve">Przedszkola </t>
  </si>
  <si>
    <t>Dowożenie uczniów do szkół</t>
  </si>
  <si>
    <t>Zwalczanie narkomanii</t>
  </si>
  <si>
    <t>Przeciwdziałanie alkoholizmowi</t>
  </si>
  <si>
    <t>Wczesne wspomaganie rozwoju dziecka</t>
  </si>
  <si>
    <t>Oświetlenie ulic, placów i dróg</t>
  </si>
  <si>
    <t>Domy i ośrodki kultury, świetlice i kluby</t>
  </si>
  <si>
    <t>Biblioteki</t>
  </si>
  <si>
    <t>Zadania w zakresie kultury fizycznej i sportu</t>
  </si>
  <si>
    <t>Rozdz.</t>
  </si>
  <si>
    <t>Treść</t>
  </si>
  <si>
    <t>Rolnictwo i łowiectwo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</si>
  <si>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</si>
  <si>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</si>
  <si>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</si>
  <si>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</si>
  <si>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</si>
  <si>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</si>
  <si>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</si>
  <si>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usług remontowych</t>
  </si>
  <si>
    <t>Zakup usług pozostałych</t>
  </si>
  <si>
    <t>Odpisy na ZFŚS</t>
  </si>
  <si>
    <t>Wydatki inwestycyjne jednostek budżetowych</t>
  </si>
  <si>
    <t>„Rozbudowa gminnej sieci wodociągowej w Kochlicach”</t>
  </si>
  <si>
    <t>„Budowa kanalizacji sanitarnej wraz z przyłączami dla miejscowości Gniewomirowice i Goślinów”</t>
  </si>
  <si>
    <t>„Budowa wodociągu tranzytowego Niedźwiedzice–Miłkowice oraz udział w budowie Stacji Uzdatniania Wody w Okmianach.”</t>
  </si>
  <si>
    <t>„Rozbudowa gminnej sieci wodociągowej w Lipcach”</t>
  </si>
  <si>
    <t>Dotacje celowe z budżetu na finansowanie lub dofinansowanie kosztów realizacji inwestycji i zakupów inwestycyjnych zakładów budżetowych</t>
  </si>
  <si>
    <t>Dotacje celowe przekazane gminie na inwestycje i zakupy inwestycyjne realizowane na podstawie porozumień (umów) między jednostkami samorządu terytorialnego</t>
  </si>
  <si>
    <t>Wpłaty gmin na rzecz izb rolniczych w wysokości 2% uzyskanych wpływów z podatku rolnego</t>
  </si>
  <si>
    <t>Wydatki inwestycyjne jedn. budżet.</t>
  </si>
  <si>
    <t>Różne opłaty i składki</t>
  </si>
  <si>
    <t>Grabarek</t>
  </si>
  <si>
    <t>Dotacja przedmiotowa z budżetu dla zakładu budżetowego</t>
  </si>
  <si>
    <t>Transport i łączność</t>
  </si>
  <si>
    <t>wydatki na zimowe utrzymanie dróg powiatowych, w tym:</t>
  </si>
  <si>
    <t>wydatki na utrzymanie dróg gminnych, w tym:</t>
  </si>
  <si>
    <t>wydatki na inwestycje, w tym:</t>
  </si>
  <si>
    <t>„Budowa drogi asfaltowej w Ulesiu - droga do obwodnicy Nr 3 - 1000m”</t>
  </si>
  <si>
    <t>„Remont chodników w Siedliskach - 1500 m”</t>
  </si>
  <si>
    <t>Gospodarka mieszkaniowa</t>
  </si>
  <si>
    <t xml:space="preserve">Zakup usług pozostałych </t>
  </si>
  <si>
    <t>Zakup usług obejmujących wykonanie ekspertyz, analiz i opinii</t>
  </si>
  <si>
    <t>Podatek od towarów i usług (VAT)</t>
  </si>
  <si>
    <t>„Utworzenie Strefy Aktywności Gospodarczej w Rzeszotarach”</t>
  </si>
  <si>
    <t>Zakup energii</t>
  </si>
  <si>
    <t>wydatki związane z kosztami zarządu wspólnotami</t>
  </si>
  <si>
    <t>ubezpieczenie budynków gminnych</t>
  </si>
  <si>
    <t>Działalność usługowa</t>
  </si>
  <si>
    <t>komisja urbanistyczna</t>
  </si>
  <si>
    <t>decyzje urbanistyczne</t>
  </si>
  <si>
    <t>zmiana studium uwarunkowań i kierunków zagospodarowania przestrzennego</t>
  </si>
  <si>
    <t>dostosowanie miejscowych planów zagospodarowania przestzrennego do struktury GIS</t>
  </si>
  <si>
    <t>MPZP Gniewomirowice II (w 2008-I etap, w 2009 II,III,IV)</t>
  </si>
  <si>
    <t>wynagrodzenia sfinansowane z dotacji z Doln. Urzędu Wojew., w tym:</t>
  </si>
  <si>
    <t>Pytlak</t>
  </si>
  <si>
    <t xml:space="preserve">Rady gmin </t>
  </si>
  <si>
    <t>Zawisza</t>
  </si>
  <si>
    <t xml:space="preserve">Urzędy gmin </t>
  </si>
  <si>
    <t>odzież ochronna i robocza</t>
  </si>
  <si>
    <t>okulary profilaktyczne</t>
  </si>
  <si>
    <t>wynagrodzenia i pochodne pracowników urzędu</t>
  </si>
  <si>
    <t>Wpłaty na PFRON</t>
  </si>
  <si>
    <t>Wynagrodzenia bezosobowe, w tym:</t>
  </si>
  <si>
    <t>umowy zlecenia dla palaczy</t>
  </si>
  <si>
    <t>pozostałe umowy o dzieło, zlecenia</t>
  </si>
  <si>
    <t>umowy zlecenia na mycie okien i sprzątanie  Urzędu</t>
  </si>
  <si>
    <t>Kołodziej</t>
  </si>
  <si>
    <t>Zakup materiałów i wyposażenia, w tym:</t>
  </si>
  <si>
    <t>mat. biurowe, śr.czystości, meble, książki</t>
  </si>
  <si>
    <t>Zakup usług remontowych, w tym:</t>
  </si>
  <si>
    <t>remont budynku Urzędu Gminy</t>
  </si>
  <si>
    <t>konserwacja i naprawa kserokopiarek i faxu</t>
  </si>
  <si>
    <t>Zakup usług pozostałych, w tym:</t>
  </si>
  <si>
    <t>opłaty i prowizje bankowe</t>
  </si>
  <si>
    <t>BHP, dofinansowanie do studiów</t>
  </si>
  <si>
    <t>Zakup usług dostępu do sieci Internet</t>
  </si>
  <si>
    <t xml:space="preserve">abonament za internet </t>
  </si>
  <si>
    <t>Opłaty z tytułu zakupu usług telefonii komórkowej</t>
  </si>
  <si>
    <t>Opłaty z tytułu zakupu usług telefonii stacjonarnej</t>
  </si>
  <si>
    <t>ekspertyzy zużytego sprzętu</t>
  </si>
  <si>
    <t>Podróże służbowe krajowe</t>
  </si>
  <si>
    <t>opłata RTV</t>
  </si>
  <si>
    <t>ubezpieczenie budynku i sprzętu urzędu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</si>
  <si>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</si>
  <si>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</si>
  <si>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</si>
  <si>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materiały promujące gmnię, upominki, kwiaty</t>
  </si>
  <si>
    <t>Zakup środków żywności</t>
  </si>
  <si>
    <t>Dotacja celowa z budżetu na finansowanie lub dofin. zadań zleconych  do realizacji stowarzyszeniom</t>
  </si>
  <si>
    <t>Lokalna Grupa Działania</t>
  </si>
  <si>
    <t>Wpłaty gmin i powiatów na rzecz innych jednostek samorządu terytorialnego oraz związków gmin lub związków powiatów na dofinansowanie zadań bieżących</t>
  </si>
  <si>
    <t>Urzędy naczelnych organów władzy państwowej, kontroli i ochrony prawa oraz sądownictwa</t>
  </si>
  <si>
    <t>Pikalski</t>
  </si>
  <si>
    <t>4110</t>
  </si>
  <si>
    <t>4120</t>
  </si>
  <si>
    <t>4170</t>
  </si>
  <si>
    <t>4210</t>
  </si>
  <si>
    <t>4300</t>
  </si>
  <si>
    <t>4410</t>
  </si>
  <si>
    <t>3030</t>
  </si>
  <si>
    <t>Różne wydatki na rzecz osób fizycznych</t>
  </si>
  <si>
    <t>4260</t>
  </si>
  <si>
    <t>Obrona narodowa</t>
  </si>
  <si>
    <t>z dotacji - zakupy na stanowisko zarządzania kryzysowego</t>
  </si>
  <si>
    <t>Bezpieczeństwo publiczne i ochrona przeciwpożarowa</t>
  </si>
  <si>
    <t>zakup paliwa do radiowozów i koszty telefonu komórkowego</t>
  </si>
  <si>
    <t>dofinansowanie do zakupu radiowozu</t>
  </si>
  <si>
    <t xml:space="preserve"> paliwo i części zamienne do wozów oraz opał</t>
  </si>
  <si>
    <t>4220</t>
  </si>
  <si>
    <t>4270</t>
  </si>
  <si>
    <t xml:space="preserve">Zakup usług remontowych </t>
  </si>
  <si>
    <t xml:space="preserve">Podróże służbowe krajowe </t>
  </si>
  <si>
    <t>4430</t>
  </si>
  <si>
    <t>remont remizy OSP Miłkowice</t>
  </si>
  <si>
    <t>remont remizy OSP Rzeszotary</t>
  </si>
  <si>
    <t>remont remizy OSP Grzymalin</t>
  </si>
  <si>
    <t>Wydatki na zakupy inwestycyjne jedn.budż.</t>
  </si>
  <si>
    <t>Zakup wozu strażackiego dla OSP Miłkowice</t>
  </si>
  <si>
    <t>telefon na stanowisku zarządzania kryzysowego</t>
  </si>
  <si>
    <t>Dochody od osób prawnych, od osób fizycznych i od innych jednostek nieposiadających osobowości prawnej oraz wydatki związane z ich poborem</t>
  </si>
  <si>
    <t>Wynagrodzenia agencyjno-prowizyjne</t>
  </si>
  <si>
    <t>Obsługa długu publicznego</t>
  </si>
  <si>
    <t>Obsługa papierów wartościowych, kredytów i pożyczek jednostek samorządu terytorialnego</t>
  </si>
  <si>
    <t>8070</t>
  </si>
  <si>
    <t>Odsetki i dyskonto od skarbowych papierów wartościowych oraz od krajowych pożyczek i kredytów</t>
  </si>
  <si>
    <t>Różne rozliczenia</t>
  </si>
  <si>
    <t>4810</t>
  </si>
  <si>
    <t>Rezerwy, w tym:</t>
  </si>
  <si>
    <t>rezerwa ogólna</t>
  </si>
  <si>
    <t>rezerwa celowa na Zarządzanie Kryzysowe</t>
  </si>
  <si>
    <t>Oświata i wychowanie</t>
  </si>
  <si>
    <t>2310</t>
  </si>
  <si>
    <t>dotacja dla UM Legnica na przedszkole</t>
  </si>
  <si>
    <t>dotacja dla UM Lubin na przedszkole</t>
  </si>
  <si>
    <t>zakup biletów miesięcznych</t>
  </si>
  <si>
    <t>4440</t>
  </si>
  <si>
    <t>remont autobusu gminnego</t>
  </si>
  <si>
    <t>awans zawodowy nauczycieli-komisja</t>
  </si>
  <si>
    <t>ogłoszenia w prasie</t>
  </si>
  <si>
    <t>6050</t>
  </si>
  <si>
    <t>Ochrona zdrowia</t>
  </si>
  <si>
    <t>6059</t>
  </si>
  <si>
    <t>realizacja programu profilaktycznego</t>
  </si>
  <si>
    <t>2800</t>
  </si>
  <si>
    <t>Dotacja celowa z budżetu dla pozostałych jednostek zaliczanych do sektora finansów publicznych</t>
  </si>
  <si>
    <t>2820</t>
  </si>
  <si>
    <t>Dotacja celowa z budżetu na finansowanie lub dofinansowanie zadań zleconych  do realizacji stowarzyszeniom</t>
  </si>
  <si>
    <t>środki na programy profilaktyczne:</t>
  </si>
  <si>
    <t>4740</t>
  </si>
  <si>
    <t>Pomoc społeczna</t>
  </si>
  <si>
    <t>Domy pomocy społecznej</t>
  </si>
  <si>
    <t>Zakup usług przez jednostki samorządu terytorialnego od innych jednostek samorządu terytorialnego</t>
  </si>
  <si>
    <t>Świadczenia społeczne</t>
  </si>
  <si>
    <t>4040</t>
  </si>
  <si>
    <t>4350</t>
  </si>
  <si>
    <t>4700</t>
  </si>
  <si>
    <t>4750</t>
  </si>
  <si>
    <t>6060</t>
  </si>
  <si>
    <t>Wydatki na zakupy inwestycyjne jedn. budżetowych</t>
  </si>
  <si>
    <t>Składki na ubezpieczenie zdrowotne opłacane za osoby pobierające niektóre świadczenia z pomocy społecznej oraz niektóre świadczenia rodzinne</t>
  </si>
  <si>
    <t>4130</t>
  </si>
  <si>
    <t>Składki na ubezpieczenie zdrowotne</t>
  </si>
  <si>
    <t>Zasiłki i pomoc w naturze oraz składki na ubezpieczenie społeczne</t>
  </si>
  <si>
    <t>3110</t>
  </si>
  <si>
    <t>Dodatki mieszkaniowe</t>
  </si>
  <si>
    <t>4280</t>
  </si>
  <si>
    <t>Zakup usług zdrowotnych</t>
  </si>
  <si>
    <t>Plan 2008</t>
  </si>
  <si>
    <t>Wydatki na zakupy inwestycyjne jednostek budżetowych</t>
  </si>
  <si>
    <t>2480</t>
  </si>
  <si>
    <t>Dotacja podmiotowa z budżetu dla samorządowej instytucji kultury</t>
  </si>
  <si>
    <t>prace społecznie użyteczne</t>
  </si>
  <si>
    <t>doposażenie punktów wydawania posiłków w Zespole szkół</t>
  </si>
  <si>
    <t>Edukacyjna Opieka Wychowawcza</t>
  </si>
  <si>
    <t>Kolonie i obozy oraz inne formy wypoczynku dzieci</t>
  </si>
  <si>
    <t>3240</t>
  </si>
  <si>
    <t>Stypendia dla uczniów</t>
  </si>
  <si>
    <t>3260</t>
  </si>
  <si>
    <t>Inne formy pomocy dla uczniów</t>
  </si>
  <si>
    <t>Gospodarka komunalna i ochrona środowiska</t>
  </si>
  <si>
    <t>Wydatki  inwestycyjne jedn. budżetowych</t>
  </si>
  <si>
    <t>na pizometry na wysypisku</t>
  </si>
  <si>
    <t>na pojemniki na odpady segregowane-dotacja dla GZGK</t>
  </si>
  <si>
    <t>Budowa kotłowni ekologicznej dla kompleksu budynków publicznych w Miłkowicach</t>
  </si>
  <si>
    <t xml:space="preserve">Ochrona różnorodności biologicznej i krajobrazu </t>
  </si>
  <si>
    <t xml:space="preserve">Wynagrodzenia bezosobowe </t>
  </si>
  <si>
    <t>wycinka drzew, ocena dendrologiczna</t>
  </si>
  <si>
    <t>inwentaryzacja przyrodnicza</t>
  </si>
  <si>
    <t>Wpłaty gmin i powiatów na rzecz innych jednostek samorządu terytorialnego oraz związków gmin lub związków powiatów na dofinansowanie zadań inwestycyjnych i zakupów inwestycyjnych</t>
  </si>
  <si>
    <t>Kultura i ochrona dziedzictwa narodowego</t>
  </si>
  <si>
    <t>dotacja dla GOKiS na kulturę</t>
  </si>
  <si>
    <t>Dotacja podmiotowa z budżetu dla samorząd. instyt. kultury</t>
  </si>
  <si>
    <t>6220</t>
  </si>
  <si>
    <t>Dotacje celowe z budżetu na finansowanie lub dofinansowanie kosztów realizacji inwestycji i zakupów inwestycyjnych innych jednostek sektora finansów publicznych</t>
  </si>
  <si>
    <t>remont i modernizacja c.o. - Ulesie</t>
  </si>
  <si>
    <t>dotacja dla GOKiS na biblioteki</t>
  </si>
  <si>
    <t>Adaptacja budynku stołówki w Miłkowicach na bibliotekę</t>
  </si>
  <si>
    <t>Ochrona zabytków i opieka nad zabytkami</t>
  </si>
  <si>
    <t>2720</t>
  </si>
  <si>
    <t>Dotacje celowe z budżetu na finansowanie lub dofinansowanie prac remontowych i konserwatorskich obiektów zabytkowych przekazane jedn. niezaliczanym do sektora finansów publicznych</t>
  </si>
  <si>
    <t>Kultura fizyczna i sport</t>
  </si>
  <si>
    <t>6058</t>
  </si>
  <si>
    <t>dotacja dla GOKiS na sport</t>
  </si>
  <si>
    <t>dotacja dla stowarzyszeń na sport</t>
  </si>
  <si>
    <t>Razem:</t>
  </si>
  <si>
    <t>sporządziła</t>
  </si>
  <si>
    <t>Skarbnik Gminy Miłkowice</t>
  </si>
  <si>
    <t>Renata Matusiewicz</t>
  </si>
  <si>
    <t>GOPS</t>
  </si>
  <si>
    <r>
      <t xml:space="preserve">Zakup środków żywności </t>
    </r>
    <r>
      <rPr>
        <i/>
        <sz val="9"/>
        <rFont val="Verdana"/>
        <family val="2"/>
      </rPr>
      <t>(na zawody strażackie)</t>
    </r>
  </si>
  <si>
    <r>
      <t>Zakup usług pozostałych</t>
    </r>
    <r>
      <rPr>
        <i/>
        <sz val="9"/>
        <rFont val="Verdana"/>
        <family val="2"/>
      </rPr>
      <t xml:space="preserve"> </t>
    </r>
  </si>
  <si>
    <r>
      <t xml:space="preserve">Zakup usług pozostałych </t>
    </r>
    <r>
      <rPr>
        <i/>
        <sz val="9"/>
        <rFont val="Verdana"/>
        <family val="2"/>
      </rPr>
      <t>(ogłoszenia w gazecie)</t>
    </r>
  </si>
  <si>
    <t>Wpływy z innych opłat stanowiących dochody jednostek samorządu terytorialnego na podstawie ustaw</t>
  </si>
  <si>
    <t>tonery, taśmy, atrament do drukarek, płyty</t>
  </si>
  <si>
    <t>wynagrodzenia sfinansowane z dotacji z Krajowego Biura Wyborczego - na uzupełnianie spisu wyborców, w tym:</t>
  </si>
  <si>
    <t>Plan na
2010 rok</t>
  </si>
  <si>
    <t>Ryżewska</t>
  </si>
  <si>
    <t>Zespół</t>
  </si>
  <si>
    <t>Rzeszotary</t>
  </si>
  <si>
    <t>UG</t>
  </si>
  <si>
    <t>„Budowa kanalizacji sanitarnej dla miejscowości Pątnówek, Bobrów, Jakuszów i Jezierzany” - I Etap Pątnówek-Jakuszów</t>
  </si>
  <si>
    <t>„Rozbudowa gminnej sieci sanitarnej w Dobrzejowie”</t>
  </si>
  <si>
    <t>„Rozbudowa gminnej sieci sanitarnej w Grzymalinie”</t>
  </si>
  <si>
    <t>„Budowa kanalizacji sanitarnej i wodociągowej w Miłkowicach w obrębie ulic: 15 Sierpnia, 11 Listopada, Konstytucji 3 Maja”</t>
  </si>
  <si>
    <t>„Rozbudowa kanalizacji sanitarnej ul.Leśnej w Rzeszotarach ”</t>
  </si>
  <si>
    <t>dotacja dla GZGK do wody</t>
  </si>
  <si>
    <t>dotacja dla GZGK do ścieków</t>
  </si>
  <si>
    <t>dotacja dla GZGK do mieszkań</t>
  </si>
  <si>
    <t>dotacja dla GZGK do cmentarzy</t>
  </si>
  <si>
    <t>dotacja dla GZGK do wysypiska</t>
  </si>
  <si>
    <t>dotacja dla GZGK do selektywnej zbiórki odpadów</t>
  </si>
  <si>
    <t>dotacja dla GZGK do dowozu uczniów do szkół</t>
  </si>
  <si>
    <t>Dotacje celowe przekazane dla powiatu na zadania bieżące realizowane na podstawie porozumień (umów) między jednostkami samorządu terytorialnego</t>
  </si>
  <si>
    <t>Żwirek</t>
  </si>
  <si>
    <t>„Remont dróg transportu rolnego w Studnicy”</t>
  </si>
  <si>
    <t>„Remont dróg transportu rolnego w Kochlicach”</t>
  </si>
  <si>
    <t xml:space="preserve">Zakup materiałów i wyposażenia </t>
  </si>
  <si>
    <t>Wytwarzanie i zaopatrywanie w en.elektryczną, gaz i wodę</t>
  </si>
  <si>
    <t>Administracja publiczna</t>
  </si>
  <si>
    <t>Wybory do Parlamentu Europejskiego</t>
  </si>
  <si>
    <t>3000</t>
  </si>
  <si>
    <r>
      <t xml:space="preserve">Wpłaty jednostek na fundusz celowy </t>
    </r>
    <r>
      <rPr>
        <i/>
        <sz val="9"/>
        <rFont val="Verdana"/>
        <family val="2"/>
      </rPr>
      <t>(Policji)</t>
    </r>
  </si>
  <si>
    <t>8110</t>
  </si>
  <si>
    <t xml:space="preserve">Odsetki od samorządowych papierów wartościowych </t>
  </si>
  <si>
    <t>Kühn</t>
  </si>
  <si>
    <t>Zakup agregatu prądotwórczego</t>
  </si>
  <si>
    <t>Wykup dróg, zgodnie z obowiązującym planem zagospodarowania przestrzennego</t>
  </si>
  <si>
    <t>koszty przeprowadzenia kontroli wewnętrznej</t>
  </si>
  <si>
    <t xml:space="preserve">MPZP Ulesie-Lipce </t>
  </si>
  <si>
    <t>Kühn - fundusz sołecki</t>
  </si>
  <si>
    <t>4240</t>
  </si>
  <si>
    <t>Zakup pomocy naukowych</t>
  </si>
  <si>
    <r>
      <t xml:space="preserve">Zakup materiałów i wyposażenia </t>
    </r>
  </si>
  <si>
    <t>Schronisko dla bezdomnych zwierząt</t>
  </si>
  <si>
    <t xml:space="preserve">Stacja bazowa systemu selektywnego alarmowania i ostrzegania ludności </t>
  </si>
  <si>
    <t>druki do USC, książki, firany, kieliszki, książki</t>
  </si>
  <si>
    <t>oprawa ksiąg USC</t>
  </si>
  <si>
    <t>aktualizacja Gminnego Programu Gospodarki Odpadami</t>
  </si>
  <si>
    <t>Gminny Program Usuwania Wyrobów zawierających azbest</t>
  </si>
  <si>
    <t>za odbiór odpadów niebezpiecznych</t>
  </si>
  <si>
    <t>pozostałe koszty</t>
  </si>
  <si>
    <t>Remont świetlicy wiejskiej w Miłkowicach</t>
  </si>
  <si>
    <t>Remont remizy i świetlicy wiejskiej w Rzeszotarach</t>
  </si>
  <si>
    <t>Wyszczególnienie</t>
  </si>
  <si>
    <t>Plan
2010 roku</t>
  </si>
  <si>
    <t>„Remont drogi asfaltowej w Ulesiu - dr. do obwodnicy”</t>
  </si>
  <si>
    <t>„Remont dróg w Miłkowicach”</t>
  </si>
  <si>
    <t>„Remont dróg w Grzymalinie”</t>
  </si>
  <si>
    <t xml:space="preserve">opał, materiały do remontu </t>
  </si>
  <si>
    <t>sprzęt komputerowy</t>
  </si>
  <si>
    <t>usługi kominiarskie, wywóz nieczystości</t>
  </si>
  <si>
    <t>Wybory do rad gmin, rad powiatów i sejmików województw, wybory wójtów, burmistrzów i prezydentów oraz referenda gminne, powiatowe i woj.</t>
  </si>
  <si>
    <t>licencje na programy komputerowe</t>
  </si>
  <si>
    <t>składka członkowska do Zw. Gmin Wiejskich RP</t>
  </si>
  <si>
    <t>2540</t>
  </si>
  <si>
    <t>Dotacja podmiotowa z budżetu dla niepublicznej jednostki systemu oświaty</t>
  </si>
  <si>
    <t>Dotacje celowe z budżetu na finansowanie lub dofinansowanie kosztów realizacji inwestycji i zakupów inwestycyjnych zakładów budż.</t>
  </si>
  <si>
    <t>Schroniska dla zwierząt</t>
  </si>
  <si>
    <t>Świetlica kontenerowa dla Goślinowa</t>
  </si>
  <si>
    <t>Remont komina w budynku GOKiS Siedliska</t>
  </si>
  <si>
    <t>2900</t>
  </si>
  <si>
    <t>modernizacja gminnej sieci wodociągowej (dotacja dla GZGK)</t>
  </si>
  <si>
    <t>modernizacja gminnej sieci kanalizacyjnej (dotacja dla GZGK)</t>
  </si>
  <si>
    <t>wydatki na umowy za sprzątanie przystanków, w tym:</t>
  </si>
  <si>
    <t>Wykup gruntów, na których posadowione są przepompownie ścieków</t>
  </si>
  <si>
    <t>koszty energii elektrycznej na klatkach schodowych, w cześciach wspólnych</t>
  </si>
  <si>
    <t>wynagrodzenie kuratora za wymeldowanie z urzędu</t>
  </si>
  <si>
    <t>300</t>
  </si>
  <si>
    <t>Zakup usług obejmujących wykonanie ekspertyz, analiz, opinii</t>
  </si>
  <si>
    <t>wynagrodzenia kierowców OSP i komendanta wraz z pochodnymi, w tym:</t>
  </si>
  <si>
    <t>z dotacji - zakupy i szkolenie na stanowisku zarządzania kryzysowego</t>
  </si>
  <si>
    <t>wynagrodzenia i pochodne za inkaso i dostarczanie nakazów płatniczych</t>
  </si>
  <si>
    <t>Budowa Gminnego Ośrodka Zdrowia w Miłkowicach wraz z wyposażeniem</t>
  </si>
  <si>
    <t>Przebudowa boiska sportowego w Miłkowicach</t>
  </si>
  <si>
    <t>DOCHODY</t>
  </si>
  <si>
    <t>deficyt</t>
  </si>
  <si>
    <t>„Budowa sieci wodociągowej dla miejscowości Głuchowice i Kochlice”</t>
  </si>
  <si>
    <t>„Remont dróg osiedlowych w Miłkowicach- ul. 22 Lipca”</t>
  </si>
  <si>
    <t>„Remont drogi osiedlowej w Gniewomirowicach"</t>
  </si>
  <si>
    <t>"Budowa ciągu pieszo-jezdnego w Miłkowicach (przy stacji PKP)"</t>
  </si>
  <si>
    <t>Świetlica kontenerowa dla Jakuszowa</t>
  </si>
  <si>
    <t>MPZP Miłkowice-Siedliska IV etap</t>
  </si>
  <si>
    <t>MPZP Grzymalin I, II, III etap</t>
  </si>
  <si>
    <t>MPZP Gniewomirowice-Goślinów III,IV eta</t>
  </si>
  <si>
    <t>MPZP Kochlice-Rzeszotary III, IV etap</t>
  </si>
  <si>
    <t>Lokalna Grupa Rybacka</t>
  </si>
  <si>
    <t>3020</t>
  </si>
  <si>
    <t>Wydatki osobowe nie zaliczone do wynagrodzeń</t>
  </si>
  <si>
    <t>Szkolno-Gimnazjalny Zespół Szkół w Miłkowicach</t>
  </si>
  <si>
    <t>SP w Rzeszotarach</t>
  </si>
  <si>
    <t>Zakup pomocy naukowych, dydaktycznych i książek</t>
  </si>
  <si>
    <t>4370</t>
  </si>
  <si>
    <t>Oddziały przedszkolne w szkołach podstawowych</t>
  </si>
  <si>
    <t>Gimnazja</t>
  </si>
  <si>
    <t>Dokształcanie i doskonalenie nauczycieli</t>
  </si>
  <si>
    <t>sfinansowane z dotacji-własne bieżące</t>
  </si>
  <si>
    <t>ze środków gminy</t>
  </si>
  <si>
    <t>135.000</t>
  </si>
  <si>
    <t>380.278</t>
  </si>
  <si>
    <t>PLAN WYDATKÓW BUDŻETOWYCH NA ROK 2010</t>
  </si>
  <si>
    <t>"Remont chodnika w Miłkowicach (kontynuacja)"</t>
  </si>
  <si>
    <t xml:space="preserve">Różne opłaty i składki </t>
  </si>
  <si>
    <t xml:space="preserve">Zakup energii </t>
  </si>
  <si>
    <t xml:space="preserve">Zakup usług obejmujących tłumaczenia </t>
  </si>
  <si>
    <t>Utworzenie Centrum Edukacyjno-Kulturalnego w Ulesiu</t>
  </si>
  <si>
    <t>Urząd Gminy Miłkowice</t>
  </si>
  <si>
    <t>Urząd Gminy</t>
  </si>
  <si>
    <t>Szkolno-Gimnazjalny Zespół Szkół</t>
  </si>
  <si>
    <t>Szkolno-Gim. Zespół Szkół</t>
  </si>
  <si>
    <t xml:space="preserve">Zakup usług przez jednostki samorządu terytorialnego od innych jednostek samorządu terytorialnego </t>
  </si>
  <si>
    <t>Świadczenia rodzinne, świadczenia z funduszu alimentacyjneego oraz składki na ubezpieczenia emerytalne i rentowe z ubezpieczenia społecznego</t>
  </si>
  <si>
    <t>Zasiłki i pomoc w naturze oraz składki na ubezpieczenia emerytalne i rentowe</t>
  </si>
  <si>
    <t>Zasiłki stałe</t>
  </si>
  <si>
    <t>Gminny Ośrodek Pomocy Społecznej w Miłkowicach</t>
  </si>
  <si>
    <t>Miłkowice 1 lutego 2010 r.</t>
  </si>
  <si>
    <t>zakup środków czystości, paliwa do kosiarek</t>
  </si>
  <si>
    <t>materiały do remontu dróg</t>
  </si>
  <si>
    <t>utrzymanie dróg gminnych zimowe i letnie, wywóz nieczystości z przystanków</t>
  </si>
  <si>
    <t>zakup pozostałych usług dot. dróg gminnych</t>
  </si>
  <si>
    <t xml:space="preserve">Różne wydatki na rzecz osób fizycznych </t>
  </si>
  <si>
    <t>www, BIP, eksploatacja ZSI</t>
  </si>
  <si>
    <t>Wydawanie biuletynu "Zycie Gminy", konferencje, forum, folder promocyjny</t>
  </si>
  <si>
    <t>Zakup akcesoriów komputerowych, w tym programów i licencji</t>
  </si>
  <si>
    <t>PLAN DOCHODÓW BUDŻETU GMINY MIŁKOWICE NA ROK 2010</t>
  </si>
  <si>
    <t>Nazwa</t>
  </si>
  <si>
    <t>Plan ogółem</t>
  </si>
  <si>
    <t>1</t>
  </si>
  <si>
    <t>2</t>
  </si>
  <si>
    <t>3</t>
  </si>
  <si>
    <t>4</t>
  </si>
  <si>
    <t>5</t>
  </si>
  <si>
    <t>Leśnictwo</t>
  </si>
  <si>
    <t xml:space="preserve">w tym z tytułu dotacji
i środków na finansowanie wydatków na realizację zadań finansowanych z udziałem środków, o których mowa w art. 5 ust. 1 pkt 2 i 3 
</t>
  </si>
  <si>
    <t>400</t>
  </si>
  <si>
    <t>Wytwarzanie i zaopatrywanie w energię elektryczną, gaz i wodę</t>
  </si>
  <si>
    <t>600</t>
  </si>
  <si>
    <t>700</t>
  </si>
  <si>
    <t>70005</t>
  </si>
  <si>
    <t>Wpływy z opłat za zarząd, użytkowanie i użytkowanie wieczyste nieruchomości</t>
  </si>
  <si>
    <t>750</t>
  </si>
  <si>
    <t>75011</t>
  </si>
  <si>
    <t>69 122,00</t>
  </si>
  <si>
    <t>Dotacje celowe otrzymane z budżetu państwa na realizację zadań bieżących z zakresu administracji rządowej oraz innych zadań zleconych gminie (związkom gmin) ustawami</t>
  </si>
  <si>
    <t>75023</t>
  </si>
  <si>
    <t>Urzędy gmin (miast i miast na prawach powiatu)</t>
  </si>
  <si>
    <t>15 000,00</t>
  </si>
  <si>
    <t>751</t>
  </si>
  <si>
    <t>1 040,00</t>
  </si>
  <si>
    <t>75101</t>
  </si>
  <si>
    <t>Urzędy naczelnych organów władzy państwowej, kontroli i ochrony prawa</t>
  </si>
  <si>
    <t>754</t>
  </si>
  <si>
    <t>1 000,00</t>
  </si>
  <si>
    <t>75414</t>
  </si>
  <si>
    <t>756</t>
  </si>
  <si>
    <t>4 691 801,00</t>
  </si>
  <si>
    <t>75601</t>
  </si>
  <si>
    <t>Podatek od działalności gospodarczej osób fizycznych, opłacany w formie karty podatkowej</t>
  </si>
  <si>
    <t>75615</t>
  </si>
  <si>
    <t>1 065 864,00</t>
  </si>
  <si>
    <t>983 126,00</t>
  </si>
  <si>
    <t>47 896,00</t>
  </si>
  <si>
    <t>11 509,00</t>
  </si>
  <si>
    <t>11 245,00</t>
  </si>
  <si>
    <t>10 000,00</t>
  </si>
  <si>
    <t>88,00</t>
  </si>
  <si>
    <t>2 000,00</t>
  </si>
  <si>
    <t>75616</t>
  </si>
  <si>
    <t>Wpływy z podatku rolnego, podatku leśnego, podatku od spadków i darowizn, podatku od czynności cywilno-prawnych oraz podatków i opłat lokalnych od osób fizycznych</t>
  </si>
  <si>
    <t>1 250 927,00</t>
  </si>
  <si>
    <t>510 283,00</t>
  </si>
  <si>
    <t>391 224,00</t>
  </si>
  <si>
    <t>1 620,00</t>
  </si>
  <si>
    <t>150 000,00</t>
  </si>
  <si>
    <t>16 000,00</t>
  </si>
  <si>
    <t>1 700,00</t>
  </si>
  <si>
    <t>3 100,00</t>
  </si>
  <si>
    <t>160 000,00</t>
  </si>
  <si>
    <t>7 000,00</t>
  </si>
  <si>
    <t>75618</t>
  </si>
  <si>
    <t>225 700,00</t>
  </si>
  <si>
    <t>0400</t>
  </si>
  <si>
    <t>Wpływy z opłaty produktowej</t>
  </si>
  <si>
    <t>700,00</t>
  </si>
  <si>
    <t>30 000,00</t>
  </si>
  <si>
    <t>65 000,00</t>
  </si>
  <si>
    <t>130 000,00</t>
  </si>
  <si>
    <t>75621</t>
  </si>
  <si>
    <t>Udziały gmin w podatkach stanowiących dochód budżetu państwa</t>
  </si>
  <si>
    <t>2 148 310,00</t>
  </si>
  <si>
    <t>2 135 310,00</t>
  </si>
  <si>
    <t>13 000,00</t>
  </si>
  <si>
    <t>758</t>
  </si>
  <si>
    <t>75801</t>
  </si>
  <si>
    <t>3 477 597,00</t>
  </si>
  <si>
    <t>75807</t>
  </si>
  <si>
    <t>1 409 106,00</t>
  </si>
  <si>
    <t>75814</t>
  </si>
  <si>
    <t>852</t>
  </si>
  <si>
    <t>85212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</si>
  <si>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</si>
  <si>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</si>
  <si>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Dotacje celowe otrzymane z budżetu państwa na realizację własnych zadań bieżących gmin (związków gmin)</t>
  </si>
  <si>
    <t>85214</t>
  </si>
  <si>
    <t>248 000,00</t>
  </si>
  <si>
    <t>85216</t>
  </si>
  <si>
    <t>85219</t>
  </si>
  <si>
    <t>133 600,00</t>
  </si>
  <si>
    <t>85228</t>
  </si>
  <si>
    <t>18 000,00</t>
  </si>
  <si>
    <t>900</t>
  </si>
  <si>
    <t>90019</t>
  </si>
  <si>
    <t>Wpływy i wydatki związane z gromadzeniem środków z opłat i kar za korzystanie ze środowiska</t>
  </si>
  <si>
    <t>1 915 000,00</t>
  </si>
  <si>
    <t>Dotacje otrzymane z funduszy celowych na finansowanie lub dofinansowanie kosztów realizacji inwestycji i zakupów inwestycyjnych jednostek sektora finansów publicznych</t>
  </si>
  <si>
    <t>6298</t>
  </si>
  <si>
    <t>Środki na dofinansowanie własnych inwestycji gmin (związków gmin), powiatów (związków powiatów), samorządów województw, pozyskane z innych źródeł</t>
  </si>
  <si>
    <t>631 400,00</t>
  </si>
  <si>
    <t>48 000,00</t>
  </si>
  <si>
    <t>6300</t>
  </si>
  <si>
    <t>Wpływy z tytułu pomocy finansowej udzielanej między jednostkami samorządu terytorialnego na dofinansowanie własnych zadań inwestycyjnych i zakupów inwestycyjnych</t>
  </si>
  <si>
    <t>583 400,00</t>
  </si>
  <si>
    <t>944 000,00</t>
  </si>
  <si>
    <t>Wpłaty z tytułu odpłatnego nabycia prawa własności oraz prawa użytkowania wieczystego nieruchomości</t>
  </si>
  <si>
    <t>Ogółem:</t>
  </si>
  <si>
    <t xml:space="preserve">w tym z tytułu dotacji
i środków na finansowanie wydatków na realizację zadań finansowanych z udziałem środków, o których mowa w art. 5 ust. 1     pkt 2 i 3 
</t>
  </si>
  <si>
    <t xml:space="preserve"> fundusz sołecki Jezierzany (wiata przystankowa)</t>
  </si>
  <si>
    <t xml:space="preserve">opłaty pocztowe, monitoring, ogłoszenia </t>
  </si>
  <si>
    <t>fundusz sołecki Ulesie-Lipce (cmentarz Ulesie)</t>
  </si>
  <si>
    <t xml:space="preserve"> fundusz sołecki Ulesie-Lipce (tablica inf. przy "Kolumnie Łez")</t>
  </si>
  <si>
    <t xml:space="preserve"> fundusz sołecki Miłkowice (obuwie bojowe)</t>
  </si>
  <si>
    <t xml:space="preserve"> fundusz sołecki Ulesie-Lipce (mundury)</t>
  </si>
  <si>
    <t xml:space="preserve">                                 dotacja dla GZGK do wywozu odpadów segregowanych i utrzymania składowiska odpadów</t>
  </si>
  <si>
    <t xml:space="preserve">wydatki na związane ze sprzedażą mienia </t>
  </si>
  <si>
    <t>dotacja na Przedszkole Niepubliczne "Słoneczko" w Miłkowicach</t>
  </si>
  <si>
    <t>środki na wkład własny w realizację programu "Radosna Szkoła"</t>
  </si>
  <si>
    <t xml:space="preserve"> fundusz sołecki Rzeszotary-Dobrzejów (monitoring na budynku szkoły)</t>
  </si>
  <si>
    <t>Urząd Gminy Miłkowice (dotacja dla GOKiS na ECI)</t>
  </si>
  <si>
    <t>fundusz sołecki Ulesie-Lipce (wycinka drzew)</t>
  </si>
  <si>
    <t>Urząd Gminy Miłkowice (prace społecznie użyteczne)</t>
  </si>
  <si>
    <t>fundusz sołecki Jezierzany (dodatkowe punkty świetlne)</t>
  </si>
  <si>
    <t>fundusz sołecki Kochlice (dodatkowe punkty świetlne)</t>
  </si>
  <si>
    <t>fundusz sołecki Rzeszotary-Dobrzejów (dodatkowe punkty świetlne)</t>
  </si>
  <si>
    <t>fundusz sołecki Grzymalin (wyposażenie świetlicy wiejskiej)</t>
  </si>
  <si>
    <t>fundusz sołecki Miłkowice (wyposażenie świetlicy wiejskiej)</t>
  </si>
  <si>
    <t>fundusz sołecki Pątnówek (materiały do remontu świetlicy wiejskiej)</t>
  </si>
  <si>
    <t>fundusz sołecki Studnica (materiały do remontu świetlicy wiejskiej)</t>
  </si>
  <si>
    <t xml:space="preserve">                        fundusz sołecki Bobrów (zakup materiałów do remontu i wyposażenia świetlicy wiejskiej)</t>
  </si>
  <si>
    <t>zakup opału i doposażenie świetlic wiejskich</t>
  </si>
  <si>
    <t xml:space="preserve">                        fundusz sołecki Bobrów (remont świetlicy wiejskiej)</t>
  </si>
  <si>
    <t xml:space="preserve">                        fundusz sołecki Pątnówek (remont świetlicy wiejskiej)</t>
  </si>
  <si>
    <t>fundusz sołecki Jakuszów (adaptacja i wyposażenie świetlicy kontenerowej)</t>
  </si>
  <si>
    <t>fundusz sołecki Gniewomirowice (Budowa placu zabaw dla dzieci)</t>
  </si>
  <si>
    <t>fundusz sołecki Goślinów (Wykonanie drewnianej altany rekreacyjnej)</t>
  </si>
  <si>
    <t>fundusz sołecki Grzymalin (Budowa placu zabaw dla dzieci)</t>
  </si>
  <si>
    <t>fundusz sołecki Siedliska (Budowa placu zabaw dla dzieci)</t>
  </si>
  <si>
    <t xml:space="preserve">            fundusz sołecki Ulesie-Lipce (doposażenie placu zabaw)</t>
  </si>
  <si>
    <t xml:space="preserve">            fundusz sołecki Ulesie-Lipce (Zagospodarowanie zbiornika p-poż. na staw rekreacyjny)</t>
  </si>
  <si>
    <t>fundusz sołecki Głuchowice (Doposażenie boiska sportowego)</t>
  </si>
  <si>
    <t>Urząd Gminy Miłkowice (fundusz sołecki Miłkowice-utrzymanie boiska sportowego)</t>
  </si>
  <si>
    <t xml:space="preserve">                      fundusz sołecki Rzeszotary-Dobrzejów (pompa szlamowa dla OSP Rzeszotary)</t>
  </si>
  <si>
    <t>Pobór podatków, opłat i niepodatkowych należności budżetowych</t>
  </si>
  <si>
    <t>Dotacje celowe przekazane gminie na zadania bieżące realizowane na podstawie porozumień (umów) między jst</t>
  </si>
  <si>
    <t>Składki na ubezpieczenie zdrowotne opłacane za osoby pobierajace niektóre świadczenia z pomocy społecznej, niektóre świadczenia rodzinne oraz za osoby uczestniczące w zajęciach w centrum integracji społecznej</t>
  </si>
  <si>
    <t>GOPS w Miłkowicach "Pomoc państwa w zakresie dożywiania"</t>
  </si>
  <si>
    <t xml:space="preserve">NA ZADANIA ZLECONE Z ZAKRESU ADMINISTRACJI RZĄDOWEJ ORAZ INNYCH ZADAŃ ZLECONYCH GMINIE USTAWAMI </t>
  </si>
  <si>
    <t>WYDATKI</t>
  </si>
  <si>
    <t>ADMINISTRACJA PUBLICZNA</t>
  </si>
  <si>
    <t>Dotacje celowe otrzymane z budżetu państwa na realizację zadań bieżących z zakresu administracji rządowej oraz innych zadań zadań zleconych gminie ustawami</t>
  </si>
  <si>
    <t>4010</t>
  </si>
  <si>
    <t>URZĘDY NACZELNYCH ORGANÓW WŁADZY PAŃSTWOWEJ, KONTROLI I OCHRONY PRAWA ORAZ SĄDOWNICTWA</t>
  </si>
  <si>
    <t>OBRONA NARODOWA</t>
  </si>
  <si>
    <t>2700</t>
  </si>
  <si>
    <t>Środki na dofinansowanie własnych zadań bieżących gmin, powiatów, samorządów województw pozyskane z innych źródeł</t>
  </si>
  <si>
    <t>BEZPIECZEŃSTWO PUBLICZNE I OCHRONA PRZECIWPOŻAROWA</t>
  </si>
  <si>
    <t>Opłaty z tytułu zakupu usług telekomunikacyjnych telefonii stacjonarnej</t>
  </si>
  <si>
    <t>POMOC SPOŁECZNA</t>
  </si>
  <si>
    <t>4330</t>
  </si>
  <si>
    <t>Zakup usług przez jednostki samorządu terytorialnego od innych jednostek samorzadu terytorialnego</t>
  </si>
  <si>
    <t xml:space="preserve">Składki na ubezpieczenia zdrowotne </t>
  </si>
  <si>
    <t>Dotacje celowe otrzymane z budżetu państwa na realizację własnych zadań bieżących gmin</t>
  </si>
  <si>
    <t>Dochody/wydatki ogółem</t>
  </si>
  <si>
    <t>PLAN DOCHODÓW I WYDATKÓW GMINY MIŁKOWICE NA ROK 2010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</si>
</sst>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46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0"/>
    </font>
    <font>
      <i/>
      <sz val="12"/>
      <name val="Arial CE"/>
      <family val="0"/>
    </font>
    <font>
      <i/>
      <sz val="10"/>
      <name val="Arial CE"/>
      <family val="0"/>
    </font>
    <font>
      <i/>
      <sz val="10"/>
      <name val="Arial"/>
      <family val="2"/>
    </font>
    <font>
      <sz val="10"/>
      <name val="Arial"/>
      <family val="0"/>
    </font>
    <font>
      <b/>
      <sz val="12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i/>
      <sz val="9"/>
      <name val="Verdana"/>
      <family val="2"/>
    </font>
    <font>
      <i/>
      <sz val="10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i/>
      <sz val="9"/>
      <name val="Arial CE"/>
      <family val="0"/>
    </font>
    <font>
      <sz val="8"/>
      <name val="Verdana"/>
      <family val="2"/>
    </font>
    <font>
      <i/>
      <sz val="8"/>
      <color indexed="10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9"/>
      <name val="Verdana"/>
      <family val="2"/>
    </font>
    <font>
      <sz val="9"/>
      <name val="Times New Roman"/>
      <family val="1"/>
    </font>
    <font>
      <sz val="12"/>
      <name val="Times New Roman"/>
      <family val="1"/>
    </font>
    <font>
      <sz val="10"/>
      <name val="Verdana"/>
      <family val="2"/>
    </font>
    <font>
      <sz val="8"/>
      <color indexed="8"/>
      <name val="Arial"/>
      <family val="0"/>
    </font>
    <font>
      <b/>
      <sz val="13"/>
      <color indexed="8"/>
      <name val="Arial"/>
      <family val="2"/>
    </font>
    <font>
      <sz val="10"/>
      <color indexed="8"/>
      <name val="Arial"/>
      <family val="0"/>
    </font>
    <font>
      <sz val="6"/>
      <color indexed="8"/>
      <name val="Arial"/>
      <family val="0"/>
    </font>
    <font>
      <b/>
      <sz val="9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2"/>
    </font>
    <font>
      <b/>
      <sz val="14"/>
      <name val="Arial CE"/>
      <family val="2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i/>
      <sz val="11"/>
      <name val="Arial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3">
    <xf numFmtId="0" fontId="0" fillId="0" borderId="0" xfId="0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49" fontId="12" fillId="0" borderId="2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9" fontId="13" fillId="0" borderId="3" xfId="0" applyNumberFormat="1" applyFont="1" applyBorder="1" applyAlignment="1">
      <alignment horizontal="right" vertical="center"/>
    </xf>
    <xf numFmtId="49" fontId="14" fillId="0" borderId="4" xfId="0" applyNumberFormat="1" applyFont="1" applyBorder="1" applyAlignment="1">
      <alignment horizontal="right" vertical="center"/>
    </xf>
    <xf numFmtId="3" fontId="14" fillId="0" borderId="2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vertical="top" wrapText="1"/>
    </xf>
    <xf numFmtId="3" fontId="9" fillId="2" borderId="2" xfId="0" applyNumberFormat="1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3" fontId="9" fillId="2" borderId="4" xfId="0" applyNumberFormat="1" applyFont="1" applyFill="1" applyBorder="1" applyAlignment="1">
      <alignment vertical="center"/>
    </xf>
    <xf numFmtId="49" fontId="13" fillId="0" borderId="5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13" fillId="0" borderId="6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13" fillId="0" borderId="7" xfId="0" applyFont="1" applyBorder="1" applyAlignment="1">
      <alignment horizontal="right" vertical="center" wrapText="1"/>
    </xf>
    <xf numFmtId="3" fontId="13" fillId="2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 wrapText="1"/>
    </xf>
    <xf numFmtId="3" fontId="13" fillId="2" borderId="9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4" fillId="0" borderId="4" xfId="0" applyNumberFormat="1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49" fontId="13" fillId="0" borderId="5" xfId="0" applyNumberFormat="1" applyFont="1" applyBorder="1" applyAlignment="1">
      <alignment horizontal="right"/>
    </xf>
    <xf numFmtId="49" fontId="13" fillId="0" borderId="4" xfId="0" applyNumberFormat="1" applyFont="1" applyBorder="1" applyAlignment="1">
      <alignment horizontal="right" vertical="top"/>
    </xf>
    <xf numFmtId="0" fontId="13" fillId="0" borderId="1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/>
    </xf>
    <xf numFmtId="0" fontId="9" fillId="0" borderId="12" xfId="0" applyFont="1" applyBorder="1" applyAlignment="1">
      <alignment vertical="center"/>
    </xf>
    <xf numFmtId="0" fontId="13" fillId="0" borderId="12" xfId="0" applyFont="1" applyBorder="1" applyAlignment="1">
      <alignment horizontal="right" vertical="center" wrapText="1"/>
    </xf>
    <xf numFmtId="3" fontId="13" fillId="2" borderId="4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13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15" fillId="0" borderId="14" xfId="0" applyFont="1" applyBorder="1" applyAlignment="1">
      <alignment horizontal="center" vertical="center" textRotation="45"/>
    </xf>
    <xf numFmtId="0" fontId="15" fillId="0" borderId="1" xfId="0" applyFont="1" applyBorder="1" applyAlignment="1">
      <alignment horizontal="center" vertical="center" textRotation="45"/>
    </xf>
    <xf numFmtId="3" fontId="9" fillId="2" borderId="11" xfId="0" applyNumberFormat="1" applyFont="1" applyFill="1" applyBorder="1" applyAlignment="1">
      <alignment/>
    </xf>
    <xf numFmtId="0" fontId="7" fillId="0" borderId="4" xfId="21" applyFont="1" applyBorder="1" applyAlignment="1">
      <alignment vertical="center" wrapText="1"/>
      <protection/>
    </xf>
    <xf numFmtId="3" fontId="13" fillId="2" borderId="11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right" vertical="center" wrapText="1"/>
    </xf>
    <xf numFmtId="3" fontId="12" fillId="0" borderId="4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3" fontId="14" fillId="0" borderId="4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3" fontId="12" fillId="0" borderId="4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3" fontId="13" fillId="0" borderId="4" xfId="0" applyNumberFormat="1" applyFont="1" applyBorder="1" applyAlignment="1">
      <alignment horizontal="right" vertical="center"/>
    </xf>
    <xf numFmtId="3" fontId="13" fillId="0" borderId="16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49" fontId="13" fillId="2" borderId="2" xfId="0" applyNumberFormat="1" applyFont="1" applyFill="1" applyBorder="1" applyAlignment="1">
      <alignment horizontal="center" vertical="center"/>
    </xf>
    <xf numFmtId="3" fontId="16" fillId="2" borderId="2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vertical="center" textRotation="45"/>
    </xf>
    <xf numFmtId="0" fontId="15" fillId="0" borderId="0" xfId="0" applyFont="1" applyBorder="1" applyAlignment="1">
      <alignment vertical="center" textRotation="45"/>
    </xf>
    <xf numFmtId="0" fontId="9" fillId="0" borderId="3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49" fontId="9" fillId="0" borderId="4" xfId="0" applyNumberFormat="1" applyFont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49" fontId="13" fillId="0" borderId="10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15" fillId="0" borderId="5" xfId="0" applyFont="1" applyBorder="1" applyAlignment="1">
      <alignment horizontal="center" vertical="center" textRotation="45" wrapText="1"/>
    </xf>
    <xf numFmtId="0" fontId="15" fillId="0" borderId="1" xfId="0" applyFont="1" applyBorder="1" applyAlignment="1">
      <alignment horizontal="center" vertical="center" textRotation="45" wrapText="1"/>
    </xf>
    <xf numFmtId="49" fontId="9" fillId="0" borderId="11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3" fontId="9" fillId="2" borderId="2" xfId="0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3" fontId="11" fillId="0" borderId="4" xfId="0" applyNumberFormat="1" applyFont="1" applyBorder="1" applyAlignment="1">
      <alignment horizontal="right" vertical="center"/>
    </xf>
    <xf numFmtId="49" fontId="9" fillId="0" borderId="3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 textRotation="42"/>
    </xf>
    <xf numFmtId="0" fontId="15" fillId="0" borderId="1" xfId="0" applyFont="1" applyBorder="1" applyAlignment="1">
      <alignment horizontal="center" vertical="center" textRotation="42"/>
    </xf>
    <xf numFmtId="0" fontId="15" fillId="0" borderId="5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3" fontId="13" fillId="2" borderId="2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 horizontal="right" vertical="top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vertical="top"/>
    </xf>
    <xf numFmtId="3" fontId="11" fillId="0" borderId="0" xfId="0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right" vertical="top" wrapText="1"/>
    </xf>
    <xf numFmtId="3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vertical="top" wrapText="1"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3" fillId="0" borderId="4" xfId="0" applyFont="1" applyBorder="1" applyAlignment="1">
      <alignment horizontal="right" vertical="center" wrapText="1"/>
    </xf>
    <xf numFmtId="0" fontId="9" fillId="0" borderId="9" xfId="0" applyFont="1" applyBorder="1" applyAlignment="1">
      <alignment vertical="center"/>
    </xf>
    <xf numFmtId="3" fontId="9" fillId="2" borderId="9" xfId="0" applyNumberFormat="1" applyFont="1" applyFill="1" applyBorder="1" applyAlignment="1">
      <alignment vertical="center"/>
    </xf>
    <xf numFmtId="4" fontId="9" fillId="2" borderId="2" xfId="0" applyNumberFormat="1" applyFont="1" applyFill="1" applyBorder="1" applyAlignment="1">
      <alignment vertical="center"/>
    </xf>
    <xf numFmtId="3" fontId="9" fillId="2" borderId="14" xfId="0" applyNumberFormat="1" applyFont="1" applyFill="1" applyBorder="1" applyAlignment="1">
      <alignment vertical="center"/>
    </xf>
    <xf numFmtId="4" fontId="11" fillId="0" borderId="0" xfId="0" applyNumberFormat="1" applyFont="1" applyBorder="1" applyAlignment="1">
      <alignment horizontal="right" vertical="top"/>
    </xf>
    <xf numFmtId="0" fontId="9" fillId="0" borderId="9" xfId="0" applyFont="1" applyBorder="1" applyAlignment="1">
      <alignment vertical="center" wrapText="1"/>
    </xf>
    <xf numFmtId="49" fontId="15" fillId="0" borderId="5" xfId="0" applyNumberFormat="1" applyFont="1" applyBorder="1" applyAlignment="1">
      <alignment vertical="center"/>
    </xf>
    <xf numFmtId="4" fontId="13" fillId="0" borderId="2" xfId="0" applyNumberFormat="1" applyFont="1" applyBorder="1" applyAlignment="1">
      <alignment vertical="center"/>
    </xf>
    <xf numFmtId="0" fontId="13" fillId="0" borderId="18" xfId="0" applyFont="1" applyBorder="1" applyAlignment="1">
      <alignment horizontal="right" vertical="center" wrapText="1"/>
    </xf>
    <xf numFmtId="0" fontId="9" fillId="0" borderId="4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9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" fontId="13" fillId="0" borderId="4" xfId="0" applyNumberFormat="1" applyFont="1" applyBorder="1" applyAlignment="1">
      <alignment horizontal="right" vertical="center"/>
    </xf>
    <xf numFmtId="4" fontId="9" fillId="2" borderId="4" xfId="0" applyNumberFormat="1" applyFont="1" applyFill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 vertical="center"/>
    </xf>
    <xf numFmtId="4" fontId="14" fillId="0" borderId="4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 textRotation="45"/>
    </xf>
    <xf numFmtId="0" fontId="15" fillId="0" borderId="1" xfId="0" applyFont="1" applyBorder="1" applyAlignment="1">
      <alignment vertical="center" textRotation="45"/>
    </xf>
    <xf numFmtId="4" fontId="11" fillId="0" borderId="4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49" fontId="16" fillId="2" borderId="2" xfId="0" applyNumberFormat="1" applyFont="1" applyFill="1" applyBorder="1" applyAlignment="1">
      <alignment horizontal="center" vertical="center"/>
    </xf>
    <xf numFmtId="3" fontId="16" fillId="2" borderId="19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3" fontId="9" fillId="0" borderId="4" xfId="0" applyNumberFormat="1" applyFont="1" applyFill="1" applyBorder="1" applyAlignment="1">
      <alignment vertical="center"/>
    </xf>
    <xf numFmtId="3" fontId="20" fillId="2" borderId="8" xfId="0" applyNumberFormat="1" applyFont="1" applyFill="1" applyBorder="1" applyAlignment="1">
      <alignment vertical="center"/>
    </xf>
    <xf numFmtId="3" fontId="16" fillId="2" borderId="8" xfId="0" applyNumberFormat="1" applyFont="1" applyFill="1" applyBorder="1" applyAlignment="1">
      <alignment horizontal="center" vertical="center"/>
    </xf>
    <xf numFmtId="3" fontId="16" fillId="2" borderId="9" xfId="0" applyNumberFormat="1" applyFont="1" applyFill="1" applyBorder="1" applyAlignment="1">
      <alignment horizontal="center" vertical="center"/>
    </xf>
    <xf numFmtId="3" fontId="16" fillId="2" borderId="20" xfId="0" applyNumberFormat="1" applyFont="1" applyFill="1" applyBorder="1" applyAlignment="1">
      <alignment horizontal="center" vertical="center"/>
    </xf>
    <xf numFmtId="3" fontId="20" fillId="2" borderId="19" xfId="0" applyNumberFormat="1" applyFont="1" applyFill="1" applyBorder="1" applyAlignment="1">
      <alignment horizontal="center" vertical="center"/>
    </xf>
    <xf numFmtId="3" fontId="20" fillId="2" borderId="2" xfId="0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" fontId="16" fillId="2" borderId="4" xfId="0" applyNumberFormat="1" applyFont="1" applyFill="1" applyBorder="1" applyAlignment="1">
      <alignment horizontal="center" vertical="center"/>
    </xf>
    <xf numFmtId="3" fontId="21" fillId="2" borderId="2" xfId="0" applyNumberFormat="1" applyFont="1" applyFill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6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6" fillId="0" borderId="21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top"/>
    </xf>
    <xf numFmtId="3" fontId="20" fillId="2" borderId="20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2" fontId="25" fillId="0" borderId="0" xfId="0" applyNumberFormat="1" applyFont="1" applyAlignment="1">
      <alignment horizontal="right" vertical="top"/>
    </xf>
    <xf numFmtId="2" fontId="25" fillId="0" borderId="0" xfId="0" applyNumberFormat="1" applyFont="1" applyAlignment="1">
      <alignment/>
    </xf>
    <xf numFmtId="0" fontId="16" fillId="0" borderId="0" xfId="0" applyFont="1" applyBorder="1" applyAlignment="1">
      <alignment horizontal="right" vertical="center" wrapText="1"/>
    </xf>
    <xf numFmtId="0" fontId="25" fillId="0" borderId="0" xfId="0" applyFont="1" applyAlignment="1">
      <alignment/>
    </xf>
    <xf numFmtId="0" fontId="25" fillId="0" borderId="4" xfId="0" applyFont="1" applyBorder="1" applyAlignment="1">
      <alignment vertical="center"/>
    </xf>
    <xf numFmtId="4" fontId="26" fillId="0" borderId="4" xfId="0" applyNumberFormat="1" applyFont="1" applyBorder="1" applyAlignment="1">
      <alignment horizontal="right" vertical="top"/>
    </xf>
    <xf numFmtId="4" fontId="9" fillId="0" borderId="0" xfId="0" applyNumberFormat="1" applyFont="1" applyAlignment="1">
      <alignment horizontal="right" vertical="top"/>
    </xf>
    <xf numFmtId="4" fontId="25" fillId="0" borderId="0" xfId="0" applyNumberFormat="1" applyFont="1" applyAlignment="1">
      <alignment vertical="center"/>
    </xf>
    <xf numFmtId="0" fontId="15" fillId="0" borderId="5" xfId="0" applyFont="1" applyBorder="1" applyAlignment="1">
      <alignment horizontal="center" vertical="center" textRotation="45"/>
    </xf>
    <xf numFmtId="0" fontId="15" fillId="0" borderId="0" xfId="0" applyFont="1" applyBorder="1" applyAlignment="1">
      <alignment horizontal="center" vertical="center" textRotation="45"/>
    </xf>
    <xf numFmtId="0" fontId="8" fillId="0" borderId="0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 textRotation="45"/>
    </xf>
    <xf numFmtId="0" fontId="16" fillId="0" borderId="16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textRotation="45"/>
    </xf>
    <xf numFmtId="0" fontId="16" fillId="0" borderId="15" xfId="0" applyFont="1" applyBorder="1" applyAlignment="1">
      <alignment horizontal="right" vertical="center" wrapText="1"/>
    </xf>
    <xf numFmtId="0" fontId="16" fillId="0" borderId="22" xfId="0" applyFont="1" applyBorder="1" applyAlignment="1">
      <alignment horizontal="right" vertical="center" wrapText="1"/>
    </xf>
    <xf numFmtId="49" fontId="15" fillId="0" borderId="14" xfId="0" applyNumberFormat="1" applyFont="1" applyBorder="1" applyAlignment="1">
      <alignment horizontal="center" vertical="center" textRotation="45"/>
    </xf>
    <xf numFmtId="49" fontId="15" fillId="0" borderId="1" xfId="0" applyNumberFormat="1" applyFont="1" applyBorder="1" applyAlignment="1">
      <alignment horizontal="center" vertical="center" textRotation="45"/>
    </xf>
    <xf numFmtId="0" fontId="14" fillId="0" borderId="13" xfId="19" applyFont="1" applyBorder="1" applyAlignment="1">
      <alignment vertical="center"/>
      <protection/>
    </xf>
    <xf numFmtId="0" fontId="14" fillId="0" borderId="4" xfId="19" applyFont="1" applyBorder="1" applyAlignment="1">
      <alignment vertical="center"/>
      <protection/>
    </xf>
    <xf numFmtId="3" fontId="14" fillId="0" borderId="4" xfId="19" applyNumberFormat="1" applyFont="1" applyBorder="1" applyAlignment="1">
      <alignment horizontal="right" vertical="center"/>
      <protection/>
    </xf>
    <xf numFmtId="3" fontId="12" fillId="0" borderId="16" xfId="19" applyNumberFormat="1" applyFont="1" applyBorder="1" applyAlignment="1">
      <alignment horizontal="right" vertical="center"/>
      <protection/>
    </xf>
    <xf numFmtId="0" fontId="14" fillId="0" borderId="0" xfId="19" applyFont="1" applyAlignment="1">
      <alignment vertical="center"/>
      <protection/>
    </xf>
    <xf numFmtId="0" fontId="14" fillId="0" borderId="5" xfId="19" applyFont="1" applyBorder="1" applyAlignment="1">
      <alignment vertical="center"/>
      <protection/>
    </xf>
    <xf numFmtId="0" fontId="14" fillId="0" borderId="0" xfId="19" applyFont="1" applyBorder="1" applyAlignment="1">
      <alignment vertical="center"/>
      <protection/>
    </xf>
    <xf numFmtId="0" fontId="18" fillId="0" borderId="0" xfId="19" applyFont="1" applyBorder="1" applyAlignment="1">
      <alignment horizontal="center" vertical="center" wrapText="1"/>
      <protection/>
    </xf>
    <xf numFmtId="49" fontId="9" fillId="0" borderId="4" xfId="19" applyNumberFormat="1" applyFont="1" applyBorder="1" applyAlignment="1">
      <alignment horizontal="right" vertical="center"/>
      <protection/>
    </xf>
    <xf numFmtId="0" fontId="9" fillId="0" borderId="4" xfId="19" applyFont="1" applyBorder="1" applyAlignment="1">
      <alignment vertical="center" wrapText="1"/>
      <protection/>
    </xf>
    <xf numFmtId="3" fontId="9" fillId="2" borderId="4" xfId="19" applyNumberFormat="1" applyFont="1" applyFill="1" applyBorder="1" applyAlignment="1">
      <alignment horizontal="right" vertical="center"/>
      <protection/>
    </xf>
    <xf numFmtId="3" fontId="14" fillId="0" borderId="16" xfId="19" applyNumberFormat="1" applyFont="1" applyBorder="1" applyAlignment="1">
      <alignment horizontal="right" vertical="center"/>
      <protection/>
    </xf>
    <xf numFmtId="0" fontId="9" fillId="0" borderId="0" xfId="19" applyFont="1" applyAlignment="1">
      <alignment vertical="center"/>
      <protection/>
    </xf>
    <xf numFmtId="0" fontId="12" fillId="0" borderId="5" xfId="19" applyFont="1" applyBorder="1" applyAlignment="1">
      <alignment vertical="center"/>
      <protection/>
    </xf>
    <xf numFmtId="0" fontId="17" fillId="0" borderId="0" xfId="19" applyFont="1" applyBorder="1" applyAlignment="1">
      <alignment horizontal="center" vertical="center" wrapText="1"/>
      <protection/>
    </xf>
    <xf numFmtId="0" fontId="13" fillId="0" borderId="0" xfId="19" applyFont="1" applyBorder="1" applyAlignment="1">
      <alignment horizontal="right" vertical="center" wrapText="1"/>
      <protection/>
    </xf>
    <xf numFmtId="0" fontId="13" fillId="0" borderId="1" xfId="19" applyFont="1" applyBorder="1" applyAlignment="1">
      <alignment horizontal="right" vertical="center" wrapText="1"/>
      <protection/>
    </xf>
    <xf numFmtId="3" fontId="13" fillId="2" borderId="2" xfId="19" applyNumberFormat="1" applyFont="1" applyFill="1" applyBorder="1" applyAlignment="1">
      <alignment horizontal="center" vertical="center"/>
      <protection/>
    </xf>
    <xf numFmtId="3" fontId="13" fillId="0" borderId="16" xfId="19" applyNumberFormat="1" applyFont="1" applyBorder="1" applyAlignment="1">
      <alignment horizontal="right" vertical="center"/>
      <protection/>
    </xf>
    <xf numFmtId="0" fontId="9" fillId="0" borderId="0" xfId="19" applyFont="1">
      <alignment/>
      <protection/>
    </xf>
    <xf numFmtId="0" fontId="9" fillId="0" borderId="4" xfId="19" applyFont="1" applyBorder="1" applyAlignment="1">
      <alignment vertical="center"/>
      <protection/>
    </xf>
    <xf numFmtId="0" fontId="9" fillId="0" borderId="1" xfId="19" applyFont="1" applyBorder="1" applyAlignment="1">
      <alignment vertical="center" wrapText="1"/>
      <protection/>
    </xf>
    <xf numFmtId="3" fontId="11" fillId="0" borderId="16" xfId="19" applyNumberFormat="1" applyFont="1" applyBorder="1" applyAlignment="1">
      <alignment horizontal="right" vertical="center"/>
      <protection/>
    </xf>
    <xf numFmtId="0" fontId="13" fillId="0" borderId="0" xfId="19" applyFont="1" applyAlignment="1">
      <alignment vertical="center"/>
      <protection/>
    </xf>
    <xf numFmtId="0" fontId="9" fillId="0" borderId="10" xfId="19" applyFont="1" applyBorder="1" applyAlignment="1">
      <alignment vertical="center" wrapText="1"/>
      <protection/>
    </xf>
    <xf numFmtId="3" fontId="9" fillId="0" borderId="16" xfId="19" applyNumberFormat="1" applyFont="1" applyBorder="1" applyAlignment="1">
      <alignment horizontal="right" vertical="center"/>
      <protection/>
    </xf>
    <xf numFmtId="3" fontId="13" fillId="0" borderId="9" xfId="19" applyNumberFormat="1" applyFont="1" applyBorder="1" applyAlignment="1">
      <alignment horizontal="right" vertical="center"/>
      <protection/>
    </xf>
    <xf numFmtId="0" fontId="17" fillId="0" borderId="16" xfId="19" applyFont="1" applyBorder="1" applyAlignment="1">
      <alignment horizontal="center" vertical="center" wrapText="1"/>
      <protection/>
    </xf>
    <xf numFmtId="49" fontId="9" fillId="0" borderId="10" xfId="19" applyNumberFormat="1" applyFont="1" applyBorder="1" applyAlignment="1">
      <alignment horizontal="right" vertical="center"/>
      <protection/>
    </xf>
    <xf numFmtId="3" fontId="9" fillId="0" borderId="9" xfId="19" applyNumberFormat="1" applyFont="1" applyBorder="1" applyAlignment="1">
      <alignment horizontal="right" vertical="center"/>
      <protection/>
    </xf>
    <xf numFmtId="0" fontId="12" fillId="0" borderId="14" xfId="19" applyFont="1" applyBorder="1" applyAlignment="1">
      <alignment vertical="center"/>
      <protection/>
    </xf>
    <xf numFmtId="0" fontId="17" fillId="0" borderId="1" xfId="19" applyFont="1" applyBorder="1" applyAlignment="1">
      <alignment horizontal="center" vertical="center" wrapText="1"/>
      <protection/>
    </xf>
    <xf numFmtId="3" fontId="13" fillId="0" borderId="11" xfId="19" applyNumberFormat="1" applyFont="1" applyBorder="1" applyAlignment="1">
      <alignment horizontal="right" vertical="center"/>
      <protection/>
    </xf>
    <xf numFmtId="49" fontId="9" fillId="0" borderId="2" xfId="19" applyNumberFormat="1" applyFont="1" applyBorder="1" applyAlignment="1">
      <alignment horizontal="right" vertical="center"/>
      <protection/>
    </xf>
    <xf numFmtId="0" fontId="9" fillId="0" borderId="2" xfId="19" applyFont="1" applyBorder="1" applyAlignment="1">
      <alignment vertical="center" wrapText="1"/>
      <protection/>
    </xf>
    <xf numFmtId="0" fontId="9" fillId="0" borderId="2" xfId="19" applyFont="1" applyBorder="1" applyAlignment="1">
      <alignment vertical="center"/>
      <protection/>
    </xf>
    <xf numFmtId="0" fontId="9" fillId="0" borderId="16" xfId="19" applyFont="1" applyBorder="1" applyAlignment="1">
      <alignment horizontal="center"/>
      <protection/>
    </xf>
    <xf numFmtId="3" fontId="9" fillId="0" borderId="11" xfId="19" applyNumberFormat="1" applyFont="1" applyBorder="1" applyAlignment="1">
      <alignment horizontal="right" vertical="center"/>
      <protection/>
    </xf>
    <xf numFmtId="0" fontId="13" fillId="0" borderId="5" xfId="19" applyFont="1" applyBorder="1" applyAlignment="1">
      <alignment vertical="center"/>
      <protection/>
    </xf>
    <xf numFmtId="0" fontId="13" fillId="0" borderId="4" xfId="19" applyFont="1" applyBorder="1" applyAlignment="1">
      <alignment vertical="center"/>
      <protection/>
    </xf>
    <xf numFmtId="3" fontId="13" fillId="0" borderId="4" xfId="19" applyNumberFormat="1" applyFont="1" applyBorder="1" applyAlignment="1">
      <alignment horizontal="right" vertical="center"/>
      <protection/>
    </xf>
    <xf numFmtId="0" fontId="11" fillId="0" borderId="0" xfId="19" applyFont="1" applyAlignment="1">
      <alignment vertical="center"/>
      <protection/>
    </xf>
    <xf numFmtId="0" fontId="15" fillId="0" borderId="5" xfId="19" applyFont="1" applyBorder="1" applyAlignment="1">
      <alignment horizontal="center" vertical="center" textRotation="45" wrapText="1"/>
      <protection/>
    </xf>
    <xf numFmtId="0" fontId="15" fillId="0" borderId="0" xfId="19" applyFont="1" applyBorder="1" applyAlignment="1">
      <alignment horizontal="center" vertical="center" textRotation="45" wrapText="1"/>
      <protection/>
    </xf>
    <xf numFmtId="0" fontId="9" fillId="0" borderId="16" xfId="19" applyFont="1" applyBorder="1" applyAlignment="1">
      <alignment horizontal="right" vertical="center"/>
      <protection/>
    </xf>
    <xf numFmtId="0" fontId="13" fillId="0" borderId="0" xfId="19" applyFont="1" applyBorder="1" applyAlignment="1">
      <alignment vertical="center"/>
      <protection/>
    </xf>
    <xf numFmtId="0" fontId="9" fillId="0" borderId="12" xfId="19" applyFont="1" applyBorder="1" applyAlignment="1">
      <alignment vertical="center" wrapText="1"/>
      <protection/>
    </xf>
    <xf numFmtId="0" fontId="9" fillId="0" borderId="5" xfId="19" applyFont="1" applyBorder="1" applyAlignment="1">
      <alignment vertical="center"/>
      <protection/>
    </xf>
    <xf numFmtId="0" fontId="9" fillId="0" borderId="0" xfId="19" applyFont="1" applyBorder="1" applyAlignment="1">
      <alignment vertical="center"/>
      <protection/>
    </xf>
    <xf numFmtId="0" fontId="9" fillId="0" borderId="14" xfId="19" applyFont="1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3" fontId="9" fillId="2" borderId="2" xfId="19" applyNumberFormat="1" applyFont="1" applyFill="1" applyBorder="1" applyAlignment="1">
      <alignment horizontal="right" vertical="center"/>
      <protection/>
    </xf>
    <xf numFmtId="49" fontId="9" fillId="0" borderId="11" xfId="19" applyNumberFormat="1" applyFont="1" applyBorder="1" applyAlignment="1">
      <alignment horizontal="right" vertical="center"/>
      <protection/>
    </xf>
    <xf numFmtId="0" fontId="13" fillId="0" borderId="4" xfId="0" applyFont="1" applyBorder="1" applyAlignment="1">
      <alignment horizontal="right" vertical="top" wrapText="1"/>
    </xf>
    <xf numFmtId="3" fontId="14" fillId="0" borderId="4" xfId="19" applyNumberFormat="1" applyFont="1" applyBorder="1" applyAlignment="1">
      <alignment horizontal="center" vertical="center"/>
      <protection/>
    </xf>
    <xf numFmtId="0" fontId="9" fillId="0" borderId="11" xfId="19" applyFont="1" applyBorder="1" applyAlignment="1">
      <alignment vertical="center" wrapText="1"/>
      <protection/>
    </xf>
    <xf numFmtId="0" fontId="9" fillId="0" borderId="16" xfId="19" applyFont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" fontId="13" fillId="0" borderId="0" xfId="19" applyNumberFormat="1" applyFont="1" applyFill="1" applyBorder="1" applyAlignment="1">
      <alignment horizontal="right" vertical="center"/>
      <protection/>
    </xf>
    <xf numFmtId="3" fontId="9" fillId="0" borderId="0" xfId="19" applyNumberFormat="1" applyFont="1" applyFill="1" applyBorder="1" applyAlignment="1">
      <alignment horizontal="right" vertical="center"/>
      <protection/>
    </xf>
    <xf numFmtId="3" fontId="12" fillId="0" borderId="0" xfId="19" applyNumberFormat="1" applyFont="1" applyFill="1" applyBorder="1" applyAlignment="1">
      <alignment horizontal="right" vertical="center"/>
      <protection/>
    </xf>
    <xf numFmtId="3" fontId="20" fillId="2" borderId="8" xfId="0" applyNumberFormat="1" applyFont="1" applyFill="1" applyBorder="1" applyAlignment="1">
      <alignment horizontal="center" vertical="center"/>
    </xf>
    <xf numFmtId="3" fontId="20" fillId="2" borderId="23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/>
    </xf>
    <xf numFmtId="0" fontId="8" fillId="0" borderId="5" xfId="0" applyFont="1" applyBorder="1" applyAlignment="1">
      <alignment horizontal="center" vertical="center"/>
    </xf>
    <xf numFmtId="0" fontId="13" fillId="0" borderId="14" xfId="0" applyFont="1" applyBorder="1" applyAlignment="1">
      <alignment horizontal="right" vertical="center" wrapText="1"/>
    </xf>
    <xf numFmtId="49" fontId="9" fillId="0" borderId="5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3" fontId="13" fillId="0" borderId="0" xfId="19" applyNumberFormat="1" applyFont="1" applyBorder="1" applyAlignment="1">
      <alignment horizontal="right" vertical="center"/>
      <protection/>
    </xf>
    <xf numFmtId="3" fontId="13" fillId="2" borderId="4" xfId="19" applyNumberFormat="1" applyFont="1" applyFill="1" applyBorder="1" applyAlignment="1">
      <alignment horizontal="center" vertical="center"/>
      <protection/>
    </xf>
    <xf numFmtId="0" fontId="13" fillId="0" borderId="15" xfId="19" applyFont="1" applyBorder="1" applyAlignment="1">
      <alignment horizontal="right" vertical="center" wrapText="1"/>
      <protection/>
    </xf>
    <xf numFmtId="3" fontId="16" fillId="2" borderId="19" xfId="19" applyNumberFormat="1" applyFont="1" applyFill="1" applyBorder="1" applyAlignment="1">
      <alignment horizontal="center" vertical="center"/>
      <protection/>
    </xf>
    <xf numFmtId="3" fontId="16" fillId="2" borderId="2" xfId="19" applyNumberFormat="1" applyFont="1" applyFill="1" applyBorder="1" applyAlignment="1">
      <alignment horizontal="center" vertical="center"/>
      <protection/>
    </xf>
    <xf numFmtId="0" fontId="16" fillId="0" borderId="0" xfId="0" applyFont="1" applyBorder="1" applyAlignment="1">
      <alignment vertical="center" wrapText="1"/>
    </xf>
    <xf numFmtId="0" fontId="16" fillId="0" borderId="24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0" fontId="20" fillId="0" borderId="7" xfId="0" applyFont="1" applyBorder="1" applyAlignment="1">
      <alignment vertical="center"/>
    </xf>
    <xf numFmtId="49" fontId="15" fillId="0" borderId="5" xfId="0" applyNumberFormat="1" applyFont="1" applyBorder="1" applyAlignment="1">
      <alignment vertical="center" textRotation="39"/>
    </xf>
    <xf numFmtId="49" fontId="15" fillId="0" borderId="0" xfId="0" applyNumberFormat="1" applyFont="1" applyBorder="1" applyAlignment="1">
      <alignment vertical="center" textRotation="39"/>
    </xf>
    <xf numFmtId="0" fontId="15" fillId="0" borderId="13" xfId="0" applyFont="1" applyBorder="1" applyAlignment="1">
      <alignment vertical="center" textRotation="45"/>
    </xf>
    <xf numFmtId="0" fontId="15" fillId="0" borderId="6" xfId="0" applyFont="1" applyBorder="1" applyAlignment="1">
      <alignment vertical="center" textRotation="45"/>
    </xf>
    <xf numFmtId="3" fontId="20" fillId="2" borderId="2" xfId="0" applyNumberFormat="1" applyFont="1" applyFill="1" applyBorder="1" applyAlignment="1">
      <alignment horizontal="center" vertical="center"/>
    </xf>
    <xf numFmtId="49" fontId="20" fillId="0" borderId="15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0" fillId="0" borderId="0" xfId="20" applyNumberFormat="1" applyFill="1" applyBorder="1" applyAlignment="1" applyProtection="1">
      <alignment horizontal="left"/>
      <protection locked="0"/>
    </xf>
    <xf numFmtId="0" fontId="28" fillId="0" borderId="0" xfId="20" applyNumberFormat="1" applyFont="1" applyFill="1" applyBorder="1" applyAlignment="1" applyProtection="1">
      <alignment horizontal="left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45"/>
    </xf>
    <xf numFmtId="0" fontId="13" fillId="0" borderId="15" xfId="0" applyFont="1" applyBorder="1" applyAlignment="1" applyProtection="1">
      <alignment horizontal="right" vertical="center" wrapText="1"/>
      <protection locked="0"/>
    </xf>
    <xf numFmtId="0" fontId="15" fillId="0" borderId="11" xfId="0" applyFont="1" applyBorder="1" applyAlignment="1">
      <alignment vertical="center" textRotation="45"/>
    </xf>
    <xf numFmtId="0" fontId="15" fillId="0" borderId="13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3" fontId="27" fillId="0" borderId="0" xfId="19" applyNumberFormat="1" applyFont="1" applyBorder="1" applyAlignment="1">
      <alignment horizontal="right" vertical="center"/>
      <protection/>
    </xf>
    <xf numFmtId="3" fontId="9" fillId="0" borderId="0" xfId="19" applyNumberFormat="1" applyFont="1" applyBorder="1" applyAlignment="1">
      <alignment horizontal="right" vertical="center"/>
      <protection/>
    </xf>
    <xf numFmtId="3" fontId="9" fillId="0" borderId="0" xfId="19" applyNumberFormat="1" applyFont="1" applyBorder="1" applyAlignment="1">
      <alignment horizontal="right"/>
      <protection/>
    </xf>
    <xf numFmtId="3" fontId="9" fillId="0" borderId="0" xfId="19" applyNumberFormat="1" applyFont="1" applyFill="1" applyBorder="1" applyAlignment="1">
      <alignment horizontal="right"/>
      <protection/>
    </xf>
    <xf numFmtId="3" fontId="9" fillId="0" borderId="0" xfId="19" applyNumberFormat="1" applyFont="1" applyAlignment="1">
      <alignment horizontal="right"/>
      <protection/>
    </xf>
    <xf numFmtId="0" fontId="11" fillId="0" borderId="0" xfId="0" applyFont="1" applyAlignment="1">
      <alignment horizontal="right" vertical="center"/>
    </xf>
    <xf numFmtId="3" fontId="24" fillId="0" borderId="0" xfId="0" applyNumberFormat="1" applyFont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3" fontId="27" fillId="0" borderId="0" xfId="19" applyNumberFormat="1" applyFont="1" applyFill="1" applyBorder="1" applyAlignment="1">
      <alignment horizontal="right" vertical="center"/>
      <protection/>
    </xf>
    <xf numFmtId="0" fontId="20" fillId="0" borderId="0" xfId="0" applyFont="1" applyAlignment="1">
      <alignment horizontal="right"/>
    </xf>
    <xf numFmtId="3" fontId="11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24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16" fillId="0" borderId="15" xfId="19" applyFont="1" applyBorder="1" applyAlignment="1">
      <alignment horizontal="right" vertical="center" wrapText="1"/>
      <protection/>
    </xf>
    <xf numFmtId="0" fontId="16" fillId="0" borderId="1" xfId="19" applyFont="1" applyBorder="1" applyAlignment="1">
      <alignment horizontal="right" vertical="center" wrapText="1"/>
      <protection/>
    </xf>
    <xf numFmtId="0" fontId="15" fillId="0" borderId="16" xfId="0" applyFont="1" applyBorder="1" applyAlignment="1">
      <alignment vertical="center" textRotation="45"/>
    </xf>
    <xf numFmtId="3" fontId="0" fillId="0" borderId="4" xfId="0" applyNumberFormat="1" applyBorder="1" applyAlignment="1">
      <alignment horizontal="right" vertical="center"/>
    </xf>
    <xf numFmtId="49" fontId="14" fillId="0" borderId="11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" xfId="0" applyFont="1" applyBorder="1" applyAlignment="1">
      <alignment vertical="center" wrapText="1"/>
    </xf>
    <xf numFmtId="0" fontId="27" fillId="0" borderId="10" xfId="0" applyFont="1" applyBorder="1" applyAlignment="1">
      <alignment vertical="center"/>
    </xf>
    <xf numFmtId="0" fontId="27" fillId="0" borderId="4" xfId="0" applyFont="1" applyBorder="1" applyAlignment="1">
      <alignment vertical="center" wrapText="1"/>
    </xf>
    <xf numFmtId="0" fontId="13" fillId="0" borderId="14" xfId="19" applyFont="1" applyBorder="1" applyAlignment="1">
      <alignment vertical="center"/>
      <protection/>
    </xf>
    <xf numFmtId="0" fontId="13" fillId="0" borderId="1" xfId="19" applyFont="1" applyBorder="1" applyAlignment="1">
      <alignment vertical="center"/>
      <protection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horizontal="right" vertical="center" wrapText="1"/>
    </xf>
    <xf numFmtId="0" fontId="13" fillId="0" borderId="16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16" xfId="0" applyFont="1" applyBorder="1" applyAlignment="1">
      <alignment horizontal="right" vertical="center" wrapText="1"/>
    </xf>
    <xf numFmtId="49" fontId="15" fillId="0" borderId="5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7" xfId="19" applyFont="1" applyBorder="1" applyAlignment="1">
      <alignment horizontal="center" vertical="center" wrapText="1"/>
      <protection/>
    </xf>
    <xf numFmtId="0" fontId="14" fillId="0" borderId="10" xfId="19" applyFont="1" applyBorder="1" applyAlignment="1">
      <alignment horizontal="center" vertical="center" wrapText="1"/>
      <protection/>
    </xf>
    <xf numFmtId="0" fontId="16" fillId="0" borderId="12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5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center" vertical="center" textRotation="45"/>
    </xf>
    <xf numFmtId="0" fontId="15" fillId="0" borderId="0" xfId="0" applyFont="1" applyBorder="1" applyAlignment="1">
      <alignment horizontal="center" vertical="center" textRotation="45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0" xfId="22" applyAlignment="1">
      <alignment horizontal="center"/>
      <protection/>
    </xf>
    <xf numFmtId="0" fontId="0" fillId="0" borderId="0" xfId="22">
      <alignment/>
      <protection/>
    </xf>
    <xf numFmtId="0" fontId="37" fillId="0" borderId="0" xfId="22" applyFont="1" applyAlignment="1">
      <alignment horizontal="center" vertical="center" wrapText="1"/>
      <protection/>
    </xf>
    <xf numFmtId="0" fontId="0" fillId="0" borderId="0" xfId="18" applyFont="1">
      <alignment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8" fillId="0" borderId="9" xfId="18" applyFont="1" applyBorder="1" applyAlignment="1">
      <alignment horizontal="center" vertical="center"/>
      <protection/>
    </xf>
    <xf numFmtId="0" fontId="38" fillId="0" borderId="0" xfId="18" applyFont="1" applyAlignment="1">
      <alignment horizontal="center" vertical="center"/>
      <protection/>
    </xf>
    <xf numFmtId="0" fontId="39" fillId="0" borderId="26" xfId="18" applyFont="1" applyBorder="1" applyAlignment="1">
      <alignment horizontal="center" vertical="center"/>
      <protection/>
    </xf>
    <xf numFmtId="0" fontId="39" fillId="0" borderId="0" xfId="18" applyFont="1">
      <alignment/>
      <protection/>
    </xf>
    <xf numFmtId="0" fontId="40" fillId="0" borderId="9" xfId="18" applyFont="1" applyBorder="1" applyAlignment="1">
      <alignment horizontal="center"/>
      <protection/>
    </xf>
    <xf numFmtId="0" fontId="40" fillId="0" borderId="27" xfId="18" applyFont="1" applyBorder="1" applyAlignment="1">
      <alignment horizontal="center" vertical="center"/>
      <protection/>
    </xf>
    <xf numFmtId="0" fontId="40" fillId="0" borderId="0" xfId="18" applyFont="1">
      <alignment/>
      <protection/>
    </xf>
    <xf numFmtId="0" fontId="7" fillId="0" borderId="8" xfId="18" applyBorder="1" applyAlignment="1">
      <alignment horizontal="center"/>
      <protection/>
    </xf>
    <xf numFmtId="0" fontId="7" fillId="0" borderId="20" xfId="18" applyBorder="1" applyAlignment="1">
      <alignment horizontal="center" vertical="center"/>
      <protection/>
    </xf>
    <xf numFmtId="49" fontId="7" fillId="0" borderId="20" xfId="18" applyNumberFormat="1" applyBorder="1" applyAlignment="1">
      <alignment horizontal="center" vertical="center"/>
      <protection/>
    </xf>
    <xf numFmtId="0" fontId="7" fillId="0" borderId="9" xfId="18" applyBorder="1" applyAlignment="1">
      <alignment vertical="center" wrapText="1"/>
      <protection/>
    </xf>
    <xf numFmtId="0" fontId="7" fillId="0" borderId="0" xfId="18">
      <alignment/>
      <protection/>
    </xf>
    <xf numFmtId="0" fontId="7" fillId="0" borderId="28" xfId="18" applyBorder="1" applyAlignment="1">
      <alignment horizontal="center"/>
      <protection/>
    </xf>
    <xf numFmtId="0" fontId="5" fillId="0" borderId="28" xfId="18" applyFont="1" applyBorder="1" applyAlignment="1">
      <alignment horizontal="center" vertical="center"/>
      <protection/>
    </xf>
    <xf numFmtId="49" fontId="7" fillId="0" borderId="8" xfId="18" applyNumberFormat="1" applyBorder="1" applyAlignment="1">
      <alignment horizontal="center" vertical="center"/>
      <protection/>
    </xf>
    <xf numFmtId="0" fontId="7" fillId="0" borderId="28" xfId="18" applyBorder="1" applyAlignment="1">
      <alignment vertical="center"/>
      <protection/>
    </xf>
    <xf numFmtId="3" fontId="7" fillId="0" borderId="28" xfId="18" applyNumberFormat="1" applyBorder="1" applyAlignment="1">
      <alignment vertical="center"/>
      <protection/>
    </xf>
    <xf numFmtId="49" fontId="7" fillId="0" borderId="28" xfId="18" applyNumberFormat="1" applyBorder="1" applyAlignment="1">
      <alignment horizontal="center" vertical="center"/>
      <protection/>
    </xf>
    <xf numFmtId="0" fontId="7" fillId="0" borderId="20" xfId="18" applyBorder="1" applyAlignment="1">
      <alignment vertical="center" wrapText="1"/>
      <protection/>
    </xf>
    <xf numFmtId="0" fontId="39" fillId="0" borderId="26" xfId="18" applyFont="1" applyBorder="1" applyAlignment="1">
      <alignment horizontal="center"/>
      <protection/>
    </xf>
    <xf numFmtId="0" fontId="40" fillId="0" borderId="20" xfId="18" applyFont="1" applyBorder="1" applyAlignment="1">
      <alignment horizontal="center"/>
      <protection/>
    </xf>
    <xf numFmtId="0" fontId="7" fillId="0" borderId="23" xfId="18" applyBorder="1" applyAlignment="1">
      <alignment horizontal="center"/>
      <protection/>
    </xf>
    <xf numFmtId="0" fontId="7" fillId="0" borderId="2" xfId="18" applyBorder="1" applyAlignment="1">
      <alignment horizontal="center" vertical="center"/>
      <protection/>
    </xf>
    <xf numFmtId="49" fontId="7" fillId="0" borderId="2" xfId="18" applyNumberFormat="1" applyBorder="1" applyAlignment="1">
      <alignment horizontal="center" vertical="center"/>
      <protection/>
    </xf>
    <xf numFmtId="0" fontId="7" fillId="0" borderId="2" xfId="18" applyBorder="1" applyAlignment="1">
      <alignment vertical="center" wrapText="1"/>
      <protection/>
    </xf>
    <xf numFmtId="0" fontId="7" fillId="0" borderId="0" xfId="18" applyBorder="1" applyAlignment="1">
      <alignment horizontal="center"/>
      <protection/>
    </xf>
    <xf numFmtId="0" fontId="5" fillId="0" borderId="0" xfId="18" applyFont="1" applyBorder="1" applyAlignment="1">
      <alignment horizontal="center" vertical="center"/>
      <protection/>
    </xf>
    <xf numFmtId="49" fontId="7" fillId="0" borderId="0" xfId="18" applyNumberFormat="1" applyBorder="1" applyAlignment="1">
      <alignment horizontal="center" vertical="center"/>
      <protection/>
    </xf>
    <xf numFmtId="0" fontId="7" fillId="0" borderId="0" xfId="18" applyBorder="1" applyAlignment="1">
      <alignment vertical="center" wrapText="1"/>
      <protection/>
    </xf>
    <xf numFmtId="3" fontId="7" fillId="0" borderId="0" xfId="18" applyNumberFormat="1" applyBorder="1" applyAlignment="1">
      <alignment vertical="center"/>
      <protection/>
    </xf>
    <xf numFmtId="0" fontId="38" fillId="0" borderId="4" xfId="18" applyFont="1" applyBorder="1" applyAlignment="1">
      <alignment horizontal="center" vertical="center"/>
      <protection/>
    </xf>
    <xf numFmtId="0" fontId="7" fillId="0" borderId="2" xfId="18" applyBorder="1" applyAlignment="1">
      <alignment horizontal="center"/>
      <protection/>
    </xf>
    <xf numFmtId="0" fontId="41" fillId="0" borderId="2" xfId="18" applyFont="1" applyBorder="1" applyAlignment="1">
      <alignment horizontal="center" vertical="center"/>
      <protection/>
    </xf>
    <xf numFmtId="0" fontId="7" fillId="0" borderId="9" xfId="18" applyBorder="1" applyAlignment="1">
      <alignment horizontal="center"/>
      <protection/>
    </xf>
    <xf numFmtId="0" fontId="41" fillId="0" borderId="9" xfId="18" applyFont="1" applyBorder="1" applyAlignment="1">
      <alignment horizontal="center" vertical="center"/>
      <protection/>
    </xf>
    <xf numFmtId="49" fontId="7" fillId="0" borderId="9" xfId="18" applyNumberFormat="1" applyBorder="1" applyAlignment="1">
      <alignment horizontal="center" vertical="center"/>
      <protection/>
    </xf>
    <xf numFmtId="0" fontId="7" fillId="0" borderId="8" xfId="18" applyBorder="1" applyAlignment="1">
      <alignment vertical="center" wrapText="1"/>
      <protection/>
    </xf>
    <xf numFmtId="0" fontId="40" fillId="0" borderId="27" xfId="18" applyFont="1" applyBorder="1" applyAlignment="1">
      <alignment horizontal="center" vertical="center" wrapText="1"/>
      <protection/>
    </xf>
    <xf numFmtId="0" fontId="7" fillId="0" borderId="9" xfId="18" applyBorder="1" applyAlignment="1">
      <alignment horizontal="center" vertical="center"/>
      <protection/>
    </xf>
    <xf numFmtId="0" fontId="40" fillId="0" borderId="4" xfId="18" applyFont="1" applyBorder="1" applyAlignment="1">
      <alignment horizontal="center" vertical="center"/>
      <protection/>
    </xf>
    <xf numFmtId="0" fontId="40" fillId="0" borderId="4" xfId="18" applyFont="1" applyBorder="1" applyAlignment="1">
      <alignment horizontal="center" vertical="center" wrapText="1"/>
      <protection/>
    </xf>
    <xf numFmtId="0" fontId="5" fillId="0" borderId="9" xfId="18" applyFont="1" applyBorder="1" applyAlignment="1">
      <alignment horizontal="center" vertical="center"/>
      <protection/>
    </xf>
    <xf numFmtId="0" fontId="7" fillId="0" borderId="9" xfId="18" applyBorder="1" applyAlignment="1">
      <alignment vertical="center"/>
      <protection/>
    </xf>
    <xf numFmtId="0" fontId="7" fillId="0" borderId="28" xfId="18" applyBorder="1" applyAlignment="1">
      <alignment vertical="center" wrapText="1"/>
      <protection/>
    </xf>
    <xf numFmtId="0" fontId="40" fillId="0" borderId="8" xfId="18" applyFont="1" applyBorder="1" applyAlignment="1">
      <alignment horizontal="center"/>
      <protection/>
    </xf>
    <xf numFmtId="49" fontId="7" fillId="0" borderId="23" xfId="18" applyNumberFormat="1" applyBorder="1" applyAlignment="1">
      <alignment horizontal="center" vertical="center"/>
      <protection/>
    </xf>
    <xf numFmtId="0" fontId="7" fillId="0" borderId="20" xfId="18" applyBorder="1" applyAlignment="1">
      <alignment horizontal="center"/>
      <protection/>
    </xf>
    <xf numFmtId="0" fontId="7" fillId="0" borderId="8" xfId="18" applyBorder="1" applyAlignment="1">
      <alignment horizontal="center" vertical="center"/>
      <protection/>
    </xf>
    <xf numFmtId="3" fontId="7" fillId="0" borderId="8" xfId="18" applyNumberFormat="1" applyBorder="1" applyAlignment="1">
      <alignment vertical="center"/>
      <protection/>
    </xf>
    <xf numFmtId="0" fontId="40" fillId="0" borderId="2" xfId="18" applyFont="1" applyBorder="1" applyAlignment="1">
      <alignment horizontal="center" vertical="center"/>
      <protection/>
    </xf>
    <xf numFmtId="49" fontId="40" fillId="0" borderId="2" xfId="18" applyNumberFormat="1" applyFont="1" applyBorder="1" applyAlignment="1">
      <alignment horizontal="center" vertical="center"/>
      <protection/>
    </xf>
    <xf numFmtId="0" fontId="40" fillId="0" borderId="2" xfId="18" applyFont="1" applyBorder="1" applyAlignment="1">
      <alignment horizontal="center" vertical="center" wrapText="1"/>
      <protection/>
    </xf>
    <xf numFmtId="3" fontId="40" fillId="0" borderId="0" xfId="18" applyNumberFormat="1" applyFont="1">
      <alignment/>
      <protection/>
    </xf>
    <xf numFmtId="3" fontId="7" fillId="0" borderId="0" xfId="18" applyNumberFormat="1">
      <alignment/>
      <protection/>
    </xf>
    <xf numFmtId="0" fontId="40" fillId="0" borderId="28" xfId="18" applyFont="1" applyBorder="1" applyAlignment="1">
      <alignment horizontal="center"/>
      <protection/>
    </xf>
    <xf numFmtId="49" fontId="40" fillId="0" borderId="4" xfId="18" applyNumberFormat="1" applyFont="1" applyBorder="1" applyAlignment="1">
      <alignment horizontal="center" vertical="center"/>
      <protection/>
    </xf>
    <xf numFmtId="0" fontId="5" fillId="0" borderId="23" xfId="18" applyFont="1" applyBorder="1" applyAlignment="1">
      <alignment horizontal="center" vertical="center"/>
      <protection/>
    </xf>
    <xf numFmtId="0" fontId="7" fillId="0" borderId="23" xfId="18" applyBorder="1" applyAlignment="1">
      <alignment vertical="center"/>
      <protection/>
    </xf>
    <xf numFmtId="3" fontId="3" fillId="0" borderId="0" xfId="18" applyNumberFormat="1" applyFont="1">
      <alignment/>
      <protection/>
    </xf>
    <xf numFmtId="0" fontId="3" fillId="0" borderId="0" xfId="18" applyFont="1">
      <alignment/>
      <protection/>
    </xf>
    <xf numFmtId="0" fontId="0" fillId="0" borderId="0" xfId="22" applyFont="1" applyAlignment="1">
      <alignment horizontal="center"/>
      <protection/>
    </xf>
    <xf numFmtId="0" fontId="43" fillId="0" borderId="0" xfId="22" applyFont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0" fillId="0" borderId="0" xfId="22" applyAlignment="1">
      <alignment vertical="center"/>
      <protection/>
    </xf>
    <xf numFmtId="4" fontId="39" fillId="0" borderId="26" xfId="18" applyNumberFormat="1" applyFont="1" applyBorder="1" applyAlignment="1">
      <alignment vertical="center"/>
      <protection/>
    </xf>
    <xf numFmtId="4" fontId="40" fillId="0" borderId="27" xfId="18" applyNumberFormat="1" applyFont="1" applyBorder="1" applyAlignment="1">
      <alignment vertical="center"/>
      <protection/>
    </xf>
    <xf numFmtId="4" fontId="7" fillId="0" borderId="9" xfId="18" applyNumberFormat="1" applyBorder="1" applyAlignment="1">
      <alignment vertical="center"/>
      <protection/>
    </xf>
    <xf numFmtId="4" fontId="7" fillId="0" borderId="28" xfId="18" applyNumberFormat="1" applyBorder="1" applyAlignment="1">
      <alignment vertical="center"/>
      <protection/>
    </xf>
    <xf numFmtId="49" fontId="7" fillId="0" borderId="20" xfId="18" applyNumberFormat="1" applyFont="1" applyBorder="1" applyAlignment="1">
      <alignment horizontal="center" vertical="center"/>
      <protection/>
    </xf>
    <xf numFmtId="4" fontId="7" fillId="0" borderId="20" xfId="18" applyNumberFormat="1" applyBorder="1" applyAlignment="1">
      <alignment vertical="center"/>
      <protection/>
    </xf>
    <xf numFmtId="4" fontId="7" fillId="0" borderId="2" xfId="18" applyNumberFormat="1" applyBorder="1" applyAlignment="1">
      <alignment vertical="center"/>
      <protection/>
    </xf>
    <xf numFmtId="4" fontId="7" fillId="0" borderId="0" xfId="18" applyNumberFormat="1" applyBorder="1" applyAlignment="1">
      <alignment vertical="center"/>
      <protection/>
    </xf>
    <xf numFmtId="4" fontId="38" fillId="0" borderId="4" xfId="18" applyNumberFormat="1" applyFont="1" applyBorder="1" applyAlignment="1">
      <alignment horizontal="center" vertical="center"/>
      <protection/>
    </xf>
    <xf numFmtId="4" fontId="40" fillId="0" borderId="4" xfId="18" applyNumberFormat="1" applyFont="1" applyBorder="1" applyAlignment="1">
      <alignment vertical="center"/>
      <protection/>
    </xf>
    <xf numFmtId="4" fontId="7" fillId="0" borderId="8" xfId="18" applyNumberFormat="1" applyBorder="1" applyAlignment="1">
      <alignment vertical="center"/>
      <protection/>
    </xf>
    <xf numFmtId="4" fontId="40" fillId="0" borderId="2" xfId="18" applyNumberFormat="1" applyFont="1" applyBorder="1" applyAlignment="1">
      <alignment vertical="center"/>
      <protection/>
    </xf>
    <xf numFmtId="0" fontId="38" fillId="0" borderId="27" xfId="18" applyFont="1" applyBorder="1" applyAlignment="1">
      <alignment horizontal="center" vertical="center"/>
      <protection/>
    </xf>
    <xf numFmtId="4" fontId="7" fillId="0" borderId="23" xfId="18" applyNumberFormat="1" applyBorder="1" applyAlignment="1">
      <alignment vertical="center"/>
      <protection/>
    </xf>
    <xf numFmtId="4" fontId="42" fillId="0" borderId="26" xfId="18" applyNumberFormat="1" applyFont="1" applyBorder="1" applyAlignment="1">
      <alignment vertical="center"/>
      <protection/>
    </xf>
    <xf numFmtId="4" fontId="28" fillId="0" borderId="29" xfId="20" applyNumberFormat="1" applyFill="1">
      <alignment horizontal="right" vertical="center" wrapText="1"/>
      <protection locked="0"/>
    </xf>
    <xf numFmtId="49" fontId="33" fillId="0" borderId="29" xfId="20" applyFill="1">
      <alignment horizontal="center" vertical="center" wrapText="1"/>
      <protection locked="0"/>
    </xf>
    <xf numFmtId="49" fontId="28" fillId="0" borderId="29" xfId="20" applyFill="1">
      <alignment horizontal="center" vertical="center" wrapText="1"/>
      <protection locked="0"/>
    </xf>
    <xf numFmtId="49" fontId="28" fillId="0" borderId="29" xfId="20" applyFill="1">
      <alignment horizontal="left" vertical="center" wrapText="1"/>
      <protection locked="0"/>
    </xf>
    <xf numFmtId="49" fontId="30" fillId="0" borderId="0" xfId="20" applyFill="1">
      <alignment horizontal="center" vertical="center" wrapText="1"/>
      <protection locked="0"/>
    </xf>
    <xf numFmtId="49" fontId="34" fillId="0" borderId="0" xfId="20" applyFont="1" applyFill="1">
      <alignment horizontal="center" vertical="center" wrapText="1"/>
      <protection locked="0"/>
    </xf>
    <xf numFmtId="49" fontId="34" fillId="0" borderId="0" xfId="20" applyFill="1">
      <alignment horizontal="center" vertical="center" wrapText="1"/>
      <protection locked="0"/>
    </xf>
    <xf numFmtId="0" fontId="30" fillId="0" borderId="0" xfId="20" applyNumberFormat="1" applyFill="1" applyBorder="1" applyAlignment="1" applyProtection="1">
      <alignment horizontal="left"/>
      <protection locked="0"/>
    </xf>
    <xf numFmtId="49" fontId="30" fillId="0" borderId="29" xfId="20" applyFill="1">
      <alignment horizontal="center" vertical="center" wrapText="1"/>
      <protection locked="0"/>
    </xf>
    <xf numFmtId="49" fontId="28" fillId="0" borderId="29" xfId="20" applyFill="1">
      <alignment horizontal="right" vertical="center" wrapText="1"/>
      <protection locked="0"/>
    </xf>
    <xf numFmtId="49" fontId="31" fillId="0" borderId="29" xfId="20" applyFont="1" applyFill="1">
      <alignment horizontal="center" vertical="center" wrapText="1"/>
      <protection locked="0"/>
    </xf>
    <xf numFmtId="0" fontId="29" fillId="0" borderId="0" xfId="20" applyNumberFormat="1" applyFont="1" applyFill="1" applyBorder="1" applyAlignment="1" applyProtection="1">
      <alignment horizontal="center" vertical="center"/>
      <protection locked="0"/>
    </xf>
    <xf numFmtId="49" fontId="36" fillId="0" borderId="30" xfId="20" applyFont="1" applyFill="1" applyBorder="1" applyAlignment="1">
      <alignment horizontal="center" vertical="center" wrapText="1"/>
      <protection locked="0"/>
    </xf>
    <xf numFmtId="49" fontId="36" fillId="0" borderId="31" xfId="20" applyFont="1" applyFill="1" applyBorder="1" applyAlignment="1">
      <alignment horizontal="center" vertical="center" wrapText="1"/>
      <protection locked="0"/>
    </xf>
    <xf numFmtId="49" fontId="36" fillId="0" borderId="32" xfId="20" applyFont="1" applyFill="1" applyBorder="1" applyAlignment="1">
      <alignment horizontal="center" vertical="center" wrapText="1"/>
      <protection locked="0"/>
    </xf>
    <xf numFmtId="49" fontId="32" fillId="0" borderId="29" xfId="20" applyFill="1">
      <alignment horizontal="center" vertical="center" wrapText="1"/>
      <protection locked="0"/>
    </xf>
    <xf numFmtId="4" fontId="32" fillId="0" borderId="29" xfId="20" applyNumberFormat="1" applyFill="1">
      <alignment horizontal="right" vertical="center" wrapText="1"/>
      <protection locked="0"/>
    </xf>
    <xf numFmtId="49" fontId="35" fillId="0" borderId="29" xfId="20" applyFill="1">
      <alignment horizontal="center" vertical="center" wrapText="1"/>
      <protection locked="0"/>
    </xf>
    <xf numFmtId="49" fontId="35" fillId="0" borderId="29" xfId="20" applyFont="1" applyFill="1">
      <alignment horizontal="center" vertical="center" wrapText="1"/>
      <protection locked="0"/>
    </xf>
    <xf numFmtId="49" fontId="32" fillId="0" borderId="29" xfId="20" applyFill="1">
      <alignment horizontal="right" vertical="center" wrapText="1"/>
      <protection locked="0"/>
    </xf>
    <xf numFmtId="49" fontId="28" fillId="0" borderId="0" xfId="20" applyFill="1">
      <alignment horizontal="right" vertical="center" wrapText="1"/>
      <protection locked="0"/>
    </xf>
    <xf numFmtId="49" fontId="28" fillId="0" borderId="0" xfId="20" applyFill="1">
      <alignment horizontal="center" vertical="center" wrapText="1"/>
      <protection locked="0"/>
    </xf>
    <xf numFmtId="0" fontId="16" fillId="0" borderId="7" xfId="0" applyFont="1" applyBorder="1" applyAlignment="1">
      <alignment horizontal="righ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right" vertical="center" wrapText="1"/>
    </xf>
    <xf numFmtId="0" fontId="16" fillId="0" borderId="11" xfId="0" applyFont="1" applyBorder="1" applyAlignment="1">
      <alignment horizontal="right" vertical="center" wrapText="1"/>
    </xf>
    <xf numFmtId="49" fontId="15" fillId="0" borderId="5" xfId="0" applyNumberFormat="1" applyFont="1" applyBorder="1" applyAlignment="1">
      <alignment horizontal="center" vertical="center" textRotation="45"/>
    </xf>
    <xf numFmtId="49" fontId="15" fillId="0" borderId="16" xfId="0" applyNumberFormat="1" applyFont="1" applyBorder="1" applyAlignment="1">
      <alignment horizontal="center" vertical="center" textRotation="45"/>
    </xf>
    <xf numFmtId="0" fontId="14" fillId="0" borderId="4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textRotation="45"/>
    </xf>
    <xf numFmtId="0" fontId="15" fillId="0" borderId="1" xfId="0" applyFont="1" applyBorder="1" applyAlignment="1">
      <alignment horizontal="center" vertical="center" textRotation="45"/>
    </xf>
    <xf numFmtId="0" fontId="1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center" vertical="center" textRotation="40"/>
    </xf>
    <xf numFmtId="0" fontId="10" fillId="0" borderId="6" xfId="0" applyFont="1" applyBorder="1" applyAlignment="1">
      <alignment horizontal="center" vertical="center" textRotation="40"/>
    </xf>
    <xf numFmtId="0" fontId="10" fillId="0" borderId="14" xfId="0" applyFont="1" applyBorder="1" applyAlignment="1">
      <alignment horizontal="center" vertical="center" textRotation="40"/>
    </xf>
    <xf numFmtId="0" fontId="10" fillId="0" borderId="1" xfId="0" applyFont="1" applyBorder="1" applyAlignment="1">
      <alignment horizontal="center" vertical="center" textRotation="40"/>
    </xf>
    <xf numFmtId="0" fontId="15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textRotation="45"/>
    </xf>
    <xf numFmtId="0" fontId="16" fillId="0" borderId="0" xfId="0" applyFont="1" applyBorder="1" applyAlignment="1">
      <alignment horizontal="right" vertical="top" wrapText="1"/>
    </xf>
    <xf numFmtId="0" fontId="16" fillId="0" borderId="16" xfId="0" applyFont="1" applyBorder="1" applyAlignment="1">
      <alignment horizontal="right" vertical="top" wrapText="1"/>
    </xf>
    <xf numFmtId="49" fontId="19" fillId="0" borderId="5" xfId="0" applyNumberFormat="1" applyFont="1" applyBorder="1" applyAlignment="1">
      <alignment horizontal="center" vertical="center" textRotation="39"/>
    </xf>
    <xf numFmtId="49" fontId="15" fillId="0" borderId="0" xfId="0" applyNumberFormat="1" applyFont="1" applyBorder="1" applyAlignment="1">
      <alignment horizontal="center" vertical="center" textRotation="39"/>
    </xf>
    <xf numFmtId="0" fontId="15" fillId="0" borderId="16" xfId="0" applyFont="1" applyBorder="1" applyAlignment="1">
      <alignment horizontal="center" vertical="center" textRotation="45"/>
    </xf>
    <xf numFmtId="0" fontId="15" fillId="0" borderId="11" xfId="0" applyFont="1" applyBorder="1" applyAlignment="1">
      <alignment horizontal="center" vertical="center" textRotation="45"/>
    </xf>
    <xf numFmtId="49" fontId="15" fillId="0" borderId="0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textRotation="38"/>
    </xf>
    <xf numFmtId="0" fontId="15" fillId="0" borderId="0" xfId="0" applyFont="1" applyBorder="1" applyAlignment="1">
      <alignment horizontal="center" vertical="center" textRotation="38"/>
    </xf>
    <xf numFmtId="0" fontId="18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19" applyFont="1" applyBorder="1" applyAlignment="1">
      <alignment horizontal="center" vertical="center" wrapText="1"/>
      <protection/>
    </xf>
    <xf numFmtId="0" fontId="13" fillId="0" borderId="10" xfId="19" applyFont="1" applyBorder="1" applyAlignment="1">
      <alignment horizontal="center" vertical="center" wrapText="1"/>
      <protection/>
    </xf>
    <xf numFmtId="0" fontId="15" fillId="0" borderId="5" xfId="0" applyFont="1" applyBorder="1" applyAlignment="1">
      <alignment horizontal="center" vertical="center" textRotation="50"/>
    </xf>
    <xf numFmtId="0" fontId="15" fillId="0" borderId="0" xfId="0" applyFont="1" applyBorder="1" applyAlignment="1">
      <alignment horizontal="center" vertical="center" textRotation="50"/>
    </xf>
    <xf numFmtId="0" fontId="13" fillId="0" borderId="17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textRotation="45" wrapText="1"/>
    </xf>
    <xf numFmtId="0" fontId="15" fillId="0" borderId="0" xfId="0" applyFont="1" applyBorder="1" applyAlignment="1">
      <alignment horizontal="center" vertical="center" textRotation="45" wrapText="1"/>
    </xf>
    <xf numFmtId="0" fontId="15" fillId="0" borderId="14" xfId="0" applyFont="1" applyBorder="1" applyAlignment="1">
      <alignment horizontal="center" vertical="center" textRotation="45" wrapText="1"/>
    </xf>
    <xf numFmtId="0" fontId="15" fillId="0" borderId="1" xfId="0" applyFont="1" applyBorder="1" applyAlignment="1">
      <alignment horizontal="center" vertical="center" textRotation="45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2" xfId="19" applyFont="1" applyBorder="1" applyAlignment="1">
      <alignment horizontal="center" vertical="center" wrapText="1"/>
      <protection/>
    </xf>
    <xf numFmtId="0" fontId="24" fillId="0" borderId="5" xfId="19" applyFont="1" applyBorder="1" applyAlignment="1">
      <alignment horizontal="center" vertical="center" textRotation="90"/>
      <protection/>
    </xf>
    <xf numFmtId="0" fontId="24" fillId="0" borderId="0" xfId="19" applyFont="1" applyBorder="1" applyAlignment="1">
      <alignment horizontal="center" vertical="center" textRotation="90"/>
      <protection/>
    </xf>
    <xf numFmtId="0" fontId="24" fillId="0" borderId="14" xfId="19" applyFont="1" applyBorder="1" applyAlignment="1">
      <alignment horizontal="center" vertical="center" textRotation="90"/>
      <protection/>
    </xf>
    <xf numFmtId="0" fontId="24" fillId="0" borderId="1" xfId="19" applyFont="1" applyBorder="1" applyAlignment="1">
      <alignment horizontal="center" vertical="center" textRotation="90"/>
      <protection/>
    </xf>
    <xf numFmtId="0" fontId="14" fillId="0" borderId="17" xfId="19" applyFont="1" applyBorder="1" applyAlignment="1">
      <alignment horizontal="center" vertical="center" wrapText="1"/>
      <protection/>
    </xf>
    <xf numFmtId="0" fontId="14" fillId="0" borderId="10" xfId="19" applyFont="1" applyBorder="1" applyAlignment="1">
      <alignment horizontal="center" vertical="center" wrapText="1"/>
      <protection/>
    </xf>
    <xf numFmtId="0" fontId="16" fillId="0" borderId="21" xfId="0" applyFont="1" applyBorder="1" applyAlignment="1">
      <alignment horizontal="right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6" fillId="0" borderId="12" xfId="19" applyFont="1" applyBorder="1" applyAlignment="1">
      <alignment horizontal="center" vertical="center" wrapText="1"/>
      <protection/>
    </xf>
    <xf numFmtId="0" fontId="16" fillId="0" borderId="10" xfId="19" applyFont="1" applyBorder="1" applyAlignment="1">
      <alignment horizontal="center" vertical="center" wrapText="1"/>
      <protection/>
    </xf>
    <xf numFmtId="0" fontId="37" fillId="0" borderId="0" xfId="22" applyFont="1" applyAlignment="1">
      <alignment horizontal="center" wrapText="1"/>
      <protection/>
    </xf>
    <xf numFmtId="0" fontId="37" fillId="0" borderId="0" xfId="22" applyFont="1" applyAlignment="1">
      <alignment horizontal="center"/>
      <protection/>
    </xf>
    <xf numFmtId="0" fontId="42" fillId="0" borderId="36" xfId="18" applyFont="1" applyBorder="1" applyAlignment="1">
      <alignment horizontal="right" vertical="center"/>
      <protection/>
    </xf>
    <xf numFmtId="0" fontId="42" fillId="0" borderId="37" xfId="18" applyFont="1" applyBorder="1" applyAlignment="1">
      <alignment horizontal="right" vertical="center"/>
      <protection/>
    </xf>
    <xf numFmtId="0" fontId="42" fillId="0" borderId="38" xfId="18" applyFont="1" applyBorder="1" applyAlignment="1">
      <alignment horizontal="right" vertical="center"/>
      <protection/>
    </xf>
    <xf numFmtId="0" fontId="3" fillId="3" borderId="39" xfId="18" applyFont="1" applyFill="1" applyBorder="1" applyAlignment="1">
      <alignment horizontal="center" vertical="center" wrapText="1"/>
      <protection/>
    </xf>
    <xf numFmtId="0" fontId="3" fillId="3" borderId="40" xfId="18" applyFont="1" applyFill="1" applyBorder="1" applyAlignment="1">
      <alignment horizontal="center" vertical="center"/>
      <protection/>
    </xf>
    <xf numFmtId="0" fontId="3" fillId="3" borderId="41" xfId="18" applyFont="1" applyFill="1" applyBorder="1" applyAlignment="1">
      <alignment horizontal="center" vertical="center"/>
      <protection/>
    </xf>
    <xf numFmtId="0" fontId="3" fillId="3" borderId="42" xfId="18" applyFont="1" applyFill="1" applyBorder="1" applyAlignment="1">
      <alignment horizontal="center" vertical="center"/>
      <protection/>
    </xf>
    <xf numFmtId="0" fontId="3" fillId="3" borderId="39" xfId="18" applyFont="1" applyFill="1" applyBorder="1" applyAlignment="1">
      <alignment horizontal="center" vertical="center"/>
      <protection/>
    </xf>
    <xf numFmtId="0" fontId="39" fillId="0" borderId="43" xfId="18" applyFont="1" applyBorder="1" applyAlignment="1">
      <alignment horizontal="center" vertical="center"/>
      <protection/>
    </xf>
    <xf numFmtId="0" fontId="39" fillId="0" borderId="37" xfId="18" applyFont="1" applyBorder="1" applyAlignment="1">
      <alignment horizontal="center" vertical="center"/>
      <protection/>
    </xf>
    <xf numFmtId="0" fontId="39" fillId="0" borderId="38" xfId="18" applyFont="1" applyBorder="1" applyAlignment="1">
      <alignment horizontal="center" vertical="center"/>
      <protection/>
    </xf>
    <xf numFmtId="0" fontId="40" fillId="0" borderId="44" xfId="18" applyFont="1" applyBorder="1" applyAlignment="1">
      <alignment horizontal="center" vertical="center"/>
      <protection/>
    </xf>
    <xf numFmtId="0" fontId="40" fillId="0" borderId="45" xfId="18" applyFont="1" applyBorder="1" applyAlignment="1">
      <alignment horizontal="center" vertical="center"/>
      <protection/>
    </xf>
    <xf numFmtId="0" fontId="39" fillId="0" borderId="43" xfId="18" applyFont="1" applyBorder="1" applyAlignment="1">
      <alignment horizontal="center" vertical="center" wrapText="1"/>
      <protection/>
    </xf>
    <xf numFmtId="0" fontId="39" fillId="0" borderId="37" xfId="18" applyFont="1" applyBorder="1" applyAlignment="1">
      <alignment horizontal="center" vertical="center" wrapText="1"/>
      <protection/>
    </xf>
    <xf numFmtId="0" fontId="39" fillId="0" borderId="38" xfId="18" applyFont="1" applyBorder="1" applyAlignment="1">
      <alignment horizontal="center" vertical="center" wrapText="1"/>
      <protection/>
    </xf>
    <xf numFmtId="0" fontId="40" fillId="0" borderId="44" xfId="18" applyFont="1" applyBorder="1" applyAlignment="1">
      <alignment horizontal="center" vertical="center" wrapText="1"/>
      <protection/>
    </xf>
    <xf numFmtId="0" fontId="40" fillId="0" borderId="45" xfId="18" applyFont="1" applyBorder="1" applyAlignment="1">
      <alignment horizontal="center" vertical="center" wrapText="1"/>
      <protection/>
    </xf>
    <xf numFmtId="0" fontId="40" fillId="0" borderId="17" xfId="18" applyFont="1" applyBorder="1" applyAlignment="1">
      <alignment horizontal="center" vertical="center" wrapText="1"/>
      <protection/>
    </xf>
    <xf numFmtId="0" fontId="40" fillId="0" borderId="10" xfId="18" applyFont="1" applyBorder="1" applyAlignment="1">
      <alignment horizontal="center" vertical="center" wrapText="1"/>
      <protection/>
    </xf>
    <xf numFmtId="0" fontId="44" fillId="0" borderId="17" xfId="19" applyFont="1" applyBorder="1" applyAlignment="1">
      <alignment horizontal="center" vertical="center" wrapText="1"/>
      <protection/>
    </xf>
    <xf numFmtId="0" fontId="44" fillId="0" borderId="10" xfId="19" applyFont="1" applyBorder="1" applyAlignment="1">
      <alignment horizontal="center" vertical="center" wrapText="1"/>
      <protection/>
    </xf>
  </cellXfs>
  <cellStyles count="13">
    <cellStyle name="Normal" xfId="0"/>
    <cellStyle name="Comma" xfId="15"/>
    <cellStyle name="Comma [0]" xfId="16"/>
    <cellStyle name="Hyperlink" xfId="17"/>
    <cellStyle name="Normalny_05układ wykonawczy" xfId="18"/>
    <cellStyle name="Normalny_Budżet 2008" xfId="19"/>
    <cellStyle name="Normalny_Zał_budżet_252" xfId="20"/>
    <cellStyle name="Normalny_zarz_układ wykonawczy" xfId="21"/>
    <cellStyle name="Normalny_Zarz60_Zał1_Projekt załączników2007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2010_rok\projekt%202010\zarz_zal1_zalaczniki_budzet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rok_2009\Projekt%202009%20Zarz\uk&#322;%20wykonawczy_Projekt%20za&#322;&#261;cznik&#243;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5a"/>
      <sheetName val="6"/>
      <sheetName val="7"/>
      <sheetName val="8"/>
      <sheetName val="9"/>
      <sheetName val="10"/>
      <sheetName val="11"/>
      <sheetName val="13"/>
      <sheetName val="14"/>
      <sheetName val="15"/>
      <sheetName val="7 (2)"/>
      <sheetName val="12"/>
    </sheetNames>
    <sheetDataSet>
      <sheetData sheetId="1">
        <row r="137">
          <cell r="G137">
            <v>3459957</v>
          </cell>
        </row>
        <row r="138">
          <cell r="G138">
            <v>838023</v>
          </cell>
        </row>
        <row r="139">
          <cell r="G139">
            <v>2648996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UG_XI"/>
      <sheetName val="szkoły_XI"/>
      <sheetName val="gops_XI"/>
      <sheetName val="3 (2)"/>
      <sheetName val="zespół szkół"/>
      <sheetName val="gops_X"/>
      <sheetName val="szkoły_X"/>
      <sheetName val="UG_X"/>
    </sheetNames>
    <sheetDataSet>
      <sheetData sheetId="17">
        <row r="49">
          <cell r="G49">
            <v>500</v>
          </cell>
        </row>
        <row r="50">
          <cell r="G50">
            <v>4200</v>
          </cell>
        </row>
        <row r="51">
          <cell r="G51">
            <v>1000</v>
          </cell>
        </row>
        <row r="53">
          <cell r="G53">
            <v>300</v>
          </cell>
        </row>
        <row r="54">
          <cell r="G54">
            <v>1000</v>
          </cell>
        </row>
        <row r="58">
          <cell r="G58">
            <v>3000</v>
          </cell>
        </row>
        <row r="59">
          <cell r="G59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showGridLines="0" workbookViewId="0" topLeftCell="A1">
      <selection activeCell="R96" sqref="R96"/>
    </sheetView>
  </sheetViews>
  <sheetFormatPr defaultColWidth="9.00390625" defaultRowHeight="12.75"/>
  <cols>
    <col min="1" max="1" width="1.25" style="284" customWidth="1"/>
    <col min="2" max="2" width="2.625" style="284" customWidth="1"/>
    <col min="3" max="3" width="2.75390625" style="284" customWidth="1"/>
    <col min="4" max="4" width="5.875" style="284" customWidth="1"/>
    <col min="5" max="5" width="2.75390625" style="284" customWidth="1"/>
    <col min="6" max="6" width="4.00390625" style="284" customWidth="1"/>
    <col min="7" max="7" width="1.625" style="284" customWidth="1"/>
    <col min="8" max="8" width="29.625" style="284" customWidth="1"/>
    <col min="9" max="9" width="0.37109375" style="284" customWidth="1"/>
    <col min="10" max="10" width="23.625" style="284" customWidth="1"/>
    <col min="11" max="11" width="7.125" style="284" customWidth="1"/>
    <col min="12" max="12" width="2.625" style="284" customWidth="1"/>
    <col min="13" max="13" width="1.875" style="284" customWidth="1"/>
    <col min="14" max="14" width="2.625" style="284" hidden="1" customWidth="1"/>
    <col min="15" max="15" width="0.37109375" style="284" customWidth="1"/>
    <col min="16" max="16384" width="8.00390625" style="284" customWidth="1"/>
  </cols>
  <sheetData>
    <row r="1" spans="1:15" ht="27.75" customHeight="1">
      <c r="A1" s="455" t="s">
        <v>446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</row>
    <row r="2" spans="2:15" ht="24" customHeight="1">
      <c r="B2" s="452" t="s">
        <v>0</v>
      </c>
      <c r="C2" s="452"/>
      <c r="D2" s="452" t="s">
        <v>1</v>
      </c>
      <c r="E2" s="452"/>
      <c r="F2" s="452" t="s">
        <v>2</v>
      </c>
      <c r="G2" s="452"/>
      <c r="H2" s="452" t="s">
        <v>447</v>
      </c>
      <c r="I2" s="452"/>
      <c r="J2" s="452"/>
      <c r="K2" s="452" t="s">
        <v>448</v>
      </c>
      <c r="L2" s="452"/>
      <c r="M2" s="452"/>
      <c r="N2" s="452"/>
      <c r="O2" s="452"/>
    </row>
    <row r="3" spans="2:15" ht="10.5" customHeight="1">
      <c r="B3" s="454" t="s">
        <v>449</v>
      </c>
      <c r="C3" s="454"/>
      <c r="D3" s="454" t="s">
        <v>450</v>
      </c>
      <c r="E3" s="454"/>
      <c r="F3" s="454" t="s">
        <v>451</v>
      </c>
      <c r="G3" s="454"/>
      <c r="H3" s="454" t="s">
        <v>452</v>
      </c>
      <c r="I3" s="454"/>
      <c r="J3" s="454"/>
      <c r="K3" s="454" t="s">
        <v>453</v>
      </c>
      <c r="L3" s="454"/>
      <c r="M3" s="454"/>
      <c r="N3" s="454"/>
      <c r="O3" s="454"/>
    </row>
    <row r="4" spans="2:15" ht="13.5" customHeight="1">
      <c r="B4" s="446" t="s">
        <v>3</v>
      </c>
      <c r="C4" s="446"/>
      <c r="D4" s="445"/>
      <c r="E4" s="445"/>
      <c r="F4" s="445"/>
      <c r="G4" s="445"/>
      <c r="H4" s="447" t="s">
        <v>113</v>
      </c>
      <c r="I4" s="447"/>
      <c r="J4" s="447"/>
      <c r="K4" s="444">
        <f>K6</f>
        <v>2514400</v>
      </c>
      <c r="L4" s="444"/>
      <c r="M4" s="444"/>
      <c r="N4" s="444"/>
      <c r="O4" s="444"/>
    </row>
    <row r="5" spans="2:15" ht="32.25" customHeight="1">
      <c r="B5" s="446"/>
      <c r="C5" s="446"/>
      <c r="D5" s="445"/>
      <c r="E5" s="445"/>
      <c r="F5" s="445"/>
      <c r="G5" s="445"/>
      <c r="H5" s="447" t="s">
        <v>455</v>
      </c>
      <c r="I5" s="447"/>
      <c r="J5" s="447"/>
      <c r="K5" s="444" t="s">
        <v>535</v>
      </c>
      <c r="L5" s="444"/>
      <c r="M5" s="444"/>
      <c r="N5" s="444"/>
      <c r="O5" s="444"/>
    </row>
    <row r="6" spans="2:15" ht="13.5" customHeight="1">
      <c r="B6" s="445"/>
      <c r="C6" s="445"/>
      <c r="D6" s="446" t="s">
        <v>4</v>
      </c>
      <c r="E6" s="446"/>
      <c r="F6" s="445"/>
      <c r="G6" s="445"/>
      <c r="H6" s="447" t="s">
        <v>5</v>
      </c>
      <c r="I6" s="447"/>
      <c r="J6" s="447"/>
      <c r="K6" s="444">
        <f>K8+K9</f>
        <v>2514400</v>
      </c>
      <c r="L6" s="444"/>
      <c r="M6" s="444"/>
      <c r="N6" s="444"/>
      <c r="O6" s="444"/>
    </row>
    <row r="7" spans="2:15" ht="33" customHeight="1">
      <c r="B7" s="445"/>
      <c r="C7" s="445"/>
      <c r="D7" s="446"/>
      <c r="E7" s="446"/>
      <c r="F7" s="445"/>
      <c r="G7" s="445"/>
      <c r="H7" s="447" t="s">
        <v>455</v>
      </c>
      <c r="I7" s="447"/>
      <c r="J7" s="447"/>
      <c r="K7" s="444" t="s">
        <v>535</v>
      </c>
      <c r="L7" s="444"/>
      <c r="M7" s="444"/>
      <c r="N7" s="444"/>
      <c r="O7" s="444"/>
    </row>
    <row r="8" spans="2:15" ht="34.5" customHeight="1">
      <c r="B8" s="445"/>
      <c r="C8" s="445"/>
      <c r="D8" s="445"/>
      <c r="E8" s="445"/>
      <c r="F8" s="446" t="s">
        <v>6</v>
      </c>
      <c r="G8" s="446"/>
      <c r="H8" s="447" t="s">
        <v>536</v>
      </c>
      <c r="I8" s="447"/>
      <c r="J8" s="447"/>
      <c r="K8" s="444">
        <v>599400</v>
      </c>
      <c r="L8" s="444"/>
      <c r="M8" s="444"/>
      <c r="N8" s="444"/>
      <c r="O8" s="444"/>
    </row>
    <row r="9" spans="2:15" ht="33.75" customHeight="1">
      <c r="B9" s="445"/>
      <c r="C9" s="445"/>
      <c r="D9" s="445"/>
      <c r="E9" s="445"/>
      <c r="F9" s="446" t="s">
        <v>537</v>
      </c>
      <c r="G9" s="446"/>
      <c r="H9" s="447" t="s">
        <v>538</v>
      </c>
      <c r="I9" s="447"/>
      <c r="J9" s="447"/>
      <c r="K9" s="444" t="s">
        <v>535</v>
      </c>
      <c r="L9" s="444"/>
      <c r="M9" s="444"/>
      <c r="N9" s="444"/>
      <c r="O9" s="444"/>
    </row>
    <row r="10" spans="2:15" ht="15.75" customHeight="1">
      <c r="B10" s="446" t="s">
        <v>11</v>
      </c>
      <c r="C10" s="446"/>
      <c r="D10" s="445"/>
      <c r="E10" s="445"/>
      <c r="F10" s="445"/>
      <c r="G10" s="445"/>
      <c r="H10" s="447" t="s">
        <v>454</v>
      </c>
      <c r="I10" s="447"/>
      <c r="J10" s="447"/>
      <c r="K10" s="444">
        <f>K11</f>
        <v>3500</v>
      </c>
      <c r="L10" s="444"/>
      <c r="M10" s="444"/>
      <c r="N10" s="444"/>
      <c r="O10" s="444"/>
    </row>
    <row r="11" spans="2:15" ht="15.75" customHeight="1">
      <c r="B11" s="445"/>
      <c r="C11" s="445"/>
      <c r="D11" s="446" t="s">
        <v>12</v>
      </c>
      <c r="E11" s="446"/>
      <c r="F11" s="445"/>
      <c r="G11" s="445"/>
      <c r="H11" s="447" t="s">
        <v>13</v>
      </c>
      <c r="I11" s="447"/>
      <c r="J11" s="447"/>
      <c r="K11" s="444">
        <f>K12</f>
        <v>3500</v>
      </c>
      <c r="L11" s="444"/>
      <c r="M11" s="444"/>
      <c r="N11" s="444"/>
      <c r="O11" s="444"/>
    </row>
    <row r="12" spans="2:15" ht="37.5" customHeight="1">
      <c r="B12" s="445"/>
      <c r="C12" s="445"/>
      <c r="D12" s="445"/>
      <c r="E12" s="445"/>
      <c r="F12" s="446" t="s">
        <v>14</v>
      </c>
      <c r="G12" s="446"/>
      <c r="H12" s="447" t="s">
        <v>15</v>
      </c>
      <c r="I12" s="447"/>
      <c r="J12" s="447"/>
      <c r="K12" s="444">
        <v>3500</v>
      </c>
      <c r="L12" s="444"/>
      <c r="M12" s="444"/>
      <c r="N12" s="444"/>
      <c r="O12" s="444"/>
    </row>
    <row r="13" spans="2:15" ht="18.75" customHeight="1">
      <c r="B13" s="446" t="s">
        <v>456</v>
      </c>
      <c r="C13" s="446"/>
      <c r="D13" s="445"/>
      <c r="E13" s="445"/>
      <c r="F13" s="445"/>
      <c r="G13" s="445"/>
      <c r="H13" s="447" t="s">
        <v>457</v>
      </c>
      <c r="I13" s="447"/>
      <c r="J13" s="447"/>
      <c r="K13" s="444">
        <f>K14</f>
        <v>878000</v>
      </c>
      <c r="L13" s="444"/>
      <c r="M13" s="444"/>
      <c r="N13" s="444"/>
      <c r="O13" s="444"/>
    </row>
    <row r="14" spans="2:15" ht="15.75" customHeight="1">
      <c r="B14" s="445"/>
      <c r="C14" s="445"/>
      <c r="D14" s="446" t="s">
        <v>90</v>
      </c>
      <c r="E14" s="446"/>
      <c r="F14" s="445"/>
      <c r="G14" s="445"/>
      <c r="H14" s="447" t="s">
        <v>18</v>
      </c>
      <c r="I14" s="447"/>
      <c r="J14" s="447"/>
      <c r="K14" s="444">
        <f>K15</f>
        <v>878000</v>
      </c>
      <c r="L14" s="444"/>
      <c r="M14" s="444"/>
      <c r="N14" s="444"/>
      <c r="O14" s="444"/>
    </row>
    <row r="15" spans="2:15" ht="15.75" customHeight="1">
      <c r="B15" s="445"/>
      <c r="C15" s="445"/>
      <c r="D15" s="445"/>
      <c r="E15" s="445"/>
      <c r="F15" s="446" t="s">
        <v>16</v>
      </c>
      <c r="G15" s="446"/>
      <c r="H15" s="447" t="s">
        <v>17</v>
      </c>
      <c r="I15" s="447"/>
      <c r="J15" s="447"/>
      <c r="K15" s="444">
        <v>878000</v>
      </c>
      <c r="L15" s="444"/>
      <c r="M15" s="444"/>
      <c r="N15" s="444"/>
      <c r="O15" s="444"/>
    </row>
    <row r="16" spans="2:15" ht="18.75" customHeight="1">
      <c r="B16" s="446" t="s">
        <v>458</v>
      </c>
      <c r="C16" s="446"/>
      <c r="D16" s="445"/>
      <c r="E16" s="445"/>
      <c r="F16" s="445"/>
      <c r="G16" s="445"/>
      <c r="H16" s="447" t="s">
        <v>136</v>
      </c>
      <c r="I16" s="447"/>
      <c r="J16" s="447"/>
      <c r="K16" s="444">
        <f>K17+K19</f>
        <v>657650</v>
      </c>
      <c r="L16" s="444"/>
      <c r="M16" s="444"/>
      <c r="N16" s="444"/>
      <c r="O16" s="444"/>
    </row>
    <row r="17" spans="2:15" ht="17.25" customHeight="1">
      <c r="B17" s="445"/>
      <c r="C17" s="445"/>
      <c r="D17" s="446" t="s">
        <v>91</v>
      </c>
      <c r="E17" s="446"/>
      <c r="F17" s="445"/>
      <c r="G17" s="445"/>
      <c r="H17" s="447" t="s">
        <v>19</v>
      </c>
      <c r="I17" s="447"/>
      <c r="J17" s="447"/>
      <c r="K17" s="444">
        <f>K18</f>
        <v>26250</v>
      </c>
      <c r="L17" s="444"/>
      <c r="M17" s="444"/>
      <c r="N17" s="444"/>
      <c r="O17" s="444"/>
    </row>
    <row r="18" spans="2:15" ht="34.5" customHeight="1">
      <c r="B18" s="445"/>
      <c r="C18" s="445"/>
      <c r="D18" s="445"/>
      <c r="E18" s="445"/>
      <c r="F18" s="446" t="s">
        <v>20</v>
      </c>
      <c r="G18" s="446"/>
      <c r="H18" s="447" t="s">
        <v>21</v>
      </c>
      <c r="I18" s="447"/>
      <c r="J18" s="447"/>
      <c r="K18" s="444">
        <v>26250</v>
      </c>
      <c r="L18" s="444"/>
      <c r="M18" s="444"/>
      <c r="N18" s="444"/>
      <c r="O18" s="444"/>
    </row>
    <row r="19" spans="2:15" ht="13.5" customHeight="1">
      <c r="B19" s="445"/>
      <c r="C19" s="445"/>
      <c r="D19" s="446" t="s">
        <v>92</v>
      </c>
      <c r="E19" s="446"/>
      <c r="F19" s="445"/>
      <c r="G19" s="445"/>
      <c r="H19" s="447" t="s">
        <v>93</v>
      </c>
      <c r="I19" s="447"/>
      <c r="J19" s="447"/>
      <c r="K19" s="444" t="s">
        <v>539</v>
      </c>
      <c r="L19" s="444"/>
      <c r="M19" s="444"/>
      <c r="N19" s="444"/>
      <c r="O19" s="444"/>
    </row>
    <row r="20" spans="2:15" ht="34.5" customHeight="1">
      <c r="B20" s="445"/>
      <c r="C20" s="445"/>
      <c r="D20" s="445"/>
      <c r="E20" s="445"/>
      <c r="F20" s="446" t="s">
        <v>6</v>
      </c>
      <c r="G20" s="446"/>
      <c r="H20" s="447" t="s">
        <v>536</v>
      </c>
      <c r="I20" s="447"/>
      <c r="J20" s="447"/>
      <c r="K20" s="444" t="s">
        <v>540</v>
      </c>
      <c r="L20" s="444"/>
      <c r="M20" s="444"/>
      <c r="N20" s="444"/>
      <c r="O20" s="444"/>
    </row>
    <row r="21" spans="2:15" ht="33" customHeight="1">
      <c r="B21" s="445"/>
      <c r="C21" s="445"/>
      <c r="D21" s="445"/>
      <c r="E21" s="445"/>
      <c r="F21" s="446" t="s">
        <v>541</v>
      </c>
      <c r="G21" s="446"/>
      <c r="H21" s="447" t="s">
        <v>542</v>
      </c>
      <c r="I21" s="447"/>
      <c r="J21" s="447"/>
      <c r="K21" s="444" t="s">
        <v>543</v>
      </c>
      <c r="L21" s="444"/>
      <c r="M21" s="444"/>
      <c r="N21" s="444"/>
      <c r="O21" s="444"/>
    </row>
    <row r="22" spans="2:15" ht="17.25" customHeight="1">
      <c r="B22" s="446" t="s">
        <v>459</v>
      </c>
      <c r="C22" s="446"/>
      <c r="D22" s="445"/>
      <c r="E22" s="445"/>
      <c r="F22" s="445"/>
      <c r="G22" s="445"/>
      <c r="H22" s="447" t="s">
        <v>142</v>
      </c>
      <c r="I22" s="447"/>
      <c r="J22" s="447"/>
      <c r="K22" s="444">
        <f>K23</f>
        <v>970550</v>
      </c>
      <c r="L22" s="444"/>
      <c r="M22" s="444"/>
      <c r="N22" s="444"/>
      <c r="O22" s="444"/>
    </row>
    <row r="23" spans="2:15" ht="17.25" customHeight="1">
      <c r="B23" s="445"/>
      <c r="C23" s="445"/>
      <c r="D23" s="446" t="s">
        <v>460</v>
      </c>
      <c r="E23" s="446"/>
      <c r="F23" s="445"/>
      <c r="G23" s="445"/>
      <c r="H23" s="447" t="s">
        <v>22</v>
      </c>
      <c r="I23" s="447"/>
      <c r="J23" s="447"/>
      <c r="K23" s="444">
        <f>K24+K25+K26+K27</f>
        <v>970550</v>
      </c>
      <c r="L23" s="444"/>
      <c r="M23" s="444"/>
      <c r="N23" s="444"/>
      <c r="O23" s="444"/>
    </row>
    <row r="24" spans="2:15" ht="20.25" customHeight="1">
      <c r="B24" s="445"/>
      <c r="C24" s="445"/>
      <c r="D24" s="445"/>
      <c r="E24" s="445"/>
      <c r="F24" s="446" t="s">
        <v>23</v>
      </c>
      <c r="G24" s="446"/>
      <c r="H24" s="447" t="s">
        <v>461</v>
      </c>
      <c r="I24" s="447"/>
      <c r="J24" s="447"/>
      <c r="K24" s="444">
        <v>5950</v>
      </c>
      <c r="L24" s="444"/>
      <c r="M24" s="444"/>
      <c r="N24" s="444"/>
      <c r="O24" s="444"/>
    </row>
    <row r="25" spans="2:15" ht="15" customHeight="1">
      <c r="B25" s="445"/>
      <c r="C25" s="445"/>
      <c r="D25" s="445"/>
      <c r="E25" s="445"/>
      <c r="F25" s="446" t="s">
        <v>24</v>
      </c>
      <c r="G25" s="446"/>
      <c r="H25" s="447" t="s">
        <v>25</v>
      </c>
      <c r="I25" s="447"/>
      <c r="J25" s="447"/>
      <c r="K25" s="444">
        <v>100</v>
      </c>
      <c r="L25" s="444"/>
      <c r="M25" s="444"/>
      <c r="N25" s="444"/>
      <c r="O25" s="444"/>
    </row>
    <row r="26" spans="2:15" ht="34.5" customHeight="1">
      <c r="B26" s="445"/>
      <c r="C26" s="445"/>
      <c r="D26" s="445"/>
      <c r="E26" s="445"/>
      <c r="F26" s="446" t="s">
        <v>14</v>
      </c>
      <c r="G26" s="446"/>
      <c r="H26" s="447" t="s">
        <v>15</v>
      </c>
      <c r="I26" s="447"/>
      <c r="J26" s="447"/>
      <c r="K26" s="444">
        <v>20500</v>
      </c>
      <c r="L26" s="444"/>
      <c r="M26" s="444"/>
      <c r="N26" s="444"/>
      <c r="O26" s="444"/>
    </row>
    <row r="27" spans="2:15" ht="24.75" customHeight="1">
      <c r="B27" s="445"/>
      <c r="C27" s="445"/>
      <c r="D27" s="445"/>
      <c r="E27" s="445"/>
      <c r="F27" s="446" t="s">
        <v>9</v>
      </c>
      <c r="G27" s="446"/>
      <c r="H27" s="447" t="s">
        <v>545</v>
      </c>
      <c r="I27" s="447"/>
      <c r="J27" s="447"/>
      <c r="K27" s="444" t="s">
        <v>544</v>
      </c>
      <c r="L27" s="444"/>
      <c r="M27" s="444"/>
      <c r="N27" s="444"/>
      <c r="O27" s="444"/>
    </row>
    <row r="28" spans="2:15" ht="15" customHeight="1">
      <c r="B28" s="446" t="s">
        <v>462</v>
      </c>
      <c r="C28" s="446"/>
      <c r="D28" s="445"/>
      <c r="E28" s="445"/>
      <c r="F28" s="445"/>
      <c r="G28" s="445"/>
      <c r="H28" s="447" t="s">
        <v>341</v>
      </c>
      <c r="I28" s="447"/>
      <c r="J28" s="447"/>
      <c r="K28" s="444">
        <f>K31+K29</f>
        <v>94522</v>
      </c>
      <c r="L28" s="444"/>
      <c r="M28" s="444"/>
      <c r="N28" s="444"/>
      <c r="O28" s="444"/>
    </row>
    <row r="29" spans="2:15" ht="15" customHeight="1">
      <c r="B29" s="445"/>
      <c r="C29" s="445"/>
      <c r="D29" s="446" t="s">
        <v>463</v>
      </c>
      <c r="E29" s="446"/>
      <c r="F29" s="445"/>
      <c r="G29" s="445"/>
      <c r="H29" s="447" t="s">
        <v>28</v>
      </c>
      <c r="I29" s="447"/>
      <c r="J29" s="447"/>
      <c r="K29" s="444" t="s">
        <v>464</v>
      </c>
      <c r="L29" s="444"/>
      <c r="M29" s="444"/>
      <c r="N29" s="444"/>
      <c r="O29" s="444"/>
    </row>
    <row r="30" spans="2:15" ht="33.75" customHeight="1">
      <c r="B30" s="445"/>
      <c r="C30" s="445"/>
      <c r="D30" s="445"/>
      <c r="E30" s="445"/>
      <c r="F30" s="446" t="s">
        <v>10</v>
      </c>
      <c r="G30" s="446"/>
      <c r="H30" s="447" t="s">
        <v>465</v>
      </c>
      <c r="I30" s="447"/>
      <c r="J30" s="447"/>
      <c r="K30" s="444" t="s">
        <v>464</v>
      </c>
      <c r="L30" s="444"/>
      <c r="M30" s="444"/>
      <c r="N30" s="444"/>
      <c r="O30" s="444"/>
    </row>
    <row r="31" spans="2:15" ht="15" customHeight="1">
      <c r="B31" s="445"/>
      <c r="C31" s="445"/>
      <c r="D31" s="446" t="s">
        <v>466</v>
      </c>
      <c r="E31" s="446"/>
      <c r="F31" s="445"/>
      <c r="G31" s="445"/>
      <c r="H31" s="447" t="s">
        <v>467</v>
      </c>
      <c r="I31" s="447"/>
      <c r="J31" s="447"/>
      <c r="K31" s="444">
        <f>K32+K33</f>
        <v>25400</v>
      </c>
      <c r="L31" s="444"/>
      <c r="M31" s="444"/>
      <c r="N31" s="444"/>
      <c r="O31" s="444"/>
    </row>
    <row r="32" spans="2:15" ht="15" customHeight="1">
      <c r="B32" s="445"/>
      <c r="C32" s="445"/>
      <c r="D32" s="445"/>
      <c r="E32" s="445"/>
      <c r="F32" s="446" t="s">
        <v>26</v>
      </c>
      <c r="G32" s="446"/>
      <c r="H32" s="447" t="s">
        <v>27</v>
      </c>
      <c r="I32" s="447"/>
      <c r="J32" s="447"/>
      <c r="K32" s="444" t="s">
        <v>468</v>
      </c>
      <c r="L32" s="444"/>
      <c r="M32" s="444"/>
      <c r="N32" s="444"/>
      <c r="O32" s="444"/>
    </row>
    <row r="33" spans="2:15" ht="15" customHeight="1">
      <c r="B33" s="445"/>
      <c r="C33" s="445"/>
      <c r="D33" s="445"/>
      <c r="E33" s="445"/>
      <c r="F33" s="446" t="s">
        <v>16</v>
      </c>
      <c r="G33" s="446"/>
      <c r="H33" s="447" t="s">
        <v>17</v>
      </c>
      <c r="I33" s="447"/>
      <c r="J33" s="447"/>
      <c r="K33" s="444">
        <v>10400</v>
      </c>
      <c r="L33" s="444"/>
      <c r="M33" s="444"/>
      <c r="N33" s="444"/>
      <c r="O33" s="444"/>
    </row>
    <row r="34" spans="2:15" ht="24.75" customHeight="1">
      <c r="B34" s="446" t="s">
        <v>469</v>
      </c>
      <c r="C34" s="446"/>
      <c r="D34" s="445"/>
      <c r="E34" s="445"/>
      <c r="F34" s="445"/>
      <c r="G34" s="445"/>
      <c r="H34" s="447" t="s">
        <v>194</v>
      </c>
      <c r="I34" s="447"/>
      <c r="J34" s="447"/>
      <c r="K34" s="444" t="s">
        <v>470</v>
      </c>
      <c r="L34" s="444"/>
      <c r="M34" s="444"/>
      <c r="N34" s="444"/>
      <c r="O34" s="444"/>
    </row>
    <row r="35" spans="2:15" ht="3.75" customHeight="1">
      <c r="B35" s="448"/>
      <c r="C35" s="448"/>
      <c r="D35" s="448"/>
      <c r="F35" s="449"/>
      <c r="G35" s="450"/>
      <c r="H35" s="450"/>
      <c r="I35" s="450"/>
      <c r="J35" s="451"/>
      <c r="K35" s="451"/>
      <c r="L35" s="451"/>
      <c r="M35" s="451"/>
      <c r="N35" s="451"/>
      <c r="O35" s="451"/>
    </row>
    <row r="36" spans="2:15" ht="24" customHeight="1">
      <c r="B36" s="452" t="s">
        <v>0</v>
      </c>
      <c r="C36" s="452"/>
      <c r="D36" s="452" t="s">
        <v>1</v>
      </c>
      <c r="E36" s="452"/>
      <c r="F36" s="452" t="s">
        <v>2</v>
      </c>
      <c r="G36" s="452"/>
      <c r="H36" s="452" t="s">
        <v>447</v>
      </c>
      <c r="I36" s="452"/>
      <c r="J36" s="452"/>
      <c r="K36" s="452" t="s">
        <v>448</v>
      </c>
      <c r="L36" s="452"/>
      <c r="M36" s="452"/>
      <c r="N36" s="452"/>
      <c r="O36" s="452"/>
    </row>
    <row r="37" spans="2:15" s="285" customFormat="1" ht="10.5" customHeight="1">
      <c r="B37" s="454" t="s">
        <v>449</v>
      </c>
      <c r="C37" s="454"/>
      <c r="D37" s="454" t="s">
        <v>450</v>
      </c>
      <c r="E37" s="454"/>
      <c r="F37" s="454" t="s">
        <v>451</v>
      </c>
      <c r="G37" s="454"/>
      <c r="H37" s="454" t="s">
        <v>452</v>
      </c>
      <c r="I37" s="454"/>
      <c r="J37" s="454"/>
      <c r="K37" s="454" t="s">
        <v>453</v>
      </c>
      <c r="L37" s="454"/>
      <c r="M37" s="454"/>
      <c r="N37" s="454"/>
      <c r="O37" s="454"/>
    </row>
    <row r="38" spans="2:15" ht="18.75" customHeight="1">
      <c r="B38" s="445"/>
      <c r="C38" s="445"/>
      <c r="D38" s="446" t="s">
        <v>471</v>
      </c>
      <c r="E38" s="446"/>
      <c r="F38" s="445"/>
      <c r="G38" s="445"/>
      <c r="H38" s="447" t="s">
        <v>472</v>
      </c>
      <c r="I38" s="447"/>
      <c r="J38" s="447"/>
      <c r="K38" s="444" t="s">
        <v>470</v>
      </c>
      <c r="L38" s="444"/>
      <c r="M38" s="444"/>
      <c r="N38" s="444"/>
      <c r="O38" s="444"/>
    </row>
    <row r="39" spans="2:15" ht="33" customHeight="1">
      <c r="B39" s="445"/>
      <c r="C39" s="445"/>
      <c r="D39" s="445"/>
      <c r="E39" s="445"/>
      <c r="F39" s="446" t="s">
        <v>10</v>
      </c>
      <c r="G39" s="446"/>
      <c r="H39" s="447" t="s">
        <v>465</v>
      </c>
      <c r="I39" s="447"/>
      <c r="J39" s="447"/>
      <c r="K39" s="444" t="s">
        <v>470</v>
      </c>
      <c r="L39" s="444"/>
      <c r="M39" s="444"/>
      <c r="N39" s="444"/>
      <c r="O39" s="444"/>
    </row>
    <row r="40" spans="2:15" ht="18.75" customHeight="1">
      <c r="B40" s="446" t="s">
        <v>473</v>
      </c>
      <c r="C40" s="446"/>
      <c r="D40" s="445"/>
      <c r="E40" s="445"/>
      <c r="F40" s="445"/>
      <c r="G40" s="445"/>
      <c r="H40" s="447" t="s">
        <v>207</v>
      </c>
      <c r="I40" s="447"/>
      <c r="J40" s="447"/>
      <c r="K40" s="444" t="s">
        <v>474</v>
      </c>
      <c r="L40" s="444"/>
      <c r="M40" s="444"/>
      <c r="N40" s="444"/>
      <c r="O40" s="444"/>
    </row>
    <row r="41" spans="2:15" ht="14.25" customHeight="1">
      <c r="B41" s="445"/>
      <c r="C41" s="445"/>
      <c r="D41" s="446" t="s">
        <v>475</v>
      </c>
      <c r="E41" s="446"/>
      <c r="F41" s="445"/>
      <c r="G41" s="445"/>
      <c r="H41" s="447" t="s">
        <v>34</v>
      </c>
      <c r="I41" s="447"/>
      <c r="J41" s="447"/>
      <c r="K41" s="444" t="s">
        <v>474</v>
      </c>
      <c r="L41" s="444"/>
      <c r="M41" s="444"/>
      <c r="N41" s="444"/>
      <c r="O41" s="444"/>
    </row>
    <row r="42" spans="2:15" ht="33.75" customHeight="1">
      <c r="B42" s="445"/>
      <c r="C42" s="445"/>
      <c r="D42" s="445"/>
      <c r="E42" s="445"/>
      <c r="F42" s="446" t="s">
        <v>10</v>
      </c>
      <c r="G42" s="446"/>
      <c r="H42" s="447" t="s">
        <v>465</v>
      </c>
      <c r="I42" s="447"/>
      <c r="J42" s="447"/>
      <c r="K42" s="444" t="s">
        <v>474</v>
      </c>
      <c r="L42" s="444"/>
      <c r="M42" s="444"/>
      <c r="N42" s="444"/>
      <c r="O42" s="444"/>
    </row>
    <row r="43" spans="2:15" ht="34.5" customHeight="1">
      <c r="B43" s="446" t="s">
        <v>476</v>
      </c>
      <c r="C43" s="446"/>
      <c r="D43" s="445"/>
      <c r="E43" s="445"/>
      <c r="F43" s="445"/>
      <c r="G43" s="445"/>
      <c r="H43" s="447" t="s">
        <v>222</v>
      </c>
      <c r="I43" s="447"/>
      <c r="J43" s="447"/>
      <c r="K43" s="444" t="s">
        <v>477</v>
      </c>
      <c r="L43" s="444"/>
      <c r="M43" s="444"/>
      <c r="N43" s="444"/>
      <c r="O43" s="444"/>
    </row>
    <row r="44" spans="2:15" ht="18.75" customHeight="1">
      <c r="B44" s="445"/>
      <c r="C44" s="445"/>
      <c r="D44" s="446" t="s">
        <v>478</v>
      </c>
      <c r="E44" s="446"/>
      <c r="F44" s="445"/>
      <c r="G44" s="445"/>
      <c r="H44" s="447" t="s">
        <v>35</v>
      </c>
      <c r="I44" s="447"/>
      <c r="J44" s="447"/>
      <c r="K44" s="444">
        <f>K45</f>
        <v>1000</v>
      </c>
      <c r="L44" s="444"/>
      <c r="M44" s="444"/>
      <c r="N44" s="444"/>
      <c r="O44" s="444"/>
    </row>
    <row r="45" spans="2:15" ht="25.5" customHeight="1">
      <c r="B45" s="445"/>
      <c r="C45" s="445"/>
      <c r="D45" s="445"/>
      <c r="E45" s="445"/>
      <c r="F45" s="446" t="s">
        <v>36</v>
      </c>
      <c r="G45" s="446"/>
      <c r="H45" s="447" t="s">
        <v>479</v>
      </c>
      <c r="I45" s="447"/>
      <c r="J45" s="447"/>
      <c r="K45" s="444">
        <v>1000</v>
      </c>
      <c r="L45" s="444"/>
      <c r="M45" s="444"/>
      <c r="N45" s="444"/>
      <c r="O45" s="444"/>
    </row>
    <row r="46" spans="2:15" ht="35.25" customHeight="1">
      <c r="B46" s="445"/>
      <c r="C46" s="445"/>
      <c r="D46" s="446" t="s">
        <v>480</v>
      </c>
      <c r="E46" s="446"/>
      <c r="F46" s="445"/>
      <c r="G46" s="445"/>
      <c r="H46" s="447" t="s">
        <v>39</v>
      </c>
      <c r="I46" s="447"/>
      <c r="J46" s="447"/>
      <c r="K46" s="444" t="s">
        <v>481</v>
      </c>
      <c r="L46" s="444"/>
      <c r="M46" s="444"/>
      <c r="N46" s="444"/>
      <c r="O46" s="444"/>
    </row>
    <row r="47" spans="2:15" ht="15" customHeight="1">
      <c r="B47" s="445"/>
      <c r="C47" s="445"/>
      <c r="D47" s="445"/>
      <c r="E47" s="445"/>
      <c r="F47" s="446" t="s">
        <v>40</v>
      </c>
      <c r="G47" s="446"/>
      <c r="H47" s="447" t="s">
        <v>41</v>
      </c>
      <c r="I47" s="447"/>
      <c r="J47" s="447"/>
      <c r="K47" s="444" t="s">
        <v>482</v>
      </c>
      <c r="L47" s="444"/>
      <c r="M47" s="444"/>
      <c r="N47" s="444"/>
      <c r="O47" s="444"/>
    </row>
    <row r="48" spans="2:15" ht="15" customHeight="1">
      <c r="B48" s="445"/>
      <c r="C48" s="445"/>
      <c r="D48" s="445"/>
      <c r="E48" s="445"/>
      <c r="F48" s="446" t="s">
        <v>42</v>
      </c>
      <c r="G48" s="446"/>
      <c r="H48" s="447" t="s">
        <v>43</v>
      </c>
      <c r="I48" s="447"/>
      <c r="J48" s="447"/>
      <c r="K48" s="444" t="s">
        <v>483</v>
      </c>
      <c r="L48" s="444"/>
      <c r="M48" s="444"/>
      <c r="N48" s="444"/>
      <c r="O48" s="444"/>
    </row>
    <row r="49" spans="2:15" ht="15" customHeight="1">
      <c r="B49" s="445"/>
      <c r="C49" s="445"/>
      <c r="D49" s="445"/>
      <c r="E49" s="445"/>
      <c r="F49" s="446" t="s">
        <v>44</v>
      </c>
      <c r="G49" s="446"/>
      <c r="H49" s="447" t="s">
        <v>45</v>
      </c>
      <c r="I49" s="447"/>
      <c r="J49" s="447"/>
      <c r="K49" s="444" t="s">
        <v>484</v>
      </c>
      <c r="L49" s="444"/>
      <c r="M49" s="444"/>
      <c r="N49" s="444"/>
      <c r="O49" s="444"/>
    </row>
    <row r="50" spans="2:15" ht="15" customHeight="1">
      <c r="B50" s="445"/>
      <c r="C50" s="445"/>
      <c r="D50" s="445"/>
      <c r="E50" s="445"/>
      <c r="F50" s="446" t="s">
        <v>46</v>
      </c>
      <c r="G50" s="446"/>
      <c r="H50" s="447" t="s">
        <v>47</v>
      </c>
      <c r="I50" s="447"/>
      <c r="J50" s="447"/>
      <c r="K50" s="444" t="s">
        <v>485</v>
      </c>
      <c r="L50" s="444"/>
      <c r="M50" s="444"/>
      <c r="N50" s="444"/>
      <c r="O50" s="444"/>
    </row>
    <row r="51" spans="2:15" ht="15" customHeight="1">
      <c r="B51" s="445"/>
      <c r="C51" s="445"/>
      <c r="D51" s="445"/>
      <c r="E51" s="445"/>
      <c r="F51" s="446" t="s">
        <v>48</v>
      </c>
      <c r="G51" s="446"/>
      <c r="H51" s="447" t="s">
        <v>49</v>
      </c>
      <c r="I51" s="447"/>
      <c r="J51" s="447"/>
      <c r="K51" s="444" t="s">
        <v>486</v>
      </c>
      <c r="L51" s="444"/>
      <c r="M51" s="444"/>
      <c r="N51" s="444"/>
      <c r="O51" s="444"/>
    </row>
    <row r="52" spans="2:15" ht="15" customHeight="1">
      <c r="B52" s="445"/>
      <c r="C52" s="445"/>
      <c r="D52" s="445"/>
      <c r="E52" s="445"/>
      <c r="F52" s="446" t="s">
        <v>24</v>
      </c>
      <c r="G52" s="446"/>
      <c r="H52" s="447" t="s">
        <v>25</v>
      </c>
      <c r="I52" s="447"/>
      <c r="J52" s="447"/>
      <c r="K52" s="444" t="s">
        <v>487</v>
      </c>
      <c r="L52" s="444"/>
      <c r="M52" s="444"/>
      <c r="N52" s="444"/>
      <c r="O52" s="444"/>
    </row>
    <row r="53" spans="2:15" ht="16.5" customHeight="1">
      <c r="B53" s="445"/>
      <c r="C53" s="445"/>
      <c r="D53" s="445"/>
      <c r="E53" s="445"/>
      <c r="F53" s="446" t="s">
        <v>37</v>
      </c>
      <c r="G53" s="446"/>
      <c r="H53" s="447" t="s">
        <v>38</v>
      </c>
      <c r="I53" s="447"/>
      <c r="J53" s="447"/>
      <c r="K53" s="444" t="s">
        <v>488</v>
      </c>
      <c r="L53" s="444"/>
      <c r="M53" s="444"/>
      <c r="N53" s="444"/>
      <c r="O53" s="444"/>
    </row>
    <row r="54" spans="2:15" ht="34.5" customHeight="1">
      <c r="B54" s="445"/>
      <c r="C54" s="445"/>
      <c r="D54" s="446" t="s">
        <v>489</v>
      </c>
      <c r="E54" s="446"/>
      <c r="F54" s="445"/>
      <c r="G54" s="445"/>
      <c r="H54" s="447" t="s">
        <v>490</v>
      </c>
      <c r="I54" s="447"/>
      <c r="J54" s="447"/>
      <c r="K54" s="444" t="s">
        <v>491</v>
      </c>
      <c r="L54" s="444"/>
      <c r="M54" s="444"/>
      <c r="N54" s="444"/>
      <c r="O54" s="444"/>
    </row>
    <row r="55" spans="2:15" ht="15" customHeight="1">
      <c r="B55" s="445"/>
      <c r="C55" s="445"/>
      <c r="D55" s="445"/>
      <c r="E55" s="445"/>
      <c r="F55" s="446" t="s">
        <v>40</v>
      </c>
      <c r="G55" s="446"/>
      <c r="H55" s="447" t="s">
        <v>41</v>
      </c>
      <c r="I55" s="447"/>
      <c r="J55" s="447"/>
      <c r="K55" s="444" t="s">
        <v>492</v>
      </c>
      <c r="L55" s="444"/>
      <c r="M55" s="444"/>
      <c r="N55" s="444"/>
      <c r="O55" s="444"/>
    </row>
    <row r="56" spans="2:15" ht="15" customHeight="1">
      <c r="B56" s="445"/>
      <c r="C56" s="445"/>
      <c r="D56" s="445"/>
      <c r="E56" s="445"/>
      <c r="F56" s="446" t="s">
        <v>42</v>
      </c>
      <c r="G56" s="446"/>
      <c r="H56" s="447" t="s">
        <v>43</v>
      </c>
      <c r="I56" s="447"/>
      <c r="J56" s="447"/>
      <c r="K56" s="444" t="s">
        <v>493</v>
      </c>
      <c r="L56" s="444"/>
      <c r="M56" s="444"/>
      <c r="N56" s="444"/>
      <c r="O56" s="444"/>
    </row>
    <row r="57" spans="2:15" ht="15" customHeight="1">
      <c r="B57" s="445"/>
      <c r="C57" s="445"/>
      <c r="D57" s="445"/>
      <c r="E57" s="445"/>
      <c r="F57" s="446" t="s">
        <v>44</v>
      </c>
      <c r="G57" s="446"/>
      <c r="H57" s="447" t="s">
        <v>45</v>
      </c>
      <c r="I57" s="447"/>
      <c r="J57" s="447"/>
      <c r="K57" s="444" t="s">
        <v>494</v>
      </c>
      <c r="L57" s="444"/>
      <c r="M57" s="444"/>
      <c r="N57" s="444"/>
      <c r="O57" s="444"/>
    </row>
    <row r="58" spans="2:15" ht="15" customHeight="1">
      <c r="B58" s="445"/>
      <c r="C58" s="445"/>
      <c r="D58" s="445"/>
      <c r="E58" s="445"/>
      <c r="F58" s="446" t="s">
        <v>46</v>
      </c>
      <c r="G58" s="446"/>
      <c r="H58" s="447" t="s">
        <v>47</v>
      </c>
      <c r="I58" s="447"/>
      <c r="J58" s="447"/>
      <c r="K58" s="444" t="s">
        <v>495</v>
      </c>
      <c r="L58" s="444"/>
      <c r="M58" s="444"/>
      <c r="N58" s="444"/>
      <c r="O58" s="444"/>
    </row>
    <row r="59" spans="2:15" ht="15" customHeight="1">
      <c r="B59" s="445"/>
      <c r="C59" s="445"/>
      <c r="D59" s="445"/>
      <c r="E59" s="445"/>
      <c r="F59" s="446" t="s">
        <v>50</v>
      </c>
      <c r="G59" s="446"/>
      <c r="H59" s="447" t="s">
        <v>51</v>
      </c>
      <c r="I59" s="447"/>
      <c r="J59" s="447"/>
      <c r="K59" s="444" t="s">
        <v>496</v>
      </c>
      <c r="L59" s="444"/>
      <c r="M59" s="444"/>
      <c r="N59" s="444"/>
      <c r="O59" s="444"/>
    </row>
    <row r="60" spans="2:15" ht="15" customHeight="1">
      <c r="B60" s="445"/>
      <c r="C60" s="445"/>
      <c r="D60" s="445"/>
      <c r="E60" s="445"/>
      <c r="F60" s="446" t="s">
        <v>52</v>
      </c>
      <c r="G60" s="446"/>
      <c r="H60" s="447" t="s">
        <v>53</v>
      </c>
      <c r="I60" s="447"/>
      <c r="J60" s="447"/>
      <c r="K60" s="444" t="s">
        <v>497</v>
      </c>
      <c r="L60" s="444"/>
      <c r="M60" s="444"/>
      <c r="N60" s="444"/>
      <c r="O60" s="444"/>
    </row>
    <row r="61" spans="2:15" ht="15" customHeight="1">
      <c r="B61" s="445"/>
      <c r="C61" s="445"/>
      <c r="D61" s="445"/>
      <c r="E61" s="445"/>
      <c r="F61" s="446" t="s">
        <v>54</v>
      </c>
      <c r="G61" s="446"/>
      <c r="H61" s="447" t="s">
        <v>55</v>
      </c>
      <c r="I61" s="447"/>
      <c r="J61" s="447"/>
      <c r="K61" s="444" t="s">
        <v>498</v>
      </c>
      <c r="L61" s="444"/>
      <c r="M61" s="444"/>
      <c r="N61" s="444"/>
      <c r="O61" s="444"/>
    </row>
    <row r="62" spans="2:15" ht="15" customHeight="1">
      <c r="B62" s="445"/>
      <c r="C62" s="445"/>
      <c r="D62" s="445"/>
      <c r="E62" s="445"/>
      <c r="F62" s="446" t="s">
        <v>48</v>
      </c>
      <c r="G62" s="446"/>
      <c r="H62" s="447" t="s">
        <v>49</v>
      </c>
      <c r="I62" s="447"/>
      <c r="J62" s="447"/>
      <c r="K62" s="444" t="s">
        <v>499</v>
      </c>
      <c r="L62" s="444"/>
      <c r="M62" s="444"/>
      <c r="N62" s="444"/>
      <c r="O62" s="444"/>
    </row>
    <row r="63" spans="2:15" ht="15" customHeight="1">
      <c r="B63" s="445"/>
      <c r="C63" s="445"/>
      <c r="D63" s="445"/>
      <c r="E63" s="445"/>
      <c r="F63" s="446" t="s">
        <v>24</v>
      </c>
      <c r="G63" s="446"/>
      <c r="H63" s="447" t="s">
        <v>25</v>
      </c>
      <c r="I63" s="447"/>
      <c r="J63" s="447"/>
      <c r="K63" s="444" t="s">
        <v>500</v>
      </c>
      <c r="L63" s="444"/>
      <c r="M63" s="444"/>
      <c r="N63" s="444"/>
      <c r="O63" s="444"/>
    </row>
    <row r="64" spans="2:15" ht="16.5" customHeight="1">
      <c r="B64" s="445"/>
      <c r="C64" s="445"/>
      <c r="D64" s="445"/>
      <c r="E64" s="445"/>
      <c r="F64" s="446" t="s">
        <v>37</v>
      </c>
      <c r="G64" s="446"/>
      <c r="H64" s="447" t="s">
        <v>38</v>
      </c>
      <c r="I64" s="447"/>
      <c r="J64" s="447"/>
      <c r="K64" s="444" t="s">
        <v>486</v>
      </c>
      <c r="L64" s="444"/>
      <c r="M64" s="444"/>
      <c r="N64" s="444"/>
      <c r="O64" s="444"/>
    </row>
    <row r="65" spans="2:15" ht="26.25" customHeight="1">
      <c r="B65" s="445"/>
      <c r="C65" s="445"/>
      <c r="D65" s="446" t="s">
        <v>501</v>
      </c>
      <c r="E65" s="446"/>
      <c r="F65" s="445"/>
      <c r="G65" s="445"/>
      <c r="H65" s="447" t="s">
        <v>315</v>
      </c>
      <c r="I65" s="447"/>
      <c r="J65" s="447"/>
      <c r="K65" s="444" t="s">
        <v>502</v>
      </c>
      <c r="L65" s="444"/>
      <c r="M65" s="444"/>
      <c r="N65" s="444"/>
      <c r="O65" s="444"/>
    </row>
    <row r="66" spans="2:15" ht="15" customHeight="1">
      <c r="B66" s="445"/>
      <c r="C66" s="445"/>
      <c r="D66" s="445"/>
      <c r="E66" s="445"/>
      <c r="F66" s="446" t="s">
        <v>503</v>
      </c>
      <c r="G66" s="446"/>
      <c r="H66" s="447" t="s">
        <v>504</v>
      </c>
      <c r="I66" s="447"/>
      <c r="J66" s="447"/>
      <c r="K66" s="444" t="s">
        <v>505</v>
      </c>
      <c r="L66" s="444"/>
      <c r="M66" s="444"/>
      <c r="N66" s="444"/>
      <c r="O66" s="444"/>
    </row>
    <row r="67" spans="2:15" ht="15" customHeight="1">
      <c r="B67" s="445"/>
      <c r="C67" s="445"/>
      <c r="D67" s="445"/>
      <c r="E67" s="445"/>
      <c r="F67" s="446" t="s">
        <v>56</v>
      </c>
      <c r="G67" s="446"/>
      <c r="H67" s="447" t="s">
        <v>57</v>
      </c>
      <c r="I67" s="447"/>
      <c r="J67" s="447"/>
      <c r="K67" s="444" t="s">
        <v>506</v>
      </c>
      <c r="L67" s="444"/>
      <c r="M67" s="444"/>
      <c r="N67" s="444"/>
      <c r="O67" s="444"/>
    </row>
    <row r="68" spans="2:15" ht="14.25" customHeight="1">
      <c r="B68" s="445"/>
      <c r="C68" s="445"/>
      <c r="D68" s="445"/>
      <c r="E68" s="445"/>
      <c r="F68" s="446" t="s">
        <v>58</v>
      </c>
      <c r="G68" s="446"/>
      <c r="H68" s="447" t="s">
        <v>59</v>
      </c>
      <c r="I68" s="447"/>
      <c r="J68" s="447"/>
      <c r="K68" s="444" t="s">
        <v>507</v>
      </c>
      <c r="L68" s="444"/>
      <c r="M68" s="444"/>
      <c r="N68" s="444"/>
      <c r="O68" s="444"/>
    </row>
    <row r="69" spans="2:15" ht="24.75" customHeight="1">
      <c r="B69" s="445"/>
      <c r="C69" s="445"/>
      <c r="D69" s="445"/>
      <c r="E69" s="445"/>
      <c r="F69" s="446" t="s">
        <v>60</v>
      </c>
      <c r="G69" s="446"/>
      <c r="H69" s="447" t="s">
        <v>61</v>
      </c>
      <c r="I69" s="447"/>
      <c r="J69" s="447"/>
      <c r="K69" s="444" t="s">
        <v>508</v>
      </c>
      <c r="L69" s="444"/>
      <c r="M69" s="444"/>
      <c r="N69" s="444"/>
      <c r="O69" s="444"/>
    </row>
    <row r="70" spans="2:15" ht="18.75" customHeight="1">
      <c r="B70" s="445"/>
      <c r="C70" s="445"/>
      <c r="D70" s="446" t="s">
        <v>509</v>
      </c>
      <c r="E70" s="446"/>
      <c r="F70" s="445"/>
      <c r="G70" s="445"/>
      <c r="H70" s="447" t="s">
        <v>510</v>
      </c>
      <c r="I70" s="447"/>
      <c r="J70" s="447"/>
      <c r="K70" s="444" t="s">
        <v>511</v>
      </c>
      <c r="L70" s="444"/>
      <c r="M70" s="444"/>
      <c r="N70" s="444"/>
      <c r="O70" s="444"/>
    </row>
    <row r="71" spans="2:15" ht="15" customHeight="1">
      <c r="B71" s="445"/>
      <c r="C71" s="445"/>
      <c r="D71" s="445"/>
      <c r="E71" s="445"/>
      <c r="F71" s="446" t="s">
        <v>62</v>
      </c>
      <c r="G71" s="446"/>
      <c r="H71" s="447" t="s">
        <v>63</v>
      </c>
      <c r="I71" s="447"/>
      <c r="J71" s="447"/>
      <c r="K71" s="444" t="s">
        <v>512</v>
      </c>
      <c r="L71" s="444"/>
      <c r="M71" s="444"/>
      <c r="N71" s="444"/>
      <c r="O71" s="444"/>
    </row>
    <row r="72" spans="2:15" ht="15" customHeight="1">
      <c r="B72" s="445"/>
      <c r="C72" s="445"/>
      <c r="D72" s="445"/>
      <c r="E72" s="445"/>
      <c r="F72" s="446" t="s">
        <v>64</v>
      </c>
      <c r="G72" s="446"/>
      <c r="H72" s="447" t="s">
        <v>65</v>
      </c>
      <c r="I72" s="447"/>
      <c r="J72" s="447"/>
      <c r="K72" s="444" t="s">
        <v>513</v>
      </c>
      <c r="L72" s="444"/>
      <c r="M72" s="444"/>
      <c r="N72" s="444"/>
      <c r="O72" s="444"/>
    </row>
    <row r="73" spans="2:15" ht="17.25" customHeight="1">
      <c r="B73" s="446" t="s">
        <v>514</v>
      </c>
      <c r="C73" s="446"/>
      <c r="D73" s="445"/>
      <c r="E73" s="445"/>
      <c r="F73" s="445"/>
      <c r="G73" s="445"/>
      <c r="H73" s="447" t="s">
        <v>228</v>
      </c>
      <c r="I73" s="447"/>
      <c r="J73" s="447"/>
      <c r="K73" s="444">
        <f>K74+K79+K81</f>
        <v>4888886</v>
      </c>
      <c r="L73" s="444"/>
      <c r="M73" s="444"/>
      <c r="N73" s="444"/>
      <c r="O73" s="444"/>
    </row>
    <row r="74" spans="2:15" ht="18.75" customHeight="1">
      <c r="B74" s="445"/>
      <c r="C74" s="445"/>
      <c r="D74" s="446" t="s">
        <v>515</v>
      </c>
      <c r="E74" s="446"/>
      <c r="F74" s="445"/>
      <c r="G74" s="445"/>
      <c r="H74" s="447" t="s">
        <v>66</v>
      </c>
      <c r="I74" s="447"/>
      <c r="J74" s="447"/>
      <c r="K74" s="444" t="s">
        <v>516</v>
      </c>
      <c r="L74" s="444"/>
      <c r="M74" s="444"/>
      <c r="N74" s="444"/>
      <c r="O74" s="444"/>
    </row>
    <row r="75" spans="2:15" ht="15" customHeight="1">
      <c r="B75" s="445"/>
      <c r="C75" s="445"/>
      <c r="D75" s="445"/>
      <c r="E75" s="445"/>
      <c r="F75" s="446" t="s">
        <v>67</v>
      </c>
      <c r="G75" s="446"/>
      <c r="H75" s="447" t="s">
        <v>68</v>
      </c>
      <c r="I75" s="447"/>
      <c r="J75" s="447"/>
      <c r="K75" s="444" t="s">
        <v>516</v>
      </c>
      <c r="L75" s="444"/>
      <c r="M75" s="444"/>
      <c r="N75" s="444"/>
      <c r="O75" s="444"/>
    </row>
    <row r="76" spans="2:15" ht="3.75" customHeight="1">
      <c r="B76" s="448"/>
      <c r="C76" s="448"/>
      <c r="D76" s="448"/>
      <c r="F76" s="449"/>
      <c r="G76" s="450"/>
      <c r="H76" s="450"/>
      <c r="I76" s="450"/>
      <c r="J76" s="451"/>
      <c r="K76" s="451"/>
      <c r="L76" s="451"/>
      <c r="M76" s="451"/>
      <c r="N76" s="451"/>
      <c r="O76" s="451"/>
    </row>
    <row r="77" spans="2:15" ht="24" customHeight="1">
      <c r="B77" s="452" t="s">
        <v>0</v>
      </c>
      <c r="C77" s="452"/>
      <c r="D77" s="452" t="s">
        <v>1</v>
      </c>
      <c r="E77" s="452"/>
      <c r="F77" s="452" t="s">
        <v>2</v>
      </c>
      <c r="G77" s="452"/>
      <c r="H77" s="452" t="s">
        <v>447</v>
      </c>
      <c r="I77" s="452"/>
      <c r="J77" s="452"/>
      <c r="K77" s="452" t="s">
        <v>448</v>
      </c>
      <c r="L77" s="452"/>
      <c r="M77" s="452"/>
      <c r="N77" s="452"/>
      <c r="O77" s="452"/>
    </row>
    <row r="78" spans="2:15" s="285" customFormat="1" ht="10.5" customHeight="1">
      <c r="B78" s="454" t="s">
        <v>449</v>
      </c>
      <c r="C78" s="454"/>
      <c r="D78" s="454" t="s">
        <v>450</v>
      </c>
      <c r="E78" s="454"/>
      <c r="F78" s="454" t="s">
        <v>451</v>
      </c>
      <c r="G78" s="454"/>
      <c r="H78" s="454" t="s">
        <v>452</v>
      </c>
      <c r="I78" s="454"/>
      <c r="J78" s="454"/>
      <c r="K78" s="454" t="s">
        <v>453</v>
      </c>
      <c r="L78" s="454"/>
      <c r="M78" s="454"/>
      <c r="N78" s="454"/>
      <c r="O78" s="454"/>
    </row>
    <row r="79" spans="2:15" ht="16.5" customHeight="1">
      <c r="B79" s="445"/>
      <c r="C79" s="445"/>
      <c r="D79" s="446" t="s">
        <v>517</v>
      </c>
      <c r="E79" s="446"/>
      <c r="F79" s="445"/>
      <c r="G79" s="445"/>
      <c r="H79" s="447" t="s">
        <v>69</v>
      </c>
      <c r="I79" s="447"/>
      <c r="J79" s="447"/>
      <c r="K79" s="444" t="s">
        <v>518</v>
      </c>
      <c r="L79" s="444"/>
      <c r="M79" s="444"/>
      <c r="N79" s="444"/>
      <c r="O79" s="444"/>
    </row>
    <row r="80" spans="2:15" ht="15" customHeight="1">
      <c r="B80" s="445"/>
      <c r="C80" s="445"/>
      <c r="D80" s="445"/>
      <c r="E80" s="445"/>
      <c r="F80" s="446" t="s">
        <v>67</v>
      </c>
      <c r="G80" s="446"/>
      <c r="H80" s="447" t="s">
        <v>68</v>
      </c>
      <c r="I80" s="447"/>
      <c r="J80" s="447"/>
      <c r="K80" s="444" t="s">
        <v>518</v>
      </c>
      <c r="L80" s="444"/>
      <c r="M80" s="444"/>
      <c r="N80" s="444"/>
      <c r="O80" s="444"/>
    </row>
    <row r="81" spans="2:15" ht="15.75" customHeight="1">
      <c r="B81" s="445"/>
      <c r="C81" s="445"/>
      <c r="D81" s="446" t="s">
        <v>519</v>
      </c>
      <c r="E81" s="446"/>
      <c r="F81" s="445"/>
      <c r="G81" s="445"/>
      <c r="H81" s="447" t="s">
        <v>70</v>
      </c>
      <c r="I81" s="447"/>
      <c r="J81" s="447"/>
      <c r="K81" s="444">
        <f>K82</f>
        <v>2183</v>
      </c>
      <c r="L81" s="444"/>
      <c r="M81" s="444"/>
      <c r="N81" s="444"/>
      <c r="O81" s="444"/>
    </row>
    <row r="82" spans="2:15" ht="15" customHeight="1">
      <c r="B82" s="445"/>
      <c r="C82" s="445"/>
      <c r="D82" s="445"/>
      <c r="E82" s="445"/>
      <c r="F82" s="446" t="s">
        <v>16</v>
      </c>
      <c r="G82" s="446"/>
      <c r="H82" s="447" t="s">
        <v>17</v>
      </c>
      <c r="I82" s="447"/>
      <c r="J82" s="447"/>
      <c r="K82" s="444">
        <v>2183</v>
      </c>
      <c r="L82" s="444"/>
      <c r="M82" s="444"/>
      <c r="N82" s="444"/>
      <c r="O82" s="444"/>
    </row>
    <row r="83" spans="2:15" ht="18" customHeight="1">
      <c r="B83" s="446" t="s">
        <v>520</v>
      </c>
      <c r="C83" s="446"/>
      <c r="D83" s="445"/>
      <c r="E83" s="445"/>
      <c r="F83" s="445"/>
      <c r="G83" s="445"/>
      <c r="H83" s="447" t="s">
        <v>252</v>
      </c>
      <c r="I83" s="447"/>
      <c r="J83" s="447"/>
      <c r="K83" s="444">
        <f>K84+K87+K90+K92+K94+K96</f>
        <v>2091700</v>
      </c>
      <c r="L83" s="444"/>
      <c r="M83" s="444"/>
      <c r="N83" s="444"/>
      <c r="O83" s="444"/>
    </row>
    <row r="84" spans="2:15" ht="35.25" customHeight="1">
      <c r="B84" s="445"/>
      <c r="C84" s="445"/>
      <c r="D84" s="446" t="s">
        <v>521</v>
      </c>
      <c r="E84" s="446"/>
      <c r="F84" s="445"/>
      <c r="G84" s="445"/>
      <c r="H84" s="447" t="s">
        <v>433</v>
      </c>
      <c r="I84" s="447"/>
      <c r="J84" s="447"/>
      <c r="K84" s="444">
        <f>K85+K86</f>
        <v>1520000</v>
      </c>
      <c r="L84" s="444"/>
      <c r="M84" s="444"/>
      <c r="N84" s="444"/>
      <c r="O84" s="444"/>
    </row>
    <row r="85" spans="2:15" ht="37.5" customHeight="1">
      <c r="B85" s="445"/>
      <c r="C85" s="445"/>
      <c r="D85" s="445"/>
      <c r="E85" s="445"/>
      <c r="F85" s="446" t="s">
        <v>10</v>
      </c>
      <c r="G85" s="446"/>
      <c r="H85" s="447" t="s">
        <v>465</v>
      </c>
      <c r="I85" s="447"/>
      <c r="J85" s="447"/>
      <c r="K85" s="444">
        <v>1514000</v>
      </c>
      <c r="L85" s="444"/>
      <c r="M85" s="444"/>
      <c r="N85" s="444"/>
      <c r="O85" s="444"/>
    </row>
    <row r="86" spans="2:15" ht="24" customHeight="1">
      <c r="B86" s="445"/>
      <c r="C86" s="445"/>
      <c r="D86" s="445"/>
      <c r="E86" s="445"/>
      <c r="F86" s="446" t="s">
        <v>29</v>
      </c>
      <c r="G86" s="446"/>
      <c r="H86" s="447" t="s">
        <v>30</v>
      </c>
      <c r="I86" s="447"/>
      <c r="J86" s="447"/>
      <c r="K86" s="444">
        <v>6000</v>
      </c>
      <c r="L86" s="444"/>
      <c r="M86" s="444"/>
      <c r="N86" s="444"/>
      <c r="O86" s="444"/>
    </row>
    <row r="87" spans="2:15" ht="36" customHeight="1">
      <c r="B87" s="445"/>
      <c r="C87" s="445"/>
      <c r="D87" s="446" t="s">
        <v>522</v>
      </c>
      <c r="E87" s="446"/>
      <c r="F87" s="445"/>
      <c r="G87" s="445"/>
      <c r="H87" s="447" t="s">
        <v>523</v>
      </c>
      <c r="I87" s="447"/>
      <c r="J87" s="447"/>
      <c r="K87" s="444">
        <f>K88+K89</f>
        <v>12100</v>
      </c>
      <c r="L87" s="444"/>
      <c r="M87" s="444"/>
      <c r="N87" s="444"/>
      <c r="O87" s="444"/>
    </row>
    <row r="88" spans="2:15" ht="33.75" customHeight="1">
      <c r="B88" s="445"/>
      <c r="C88" s="445"/>
      <c r="D88" s="445"/>
      <c r="E88" s="445"/>
      <c r="F88" s="446" t="s">
        <v>10</v>
      </c>
      <c r="G88" s="446"/>
      <c r="H88" s="447" t="s">
        <v>465</v>
      </c>
      <c r="I88" s="447"/>
      <c r="J88" s="447"/>
      <c r="K88" s="444">
        <v>500</v>
      </c>
      <c r="L88" s="444"/>
      <c r="M88" s="444"/>
      <c r="N88" s="444"/>
      <c r="O88" s="444"/>
    </row>
    <row r="89" spans="2:15" ht="24.75" customHeight="1">
      <c r="B89" s="445"/>
      <c r="C89" s="445"/>
      <c r="D89" s="445"/>
      <c r="E89" s="445"/>
      <c r="F89" s="446" t="s">
        <v>72</v>
      </c>
      <c r="G89" s="446"/>
      <c r="H89" s="447" t="s">
        <v>524</v>
      </c>
      <c r="I89" s="447"/>
      <c r="J89" s="447"/>
      <c r="K89" s="444">
        <v>11600</v>
      </c>
      <c r="L89" s="444"/>
      <c r="M89" s="444"/>
      <c r="N89" s="444"/>
      <c r="O89" s="444"/>
    </row>
    <row r="90" spans="2:15" ht="18.75" customHeight="1">
      <c r="B90" s="445"/>
      <c r="C90" s="445"/>
      <c r="D90" s="446" t="s">
        <v>525</v>
      </c>
      <c r="E90" s="446"/>
      <c r="F90" s="445"/>
      <c r="G90" s="445"/>
      <c r="H90" s="447" t="s">
        <v>434</v>
      </c>
      <c r="I90" s="447"/>
      <c r="J90" s="447"/>
      <c r="K90" s="453" t="s">
        <v>526</v>
      </c>
      <c r="L90" s="453"/>
      <c r="M90" s="453"/>
      <c r="N90" s="453"/>
      <c r="O90" s="453"/>
    </row>
    <row r="91" spans="2:15" ht="24.75" customHeight="1">
      <c r="B91" s="445"/>
      <c r="C91" s="445"/>
      <c r="D91" s="445"/>
      <c r="E91" s="445"/>
      <c r="F91" s="446" t="s">
        <v>72</v>
      </c>
      <c r="G91" s="446"/>
      <c r="H91" s="447" t="s">
        <v>524</v>
      </c>
      <c r="I91" s="447"/>
      <c r="J91" s="447"/>
      <c r="K91" s="453" t="s">
        <v>526</v>
      </c>
      <c r="L91" s="453"/>
      <c r="M91" s="453"/>
      <c r="N91" s="453"/>
      <c r="O91" s="453"/>
    </row>
    <row r="92" spans="2:15" ht="16.5" customHeight="1">
      <c r="B92" s="445"/>
      <c r="C92" s="445"/>
      <c r="D92" s="446" t="s">
        <v>527</v>
      </c>
      <c r="E92" s="446"/>
      <c r="F92" s="445"/>
      <c r="G92" s="445"/>
      <c r="H92" s="447" t="s">
        <v>435</v>
      </c>
      <c r="I92" s="447"/>
      <c r="J92" s="447"/>
      <c r="K92" s="453" t="s">
        <v>499</v>
      </c>
      <c r="L92" s="453"/>
      <c r="M92" s="453"/>
      <c r="N92" s="453"/>
      <c r="O92" s="453"/>
    </row>
    <row r="93" spans="2:15" ht="25.5" customHeight="1">
      <c r="B93" s="445"/>
      <c r="C93" s="445"/>
      <c r="D93" s="445"/>
      <c r="E93" s="445"/>
      <c r="F93" s="446" t="s">
        <v>72</v>
      </c>
      <c r="G93" s="446"/>
      <c r="H93" s="447" t="s">
        <v>524</v>
      </c>
      <c r="I93" s="447"/>
      <c r="J93" s="447"/>
      <c r="K93" s="453" t="s">
        <v>499</v>
      </c>
      <c r="L93" s="453"/>
      <c r="M93" s="453"/>
      <c r="N93" s="453"/>
      <c r="O93" s="453"/>
    </row>
    <row r="94" spans="2:15" ht="17.25" customHeight="1">
      <c r="B94" s="445"/>
      <c r="C94" s="445"/>
      <c r="D94" s="446" t="s">
        <v>528</v>
      </c>
      <c r="E94" s="446"/>
      <c r="F94" s="445"/>
      <c r="G94" s="445"/>
      <c r="H94" s="447" t="s">
        <v>75</v>
      </c>
      <c r="I94" s="447"/>
      <c r="J94" s="447"/>
      <c r="K94" s="453" t="s">
        <v>529</v>
      </c>
      <c r="L94" s="453"/>
      <c r="M94" s="453"/>
      <c r="N94" s="453"/>
      <c r="O94" s="453"/>
    </row>
    <row r="95" spans="2:15" ht="25.5" customHeight="1">
      <c r="B95" s="445"/>
      <c r="C95" s="445"/>
      <c r="D95" s="445"/>
      <c r="E95" s="445"/>
      <c r="F95" s="446" t="s">
        <v>72</v>
      </c>
      <c r="G95" s="446"/>
      <c r="H95" s="447" t="s">
        <v>524</v>
      </c>
      <c r="I95" s="447"/>
      <c r="J95" s="447"/>
      <c r="K95" s="453" t="s">
        <v>529</v>
      </c>
      <c r="L95" s="453"/>
      <c r="M95" s="453"/>
      <c r="N95" s="453"/>
      <c r="O95" s="453"/>
    </row>
    <row r="96" spans="2:15" ht="15.75" customHeight="1">
      <c r="B96" s="445"/>
      <c r="C96" s="445"/>
      <c r="D96" s="446" t="s">
        <v>530</v>
      </c>
      <c r="E96" s="446"/>
      <c r="F96" s="445"/>
      <c r="G96" s="445"/>
      <c r="H96" s="447" t="s">
        <v>76</v>
      </c>
      <c r="I96" s="447"/>
      <c r="J96" s="447"/>
      <c r="K96" s="453" t="s">
        <v>531</v>
      </c>
      <c r="L96" s="453"/>
      <c r="M96" s="453"/>
      <c r="N96" s="453"/>
      <c r="O96" s="453"/>
    </row>
    <row r="97" spans="2:15" ht="15" customHeight="1">
      <c r="B97" s="445"/>
      <c r="C97" s="445"/>
      <c r="D97" s="446"/>
      <c r="E97" s="446"/>
      <c r="F97" s="445"/>
      <c r="G97" s="445"/>
      <c r="H97" s="456" t="s">
        <v>436</v>
      </c>
      <c r="I97" s="457"/>
      <c r="J97" s="458"/>
      <c r="K97" s="453"/>
      <c r="L97" s="453"/>
      <c r="M97" s="453"/>
      <c r="N97" s="453"/>
      <c r="O97" s="453"/>
    </row>
    <row r="98" spans="2:15" ht="15" customHeight="1">
      <c r="B98" s="445"/>
      <c r="C98" s="445"/>
      <c r="D98" s="445"/>
      <c r="E98" s="445"/>
      <c r="F98" s="446" t="s">
        <v>77</v>
      </c>
      <c r="G98" s="446"/>
      <c r="H98" s="447" t="s">
        <v>78</v>
      </c>
      <c r="I98" s="447"/>
      <c r="J98" s="447"/>
      <c r="K98" s="453" t="s">
        <v>531</v>
      </c>
      <c r="L98" s="453"/>
      <c r="M98" s="453"/>
      <c r="N98" s="453"/>
      <c r="O98" s="453"/>
    </row>
    <row r="99" spans="2:15" ht="17.25" customHeight="1">
      <c r="B99" s="446" t="s">
        <v>532</v>
      </c>
      <c r="C99" s="446"/>
      <c r="D99" s="445"/>
      <c r="E99" s="445"/>
      <c r="F99" s="445"/>
      <c r="G99" s="445"/>
      <c r="H99" s="447" t="s">
        <v>282</v>
      </c>
      <c r="I99" s="447"/>
      <c r="J99" s="447"/>
      <c r="K99" s="444">
        <f>K100</f>
        <v>16040</v>
      </c>
      <c r="L99" s="444"/>
      <c r="M99" s="444"/>
      <c r="N99" s="444"/>
      <c r="O99" s="444"/>
    </row>
    <row r="100" spans="2:15" ht="21.75" customHeight="1">
      <c r="B100" s="445"/>
      <c r="C100" s="445"/>
      <c r="D100" s="446" t="s">
        <v>533</v>
      </c>
      <c r="E100" s="446"/>
      <c r="F100" s="445"/>
      <c r="G100" s="445"/>
      <c r="H100" s="447" t="s">
        <v>534</v>
      </c>
      <c r="I100" s="447"/>
      <c r="J100" s="447"/>
      <c r="K100" s="444">
        <f>K101+K102</f>
        <v>16040</v>
      </c>
      <c r="L100" s="444"/>
      <c r="M100" s="444"/>
      <c r="N100" s="444"/>
      <c r="O100" s="444"/>
    </row>
    <row r="101" spans="2:15" ht="15" customHeight="1">
      <c r="B101" s="445"/>
      <c r="C101" s="445"/>
      <c r="D101" s="445"/>
      <c r="E101" s="445"/>
      <c r="F101" s="446" t="s">
        <v>24</v>
      </c>
      <c r="G101" s="446"/>
      <c r="H101" s="447" t="s">
        <v>25</v>
      </c>
      <c r="I101" s="447"/>
      <c r="J101" s="447"/>
      <c r="K101" s="444">
        <v>9750.76</v>
      </c>
      <c r="L101" s="444"/>
      <c r="M101" s="444"/>
      <c r="N101" s="444"/>
      <c r="O101" s="444"/>
    </row>
    <row r="102" spans="2:15" ht="15" customHeight="1">
      <c r="B102" s="445"/>
      <c r="C102" s="445"/>
      <c r="D102" s="445"/>
      <c r="E102" s="445"/>
      <c r="F102" s="446" t="s">
        <v>16</v>
      </c>
      <c r="G102" s="446"/>
      <c r="H102" s="447" t="s">
        <v>17</v>
      </c>
      <c r="I102" s="447"/>
      <c r="J102" s="447"/>
      <c r="K102" s="444">
        <v>6289.24</v>
      </c>
      <c r="L102" s="444"/>
      <c r="M102" s="444"/>
      <c r="N102" s="444"/>
      <c r="O102" s="444"/>
    </row>
    <row r="103" spans="2:15" ht="13.5" customHeight="1">
      <c r="B103" s="459" t="s">
        <v>546</v>
      </c>
      <c r="C103" s="459"/>
      <c r="D103" s="459"/>
      <c r="E103" s="459"/>
      <c r="F103" s="459"/>
      <c r="G103" s="459"/>
      <c r="H103" s="459"/>
      <c r="I103" s="459"/>
      <c r="J103" s="459"/>
      <c r="K103" s="460">
        <f>K4+K10+K13+K16+K22+K28+K34+K40+K43+K73+K83+K99</f>
        <v>16809089</v>
      </c>
      <c r="L103" s="460"/>
      <c r="M103" s="460"/>
      <c r="N103" s="460"/>
      <c r="O103" s="460"/>
    </row>
    <row r="104" spans="2:15" ht="43.5" customHeight="1">
      <c r="B104" s="461"/>
      <c r="C104" s="461"/>
      <c r="D104" s="461"/>
      <c r="E104" s="461"/>
      <c r="F104" s="461"/>
      <c r="G104" s="461"/>
      <c r="H104" s="462" t="s">
        <v>547</v>
      </c>
      <c r="I104" s="461"/>
      <c r="J104" s="461"/>
      <c r="K104" s="463" t="s">
        <v>535</v>
      </c>
      <c r="L104" s="463"/>
      <c r="M104" s="463"/>
      <c r="N104" s="463"/>
      <c r="O104" s="463"/>
    </row>
    <row r="105" spans="1:15" ht="5.25" customHeight="1">
      <c r="A105" s="451"/>
      <c r="B105" s="451"/>
      <c r="C105" s="451"/>
      <c r="D105" s="451"/>
      <c r="E105" s="451"/>
      <c r="F105" s="451"/>
      <c r="G105" s="451"/>
      <c r="H105" s="451"/>
      <c r="I105" s="451"/>
      <c r="J105" s="451"/>
      <c r="K105" s="451"/>
      <c r="L105" s="451"/>
      <c r="M105" s="451"/>
      <c r="N105" s="451"/>
      <c r="O105" s="451"/>
    </row>
    <row r="106" spans="2:15" ht="13.5" customHeight="1">
      <c r="B106" s="465"/>
      <c r="C106" s="465"/>
      <c r="D106" s="465"/>
      <c r="E106" s="465"/>
      <c r="F106" s="465"/>
      <c r="G106" s="451"/>
      <c r="H106" s="451"/>
      <c r="I106" s="451"/>
      <c r="J106" s="451"/>
      <c r="K106" s="451"/>
      <c r="L106" s="451"/>
      <c r="M106" s="451"/>
      <c r="N106" s="451"/>
      <c r="O106" s="451"/>
    </row>
    <row r="107" spans="1:15" ht="89.25" customHeight="1">
      <c r="A107" s="451"/>
      <c r="B107" s="451"/>
      <c r="C107" s="451"/>
      <c r="D107" s="451"/>
      <c r="E107" s="451"/>
      <c r="F107" s="451"/>
      <c r="G107" s="451"/>
      <c r="H107" s="451"/>
      <c r="I107" s="451"/>
      <c r="J107" s="451"/>
      <c r="K107" s="451"/>
      <c r="L107" s="451"/>
      <c r="M107" s="451"/>
      <c r="N107" s="451"/>
      <c r="O107" s="451"/>
    </row>
    <row r="108" spans="1:14" ht="13.5" customHeight="1">
      <c r="A108" s="451"/>
      <c r="B108" s="451"/>
      <c r="C108" s="451"/>
      <c r="D108" s="451"/>
      <c r="E108" s="451"/>
      <c r="F108" s="451"/>
      <c r="G108" s="451"/>
      <c r="H108" s="451"/>
      <c r="I108" s="451"/>
      <c r="J108" s="451"/>
      <c r="K108" s="451"/>
      <c r="L108" s="464"/>
      <c r="M108" s="464"/>
      <c r="N108" s="464"/>
    </row>
  </sheetData>
  <mergeCells count="513">
    <mergeCell ref="D88:E88"/>
    <mergeCell ref="F88:G88"/>
    <mergeCell ref="H88:J88"/>
    <mergeCell ref="B85:C85"/>
    <mergeCell ref="D85:E85"/>
    <mergeCell ref="F85:G85"/>
    <mergeCell ref="H85:J85"/>
    <mergeCell ref="H87:J87"/>
    <mergeCell ref="B86:C86"/>
    <mergeCell ref="D86:E86"/>
    <mergeCell ref="K42:O42"/>
    <mergeCell ref="B84:C84"/>
    <mergeCell ref="D84:E84"/>
    <mergeCell ref="F84:G84"/>
    <mergeCell ref="H84:J84"/>
    <mergeCell ref="K84:O84"/>
    <mergeCell ref="B42:C42"/>
    <mergeCell ref="D42:E42"/>
    <mergeCell ref="F42:G42"/>
    <mergeCell ref="H42:J42"/>
    <mergeCell ref="K41:O41"/>
    <mergeCell ref="B41:C41"/>
    <mergeCell ref="D41:E41"/>
    <mergeCell ref="F41:G41"/>
    <mergeCell ref="H41:J41"/>
    <mergeCell ref="K40:O40"/>
    <mergeCell ref="B40:C40"/>
    <mergeCell ref="D40:E40"/>
    <mergeCell ref="F40:G40"/>
    <mergeCell ref="H40:J40"/>
    <mergeCell ref="H38:J38"/>
    <mergeCell ref="K38:O38"/>
    <mergeCell ref="B39:C39"/>
    <mergeCell ref="D39:E39"/>
    <mergeCell ref="F39:G39"/>
    <mergeCell ref="H39:J39"/>
    <mergeCell ref="K39:O39"/>
    <mergeCell ref="H34:J34"/>
    <mergeCell ref="K34:O34"/>
    <mergeCell ref="B30:C30"/>
    <mergeCell ref="D30:E30"/>
    <mergeCell ref="F30:G30"/>
    <mergeCell ref="H30:J30"/>
    <mergeCell ref="K32:O32"/>
    <mergeCell ref="B33:C33"/>
    <mergeCell ref="D33:E33"/>
    <mergeCell ref="F33:G33"/>
    <mergeCell ref="K100:O100"/>
    <mergeCell ref="B101:C101"/>
    <mergeCell ref="D101:E101"/>
    <mergeCell ref="F101:G101"/>
    <mergeCell ref="H101:J101"/>
    <mergeCell ref="K101:O101"/>
    <mergeCell ref="B100:C100"/>
    <mergeCell ref="D100:E100"/>
    <mergeCell ref="F100:G100"/>
    <mergeCell ref="H100:J100"/>
    <mergeCell ref="K18:O18"/>
    <mergeCell ref="B99:C99"/>
    <mergeCell ref="D99:E99"/>
    <mergeCell ref="F99:G99"/>
    <mergeCell ref="H99:J99"/>
    <mergeCell ref="K99:O99"/>
    <mergeCell ref="B29:C29"/>
    <mergeCell ref="D29:E29"/>
    <mergeCell ref="F29:G29"/>
    <mergeCell ref="H29:J29"/>
    <mergeCell ref="K16:O16"/>
    <mergeCell ref="B16:C16"/>
    <mergeCell ref="D16:E16"/>
    <mergeCell ref="F16:G16"/>
    <mergeCell ref="H16:J16"/>
    <mergeCell ref="K17:O17"/>
    <mergeCell ref="B17:C17"/>
    <mergeCell ref="D17:E17"/>
    <mergeCell ref="F17:G17"/>
    <mergeCell ref="H17:J17"/>
    <mergeCell ref="B18:C18"/>
    <mergeCell ref="D18:E18"/>
    <mergeCell ref="F18:G18"/>
    <mergeCell ref="H18:J18"/>
    <mergeCell ref="A108:K108"/>
    <mergeCell ref="L108:N108"/>
    <mergeCell ref="A105:O105"/>
    <mergeCell ref="B106:F106"/>
    <mergeCell ref="G106:O106"/>
    <mergeCell ref="A107:O107"/>
    <mergeCell ref="B103:J103"/>
    <mergeCell ref="K103:O103"/>
    <mergeCell ref="B104:G104"/>
    <mergeCell ref="H104:J104"/>
    <mergeCell ref="K104:O104"/>
    <mergeCell ref="H7:J7"/>
    <mergeCell ref="K9:O9"/>
    <mergeCell ref="B9:C9"/>
    <mergeCell ref="D9:E9"/>
    <mergeCell ref="F9:G9"/>
    <mergeCell ref="H9:J9"/>
    <mergeCell ref="H5:J5"/>
    <mergeCell ref="K7:O7"/>
    <mergeCell ref="B8:C8"/>
    <mergeCell ref="D8:E8"/>
    <mergeCell ref="F8:G8"/>
    <mergeCell ref="H8:J8"/>
    <mergeCell ref="K8:O8"/>
    <mergeCell ref="B7:C7"/>
    <mergeCell ref="D7:E7"/>
    <mergeCell ref="F7:G7"/>
    <mergeCell ref="K4:O4"/>
    <mergeCell ref="K5:O5"/>
    <mergeCell ref="B6:C6"/>
    <mergeCell ref="D6:E6"/>
    <mergeCell ref="F6:G6"/>
    <mergeCell ref="H6:J6"/>
    <mergeCell ref="K6:O6"/>
    <mergeCell ref="B5:C5"/>
    <mergeCell ref="D5:E5"/>
    <mergeCell ref="F5:G5"/>
    <mergeCell ref="H96:J96"/>
    <mergeCell ref="K98:O98"/>
    <mergeCell ref="B98:C98"/>
    <mergeCell ref="D98:E98"/>
    <mergeCell ref="F98:G98"/>
    <mergeCell ref="H98:J98"/>
    <mergeCell ref="K95:O95"/>
    <mergeCell ref="K96:O96"/>
    <mergeCell ref="B97:C97"/>
    <mergeCell ref="D97:E97"/>
    <mergeCell ref="F97:G97"/>
    <mergeCell ref="H97:J97"/>
    <mergeCell ref="K97:O97"/>
    <mergeCell ref="B96:C96"/>
    <mergeCell ref="D96:E96"/>
    <mergeCell ref="F96:G96"/>
    <mergeCell ref="B95:C95"/>
    <mergeCell ref="D95:E95"/>
    <mergeCell ref="F95:G95"/>
    <mergeCell ref="H95:J95"/>
    <mergeCell ref="K94:O94"/>
    <mergeCell ref="B93:C93"/>
    <mergeCell ref="D93:E93"/>
    <mergeCell ref="F93:G93"/>
    <mergeCell ref="H93:J93"/>
    <mergeCell ref="B94:C94"/>
    <mergeCell ref="D94:E94"/>
    <mergeCell ref="F94:G94"/>
    <mergeCell ref="H94:J94"/>
    <mergeCell ref="K93:O93"/>
    <mergeCell ref="B92:C92"/>
    <mergeCell ref="D92:E92"/>
    <mergeCell ref="F92:G92"/>
    <mergeCell ref="H92:J92"/>
    <mergeCell ref="K27:O27"/>
    <mergeCell ref="B91:C91"/>
    <mergeCell ref="D91:E91"/>
    <mergeCell ref="F91:G91"/>
    <mergeCell ref="H91:J91"/>
    <mergeCell ref="K29:O29"/>
    <mergeCell ref="K30:O30"/>
    <mergeCell ref="B34:C34"/>
    <mergeCell ref="D34:E34"/>
    <mergeCell ref="F34:G34"/>
    <mergeCell ref="B90:C90"/>
    <mergeCell ref="D90:E90"/>
    <mergeCell ref="F90:G90"/>
    <mergeCell ref="H90:J90"/>
    <mergeCell ref="B89:C89"/>
    <mergeCell ref="K87:O87"/>
    <mergeCell ref="B87:C87"/>
    <mergeCell ref="D87:E87"/>
    <mergeCell ref="F87:G87"/>
    <mergeCell ref="D89:E89"/>
    <mergeCell ref="F89:G89"/>
    <mergeCell ref="H89:J89"/>
    <mergeCell ref="K89:O89"/>
    <mergeCell ref="B88:C88"/>
    <mergeCell ref="F86:G86"/>
    <mergeCell ref="H86:J86"/>
    <mergeCell ref="B27:C27"/>
    <mergeCell ref="D27:E27"/>
    <mergeCell ref="F27:G27"/>
    <mergeCell ref="H27:J27"/>
    <mergeCell ref="B82:C82"/>
    <mergeCell ref="D82:E82"/>
    <mergeCell ref="F82:G82"/>
    <mergeCell ref="H82:J82"/>
    <mergeCell ref="B83:C83"/>
    <mergeCell ref="D83:E83"/>
    <mergeCell ref="F83:G83"/>
    <mergeCell ref="H83:J83"/>
    <mergeCell ref="H80:J80"/>
    <mergeCell ref="K80:O80"/>
    <mergeCell ref="K81:O81"/>
    <mergeCell ref="B81:C81"/>
    <mergeCell ref="D81:E81"/>
    <mergeCell ref="F81:G81"/>
    <mergeCell ref="H81:J81"/>
    <mergeCell ref="K75:O75"/>
    <mergeCell ref="B79:C79"/>
    <mergeCell ref="D79:E79"/>
    <mergeCell ref="F79:G79"/>
    <mergeCell ref="H79:J79"/>
    <mergeCell ref="K79:O79"/>
    <mergeCell ref="B75:C75"/>
    <mergeCell ref="D75:E75"/>
    <mergeCell ref="F75:G75"/>
    <mergeCell ref="H75:J75"/>
    <mergeCell ref="K74:O74"/>
    <mergeCell ref="B74:C74"/>
    <mergeCell ref="D74:E74"/>
    <mergeCell ref="F74:G74"/>
    <mergeCell ref="H74:J74"/>
    <mergeCell ref="K73:O73"/>
    <mergeCell ref="B73:C73"/>
    <mergeCell ref="D73:E73"/>
    <mergeCell ref="F73:G73"/>
    <mergeCell ref="H73:J73"/>
    <mergeCell ref="K71:O71"/>
    <mergeCell ref="B72:C72"/>
    <mergeCell ref="D72:E72"/>
    <mergeCell ref="F72:G72"/>
    <mergeCell ref="H72:J72"/>
    <mergeCell ref="K72:O72"/>
    <mergeCell ref="B71:C71"/>
    <mergeCell ref="D71:E71"/>
    <mergeCell ref="F71:G71"/>
    <mergeCell ref="H71:J71"/>
    <mergeCell ref="K70:O70"/>
    <mergeCell ref="B70:C70"/>
    <mergeCell ref="D70:E70"/>
    <mergeCell ref="F70:G70"/>
    <mergeCell ref="H70:J70"/>
    <mergeCell ref="K68:O68"/>
    <mergeCell ref="B69:C69"/>
    <mergeCell ref="D69:E69"/>
    <mergeCell ref="F69:G69"/>
    <mergeCell ref="H69:J69"/>
    <mergeCell ref="K69:O69"/>
    <mergeCell ref="B68:C68"/>
    <mergeCell ref="D68:E68"/>
    <mergeCell ref="F68:G68"/>
    <mergeCell ref="H68:J68"/>
    <mergeCell ref="K66:O66"/>
    <mergeCell ref="B67:C67"/>
    <mergeCell ref="D67:E67"/>
    <mergeCell ref="F67:G67"/>
    <mergeCell ref="H67:J67"/>
    <mergeCell ref="K67:O67"/>
    <mergeCell ref="B66:C66"/>
    <mergeCell ref="D66:E66"/>
    <mergeCell ref="F66:G66"/>
    <mergeCell ref="H66:J66"/>
    <mergeCell ref="K65:O65"/>
    <mergeCell ref="B65:C65"/>
    <mergeCell ref="D65:E65"/>
    <mergeCell ref="F65:G65"/>
    <mergeCell ref="H65:J65"/>
    <mergeCell ref="K63:O63"/>
    <mergeCell ref="B64:C64"/>
    <mergeCell ref="D64:E64"/>
    <mergeCell ref="F64:G64"/>
    <mergeCell ref="H64:J64"/>
    <mergeCell ref="K64:O64"/>
    <mergeCell ref="B63:C63"/>
    <mergeCell ref="D63:E63"/>
    <mergeCell ref="F63:G63"/>
    <mergeCell ref="H63:J63"/>
    <mergeCell ref="K61:O61"/>
    <mergeCell ref="B62:C62"/>
    <mergeCell ref="D62:E62"/>
    <mergeCell ref="F62:G62"/>
    <mergeCell ref="H62:J62"/>
    <mergeCell ref="K62:O62"/>
    <mergeCell ref="B61:C61"/>
    <mergeCell ref="D61:E61"/>
    <mergeCell ref="F61:G61"/>
    <mergeCell ref="H61:J61"/>
    <mergeCell ref="K59:O59"/>
    <mergeCell ref="B60:C60"/>
    <mergeCell ref="D60:E60"/>
    <mergeCell ref="F60:G60"/>
    <mergeCell ref="H60:J60"/>
    <mergeCell ref="K60:O60"/>
    <mergeCell ref="B59:C59"/>
    <mergeCell ref="D59:E59"/>
    <mergeCell ref="F59:G59"/>
    <mergeCell ref="H59:J59"/>
    <mergeCell ref="K57:O57"/>
    <mergeCell ref="B58:C58"/>
    <mergeCell ref="D58:E58"/>
    <mergeCell ref="F58:G58"/>
    <mergeCell ref="H58:J58"/>
    <mergeCell ref="K58:O58"/>
    <mergeCell ref="B57:C57"/>
    <mergeCell ref="D57:E57"/>
    <mergeCell ref="F57:G57"/>
    <mergeCell ref="H57:J57"/>
    <mergeCell ref="K55:O55"/>
    <mergeCell ref="B56:C56"/>
    <mergeCell ref="D56:E56"/>
    <mergeCell ref="F56:G56"/>
    <mergeCell ref="H56:J56"/>
    <mergeCell ref="K56:O56"/>
    <mergeCell ref="B55:C55"/>
    <mergeCell ref="D55:E55"/>
    <mergeCell ref="F55:G55"/>
    <mergeCell ref="H55:J55"/>
    <mergeCell ref="K54:O54"/>
    <mergeCell ref="B54:C54"/>
    <mergeCell ref="D54:E54"/>
    <mergeCell ref="F54:G54"/>
    <mergeCell ref="H54:J54"/>
    <mergeCell ref="K52:O52"/>
    <mergeCell ref="B53:C53"/>
    <mergeCell ref="D53:E53"/>
    <mergeCell ref="F53:G53"/>
    <mergeCell ref="H53:J53"/>
    <mergeCell ref="K53:O53"/>
    <mergeCell ref="B52:C52"/>
    <mergeCell ref="D52:E52"/>
    <mergeCell ref="F52:G52"/>
    <mergeCell ref="H52:J52"/>
    <mergeCell ref="B51:C51"/>
    <mergeCell ref="D51:E51"/>
    <mergeCell ref="F51:G51"/>
    <mergeCell ref="H51:J51"/>
    <mergeCell ref="K47:O47"/>
    <mergeCell ref="K48:O48"/>
    <mergeCell ref="B49:C49"/>
    <mergeCell ref="D49:E49"/>
    <mergeCell ref="F49:G49"/>
    <mergeCell ref="H49:J49"/>
    <mergeCell ref="K49:O49"/>
    <mergeCell ref="B48:C48"/>
    <mergeCell ref="D48:E48"/>
    <mergeCell ref="F48:G48"/>
    <mergeCell ref="B47:C47"/>
    <mergeCell ref="D47:E47"/>
    <mergeCell ref="F47:G47"/>
    <mergeCell ref="H47:J47"/>
    <mergeCell ref="K45:O45"/>
    <mergeCell ref="B46:C46"/>
    <mergeCell ref="D46:E46"/>
    <mergeCell ref="F46:G46"/>
    <mergeCell ref="H46:J46"/>
    <mergeCell ref="K46:O46"/>
    <mergeCell ref="B45:C45"/>
    <mergeCell ref="D45:E45"/>
    <mergeCell ref="F45:G45"/>
    <mergeCell ref="H45:J45"/>
    <mergeCell ref="K37:O37"/>
    <mergeCell ref="H43:J43"/>
    <mergeCell ref="K44:O44"/>
    <mergeCell ref="B44:C44"/>
    <mergeCell ref="D44:E44"/>
    <mergeCell ref="F44:G44"/>
    <mergeCell ref="H44:J44"/>
    <mergeCell ref="B38:C38"/>
    <mergeCell ref="D38:E38"/>
    <mergeCell ref="F38:G38"/>
    <mergeCell ref="B37:C37"/>
    <mergeCell ref="D37:E37"/>
    <mergeCell ref="F37:G37"/>
    <mergeCell ref="H37:J37"/>
    <mergeCell ref="K43:O43"/>
    <mergeCell ref="B43:C43"/>
    <mergeCell ref="D43:E43"/>
    <mergeCell ref="F43:G43"/>
    <mergeCell ref="H33:J33"/>
    <mergeCell ref="K33:O33"/>
    <mergeCell ref="B32:C32"/>
    <mergeCell ref="D32:E32"/>
    <mergeCell ref="F32:G32"/>
    <mergeCell ref="H32:J32"/>
    <mergeCell ref="K20:O20"/>
    <mergeCell ref="B21:C21"/>
    <mergeCell ref="D21:E21"/>
    <mergeCell ref="F21:G21"/>
    <mergeCell ref="H21:J21"/>
    <mergeCell ref="K21:O21"/>
    <mergeCell ref="K31:O31"/>
    <mergeCell ref="B31:C31"/>
    <mergeCell ref="D31:E31"/>
    <mergeCell ref="F31:G31"/>
    <mergeCell ref="H31:J31"/>
    <mergeCell ref="K28:O28"/>
    <mergeCell ref="B28:C28"/>
    <mergeCell ref="D28:E28"/>
    <mergeCell ref="F28:G28"/>
    <mergeCell ref="H28:J28"/>
    <mergeCell ref="K25:O25"/>
    <mergeCell ref="B26:C26"/>
    <mergeCell ref="D26:E26"/>
    <mergeCell ref="F26:G26"/>
    <mergeCell ref="H26:J26"/>
    <mergeCell ref="K26:O26"/>
    <mergeCell ref="B25:C25"/>
    <mergeCell ref="D25:E25"/>
    <mergeCell ref="F25:G25"/>
    <mergeCell ref="H25:J25"/>
    <mergeCell ref="K23:O23"/>
    <mergeCell ref="B24:C24"/>
    <mergeCell ref="D24:E24"/>
    <mergeCell ref="F24:G24"/>
    <mergeCell ref="H24:J24"/>
    <mergeCell ref="K24:O24"/>
    <mergeCell ref="B23:C23"/>
    <mergeCell ref="D23:E23"/>
    <mergeCell ref="F23:G23"/>
    <mergeCell ref="H23:J23"/>
    <mergeCell ref="K15:O15"/>
    <mergeCell ref="B22:C22"/>
    <mergeCell ref="D22:E22"/>
    <mergeCell ref="F22:G22"/>
    <mergeCell ref="H22:J22"/>
    <mergeCell ref="K22:O22"/>
    <mergeCell ref="B15:C15"/>
    <mergeCell ref="D15:E15"/>
    <mergeCell ref="F15:G15"/>
    <mergeCell ref="H15:J15"/>
    <mergeCell ref="K14:O14"/>
    <mergeCell ref="B14:C14"/>
    <mergeCell ref="D14:E14"/>
    <mergeCell ref="F14:G14"/>
    <mergeCell ref="H14:J14"/>
    <mergeCell ref="K12:O12"/>
    <mergeCell ref="K13:O13"/>
    <mergeCell ref="B13:C13"/>
    <mergeCell ref="D13:E13"/>
    <mergeCell ref="F13:G13"/>
    <mergeCell ref="H13:J13"/>
    <mergeCell ref="B12:C12"/>
    <mergeCell ref="D12:E12"/>
    <mergeCell ref="F12:G12"/>
    <mergeCell ref="H12:J12"/>
    <mergeCell ref="K10:O10"/>
    <mergeCell ref="B11:C11"/>
    <mergeCell ref="D11:E11"/>
    <mergeCell ref="F11:G11"/>
    <mergeCell ref="H11:J11"/>
    <mergeCell ref="K11:O11"/>
    <mergeCell ref="F2:G2"/>
    <mergeCell ref="H2:J2"/>
    <mergeCell ref="B10:C10"/>
    <mergeCell ref="D10:E10"/>
    <mergeCell ref="F10:G10"/>
    <mergeCell ref="H10:J10"/>
    <mergeCell ref="B4:C4"/>
    <mergeCell ref="D4:E4"/>
    <mergeCell ref="F4:G4"/>
    <mergeCell ref="H4:J4"/>
    <mergeCell ref="K77:O77"/>
    <mergeCell ref="A1:O1"/>
    <mergeCell ref="K2:O2"/>
    <mergeCell ref="B3:C3"/>
    <mergeCell ref="D3:E3"/>
    <mergeCell ref="F3:G3"/>
    <mergeCell ref="H3:J3"/>
    <mergeCell ref="K3:O3"/>
    <mergeCell ref="B2:C2"/>
    <mergeCell ref="D2:E2"/>
    <mergeCell ref="B77:C77"/>
    <mergeCell ref="D77:E77"/>
    <mergeCell ref="F77:G77"/>
    <mergeCell ref="H77:J77"/>
    <mergeCell ref="H48:J48"/>
    <mergeCell ref="K50:O50"/>
    <mergeCell ref="B76:D76"/>
    <mergeCell ref="F76:I76"/>
    <mergeCell ref="J76:O76"/>
    <mergeCell ref="K51:O51"/>
    <mergeCell ref="B50:C50"/>
    <mergeCell ref="D50:E50"/>
    <mergeCell ref="F50:G50"/>
    <mergeCell ref="H50:J50"/>
    <mergeCell ref="K82:O82"/>
    <mergeCell ref="K83:O83"/>
    <mergeCell ref="K78:O78"/>
    <mergeCell ref="B78:C78"/>
    <mergeCell ref="D78:E78"/>
    <mergeCell ref="F78:G78"/>
    <mergeCell ref="H78:J78"/>
    <mergeCell ref="B80:C80"/>
    <mergeCell ref="D80:E80"/>
    <mergeCell ref="F80:G80"/>
    <mergeCell ref="K91:O91"/>
    <mergeCell ref="K92:O92"/>
    <mergeCell ref="K85:O85"/>
    <mergeCell ref="K88:O88"/>
    <mergeCell ref="K90:O90"/>
    <mergeCell ref="K86:O86"/>
    <mergeCell ref="B35:D35"/>
    <mergeCell ref="F35:I35"/>
    <mergeCell ref="J35:O35"/>
    <mergeCell ref="B36:C36"/>
    <mergeCell ref="D36:E36"/>
    <mergeCell ref="F36:G36"/>
    <mergeCell ref="H36:J36"/>
    <mergeCell ref="K36:O36"/>
    <mergeCell ref="B102:C102"/>
    <mergeCell ref="D102:E102"/>
    <mergeCell ref="F102:G102"/>
    <mergeCell ref="H102:J102"/>
    <mergeCell ref="K102:O102"/>
    <mergeCell ref="B19:C19"/>
    <mergeCell ref="D19:E19"/>
    <mergeCell ref="F19:G19"/>
    <mergeCell ref="H19:J19"/>
    <mergeCell ref="K19:O19"/>
    <mergeCell ref="B20:C20"/>
    <mergeCell ref="D20:E20"/>
    <mergeCell ref="F20:G20"/>
    <mergeCell ref="H20:J20"/>
  </mergeCells>
  <printOptions/>
  <pageMargins left="0.75" right="0.54" top="0.87" bottom="0.37" header="0.29" footer="0.17"/>
  <pageSetup orientation="portrait" paperSize="9" r:id="rId1"/>
  <headerFooter alignWithMargins="0">
    <oddHeader>&amp;R&amp;"Arial,Pogrubiony"Załącznik Nr &amp;A&amp;"Arial,Normalny"
do Zarządzenia Wójta Gminy Miłkowice Nr 2/2010
z dnia 29 stycznia 2010 roku 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51"/>
  <sheetViews>
    <sheetView zoomScale="75" zoomScaleNormal="75" workbookViewId="0" topLeftCell="A539">
      <selection activeCell="C613" sqref="C613:D613"/>
    </sheetView>
  </sheetViews>
  <sheetFormatPr defaultColWidth="9.00390625" defaultRowHeight="12.75"/>
  <cols>
    <col min="1" max="1" width="5.125" style="2" customWidth="1"/>
    <col min="2" max="2" width="7.00390625" style="2" customWidth="1"/>
    <col min="3" max="3" width="6.25390625" style="2" customWidth="1"/>
    <col min="4" max="4" width="57.25390625" style="2" customWidth="1"/>
    <col min="5" max="5" width="15.00390625" style="2" customWidth="1"/>
    <col min="6" max="6" width="9.75390625" style="2" hidden="1" customWidth="1"/>
    <col min="7" max="7" width="14.00390625" style="121" bestFit="1" customWidth="1"/>
    <col min="8" max="8" width="10.375" style="2" bestFit="1" customWidth="1"/>
    <col min="9" max="16384" width="9.125" style="2" customWidth="1"/>
  </cols>
  <sheetData>
    <row r="1" spans="1:5" ht="15" customHeight="1">
      <c r="A1" s="480" t="s">
        <v>422</v>
      </c>
      <c r="B1" s="480"/>
      <c r="C1" s="480"/>
      <c r="D1" s="480"/>
      <c r="E1" s="480"/>
    </row>
    <row r="2" spans="1:5" ht="9" customHeight="1">
      <c r="A2" s="480"/>
      <c r="B2" s="480"/>
      <c r="C2" s="480"/>
      <c r="D2" s="480"/>
      <c r="E2" s="480"/>
    </row>
    <row r="3" spans="1:5" ht="3" customHeight="1">
      <c r="A3" s="163"/>
      <c r="B3" s="163"/>
      <c r="C3" s="163"/>
      <c r="D3" s="163"/>
      <c r="E3" s="163"/>
    </row>
    <row r="4" spans="1:5" ht="22.5">
      <c r="A4" s="99" t="s">
        <v>0</v>
      </c>
      <c r="B4" s="99" t="s">
        <v>111</v>
      </c>
      <c r="C4" s="99" t="s">
        <v>2</v>
      </c>
      <c r="D4" s="122" t="s">
        <v>366</v>
      </c>
      <c r="E4" s="188" t="s">
        <v>318</v>
      </c>
    </row>
    <row r="5" spans="1:7" s="6" customFormat="1" ht="20.25" customHeight="1">
      <c r="A5" s="4" t="s">
        <v>3</v>
      </c>
      <c r="B5" s="340" t="s">
        <v>113</v>
      </c>
      <c r="C5" s="341"/>
      <c r="D5" s="342"/>
      <c r="E5" s="5">
        <f>E6+E17+E43+E45+E47</f>
        <v>5647909</v>
      </c>
      <c r="G5" s="297"/>
    </row>
    <row r="6" spans="1:7" s="10" customFormat="1" ht="18" customHeight="1">
      <c r="A6" s="7"/>
      <c r="B6" s="8" t="s">
        <v>84</v>
      </c>
      <c r="C6" s="356" t="s">
        <v>85</v>
      </c>
      <c r="D6" s="357"/>
      <c r="E6" s="9">
        <f>SUM(E7:E16)</f>
        <v>60596</v>
      </c>
      <c r="F6" s="158"/>
      <c r="G6" s="298"/>
    </row>
    <row r="7" spans="1:5" ht="16.5" customHeight="1">
      <c r="A7" s="483"/>
      <c r="B7" s="484"/>
      <c r="C7" s="11">
        <v>3020</v>
      </c>
      <c r="D7" s="12" t="s">
        <v>114</v>
      </c>
      <c r="E7" s="13">
        <v>350</v>
      </c>
    </row>
    <row r="8" spans="1:5" ht="16.5" customHeight="1">
      <c r="A8" s="483"/>
      <c r="B8" s="484"/>
      <c r="C8" s="14">
        <v>4010</v>
      </c>
      <c r="D8" s="15" t="s">
        <v>115</v>
      </c>
      <c r="E8" s="13">
        <v>8000</v>
      </c>
    </row>
    <row r="9" spans="1:5" ht="16.5" customHeight="1">
      <c r="A9" s="483"/>
      <c r="B9" s="484"/>
      <c r="C9" s="14">
        <v>4040</v>
      </c>
      <c r="D9" s="15" t="s">
        <v>116</v>
      </c>
      <c r="E9" s="13">
        <v>3232</v>
      </c>
    </row>
    <row r="10" spans="1:5" ht="16.5" customHeight="1">
      <c r="A10" s="483"/>
      <c r="B10" s="484"/>
      <c r="C10" s="14">
        <v>4110</v>
      </c>
      <c r="D10" s="15" t="s">
        <v>117</v>
      </c>
      <c r="E10" s="13">
        <v>2550</v>
      </c>
    </row>
    <row r="11" spans="1:5" ht="16.5" customHeight="1">
      <c r="A11" s="483"/>
      <c r="B11" s="484"/>
      <c r="C11" s="14">
        <v>4120</v>
      </c>
      <c r="D11" s="15" t="s">
        <v>118</v>
      </c>
      <c r="E11" s="13">
        <v>1430</v>
      </c>
    </row>
    <row r="12" spans="1:5" ht="16.5" customHeight="1">
      <c r="A12" s="483"/>
      <c r="B12" s="484"/>
      <c r="C12" s="14">
        <v>4170</v>
      </c>
      <c r="D12" s="15" t="s">
        <v>119</v>
      </c>
      <c r="E12" s="13">
        <v>2000</v>
      </c>
    </row>
    <row r="13" spans="1:5" ht="16.5" customHeight="1">
      <c r="A13" s="483"/>
      <c r="B13" s="484"/>
      <c r="C13" s="125">
        <v>4210</v>
      </c>
      <c r="D13" s="21" t="s">
        <v>120</v>
      </c>
      <c r="E13" s="126">
        <v>700</v>
      </c>
    </row>
    <row r="14" spans="1:6" ht="16.5" customHeight="1">
      <c r="A14" s="483"/>
      <c r="B14" s="484"/>
      <c r="C14" s="11">
        <v>4300</v>
      </c>
      <c r="D14" s="37" t="s">
        <v>122</v>
      </c>
      <c r="E14" s="17">
        <f>80000-40000</f>
        <v>40000</v>
      </c>
      <c r="F14" s="2">
        <v>-40000</v>
      </c>
    </row>
    <row r="15" spans="1:5" ht="16.5" customHeight="1">
      <c r="A15" s="483"/>
      <c r="B15" s="484"/>
      <c r="C15" s="14">
        <v>4440</v>
      </c>
      <c r="D15" s="15" t="s">
        <v>123</v>
      </c>
      <c r="E15" s="13">
        <v>2334</v>
      </c>
    </row>
    <row r="16" spans="1:5" ht="16.5" customHeight="1" hidden="1">
      <c r="A16" s="514" t="s">
        <v>319</v>
      </c>
      <c r="B16" s="515"/>
      <c r="C16" s="125">
        <v>6050</v>
      </c>
      <c r="D16" s="130" t="s">
        <v>124</v>
      </c>
      <c r="E16" s="126"/>
    </row>
    <row r="17" spans="1:7" s="10" customFormat="1" ht="20.25" customHeight="1">
      <c r="A17" s="18"/>
      <c r="B17" s="8" t="s">
        <v>4</v>
      </c>
      <c r="C17" s="492" t="s">
        <v>5</v>
      </c>
      <c r="D17" s="492"/>
      <c r="E17" s="28">
        <f>E19+E30+E32+E34+E41+E18</f>
        <v>5572307</v>
      </c>
      <c r="G17" s="298"/>
    </row>
    <row r="18" spans="1:5" ht="16.5" customHeight="1" hidden="1">
      <c r="A18" s="483"/>
      <c r="B18" s="511"/>
      <c r="C18" s="11">
        <v>4300</v>
      </c>
      <c r="D18" s="37" t="s">
        <v>122</v>
      </c>
      <c r="E18" s="17"/>
    </row>
    <row r="19" spans="1:6" ht="18.75" customHeight="1">
      <c r="A19" s="483"/>
      <c r="B19" s="511"/>
      <c r="C19" s="11">
        <v>6050</v>
      </c>
      <c r="D19" s="16" t="s">
        <v>124</v>
      </c>
      <c r="E19" s="17">
        <f>SUM(E20:E29)</f>
        <v>591207</v>
      </c>
      <c r="F19" s="2">
        <f>SUM(F21:F25)</f>
        <v>558207</v>
      </c>
    </row>
    <row r="20" spans="1:5" ht="23.25" customHeight="1" hidden="1">
      <c r="A20" s="483"/>
      <c r="B20" s="511"/>
      <c r="C20" s="353" t="s">
        <v>323</v>
      </c>
      <c r="D20" s="481"/>
      <c r="E20" s="152">
        <f>4798300-E30-E32</f>
        <v>0</v>
      </c>
    </row>
    <row r="21" spans="1:6" ht="23.25" customHeight="1">
      <c r="A21" s="483"/>
      <c r="B21" s="511"/>
      <c r="C21" s="164"/>
      <c r="D21" s="170" t="s">
        <v>126</v>
      </c>
      <c r="E21" s="152">
        <v>117120</v>
      </c>
      <c r="F21" s="2">
        <v>117120</v>
      </c>
    </row>
    <row r="22" spans="1:6" ht="24" customHeight="1">
      <c r="A22" s="483"/>
      <c r="B22" s="511"/>
      <c r="C22" s="164"/>
      <c r="D22" s="165" t="s">
        <v>326</v>
      </c>
      <c r="E22" s="152">
        <f>F22</f>
        <v>341087</v>
      </c>
      <c r="F22" s="2">
        <v>341087</v>
      </c>
    </row>
    <row r="23" spans="1:5" ht="26.25" customHeight="1" hidden="1">
      <c r="A23" s="483"/>
      <c r="B23" s="511"/>
      <c r="C23" s="512" t="s">
        <v>127</v>
      </c>
      <c r="D23" s="513"/>
      <c r="E23" s="152"/>
    </row>
    <row r="24" spans="1:5" ht="18.75" customHeight="1" hidden="1">
      <c r="A24" s="483"/>
      <c r="B24" s="511"/>
      <c r="C24" s="337" t="s">
        <v>327</v>
      </c>
      <c r="D24" s="338"/>
      <c r="E24" s="152"/>
    </row>
    <row r="25" spans="1:6" ht="15.75" customHeight="1">
      <c r="A25" s="483"/>
      <c r="B25" s="511"/>
      <c r="C25" s="177"/>
      <c r="D25" s="165" t="s">
        <v>399</v>
      </c>
      <c r="E25" s="152">
        <v>100000</v>
      </c>
      <c r="F25" s="1">
        <f>E25</f>
        <v>100000</v>
      </c>
    </row>
    <row r="26" spans="1:5" ht="15.75" customHeight="1">
      <c r="A26" s="483"/>
      <c r="B26" s="511"/>
      <c r="C26" s="337" t="s">
        <v>324</v>
      </c>
      <c r="D26" s="338"/>
      <c r="E26" s="152">
        <v>33000</v>
      </c>
    </row>
    <row r="27" spans="1:5" ht="15.75" customHeight="1" hidden="1">
      <c r="A27" s="483"/>
      <c r="B27" s="511"/>
      <c r="C27" s="335" t="s">
        <v>325</v>
      </c>
      <c r="D27" s="336"/>
      <c r="E27" s="23"/>
    </row>
    <row r="28" spans="1:5" ht="15" customHeight="1" hidden="1">
      <c r="A28" s="483"/>
      <c r="B28" s="511"/>
      <c r="C28" s="21"/>
      <c r="D28" s="22" t="s">
        <v>125</v>
      </c>
      <c r="E28" s="23"/>
    </row>
    <row r="29" spans="1:5" ht="15.75" customHeight="1" hidden="1">
      <c r="A29" s="483"/>
      <c r="B29" s="511"/>
      <c r="C29" s="21"/>
      <c r="D29" s="24" t="s">
        <v>128</v>
      </c>
      <c r="E29" s="25"/>
    </row>
    <row r="30" spans="1:5" ht="19.5" customHeight="1">
      <c r="A30" s="483"/>
      <c r="B30" s="511"/>
      <c r="C30" s="11">
        <v>6058</v>
      </c>
      <c r="D30" s="16" t="s">
        <v>124</v>
      </c>
      <c r="E30" s="17">
        <v>1915000</v>
      </c>
    </row>
    <row r="31" spans="1:5" ht="23.25" customHeight="1">
      <c r="A31" s="483"/>
      <c r="B31" s="511"/>
      <c r="C31" s="353" t="s">
        <v>323</v>
      </c>
      <c r="D31" s="481"/>
      <c r="E31" s="152">
        <v>1915000</v>
      </c>
    </row>
    <row r="32" spans="1:5" ht="19.5" customHeight="1">
      <c r="A32" s="483"/>
      <c r="B32" s="511"/>
      <c r="C32" s="11">
        <v>6059</v>
      </c>
      <c r="D32" s="16" t="s">
        <v>124</v>
      </c>
      <c r="E32" s="17">
        <v>2883300</v>
      </c>
    </row>
    <row r="33" spans="1:5" ht="23.25" customHeight="1">
      <c r="A33" s="483"/>
      <c r="B33" s="511"/>
      <c r="C33" s="353" t="s">
        <v>323</v>
      </c>
      <c r="D33" s="481"/>
      <c r="E33" s="152">
        <v>2883300</v>
      </c>
    </row>
    <row r="34" spans="1:5" ht="33.75" customHeight="1">
      <c r="A34" s="483"/>
      <c r="B34" s="511"/>
      <c r="C34" s="11">
        <v>6210</v>
      </c>
      <c r="D34" s="16" t="s">
        <v>129</v>
      </c>
      <c r="E34" s="17">
        <f>SUM(E35:E40)</f>
        <v>182800</v>
      </c>
    </row>
    <row r="35" spans="1:5" ht="15.75" customHeight="1">
      <c r="A35" s="483"/>
      <c r="B35" s="511"/>
      <c r="C35" s="353" t="s">
        <v>384</v>
      </c>
      <c r="D35" s="481"/>
      <c r="E35" s="148">
        <v>58800</v>
      </c>
    </row>
    <row r="36" spans="1:5" ht="15.75" customHeight="1">
      <c r="A36" s="483"/>
      <c r="B36" s="511"/>
      <c r="C36" s="337" t="s">
        <v>385</v>
      </c>
      <c r="D36" s="338"/>
      <c r="E36" s="152">
        <v>124000</v>
      </c>
    </row>
    <row r="37" spans="1:5" ht="15.75" customHeight="1" hidden="1">
      <c r="A37" s="483"/>
      <c r="B37" s="511"/>
      <c r="C37" s="21"/>
      <c r="D37" s="133" t="s">
        <v>125</v>
      </c>
      <c r="E37" s="154"/>
    </row>
    <row r="38" spans="1:5" ht="15.75" customHeight="1" hidden="1">
      <c r="A38" s="483"/>
      <c r="B38" s="511"/>
      <c r="C38" s="335" t="s">
        <v>324</v>
      </c>
      <c r="D38" s="336"/>
      <c r="E38" s="152"/>
    </row>
    <row r="39" spans="1:5" ht="15.75" customHeight="1" hidden="1">
      <c r="A39" s="483"/>
      <c r="B39" s="511"/>
      <c r="C39" s="21"/>
      <c r="D39" s="22" t="s">
        <v>128</v>
      </c>
      <c r="E39" s="152"/>
    </row>
    <row r="40" spans="1:5" ht="18.75" customHeight="1" hidden="1">
      <c r="A40" s="483"/>
      <c r="B40" s="511"/>
      <c r="C40" s="335" t="s">
        <v>327</v>
      </c>
      <c r="D40" s="336"/>
      <c r="E40" s="153"/>
    </row>
    <row r="41" spans="1:5" ht="18.75" customHeight="1" hidden="1">
      <c r="A41" s="483"/>
      <c r="B41" s="511"/>
      <c r="C41" s="11">
        <v>6610</v>
      </c>
      <c r="D41" s="16" t="s">
        <v>130</v>
      </c>
      <c r="E41" s="17"/>
    </row>
    <row r="42" spans="1:5" ht="30.75" customHeight="1" hidden="1">
      <c r="A42" s="483"/>
      <c r="B42" s="511"/>
      <c r="C42" s="11"/>
      <c r="D42" s="124" t="s">
        <v>127</v>
      </c>
      <c r="E42" s="128"/>
    </row>
    <row r="43" spans="1:7" s="10" customFormat="1" ht="18.75" customHeight="1">
      <c r="A43" s="131"/>
      <c r="B43" s="161" t="s">
        <v>86</v>
      </c>
      <c r="C43" s="485" t="s">
        <v>87</v>
      </c>
      <c r="D43" s="485"/>
      <c r="E43" s="28">
        <f>E44</f>
        <v>2006</v>
      </c>
      <c r="G43" s="298"/>
    </row>
    <row r="44" spans="1:5" ht="17.25" customHeight="1">
      <c r="A44" s="339"/>
      <c r="B44" s="475"/>
      <c r="C44" s="11">
        <v>4300</v>
      </c>
      <c r="D44" s="15" t="s">
        <v>122</v>
      </c>
      <c r="E44" s="13">
        <v>2006</v>
      </c>
    </row>
    <row r="45" spans="1:7" s="30" customFormat="1" ht="15.75" customHeight="1">
      <c r="A45" s="29"/>
      <c r="B45" s="8" t="s">
        <v>88</v>
      </c>
      <c r="C45" s="356" t="s">
        <v>89</v>
      </c>
      <c r="D45" s="357"/>
      <c r="E45" s="9">
        <f>E46</f>
        <v>13000</v>
      </c>
      <c r="G45" s="299"/>
    </row>
    <row r="46" spans="1:5" ht="25.5" customHeight="1">
      <c r="A46" s="473"/>
      <c r="B46" s="490"/>
      <c r="C46" s="11">
        <v>2850</v>
      </c>
      <c r="D46" s="31" t="s">
        <v>131</v>
      </c>
      <c r="E46" s="13">
        <v>13000</v>
      </c>
    </row>
    <row r="47" spans="1:7" s="36" customFormat="1" ht="17.25" customHeight="1" hidden="1">
      <c r="A47" s="32"/>
      <c r="B47" s="33" t="s">
        <v>7</v>
      </c>
      <c r="C47" s="34"/>
      <c r="D47" s="35" t="s">
        <v>8</v>
      </c>
      <c r="E47" s="132">
        <f>SUM(E48:E51)</f>
        <v>0</v>
      </c>
      <c r="F47" s="157"/>
      <c r="G47" s="300"/>
    </row>
    <row r="48" spans="1:5" ht="17.25" customHeight="1" hidden="1">
      <c r="A48" s="339" t="s">
        <v>319</v>
      </c>
      <c r="B48" s="475"/>
      <c r="C48" s="134">
        <v>4010</v>
      </c>
      <c r="D48" s="31" t="s">
        <v>115</v>
      </c>
      <c r="E48" s="13"/>
    </row>
    <row r="49" spans="1:5" ht="17.25" customHeight="1" hidden="1">
      <c r="A49" s="339"/>
      <c r="B49" s="475"/>
      <c r="C49" s="135">
        <v>4110</v>
      </c>
      <c r="D49" s="31" t="s">
        <v>117</v>
      </c>
      <c r="E49" s="13"/>
    </row>
    <row r="50" spans="1:5" ht="17.25" customHeight="1" hidden="1">
      <c r="A50" s="339"/>
      <c r="B50" s="475"/>
      <c r="C50" s="135">
        <v>4120</v>
      </c>
      <c r="D50" s="31" t="s">
        <v>118</v>
      </c>
      <c r="E50" s="13"/>
    </row>
    <row r="51" spans="1:5" ht="17.25" customHeight="1" hidden="1">
      <c r="A51" s="486"/>
      <c r="B51" s="487"/>
      <c r="C51" s="135">
        <v>4430</v>
      </c>
      <c r="D51" s="12" t="s">
        <v>133</v>
      </c>
      <c r="E51" s="13"/>
    </row>
    <row r="52" spans="1:7" s="41" customFormat="1" ht="21" customHeight="1">
      <c r="A52" s="40">
        <v>400</v>
      </c>
      <c r="B52" s="358" t="s">
        <v>340</v>
      </c>
      <c r="C52" s="345"/>
      <c r="D52" s="491"/>
      <c r="E52" s="5">
        <f>E53</f>
        <v>1250000</v>
      </c>
      <c r="G52" s="301"/>
    </row>
    <row r="53" spans="1:7" s="30" customFormat="1" ht="16.5" customHeight="1">
      <c r="A53" s="42"/>
      <c r="B53" s="8" t="s">
        <v>90</v>
      </c>
      <c r="C53" s="356" t="s">
        <v>18</v>
      </c>
      <c r="D53" s="357"/>
      <c r="E53" s="9">
        <f>E54+E63</f>
        <v>1250000</v>
      </c>
      <c r="G53" s="299"/>
    </row>
    <row r="54" spans="1:7" s="6" customFormat="1" ht="15" customHeight="1">
      <c r="A54" s="354"/>
      <c r="B54" s="355"/>
      <c r="C54" s="11">
        <v>2650</v>
      </c>
      <c r="D54" s="16" t="s">
        <v>135</v>
      </c>
      <c r="E54" s="13">
        <f>SUM(E55:E62)</f>
        <v>372000</v>
      </c>
      <c r="F54" s="179">
        <f>SUM(F55:F56)</f>
        <v>-170600</v>
      </c>
      <c r="G54" s="297"/>
    </row>
    <row r="55" spans="1:6" ht="13.5" customHeight="1">
      <c r="A55" s="354"/>
      <c r="B55" s="355"/>
      <c r="C55" s="164"/>
      <c r="D55" s="191" t="s">
        <v>328</v>
      </c>
      <c r="E55" s="155">
        <f>324000+F55</f>
        <v>216000</v>
      </c>
      <c r="F55" s="178">
        <v>-108000</v>
      </c>
    </row>
    <row r="56" spans="1:6" ht="13.5" customHeight="1">
      <c r="A56" s="354"/>
      <c r="B56" s="355"/>
      <c r="C56" s="271"/>
      <c r="D56" s="272" t="s">
        <v>329</v>
      </c>
      <c r="E56" s="152">
        <f>188000+F56</f>
        <v>125400</v>
      </c>
      <c r="F56" s="178">
        <v>-62600</v>
      </c>
    </row>
    <row r="57" spans="1:5" ht="15.75" customHeight="1" hidden="1">
      <c r="A57" s="354"/>
      <c r="B57" s="355"/>
      <c r="C57" s="164"/>
      <c r="D57" s="272" t="s">
        <v>330</v>
      </c>
      <c r="E57" s="152"/>
    </row>
    <row r="58" spans="1:5" ht="15.75" customHeight="1" hidden="1">
      <c r="A58" s="354"/>
      <c r="B58" s="355"/>
      <c r="C58" s="164"/>
      <c r="D58" s="272" t="s">
        <v>332</v>
      </c>
      <c r="E58" s="152"/>
    </row>
    <row r="59" spans="1:5" ht="15.75" customHeight="1" hidden="1">
      <c r="A59" s="354"/>
      <c r="B59" s="355"/>
      <c r="C59" s="164"/>
      <c r="D59" s="272" t="s">
        <v>333</v>
      </c>
      <c r="E59" s="152"/>
    </row>
    <row r="60" spans="1:5" ht="12.75" customHeight="1">
      <c r="A60" s="354"/>
      <c r="B60" s="355"/>
      <c r="C60" s="271"/>
      <c r="D60" s="273" t="s">
        <v>331</v>
      </c>
      <c r="E60" s="154">
        <v>12000</v>
      </c>
    </row>
    <row r="61" spans="1:5" ht="18.75" customHeight="1" hidden="1">
      <c r="A61" s="354"/>
      <c r="B61" s="355"/>
      <c r="C61" s="271"/>
      <c r="D61" s="187" t="s">
        <v>334</v>
      </c>
      <c r="E61" s="153"/>
    </row>
    <row r="62" spans="1:5" ht="21" customHeight="1">
      <c r="A62" s="354"/>
      <c r="B62" s="355"/>
      <c r="C62" s="478" t="s">
        <v>554</v>
      </c>
      <c r="D62" s="482"/>
      <c r="E62" s="152">
        <v>18600</v>
      </c>
    </row>
    <row r="63" spans="1:7" s="6" customFormat="1" ht="16.5" customHeight="1">
      <c r="A63" s="488"/>
      <c r="B63" s="489"/>
      <c r="C63" s="11">
        <v>4260</v>
      </c>
      <c r="D63" s="16" t="s">
        <v>425</v>
      </c>
      <c r="E63" s="17">
        <v>878000</v>
      </c>
      <c r="G63" s="297"/>
    </row>
    <row r="64" spans="1:5" ht="13.5" customHeight="1" hidden="1">
      <c r="A64" s="68"/>
      <c r="B64" s="69"/>
      <c r="C64" s="43"/>
      <c r="D64" s="24"/>
      <c r="E64" s="25"/>
    </row>
    <row r="65" spans="1:7" s="41" customFormat="1" ht="18.75" customHeight="1">
      <c r="A65" s="40">
        <v>600</v>
      </c>
      <c r="B65" s="358" t="s">
        <v>136</v>
      </c>
      <c r="C65" s="345"/>
      <c r="D65" s="346"/>
      <c r="E65" s="5">
        <f>E77+E66</f>
        <v>1735229</v>
      </c>
      <c r="G65" s="301"/>
    </row>
    <row r="66" spans="1:7" s="30" customFormat="1" ht="16.5" customHeight="1">
      <c r="A66" s="29"/>
      <c r="B66" s="8" t="s">
        <v>91</v>
      </c>
      <c r="C66" s="356" t="s">
        <v>19</v>
      </c>
      <c r="D66" s="357"/>
      <c r="E66" s="9">
        <f>E67+E69+E70+E71</f>
        <v>29250</v>
      </c>
      <c r="G66" s="299"/>
    </row>
    <row r="67" spans="1:7" s="6" customFormat="1" ht="38.25" customHeight="1" hidden="1">
      <c r="A67" s="473" t="s">
        <v>336</v>
      </c>
      <c r="B67" s="490"/>
      <c r="C67" s="11">
        <v>2320</v>
      </c>
      <c r="D67" s="47" t="s">
        <v>335</v>
      </c>
      <c r="E67" s="13"/>
      <c r="G67" s="297"/>
    </row>
    <row r="68" spans="1:5" ht="15.75" customHeight="1" hidden="1">
      <c r="A68" s="278"/>
      <c r="B68" s="279"/>
      <c r="C68" s="479" t="s">
        <v>137</v>
      </c>
      <c r="D68" s="479"/>
      <c r="E68" s="39"/>
    </row>
    <row r="69" spans="1:7" s="6" customFormat="1" ht="18.75" customHeight="1" hidden="1">
      <c r="A69" s="68"/>
      <c r="B69" s="69"/>
      <c r="C69" s="14">
        <v>4270</v>
      </c>
      <c r="D69" s="31" t="s">
        <v>121</v>
      </c>
      <c r="E69" s="13"/>
      <c r="G69" s="297"/>
    </row>
    <row r="70" spans="1:7" s="6" customFormat="1" ht="18.75" customHeight="1">
      <c r="A70" s="68"/>
      <c r="B70" s="69"/>
      <c r="C70" s="14">
        <v>4300</v>
      </c>
      <c r="D70" s="31" t="s">
        <v>122</v>
      </c>
      <c r="E70" s="13">
        <v>26250</v>
      </c>
      <c r="F70" s="6">
        <v>26250</v>
      </c>
      <c r="G70" s="297"/>
    </row>
    <row r="71" spans="1:7" s="6" customFormat="1" ht="17.25" customHeight="1">
      <c r="A71" s="143"/>
      <c r="B71" s="290"/>
      <c r="C71" s="11">
        <v>4430</v>
      </c>
      <c r="D71" s="16" t="s">
        <v>133</v>
      </c>
      <c r="E71" s="13">
        <v>3000</v>
      </c>
      <c r="G71" s="297"/>
    </row>
    <row r="72" spans="1:5" ht="15" customHeight="1" hidden="1">
      <c r="A72" s="143"/>
      <c r="B72" s="144"/>
      <c r="C72" s="171"/>
      <c r="D72" s="343"/>
      <c r="E72" s="344"/>
    </row>
    <row r="73" spans="1:5" ht="11.25" customHeight="1" hidden="1">
      <c r="A73" s="163"/>
      <c r="B73" s="163"/>
      <c r="C73" s="163"/>
      <c r="D73" s="163"/>
      <c r="E73" s="163"/>
    </row>
    <row r="74" spans="1:5" ht="32.25" customHeight="1" hidden="1">
      <c r="A74" s="99" t="s">
        <v>0</v>
      </c>
      <c r="B74" s="99" t="s">
        <v>111</v>
      </c>
      <c r="C74" s="99" t="s">
        <v>2</v>
      </c>
      <c r="D74" s="122" t="s">
        <v>366</v>
      </c>
      <c r="E74" s="166" t="s">
        <v>367</v>
      </c>
    </row>
    <row r="75" spans="1:5" ht="6" customHeight="1">
      <c r="A75" s="163"/>
      <c r="B75" s="163"/>
      <c r="C75" s="163"/>
      <c r="D75" s="163"/>
      <c r="E75" s="163"/>
    </row>
    <row r="76" spans="1:5" ht="22.5">
      <c r="A76" s="99" t="s">
        <v>0</v>
      </c>
      <c r="B76" s="99" t="s">
        <v>111</v>
      </c>
      <c r="C76" s="99" t="s">
        <v>2</v>
      </c>
      <c r="D76" s="122" t="s">
        <v>366</v>
      </c>
      <c r="E76" s="188" t="s">
        <v>318</v>
      </c>
    </row>
    <row r="77" spans="1:7" s="30" customFormat="1" ht="19.5" customHeight="1">
      <c r="A77" s="29"/>
      <c r="B77" s="8" t="s">
        <v>92</v>
      </c>
      <c r="C77" s="356" t="s">
        <v>93</v>
      </c>
      <c r="D77" s="357"/>
      <c r="E77" s="9">
        <f>E78+E83+E86+E87+E92+E108</f>
        <v>1705979</v>
      </c>
      <c r="F77" s="30">
        <f>F78+F85+F86+F92</f>
        <v>371916</v>
      </c>
      <c r="G77" s="299"/>
    </row>
    <row r="78" spans="1:6" ht="15" customHeight="1" hidden="1">
      <c r="A78" s="354"/>
      <c r="B78" s="355"/>
      <c r="C78" s="349" t="s">
        <v>386</v>
      </c>
      <c r="D78" s="349"/>
      <c r="E78" s="48">
        <f>SUM(E79:E81)</f>
        <v>31061</v>
      </c>
      <c r="F78" s="2">
        <f>SUM(F79:F81)</f>
        <v>1916</v>
      </c>
    </row>
    <row r="79" spans="1:7" s="6" customFormat="1" ht="17.25" customHeight="1">
      <c r="A79" s="354"/>
      <c r="B79" s="355"/>
      <c r="C79" s="11">
        <v>4110</v>
      </c>
      <c r="D79" s="80" t="s">
        <v>117</v>
      </c>
      <c r="E79" s="13">
        <f>3770+F79</f>
        <v>4016</v>
      </c>
      <c r="F79" s="6">
        <v>246</v>
      </c>
      <c r="G79" s="297"/>
    </row>
    <row r="80" spans="1:7" s="6" customFormat="1" ht="17.25" customHeight="1">
      <c r="A80" s="354"/>
      <c r="B80" s="355"/>
      <c r="C80" s="14">
        <v>4120</v>
      </c>
      <c r="D80" s="81" t="s">
        <v>118</v>
      </c>
      <c r="E80" s="13">
        <f>415+F80</f>
        <v>455</v>
      </c>
      <c r="F80" s="6">
        <v>40</v>
      </c>
      <c r="G80" s="297"/>
    </row>
    <row r="81" spans="1:7" s="6" customFormat="1" ht="17.25" customHeight="1">
      <c r="A81" s="354"/>
      <c r="B81" s="355"/>
      <c r="C81" s="14">
        <v>4170</v>
      </c>
      <c r="D81" s="81" t="s">
        <v>119</v>
      </c>
      <c r="E81" s="13">
        <f>24960+F81</f>
        <v>26590</v>
      </c>
      <c r="F81" s="6">
        <f>1080+550</f>
        <v>1630</v>
      </c>
      <c r="G81" s="297"/>
    </row>
    <row r="82" spans="1:5" ht="15" customHeight="1" hidden="1">
      <c r="A82" s="354"/>
      <c r="B82" s="355"/>
      <c r="C82" s="531" t="s">
        <v>138</v>
      </c>
      <c r="D82" s="532"/>
      <c r="E82" s="13"/>
    </row>
    <row r="83" spans="1:7" s="6" customFormat="1" ht="17.25" customHeight="1">
      <c r="A83" s="354"/>
      <c r="B83" s="355"/>
      <c r="C83" s="14">
        <v>4210</v>
      </c>
      <c r="D83" s="81" t="s">
        <v>120</v>
      </c>
      <c r="E83" s="13">
        <f>SUM(E84:E85)</f>
        <v>29000</v>
      </c>
      <c r="G83" s="297"/>
    </row>
    <row r="84" spans="1:5" ht="16.5" customHeight="1">
      <c r="A84" s="354"/>
      <c r="B84" s="355"/>
      <c r="C84" s="353" t="s">
        <v>438</v>
      </c>
      <c r="D84" s="353"/>
      <c r="E84" s="148">
        <f>3700+300</f>
        <v>4000</v>
      </c>
    </row>
    <row r="85" spans="1:6" ht="14.25" customHeight="1">
      <c r="A85" s="354"/>
      <c r="B85" s="355"/>
      <c r="C85" s="478" t="s">
        <v>439</v>
      </c>
      <c r="D85" s="478"/>
      <c r="E85" s="66">
        <f>5000+F85</f>
        <v>25000</v>
      </c>
      <c r="F85" s="2">
        <v>20000</v>
      </c>
    </row>
    <row r="86" spans="1:7" s="6" customFormat="1" ht="17.25" customHeight="1">
      <c r="A86" s="354"/>
      <c r="B86" s="355"/>
      <c r="C86" s="11">
        <v>4270</v>
      </c>
      <c r="D86" s="31" t="s">
        <v>121</v>
      </c>
      <c r="E86" s="13">
        <f>130250-70000+F86</f>
        <v>35250</v>
      </c>
      <c r="F86" s="6">
        <v>-25000</v>
      </c>
      <c r="G86" s="297"/>
    </row>
    <row r="87" spans="1:7" s="6" customFormat="1" ht="17.25" customHeight="1">
      <c r="A87" s="68"/>
      <c r="B87" s="69"/>
      <c r="C87" s="14">
        <v>4300</v>
      </c>
      <c r="D87" s="31" t="s">
        <v>122</v>
      </c>
      <c r="E87" s="13">
        <f>SUM(E88:E90)</f>
        <v>31100</v>
      </c>
      <c r="G87" s="297"/>
    </row>
    <row r="88" spans="1:5" ht="15" customHeight="1">
      <c r="A88" s="471"/>
      <c r="B88" s="472"/>
      <c r="C88" s="353" t="s">
        <v>440</v>
      </c>
      <c r="D88" s="353"/>
      <c r="E88" s="148">
        <f>20000+1100</f>
        <v>21100</v>
      </c>
    </row>
    <row r="89" spans="1:5" ht="15" customHeight="1">
      <c r="A89" s="529"/>
      <c r="B89" s="530"/>
      <c r="C89" s="466" t="s">
        <v>441</v>
      </c>
      <c r="D89" s="466"/>
      <c r="E89" s="152">
        <v>10000</v>
      </c>
    </row>
    <row r="90" spans="1:5" ht="15.75" customHeight="1" hidden="1">
      <c r="A90" s="529"/>
      <c r="B90" s="530"/>
      <c r="C90" s="350" t="s">
        <v>352</v>
      </c>
      <c r="D90" s="350"/>
      <c r="E90" s="66"/>
    </row>
    <row r="91" spans="1:5" ht="18" customHeight="1" hidden="1">
      <c r="A91" s="529"/>
      <c r="B91" s="530"/>
      <c r="C91" s="479" t="s">
        <v>139</v>
      </c>
      <c r="D91" s="479"/>
      <c r="E91" s="13"/>
    </row>
    <row r="92" spans="1:7" s="6" customFormat="1" ht="17.25" customHeight="1">
      <c r="A92" s="529"/>
      <c r="B92" s="530"/>
      <c r="C92" s="11">
        <v>6050</v>
      </c>
      <c r="D92" s="16" t="s">
        <v>124</v>
      </c>
      <c r="E92" s="17">
        <f>SUM(E93:E101)</f>
        <v>1574900</v>
      </c>
      <c r="F92" s="6">
        <f>SUM(F93:F98)</f>
        <v>375000</v>
      </c>
      <c r="G92" s="297"/>
    </row>
    <row r="93" spans="1:6" ht="15.75" customHeight="1">
      <c r="A93" s="529"/>
      <c r="B93" s="530"/>
      <c r="C93" s="353" t="s">
        <v>400</v>
      </c>
      <c r="D93" s="353"/>
      <c r="E93" s="155">
        <f>F93</f>
        <v>150000</v>
      </c>
      <c r="F93" s="2">
        <v>150000</v>
      </c>
    </row>
    <row r="94" spans="1:5" ht="14.25" customHeight="1">
      <c r="A94" s="529"/>
      <c r="B94" s="530"/>
      <c r="C94" s="466" t="s">
        <v>368</v>
      </c>
      <c r="D94" s="466"/>
      <c r="E94" s="258">
        <v>1166900</v>
      </c>
    </row>
    <row r="95" spans="1:6" ht="15" customHeight="1">
      <c r="A95" s="529"/>
      <c r="B95" s="530"/>
      <c r="C95" s="466" t="s">
        <v>402</v>
      </c>
      <c r="D95" s="466"/>
      <c r="E95" s="258">
        <v>15000</v>
      </c>
      <c r="F95" s="2">
        <f>10000+25000</f>
        <v>35000</v>
      </c>
    </row>
    <row r="96" spans="1:6" ht="15" customHeight="1">
      <c r="A96" s="529"/>
      <c r="B96" s="530"/>
      <c r="C96" s="466" t="s">
        <v>401</v>
      </c>
      <c r="D96" s="466"/>
      <c r="E96" s="258">
        <f>F96</f>
        <v>150000</v>
      </c>
      <c r="F96" s="2">
        <v>150000</v>
      </c>
    </row>
    <row r="97" spans="1:6" ht="15" customHeight="1">
      <c r="A97" s="529"/>
      <c r="B97" s="530"/>
      <c r="C97" s="466" t="s">
        <v>423</v>
      </c>
      <c r="D97" s="466"/>
      <c r="E97" s="258">
        <v>40000</v>
      </c>
      <c r="F97" s="2">
        <v>40000</v>
      </c>
    </row>
    <row r="98" spans="1:5" ht="15" customHeight="1">
      <c r="A98" s="529"/>
      <c r="B98" s="530"/>
      <c r="C98" s="275"/>
      <c r="D98" s="165" t="s">
        <v>337</v>
      </c>
      <c r="E98" s="259">
        <v>53000</v>
      </c>
    </row>
    <row r="99" spans="1:5" ht="15" customHeight="1" hidden="1">
      <c r="A99" s="529"/>
      <c r="B99" s="530"/>
      <c r="C99" s="136"/>
      <c r="D99" s="22" t="s">
        <v>338</v>
      </c>
      <c r="E99" s="172"/>
    </row>
    <row r="100" spans="1:5" ht="15" customHeight="1" hidden="1">
      <c r="A100" s="529"/>
      <c r="B100" s="530"/>
      <c r="C100" s="136"/>
      <c r="D100" s="22" t="s">
        <v>369</v>
      </c>
      <c r="E100" s="151"/>
    </row>
    <row r="101" spans="1:5" ht="15" customHeight="1" hidden="1">
      <c r="A101" s="529"/>
      <c r="B101" s="530"/>
      <c r="C101" s="21"/>
      <c r="D101" s="24" t="s">
        <v>370</v>
      </c>
      <c r="E101" s="156"/>
    </row>
    <row r="102" spans="1:7" s="6" customFormat="1" ht="24" customHeight="1" hidden="1">
      <c r="A102" s="529"/>
      <c r="B102" s="530"/>
      <c r="C102" s="64">
        <v>6058</v>
      </c>
      <c r="D102" s="16" t="s">
        <v>124</v>
      </c>
      <c r="E102" s="17"/>
      <c r="G102" s="297"/>
    </row>
    <row r="103" spans="1:5" ht="18" customHeight="1" hidden="1">
      <c r="A103" s="529"/>
      <c r="B103" s="530"/>
      <c r="C103" s="21"/>
      <c r="D103" s="24" t="s">
        <v>141</v>
      </c>
      <c r="E103" s="13"/>
    </row>
    <row r="104" spans="1:5" ht="22.5" customHeight="1" hidden="1">
      <c r="A104" s="529"/>
      <c r="B104" s="530"/>
      <c r="C104" s="21"/>
      <c r="D104" s="24" t="s">
        <v>140</v>
      </c>
      <c r="E104" s="13"/>
    </row>
    <row r="105" spans="1:7" s="6" customFormat="1" ht="17.25" customHeight="1" hidden="1">
      <c r="A105" s="529"/>
      <c r="B105" s="530"/>
      <c r="C105" s="26">
        <v>6059</v>
      </c>
      <c r="D105" s="16" t="s">
        <v>124</v>
      </c>
      <c r="E105" s="13"/>
      <c r="G105" s="297"/>
    </row>
    <row r="106" spans="1:5" ht="17.25" customHeight="1" hidden="1">
      <c r="A106" s="529"/>
      <c r="B106" s="530"/>
      <c r="C106" s="21"/>
      <c r="D106" s="24" t="s">
        <v>141</v>
      </c>
      <c r="E106" s="13"/>
    </row>
    <row r="107" spans="1:5" ht="22.5" customHeight="1" hidden="1">
      <c r="A107" s="529"/>
      <c r="B107" s="530"/>
      <c r="C107" s="21"/>
      <c r="D107" s="24" t="s">
        <v>140</v>
      </c>
      <c r="E107" s="13"/>
    </row>
    <row r="108" spans="1:7" s="6" customFormat="1" ht="15.75" customHeight="1">
      <c r="A108" s="471"/>
      <c r="B108" s="472"/>
      <c r="C108" s="11">
        <v>6060</v>
      </c>
      <c r="D108" s="16" t="s">
        <v>271</v>
      </c>
      <c r="E108" s="13">
        <f>E109</f>
        <v>4668</v>
      </c>
      <c r="G108" s="297"/>
    </row>
    <row r="109" spans="1:5" ht="15.75" customHeight="1">
      <c r="A109" s="473"/>
      <c r="B109" s="474"/>
      <c r="C109" s="478" t="s">
        <v>548</v>
      </c>
      <c r="D109" s="478"/>
      <c r="E109" s="66">
        <v>4668</v>
      </c>
    </row>
    <row r="110" spans="1:7" s="41" customFormat="1" ht="18.75" customHeight="1">
      <c r="A110" s="40">
        <v>700</v>
      </c>
      <c r="B110" s="340" t="s">
        <v>142</v>
      </c>
      <c r="C110" s="341"/>
      <c r="D110" s="342"/>
      <c r="E110" s="50">
        <f>E111+E123</f>
        <v>249110</v>
      </c>
      <c r="G110" s="301"/>
    </row>
    <row r="111" spans="1:7" s="30" customFormat="1" ht="18" customHeight="1">
      <c r="A111" s="42"/>
      <c r="B111" s="51">
        <v>70005</v>
      </c>
      <c r="C111" s="356" t="s">
        <v>22</v>
      </c>
      <c r="D111" s="357"/>
      <c r="E111" s="52">
        <f>E112+E117+E113+E114+E115+E116</f>
        <v>240110</v>
      </c>
      <c r="F111" s="30">
        <f>SUM(F113:F120)</f>
        <v>700</v>
      </c>
      <c r="G111" s="299"/>
    </row>
    <row r="112" spans="1:5" ht="12.75" customHeight="1">
      <c r="A112" s="354"/>
      <c r="B112" s="355"/>
      <c r="C112" s="343" t="s">
        <v>555</v>
      </c>
      <c r="D112" s="343"/>
      <c r="E112" s="344"/>
    </row>
    <row r="113" spans="1:7" s="6" customFormat="1" ht="16.5" customHeight="1">
      <c r="A113" s="354"/>
      <c r="B113" s="355"/>
      <c r="C113" s="11">
        <v>4300</v>
      </c>
      <c r="D113" s="31" t="s">
        <v>143</v>
      </c>
      <c r="E113" s="13">
        <f>30500+F113</f>
        <v>24000</v>
      </c>
      <c r="F113" s="6">
        <v>-6500</v>
      </c>
      <c r="G113" s="297"/>
    </row>
    <row r="114" spans="1:7" s="6" customFormat="1" ht="21.75" customHeight="1">
      <c r="A114" s="354"/>
      <c r="B114" s="355"/>
      <c r="C114" s="14">
        <v>4390</v>
      </c>
      <c r="D114" s="31" t="s">
        <v>144</v>
      </c>
      <c r="E114" s="13">
        <v>19000</v>
      </c>
      <c r="G114" s="297"/>
    </row>
    <row r="115" spans="1:7" s="6" customFormat="1" ht="17.25" customHeight="1">
      <c r="A115" s="354"/>
      <c r="B115" s="355"/>
      <c r="C115" s="14">
        <v>4430</v>
      </c>
      <c r="D115" s="31" t="s">
        <v>424</v>
      </c>
      <c r="E115" s="13">
        <f>21800+F115</f>
        <v>17000</v>
      </c>
      <c r="F115" s="6">
        <v>-4800</v>
      </c>
      <c r="G115" s="297"/>
    </row>
    <row r="116" spans="1:7" s="6" customFormat="1" ht="17.25" customHeight="1">
      <c r="A116" s="354"/>
      <c r="B116" s="355"/>
      <c r="C116" s="14">
        <v>4530</v>
      </c>
      <c r="D116" s="31" t="s">
        <v>145</v>
      </c>
      <c r="E116" s="13">
        <v>159110</v>
      </c>
      <c r="G116" s="297"/>
    </row>
    <row r="117" spans="1:5" ht="18" customHeight="1" hidden="1">
      <c r="A117" s="354"/>
      <c r="B117" s="355"/>
      <c r="C117" s="350" t="s">
        <v>139</v>
      </c>
      <c r="D117" s="350"/>
      <c r="E117" s="46">
        <f>E118+E120</f>
        <v>21000</v>
      </c>
    </row>
    <row r="118" spans="1:7" s="6" customFormat="1" ht="17.25" customHeight="1" hidden="1">
      <c r="A118" s="354"/>
      <c r="B118" s="355"/>
      <c r="C118" s="11">
        <v>6050</v>
      </c>
      <c r="D118" s="16" t="s">
        <v>124</v>
      </c>
      <c r="E118" s="13">
        <f>E119</f>
        <v>0</v>
      </c>
      <c r="G118" s="297"/>
    </row>
    <row r="119" spans="1:5" ht="15.75" customHeight="1" hidden="1">
      <c r="A119" s="354"/>
      <c r="B119" s="355"/>
      <c r="C119" s="467" t="s">
        <v>146</v>
      </c>
      <c r="D119" s="467"/>
      <c r="E119" s="25"/>
    </row>
    <row r="120" spans="1:7" s="6" customFormat="1" ht="18" customHeight="1">
      <c r="A120" s="354"/>
      <c r="B120" s="355"/>
      <c r="C120" s="11">
        <v>6060</v>
      </c>
      <c r="D120" s="16" t="s">
        <v>271</v>
      </c>
      <c r="E120" s="17">
        <f>9000+F120</f>
        <v>21000</v>
      </c>
      <c r="F120" s="6">
        <v>12000</v>
      </c>
      <c r="G120" s="297"/>
    </row>
    <row r="121" spans="1:5" ht="15.75" customHeight="1">
      <c r="A121" s="354"/>
      <c r="B121" s="355"/>
      <c r="C121" s="476" t="s">
        <v>387</v>
      </c>
      <c r="D121" s="476"/>
      <c r="E121" s="477"/>
    </row>
    <row r="122" spans="1:5" ht="21.75" customHeight="1" hidden="1">
      <c r="A122" s="354"/>
      <c r="B122" s="355"/>
      <c r="C122" s="335" t="s">
        <v>349</v>
      </c>
      <c r="D122" s="335"/>
      <c r="E122" s="66"/>
    </row>
    <row r="123" spans="1:7" s="30" customFormat="1" ht="18" customHeight="1">
      <c r="A123" s="29"/>
      <c r="B123" s="51">
        <v>70095</v>
      </c>
      <c r="C123" s="356" t="s">
        <v>8</v>
      </c>
      <c r="D123" s="357"/>
      <c r="E123" s="52">
        <f>E124+E126+E128+E130</f>
        <v>9000</v>
      </c>
      <c r="G123" s="299"/>
    </row>
    <row r="124" spans="1:7" s="6" customFormat="1" ht="18" customHeight="1" hidden="1">
      <c r="A124" s="354"/>
      <c r="B124" s="355"/>
      <c r="C124" s="64">
        <v>4210</v>
      </c>
      <c r="D124" s="31" t="s">
        <v>339</v>
      </c>
      <c r="E124" s="13">
        <f>E125</f>
        <v>0</v>
      </c>
      <c r="G124" s="297"/>
    </row>
    <row r="125" spans="1:5" ht="15.75" customHeight="1" hidden="1">
      <c r="A125" s="354"/>
      <c r="B125" s="355"/>
      <c r="C125" s="479" t="s">
        <v>352</v>
      </c>
      <c r="D125" s="479"/>
      <c r="E125" s="66"/>
    </row>
    <row r="126" spans="1:7" s="6" customFormat="1" ht="18" customHeight="1">
      <c r="A126" s="354"/>
      <c r="B126" s="355"/>
      <c r="C126" s="11">
        <v>4260</v>
      </c>
      <c r="D126" s="31" t="s">
        <v>147</v>
      </c>
      <c r="E126" s="13">
        <v>1000</v>
      </c>
      <c r="G126" s="297"/>
    </row>
    <row r="127" spans="1:5" ht="14.25" customHeight="1" hidden="1">
      <c r="A127" s="354"/>
      <c r="B127" s="355"/>
      <c r="C127" s="343" t="s">
        <v>388</v>
      </c>
      <c r="D127" s="343"/>
      <c r="E127" s="344"/>
    </row>
    <row r="128" spans="1:7" s="6" customFormat="1" ht="18" customHeight="1">
      <c r="A128" s="354"/>
      <c r="B128" s="355"/>
      <c r="C128" s="11">
        <v>4300</v>
      </c>
      <c r="D128" s="56" t="s">
        <v>122</v>
      </c>
      <c r="E128" s="13">
        <v>6000</v>
      </c>
      <c r="G128" s="297"/>
    </row>
    <row r="129" spans="1:5" ht="12.75" customHeight="1" hidden="1">
      <c r="A129" s="354"/>
      <c r="B129" s="355"/>
      <c r="C129" s="349" t="s">
        <v>148</v>
      </c>
      <c r="D129" s="349"/>
      <c r="E129" s="13"/>
    </row>
    <row r="130" spans="1:7" s="6" customFormat="1" ht="18" customHeight="1">
      <c r="A130" s="471"/>
      <c r="B130" s="472"/>
      <c r="C130" s="14">
        <v>4430</v>
      </c>
      <c r="D130" s="31" t="s">
        <v>133</v>
      </c>
      <c r="E130" s="17">
        <v>2000</v>
      </c>
      <c r="G130" s="297"/>
    </row>
    <row r="131" spans="1:5" ht="12" customHeight="1" hidden="1">
      <c r="A131" s="473"/>
      <c r="B131" s="474"/>
      <c r="C131" s="479" t="s">
        <v>149</v>
      </c>
      <c r="D131" s="479"/>
      <c r="E131" s="39"/>
    </row>
    <row r="132" spans="1:7" s="41" customFormat="1" ht="18" customHeight="1">
      <c r="A132" s="40">
        <v>710</v>
      </c>
      <c r="B132" s="358" t="s">
        <v>150</v>
      </c>
      <c r="C132" s="345"/>
      <c r="D132" s="346"/>
      <c r="E132" s="57">
        <f>E133+E147</f>
        <v>101136</v>
      </c>
      <c r="G132" s="301"/>
    </row>
    <row r="133" spans="1:7" s="30" customFormat="1" ht="18" customHeight="1">
      <c r="A133" s="169"/>
      <c r="B133" s="51">
        <v>71004</v>
      </c>
      <c r="C133" s="356" t="s">
        <v>94</v>
      </c>
      <c r="D133" s="357"/>
      <c r="E133" s="52">
        <f>E134+E136</f>
        <v>98922</v>
      </c>
      <c r="G133" s="299"/>
    </row>
    <row r="134" spans="1:7" s="6" customFormat="1" ht="18" customHeight="1">
      <c r="A134" s="278"/>
      <c r="B134" s="279"/>
      <c r="C134" s="11">
        <v>4170</v>
      </c>
      <c r="D134" s="56" t="s">
        <v>119</v>
      </c>
      <c r="E134" s="17">
        <v>1080</v>
      </c>
      <c r="G134" s="297"/>
    </row>
    <row r="135" spans="1:5" ht="12.75" customHeight="1" hidden="1">
      <c r="A135" s="68"/>
      <c r="B135" s="69"/>
      <c r="C135" s="349" t="s">
        <v>151</v>
      </c>
      <c r="D135" s="349"/>
      <c r="E135" s="39"/>
    </row>
    <row r="136" spans="1:7" s="6" customFormat="1" ht="19.5" customHeight="1">
      <c r="A136" s="68"/>
      <c r="B136" s="69"/>
      <c r="C136" s="11">
        <v>4300</v>
      </c>
      <c r="D136" s="31" t="s">
        <v>122</v>
      </c>
      <c r="E136" s="13">
        <f>SUM(E137:E146)</f>
        <v>97842</v>
      </c>
      <c r="G136" s="297"/>
    </row>
    <row r="137" spans="1:5" ht="12.75" customHeight="1">
      <c r="A137" s="68"/>
      <c r="B137" s="69"/>
      <c r="C137" s="353" t="s">
        <v>152</v>
      </c>
      <c r="D137" s="353"/>
      <c r="E137" s="148">
        <v>15000</v>
      </c>
    </row>
    <row r="138" spans="1:5" ht="12.75" customHeight="1" hidden="1">
      <c r="A138" s="68"/>
      <c r="B138" s="69"/>
      <c r="C138" s="466" t="s">
        <v>363</v>
      </c>
      <c r="D138" s="466"/>
      <c r="E138" s="152"/>
    </row>
    <row r="139" spans="1:5" ht="17.25" customHeight="1">
      <c r="A139" s="68"/>
      <c r="B139" s="69"/>
      <c r="C139" s="466" t="s">
        <v>153</v>
      </c>
      <c r="D139" s="466"/>
      <c r="E139" s="152">
        <v>4880</v>
      </c>
    </row>
    <row r="140" spans="1:5" ht="21" customHeight="1" hidden="1">
      <c r="A140" s="68"/>
      <c r="B140" s="69"/>
      <c r="C140" s="165"/>
      <c r="D140" s="165" t="s">
        <v>154</v>
      </c>
      <c r="E140" s="152"/>
    </row>
    <row r="141" spans="1:5" ht="15" customHeight="1">
      <c r="A141" s="68"/>
      <c r="B141" s="69"/>
      <c r="C141" s="466" t="s">
        <v>404</v>
      </c>
      <c r="D141" s="466"/>
      <c r="E141" s="152">
        <v>11590</v>
      </c>
    </row>
    <row r="142" spans="1:6" ht="14.25" customHeight="1">
      <c r="A142" s="68"/>
      <c r="B142" s="69"/>
      <c r="C142" s="466" t="s">
        <v>405</v>
      </c>
      <c r="D142" s="466"/>
      <c r="E142" s="152">
        <v>50000</v>
      </c>
      <c r="F142" s="19"/>
    </row>
    <row r="143" spans="1:6" ht="14.25" customHeight="1" hidden="1">
      <c r="A143" s="68"/>
      <c r="B143" s="69"/>
      <c r="C143" s="466" t="s">
        <v>155</v>
      </c>
      <c r="D143" s="466"/>
      <c r="E143" s="152"/>
      <c r="F143" s="19"/>
    </row>
    <row r="144" spans="1:6" ht="13.5" customHeight="1">
      <c r="A144" s="68"/>
      <c r="B144" s="69"/>
      <c r="C144" s="466" t="s">
        <v>406</v>
      </c>
      <c r="D144" s="466"/>
      <c r="E144" s="152">
        <v>4636</v>
      </c>
      <c r="F144" s="19"/>
    </row>
    <row r="145" spans="1:6" ht="12.75" customHeight="1">
      <c r="A145" s="143"/>
      <c r="B145" s="144"/>
      <c r="C145" s="478" t="s">
        <v>407</v>
      </c>
      <c r="D145" s="478"/>
      <c r="E145" s="66">
        <v>11736</v>
      </c>
      <c r="F145" s="19"/>
    </row>
    <row r="146" spans="1:6" ht="12.75" customHeight="1" hidden="1">
      <c r="A146" s="143"/>
      <c r="B146" s="144"/>
      <c r="C146" s="350" t="s">
        <v>351</v>
      </c>
      <c r="D146" s="350"/>
      <c r="E146" s="280">
        <f>52000+F146</f>
        <v>0</v>
      </c>
      <c r="F146" s="19">
        <v>-52000</v>
      </c>
    </row>
    <row r="147" spans="1:7" s="30" customFormat="1" ht="15.75" customHeight="1">
      <c r="A147" s="42"/>
      <c r="B147" s="8" t="s">
        <v>95</v>
      </c>
      <c r="C147" s="356" t="s">
        <v>96</v>
      </c>
      <c r="D147" s="357"/>
      <c r="E147" s="150">
        <f>E148</f>
        <v>2214</v>
      </c>
      <c r="F147" s="137"/>
      <c r="G147" s="299"/>
    </row>
    <row r="148" spans="1:7" s="6" customFormat="1" ht="16.5" customHeight="1">
      <c r="A148" s="183"/>
      <c r="B148" s="184"/>
      <c r="C148" s="11">
        <v>4210</v>
      </c>
      <c r="D148" s="31" t="s">
        <v>355</v>
      </c>
      <c r="E148" s="13">
        <f>E149</f>
        <v>2214</v>
      </c>
      <c r="G148" s="297"/>
    </row>
    <row r="149" spans="1:5" ht="12.75" customHeight="1">
      <c r="A149" s="44"/>
      <c r="B149" s="45"/>
      <c r="C149" s="349" t="s">
        <v>550</v>
      </c>
      <c r="D149" s="349"/>
      <c r="E149" s="66">
        <v>2214</v>
      </c>
    </row>
    <row r="150" spans="1:5" ht="3.75" customHeight="1">
      <c r="A150" s="163"/>
      <c r="B150" s="163"/>
      <c r="C150" s="163"/>
      <c r="D150" s="163"/>
      <c r="E150" s="163"/>
    </row>
    <row r="151" spans="1:5" ht="22.5">
      <c r="A151" s="99" t="s">
        <v>0</v>
      </c>
      <c r="B151" s="99" t="s">
        <v>111</v>
      </c>
      <c r="C151" s="99" t="s">
        <v>2</v>
      </c>
      <c r="D151" s="122" t="s">
        <v>366</v>
      </c>
      <c r="E151" s="188" t="s">
        <v>318</v>
      </c>
    </row>
    <row r="152" spans="1:7" s="41" customFormat="1" ht="21.75" customHeight="1">
      <c r="A152" s="40">
        <v>750</v>
      </c>
      <c r="B152" s="340" t="s">
        <v>341</v>
      </c>
      <c r="C152" s="341"/>
      <c r="D152" s="342"/>
      <c r="E152" s="141">
        <f>E153+E158+E164+E220+E231</f>
        <v>2010968.02</v>
      </c>
      <c r="F152" s="138"/>
      <c r="G152" s="301"/>
    </row>
    <row r="153" spans="1:7" s="30" customFormat="1" ht="18" customHeight="1">
      <c r="A153" s="29"/>
      <c r="B153" s="51">
        <v>75011</v>
      </c>
      <c r="C153" s="492" t="s">
        <v>28</v>
      </c>
      <c r="D153" s="492"/>
      <c r="E153" s="52">
        <f>E155+E156+E157</f>
        <v>69122</v>
      </c>
      <c r="F153" s="137"/>
      <c r="G153" s="299"/>
    </row>
    <row r="154" spans="1:6" ht="14.25" customHeight="1" hidden="1">
      <c r="A154" s="29"/>
      <c r="B154" s="497" t="s">
        <v>156</v>
      </c>
      <c r="C154" s="467"/>
      <c r="D154" s="467"/>
      <c r="E154" s="468"/>
      <c r="F154" s="19"/>
    </row>
    <row r="155" spans="1:7" s="6" customFormat="1" ht="18" customHeight="1">
      <c r="A155" s="354"/>
      <c r="B155" s="516"/>
      <c r="C155" s="14">
        <v>4010</v>
      </c>
      <c r="D155" s="86" t="s">
        <v>115</v>
      </c>
      <c r="E155" s="13">
        <v>58802</v>
      </c>
      <c r="F155" s="21"/>
      <c r="G155" s="297"/>
    </row>
    <row r="156" spans="1:7" s="6" customFormat="1" ht="18" customHeight="1">
      <c r="A156" s="354"/>
      <c r="B156" s="516"/>
      <c r="C156" s="14">
        <v>4110</v>
      </c>
      <c r="D156" s="31" t="s">
        <v>117</v>
      </c>
      <c r="E156" s="17">
        <v>8879</v>
      </c>
      <c r="F156" s="21"/>
      <c r="G156" s="297"/>
    </row>
    <row r="157" spans="1:7" s="6" customFormat="1" ht="18" customHeight="1">
      <c r="A157" s="488"/>
      <c r="B157" s="517"/>
      <c r="C157" s="14">
        <v>4120</v>
      </c>
      <c r="D157" s="31" t="s">
        <v>118</v>
      </c>
      <c r="E157" s="17">
        <v>1441</v>
      </c>
      <c r="F157" s="21"/>
      <c r="G157" s="297"/>
    </row>
    <row r="158" spans="1:7" s="30" customFormat="1" ht="20.25" customHeight="1">
      <c r="A158" s="29"/>
      <c r="B158" s="58">
        <v>75022</v>
      </c>
      <c r="C158" s="356" t="s">
        <v>158</v>
      </c>
      <c r="D158" s="357"/>
      <c r="E158" s="52">
        <f>SUM(E159:E163)</f>
        <v>79250</v>
      </c>
      <c r="G158" s="299"/>
    </row>
    <row r="159" spans="1:7" s="6" customFormat="1" ht="15" customHeight="1">
      <c r="A159" s="354"/>
      <c r="B159" s="516"/>
      <c r="C159" s="11">
        <v>3030</v>
      </c>
      <c r="D159" s="31" t="s">
        <v>203</v>
      </c>
      <c r="E159" s="13">
        <v>72250</v>
      </c>
      <c r="G159" s="297"/>
    </row>
    <row r="160" spans="1:7" s="6" customFormat="1" ht="17.25" customHeight="1">
      <c r="A160" s="354"/>
      <c r="B160" s="516"/>
      <c r="C160" s="11">
        <v>4210</v>
      </c>
      <c r="D160" s="31" t="s">
        <v>355</v>
      </c>
      <c r="E160" s="13">
        <v>1000</v>
      </c>
      <c r="G160" s="297"/>
    </row>
    <row r="161" spans="1:7" s="6" customFormat="1" ht="14.25" customHeight="1">
      <c r="A161" s="354"/>
      <c r="B161" s="516"/>
      <c r="C161" s="11">
        <v>4220</v>
      </c>
      <c r="D161" s="31" t="s">
        <v>190</v>
      </c>
      <c r="E161" s="13">
        <v>1500</v>
      </c>
      <c r="G161" s="297"/>
    </row>
    <row r="162" spans="1:7" s="6" customFormat="1" ht="15.75" customHeight="1">
      <c r="A162" s="354"/>
      <c r="B162" s="516"/>
      <c r="C162" s="11">
        <v>4300</v>
      </c>
      <c r="D162" s="31" t="s">
        <v>143</v>
      </c>
      <c r="E162" s="13">
        <v>4000</v>
      </c>
      <c r="G162" s="297"/>
    </row>
    <row r="163" spans="1:7" s="6" customFormat="1" ht="15.75" customHeight="1">
      <c r="A163" s="488"/>
      <c r="B163" s="517"/>
      <c r="C163" s="11">
        <v>4410</v>
      </c>
      <c r="D163" s="31" t="s">
        <v>214</v>
      </c>
      <c r="E163" s="13">
        <v>500</v>
      </c>
      <c r="G163" s="297"/>
    </row>
    <row r="164" spans="1:7" s="10" customFormat="1" ht="18" customHeight="1">
      <c r="A164" s="59"/>
      <c r="B164" s="60">
        <v>75023</v>
      </c>
      <c r="C164" s="497" t="s">
        <v>160</v>
      </c>
      <c r="D164" s="468"/>
      <c r="E164" s="61">
        <f>E165+E169+E170+E171+E172+E173+E174+E181+E186+E187+E190+E191+E201+E203+E204+E205+E206+E208+E211+E214+E215+E216+E217</f>
        <v>1765831.02</v>
      </c>
      <c r="F164" s="10">
        <f>F169+F171+F172+F183+F203</f>
        <v>47380.02</v>
      </c>
      <c r="G164" s="298"/>
    </row>
    <row r="165" spans="1:7" s="6" customFormat="1" ht="15.75" customHeight="1">
      <c r="A165" s="471"/>
      <c r="B165" s="472"/>
      <c r="C165" s="11">
        <v>3020</v>
      </c>
      <c r="D165" s="31" t="s">
        <v>114</v>
      </c>
      <c r="E165" s="13">
        <f>SUM(E166:E167)</f>
        <v>1100</v>
      </c>
      <c r="G165" s="297"/>
    </row>
    <row r="166" spans="1:5" ht="14.25" customHeight="1">
      <c r="A166" s="471"/>
      <c r="B166" s="472"/>
      <c r="C166" s="289"/>
      <c r="D166" s="190" t="s">
        <v>161</v>
      </c>
      <c r="E166" s="148">
        <v>500</v>
      </c>
    </row>
    <row r="167" spans="1:5" ht="14.25" customHeight="1">
      <c r="A167" s="103"/>
      <c r="B167" s="146"/>
      <c r="C167" s="55"/>
      <c r="D167" s="274" t="s">
        <v>162</v>
      </c>
      <c r="E167" s="66">
        <v>600</v>
      </c>
    </row>
    <row r="168" spans="1:5" ht="12.75" customHeight="1" hidden="1">
      <c r="A168" s="103"/>
      <c r="B168" s="146"/>
      <c r="C168" s="55"/>
      <c r="D168" s="467" t="s">
        <v>163</v>
      </c>
      <c r="E168" s="467"/>
    </row>
    <row r="169" spans="1:7" s="6" customFormat="1" ht="15" customHeight="1">
      <c r="A169" s="103"/>
      <c r="B169" s="146"/>
      <c r="C169" s="11">
        <v>4010</v>
      </c>
      <c r="D169" s="31" t="s">
        <v>115</v>
      </c>
      <c r="E169" s="13">
        <f>1045548+F169</f>
        <v>1090908</v>
      </c>
      <c r="F169" s="6">
        <v>45360</v>
      </c>
      <c r="G169" s="297"/>
    </row>
    <row r="170" spans="1:7" s="6" customFormat="1" ht="15" customHeight="1">
      <c r="A170" s="103"/>
      <c r="B170" s="146"/>
      <c r="C170" s="14">
        <v>4040</v>
      </c>
      <c r="D170" s="31" t="s">
        <v>116</v>
      </c>
      <c r="E170" s="13">
        <v>89312</v>
      </c>
      <c r="G170" s="297"/>
    </row>
    <row r="171" spans="1:7" s="6" customFormat="1" ht="15" customHeight="1">
      <c r="A171" s="103"/>
      <c r="B171" s="146"/>
      <c r="C171" s="14">
        <v>4110</v>
      </c>
      <c r="D171" s="31" t="s">
        <v>117</v>
      </c>
      <c r="E171" s="13">
        <f>169787+1178+800+F171</f>
        <v>178325</v>
      </c>
      <c r="F171" s="6">
        <v>6560</v>
      </c>
      <c r="G171" s="297"/>
    </row>
    <row r="172" spans="1:7" s="6" customFormat="1" ht="15" customHeight="1">
      <c r="A172" s="103"/>
      <c r="B172" s="146"/>
      <c r="C172" s="14">
        <v>4120</v>
      </c>
      <c r="D172" s="31" t="s">
        <v>118</v>
      </c>
      <c r="E172" s="127">
        <f>24850+192+130+F172</f>
        <v>26232.02</v>
      </c>
      <c r="F172" s="182">
        <v>1060.02</v>
      </c>
      <c r="G172" s="297"/>
    </row>
    <row r="173" spans="1:7" s="6" customFormat="1" ht="15" customHeight="1">
      <c r="A173" s="53"/>
      <c r="B173" s="260"/>
      <c r="C173" s="14">
        <v>4140</v>
      </c>
      <c r="D173" s="31" t="s">
        <v>164</v>
      </c>
      <c r="E173" s="13">
        <v>13200</v>
      </c>
      <c r="G173" s="297"/>
    </row>
    <row r="174" spans="1:7" s="6" customFormat="1" ht="15" customHeight="1">
      <c r="A174" s="53"/>
      <c r="B174" s="54"/>
      <c r="C174" s="11">
        <v>4170</v>
      </c>
      <c r="D174" s="31" t="s">
        <v>165</v>
      </c>
      <c r="E174" s="13">
        <f>E175+E177+E178</f>
        <v>13100</v>
      </c>
      <c r="G174" s="297"/>
    </row>
    <row r="175" spans="1:5" ht="14.25" customHeight="1">
      <c r="A175" s="53"/>
      <c r="B175" s="260"/>
      <c r="C175" s="190"/>
      <c r="D175" s="190" t="s">
        <v>166</v>
      </c>
      <c r="E175" s="148">
        <v>7800</v>
      </c>
    </row>
    <row r="176" spans="1:5" ht="14.25" customHeight="1" hidden="1">
      <c r="A176" s="339"/>
      <c r="B176" s="518"/>
      <c r="C176" s="165"/>
      <c r="D176" s="165" t="s">
        <v>167</v>
      </c>
      <c r="E176" s="152"/>
    </row>
    <row r="177" spans="1:5" ht="14.25" customHeight="1">
      <c r="A177" s="339"/>
      <c r="B177" s="518"/>
      <c r="C177" s="466" t="s">
        <v>168</v>
      </c>
      <c r="D177" s="498"/>
      <c r="E177" s="152">
        <v>5000</v>
      </c>
    </row>
    <row r="178" spans="1:5" ht="14.25" customHeight="1">
      <c r="A178" s="53"/>
      <c r="B178" s="260"/>
      <c r="C178" s="274"/>
      <c r="D178" s="274" t="s">
        <v>389</v>
      </c>
      <c r="E178" s="147" t="s">
        <v>390</v>
      </c>
    </row>
    <row r="179" spans="1:5" ht="15" customHeight="1" hidden="1">
      <c r="A179" s="53"/>
      <c r="B179" s="260"/>
      <c r="C179" s="55"/>
      <c r="D179" s="55"/>
      <c r="E179" s="67"/>
    </row>
    <row r="180" spans="1:5" ht="27" customHeight="1" hidden="1">
      <c r="A180" s="261"/>
      <c r="B180" s="19"/>
      <c r="E180" s="3"/>
    </row>
    <row r="181" spans="1:7" s="6" customFormat="1" ht="18" customHeight="1">
      <c r="A181" s="53"/>
      <c r="B181" s="54"/>
      <c r="C181" s="11">
        <v>4210</v>
      </c>
      <c r="D181" s="149" t="s">
        <v>170</v>
      </c>
      <c r="E181" s="13">
        <f>SUM(E182:E185)</f>
        <v>77490</v>
      </c>
      <c r="G181" s="297"/>
    </row>
    <row r="182" spans="1:5" ht="11.25">
      <c r="A182" s="53"/>
      <c r="B182" s="260"/>
      <c r="C182" s="49"/>
      <c r="D182" s="190" t="s">
        <v>371</v>
      </c>
      <c r="E182" s="148">
        <f>25000+2600</f>
        <v>27600</v>
      </c>
    </row>
    <row r="183" spans="1:6" ht="15" customHeight="1">
      <c r="A183" s="53"/>
      <c r="B183" s="260"/>
      <c r="C183" s="22"/>
      <c r="D183" s="165" t="s">
        <v>171</v>
      </c>
      <c r="E183" s="152">
        <f>6000+2000+15000+5000+F183</f>
        <v>23000</v>
      </c>
      <c r="F183" s="2">
        <v>-5000</v>
      </c>
    </row>
    <row r="184" spans="1:5" ht="11.25">
      <c r="A184" s="53"/>
      <c r="B184" s="260"/>
      <c r="C184" s="22"/>
      <c r="D184" s="165" t="s">
        <v>372</v>
      </c>
      <c r="E184" s="152">
        <v>24230</v>
      </c>
    </row>
    <row r="185" spans="1:5" ht="15" customHeight="1">
      <c r="A185" s="53"/>
      <c r="B185" s="260"/>
      <c r="C185" s="24"/>
      <c r="D185" s="274" t="s">
        <v>358</v>
      </c>
      <c r="E185" s="66">
        <f>600+60+500+1500</f>
        <v>2660</v>
      </c>
    </row>
    <row r="186" spans="1:7" s="6" customFormat="1" ht="18" customHeight="1">
      <c r="A186" s="53"/>
      <c r="B186" s="260"/>
      <c r="C186" s="11">
        <v>4260</v>
      </c>
      <c r="D186" s="31" t="s">
        <v>147</v>
      </c>
      <c r="E186" s="13">
        <v>26000</v>
      </c>
      <c r="G186" s="297"/>
    </row>
    <row r="187" spans="1:7" s="6" customFormat="1" ht="18" customHeight="1">
      <c r="A187" s="53"/>
      <c r="B187" s="54"/>
      <c r="C187" s="11">
        <v>4270</v>
      </c>
      <c r="D187" s="31" t="s">
        <v>172</v>
      </c>
      <c r="E187" s="13">
        <f>SUM(E188:E189)</f>
        <v>52000</v>
      </c>
      <c r="G187" s="297"/>
    </row>
    <row r="188" spans="1:5" ht="12.75" customHeight="1">
      <c r="A188" s="53"/>
      <c r="B188" s="260"/>
      <c r="C188" s="49"/>
      <c r="D188" s="190" t="s">
        <v>173</v>
      </c>
      <c r="E188" s="148">
        <v>50000</v>
      </c>
    </row>
    <row r="189" spans="1:5" ht="14.25" customHeight="1">
      <c r="A189" s="53"/>
      <c r="B189" s="260"/>
      <c r="C189" s="24"/>
      <c r="D189" s="274" t="s">
        <v>174</v>
      </c>
      <c r="E189" s="66">
        <v>2000</v>
      </c>
    </row>
    <row r="190" spans="1:7" s="6" customFormat="1" ht="18" customHeight="1">
      <c r="A190" s="53"/>
      <c r="B190" s="260"/>
      <c r="C190" s="11">
        <v>4280</v>
      </c>
      <c r="D190" s="31" t="s">
        <v>269</v>
      </c>
      <c r="E190" s="13">
        <v>1000</v>
      </c>
      <c r="G190" s="297"/>
    </row>
    <row r="191" spans="1:7" s="6" customFormat="1" ht="18" customHeight="1">
      <c r="A191" s="53"/>
      <c r="B191" s="54"/>
      <c r="C191" s="11">
        <v>4300</v>
      </c>
      <c r="D191" s="31" t="s">
        <v>175</v>
      </c>
      <c r="E191" s="13">
        <f>SUM(E192:E198)</f>
        <v>55320</v>
      </c>
      <c r="G191" s="297"/>
    </row>
    <row r="192" spans="1:5" ht="15" customHeight="1">
      <c r="A192" s="53"/>
      <c r="B192" s="260"/>
      <c r="C192" s="190"/>
      <c r="D192" s="190" t="s">
        <v>176</v>
      </c>
      <c r="E192" s="148">
        <v>5000</v>
      </c>
    </row>
    <row r="193" spans="1:5" ht="18" customHeight="1" hidden="1">
      <c r="A193" s="53"/>
      <c r="B193" s="260"/>
      <c r="C193" s="165"/>
      <c r="D193" s="165" t="s">
        <v>350</v>
      </c>
      <c r="E193" s="152"/>
    </row>
    <row r="194" spans="1:5" ht="15" customHeight="1">
      <c r="A194" s="53"/>
      <c r="B194" s="260"/>
      <c r="C194" s="165"/>
      <c r="D194" s="165" t="s">
        <v>549</v>
      </c>
      <c r="E194" s="152">
        <f>22000+3500+1500+4000</f>
        <v>31000</v>
      </c>
    </row>
    <row r="195" spans="1:5" ht="12.75" customHeight="1">
      <c r="A195" s="53"/>
      <c r="B195" s="260"/>
      <c r="C195" s="165"/>
      <c r="D195" s="165" t="s">
        <v>359</v>
      </c>
      <c r="E195" s="152">
        <v>300</v>
      </c>
    </row>
    <row r="196" spans="1:5" ht="15" customHeight="1">
      <c r="A196" s="53"/>
      <c r="B196" s="260"/>
      <c r="C196" s="165"/>
      <c r="D196" s="165" t="s">
        <v>177</v>
      </c>
      <c r="E196" s="152">
        <f>6600+4250</f>
        <v>10850</v>
      </c>
    </row>
    <row r="197" spans="1:5" ht="15" customHeight="1">
      <c r="A197" s="53"/>
      <c r="B197" s="260"/>
      <c r="C197" s="165"/>
      <c r="D197" s="165" t="s">
        <v>373</v>
      </c>
      <c r="E197" s="152">
        <f>4000</f>
        <v>4000</v>
      </c>
    </row>
    <row r="198" spans="1:5" ht="15.75" customHeight="1">
      <c r="A198" s="53"/>
      <c r="B198" s="260"/>
      <c r="C198" s="478" t="s">
        <v>443</v>
      </c>
      <c r="D198" s="482"/>
      <c r="E198" s="66">
        <v>4170</v>
      </c>
    </row>
    <row r="199" spans="1:5" ht="6" customHeight="1" hidden="1">
      <c r="A199" s="262"/>
      <c r="B199" s="185"/>
      <c r="C199" s="163"/>
      <c r="D199" s="163"/>
      <c r="E199" s="163"/>
    </row>
    <row r="200" spans="1:5" ht="25.5" hidden="1">
      <c r="A200" s="94" t="s">
        <v>0</v>
      </c>
      <c r="B200" s="95" t="s">
        <v>111</v>
      </c>
      <c r="C200" s="98" t="s">
        <v>2</v>
      </c>
      <c r="D200" s="122" t="s">
        <v>366</v>
      </c>
      <c r="E200" s="166" t="s">
        <v>367</v>
      </c>
    </row>
    <row r="201" spans="1:7" s="6" customFormat="1" ht="18" customHeight="1">
      <c r="A201" s="339"/>
      <c r="B201" s="518"/>
      <c r="C201" s="11">
        <v>4350</v>
      </c>
      <c r="D201" s="149" t="s">
        <v>178</v>
      </c>
      <c r="E201" s="17">
        <v>2753</v>
      </c>
      <c r="G201" s="297"/>
    </row>
    <row r="202" spans="1:5" ht="11.25" hidden="1">
      <c r="A202" s="339"/>
      <c r="B202" s="518"/>
      <c r="C202" s="263"/>
      <c r="D202" s="55" t="s">
        <v>179</v>
      </c>
      <c r="E202" s="39"/>
    </row>
    <row r="203" spans="1:7" s="6" customFormat="1" ht="18" customHeight="1">
      <c r="A203" s="276"/>
      <c r="B203" s="277"/>
      <c r="C203" s="11">
        <v>4360</v>
      </c>
      <c r="D203" s="31" t="s">
        <v>180</v>
      </c>
      <c r="E203" s="13">
        <f>3600+F203</f>
        <v>3000</v>
      </c>
      <c r="F203" s="6">
        <v>-600</v>
      </c>
      <c r="G203" s="297"/>
    </row>
    <row r="204" spans="1:7" s="6" customFormat="1" ht="18" customHeight="1">
      <c r="A204" s="276"/>
      <c r="B204" s="277"/>
      <c r="C204" s="11">
        <v>4370</v>
      </c>
      <c r="D204" s="31" t="s">
        <v>181</v>
      </c>
      <c r="E204" s="13">
        <v>10000</v>
      </c>
      <c r="G204" s="297"/>
    </row>
    <row r="205" spans="1:7" s="6" customFormat="1" ht="18" customHeight="1">
      <c r="A205" s="53"/>
      <c r="B205" s="260"/>
      <c r="C205" s="11">
        <v>4380</v>
      </c>
      <c r="D205" s="31" t="s">
        <v>426</v>
      </c>
      <c r="E205" s="13">
        <v>300</v>
      </c>
      <c r="G205" s="297"/>
    </row>
    <row r="206" spans="1:7" s="6" customFormat="1" ht="22.5" customHeight="1">
      <c r="A206" s="186"/>
      <c r="B206" s="189"/>
      <c r="C206" s="11">
        <v>4390</v>
      </c>
      <c r="D206" s="31" t="s">
        <v>391</v>
      </c>
      <c r="E206" s="13">
        <v>500</v>
      </c>
      <c r="G206" s="297"/>
    </row>
    <row r="207" spans="1:5" ht="15" customHeight="1" hidden="1">
      <c r="A207" s="186"/>
      <c r="B207" s="189"/>
      <c r="C207" s="263"/>
      <c r="D207" s="274" t="s">
        <v>182</v>
      </c>
      <c r="E207" s="65"/>
    </row>
    <row r="208" spans="1:7" s="6" customFormat="1" ht="15.75" customHeight="1">
      <c r="A208" s="192"/>
      <c r="B208" s="193"/>
      <c r="C208" s="11">
        <v>4410</v>
      </c>
      <c r="D208" s="31" t="s">
        <v>183</v>
      </c>
      <c r="E208" s="13">
        <f>13000+2000+15000</f>
        <v>30000</v>
      </c>
      <c r="G208" s="297"/>
    </row>
    <row r="209" spans="1:5" ht="3.75" customHeight="1">
      <c r="A209" s="277"/>
      <c r="B209" s="277"/>
      <c r="C209" s="163"/>
      <c r="D209" s="163"/>
      <c r="E209" s="163"/>
    </row>
    <row r="210" spans="1:5" ht="22.5">
      <c r="A210" s="99" t="s">
        <v>0</v>
      </c>
      <c r="B210" s="99" t="s">
        <v>111</v>
      </c>
      <c r="C210" s="99" t="s">
        <v>2</v>
      </c>
      <c r="D210" s="122" t="s">
        <v>366</v>
      </c>
      <c r="E210" s="188" t="s">
        <v>318</v>
      </c>
    </row>
    <row r="211" spans="1:7" s="6" customFormat="1" ht="15.75" customHeight="1">
      <c r="A211" s="186"/>
      <c r="B211" s="189"/>
      <c r="C211" s="11">
        <v>4430</v>
      </c>
      <c r="D211" s="31" t="s">
        <v>133</v>
      </c>
      <c r="E211" s="13">
        <f>SUM(E212:E213)</f>
        <v>3000</v>
      </c>
      <c r="G211" s="297"/>
    </row>
    <row r="212" spans="1:5" ht="14.25" customHeight="1">
      <c r="A212" s="186"/>
      <c r="B212" s="189"/>
      <c r="C212" s="49"/>
      <c r="D212" s="190" t="s">
        <v>184</v>
      </c>
      <c r="E212" s="148">
        <v>300</v>
      </c>
    </row>
    <row r="213" spans="1:5" ht="14.25" customHeight="1">
      <c r="A213" s="53"/>
      <c r="B213" s="260"/>
      <c r="C213" s="55"/>
      <c r="D213" s="274" t="s">
        <v>185</v>
      </c>
      <c r="E213" s="66">
        <v>2700</v>
      </c>
    </row>
    <row r="214" spans="1:7" s="6" customFormat="1" ht="18" customHeight="1">
      <c r="A214" s="354"/>
      <c r="B214" s="355"/>
      <c r="C214" s="11">
        <v>4440</v>
      </c>
      <c r="D214" s="31" t="s">
        <v>123</v>
      </c>
      <c r="E214" s="13">
        <v>27668</v>
      </c>
      <c r="G214" s="297"/>
    </row>
    <row r="215" spans="1:7" s="6" customFormat="1" ht="11.25">
      <c r="A215" s="354"/>
      <c r="B215" s="355"/>
      <c r="C215" s="11">
        <v>4700</v>
      </c>
      <c r="D215" s="31" t="s">
        <v>186</v>
      </c>
      <c r="E215" s="13">
        <v>15000</v>
      </c>
      <c r="G215" s="297"/>
    </row>
    <row r="216" spans="1:7" s="6" customFormat="1" ht="22.5">
      <c r="A216" s="53"/>
      <c r="B216" s="260"/>
      <c r="C216" s="11">
        <v>4740</v>
      </c>
      <c r="D216" s="56" t="s">
        <v>187</v>
      </c>
      <c r="E216" s="17">
        <v>7000</v>
      </c>
      <c r="G216" s="297"/>
    </row>
    <row r="217" spans="1:7" s="6" customFormat="1" ht="21.75" customHeight="1">
      <c r="A217" s="53"/>
      <c r="B217" s="54"/>
      <c r="C217" s="14">
        <v>4750</v>
      </c>
      <c r="D217" s="31" t="s">
        <v>445</v>
      </c>
      <c r="E217" s="13">
        <f>SUM(E218:E219)</f>
        <v>42623</v>
      </c>
      <c r="G217" s="297"/>
    </row>
    <row r="218" spans="1:5" ht="15" customHeight="1">
      <c r="A218" s="53"/>
      <c r="B218" s="260"/>
      <c r="C218" s="49"/>
      <c r="D218" s="190" t="s">
        <v>316</v>
      </c>
      <c r="E218" s="148">
        <v>10000</v>
      </c>
    </row>
    <row r="219" spans="1:5" ht="11.25">
      <c r="A219" s="53"/>
      <c r="B219" s="260"/>
      <c r="C219" s="55"/>
      <c r="D219" s="274" t="s">
        <v>375</v>
      </c>
      <c r="E219" s="66">
        <v>32623</v>
      </c>
    </row>
    <row r="220" spans="1:7" s="30" customFormat="1" ht="18" customHeight="1">
      <c r="A220" s="29"/>
      <c r="B220" s="51">
        <v>75075</v>
      </c>
      <c r="C220" s="356" t="s">
        <v>97</v>
      </c>
      <c r="D220" s="357"/>
      <c r="E220" s="324">
        <f>E221+E222+E223+E224+E226+E228+E230</f>
        <v>68165</v>
      </c>
      <c r="F220" s="51">
        <f>SUM(F223:F228)</f>
        <v>-8000</v>
      </c>
      <c r="G220" s="299"/>
    </row>
    <row r="221" spans="1:7" s="6" customFormat="1" ht="15" customHeight="1">
      <c r="A221" s="103"/>
      <c r="B221" s="146"/>
      <c r="C221" s="14">
        <v>4110</v>
      </c>
      <c r="D221" s="31" t="s">
        <v>117</v>
      </c>
      <c r="E221" s="13">
        <v>645</v>
      </c>
      <c r="F221" s="6">
        <v>6560</v>
      </c>
      <c r="G221" s="297"/>
    </row>
    <row r="222" spans="1:7" s="6" customFormat="1" ht="15" customHeight="1">
      <c r="A222" s="103"/>
      <c r="B222" s="146"/>
      <c r="C222" s="14">
        <v>4120</v>
      </c>
      <c r="D222" s="31" t="s">
        <v>118</v>
      </c>
      <c r="E222" s="13">
        <v>105</v>
      </c>
      <c r="F222" s="182">
        <v>1060.02</v>
      </c>
      <c r="G222" s="297"/>
    </row>
    <row r="223" spans="1:7" s="6" customFormat="1" ht="15" customHeight="1">
      <c r="A223" s="519"/>
      <c r="B223" s="520"/>
      <c r="C223" s="11">
        <v>4170</v>
      </c>
      <c r="D223" s="31" t="s">
        <v>119</v>
      </c>
      <c r="E223" s="13">
        <v>4250</v>
      </c>
      <c r="F223" s="6">
        <v>5000</v>
      </c>
      <c r="G223" s="297"/>
    </row>
    <row r="224" spans="1:7" s="6" customFormat="1" ht="15" customHeight="1">
      <c r="A224" s="519"/>
      <c r="B224" s="520"/>
      <c r="C224" s="11">
        <v>4210</v>
      </c>
      <c r="D224" s="31" t="s">
        <v>120</v>
      </c>
      <c r="E224" s="13">
        <v>10000</v>
      </c>
      <c r="G224" s="297"/>
    </row>
    <row r="225" spans="1:5" ht="11.25" hidden="1">
      <c r="A225" s="519"/>
      <c r="B225" s="520"/>
      <c r="C225" s="38"/>
      <c r="D225" s="274" t="s">
        <v>189</v>
      </c>
      <c r="E225" s="27"/>
    </row>
    <row r="226" spans="1:7" s="6" customFormat="1" ht="15.75" customHeight="1">
      <c r="A226" s="519"/>
      <c r="B226" s="520"/>
      <c r="C226" s="11">
        <v>4220</v>
      </c>
      <c r="D226" s="31" t="s">
        <v>190</v>
      </c>
      <c r="E226" s="13">
        <v>865</v>
      </c>
      <c r="G226" s="297"/>
    </row>
    <row r="227" spans="1:5" ht="15.75" customHeight="1" hidden="1">
      <c r="A227" s="519"/>
      <c r="B227" s="520"/>
      <c r="C227" s="343" t="s">
        <v>444</v>
      </c>
      <c r="D227" s="343"/>
      <c r="E227" s="344"/>
    </row>
    <row r="228" spans="1:7" s="6" customFormat="1" ht="15" customHeight="1">
      <c r="A228" s="519"/>
      <c r="B228" s="520"/>
      <c r="C228" s="11">
        <v>4300</v>
      </c>
      <c r="D228" s="56" t="s">
        <v>122</v>
      </c>
      <c r="E228" s="13">
        <f>61000+2000+F228</f>
        <v>50000</v>
      </c>
      <c r="F228" s="6">
        <v>-13000</v>
      </c>
      <c r="G228" s="297"/>
    </row>
    <row r="229" spans="1:5" ht="12.75" customHeight="1">
      <c r="A229" s="519"/>
      <c r="B229" s="520"/>
      <c r="C229" s="349" t="s">
        <v>551</v>
      </c>
      <c r="D229" s="349"/>
      <c r="E229" s="66">
        <v>2000</v>
      </c>
    </row>
    <row r="230" spans="1:7" s="6" customFormat="1" ht="15.75" customHeight="1">
      <c r="A230" s="192"/>
      <c r="B230" s="193"/>
      <c r="C230" s="11">
        <v>4410</v>
      </c>
      <c r="D230" s="31" t="s">
        <v>183</v>
      </c>
      <c r="E230" s="13">
        <v>2300</v>
      </c>
      <c r="G230" s="297"/>
    </row>
    <row r="231" spans="1:7" s="30" customFormat="1" ht="18" customHeight="1">
      <c r="A231" s="29"/>
      <c r="B231" s="51">
        <v>75095</v>
      </c>
      <c r="C231" s="356" t="s">
        <v>8</v>
      </c>
      <c r="D231" s="357"/>
      <c r="E231" s="52">
        <f>E235+E232+E236+E234</f>
        <v>28600</v>
      </c>
      <c r="F231" s="51">
        <f>SUM(F236:F239)</f>
        <v>4600</v>
      </c>
      <c r="G231" s="299"/>
    </row>
    <row r="232" spans="1:7" s="6" customFormat="1" ht="36" customHeight="1">
      <c r="A232" s="471"/>
      <c r="B232" s="472"/>
      <c r="C232" s="11">
        <v>2900</v>
      </c>
      <c r="D232" s="31" t="s">
        <v>193</v>
      </c>
      <c r="E232" s="13">
        <f>E233</f>
        <v>1700</v>
      </c>
      <c r="G232" s="297"/>
    </row>
    <row r="233" spans="1:6" ht="14.25" customHeight="1">
      <c r="A233" s="471"/>
      <c r="B233" s="472"/>
      <c r="C233" s="38"/>
      <c r="D233" s="274" t="s">
        <v>376</v>
      </c>
      <c r="E233" s="66">
        <v>1700</v>
      </c>
      <c r="F233" s="19"/>
    </row>
    <row r="234" spans="1:7" s="6" customFormat="1" ht="15" customHeight="1">
      <c r="A234" s="471"/>
      <c r="B234" s="472"/>
      <c r="C234" s="11">
        <v>3030</v>
      </c>
      <c r="D234" s="31" t="s">
        <v>442</v>
      </c>
      <c r="E234" s="13">
        <v>6050</v>
      </c>
      <c r="F234" s="21"/>
      <c r="G234" s="297"/>
    </row>
    <row r="235" spans="1:7" s="6" customFormat="1" ht="15" customHeight="1">
      <c r="A235" s="354"/>
      <c r="B235" s="355"/>
      <c r="C235" s="11">
        <v>4210</v>
      </c>
      <c r="D235" s="149" t="s">
        <v>120</v>
      </c>
      <c r="E235" s="17">
        <v>1500</v>
      </c>
      <c r="F235" s="21"/>
      <c r="G235" s="297"/>
    </row>
    <row r="236" spans="1:7" s="6" customFormat="1" ht="15" customHeight="1">
      <c r="A236" s="354"/>
      <c r="B236" s="355"/>
      <c r="C236" s="11">
        <v>4430</v>
      </c>
      <c r="D236" s="16" t="s">
        <v>133</v>
      </c>
      <c r="E236" s="17">
        <f>SUM(E237:E239)</f>
        <v>19350</v>
      </c>
      <c r="F236" s="21"/>
      <c r="G236" s="297"/>
    </row>
    <row r="237" spans="1:6" ht="12.75" customHeight="1">
      <c r="A237" s="354"/>
      <c r="B237" s="355"/>
      <c r="C237" s="49"/>
      <c r="D237" s="190" t="s">
        <v>192</v>
      </c>
      <c r="E237" s="148">
        <f>9750+F237</f>
        <v>9350</v>
      </c>
      <c r="F237" s="19">
        <v>-400</v>
      </c>
    </row>
    <row r="238" spans="1:6" ht="12.75" customHeight="1">
      <c r="A238" s="354"/>
      <c r="B238" s="355"/>
      <c r="C238" s="22"/>
      <c r="D238" s="165" t="s">
        <v>408</v>
      </c>
      <c r="E238" s="152">
        <v>5000</v>
      </c>
      <c r="F238" s="19">
        <v>5000</v>
      </c>
    </row>
    <row r="239" spans="1:6" ht="13.5" customHeight="1">
      <c r="A239" s="68"/>
      <c r="B239" s="260"/>
      <c r="C239" s="24"/>
      <c r="D239" s="177" t="s">
        <v>356</v>
      </c>
      <c r="E239" s="153">
        <v>5000</v>
      </c>
      <c r="F239" s="19"/>
    </row>
    <row r="240" spans="1:7" s="41" customFormat="1" ht="22.5" customHeight="1">
      <c r="A240" s="40">
        <v>751</v>
      </c>
      <c r="B240" s="358" t="s">
        <v>194</v>
      </c>
      <c r="C240" s="345"/>
      <c r="D240" s="346"/>
      <c r="E240" s="141">
        <f>E241+E246+E255</f>
        <v>1040</v>
      </c>
      <c r="G240" s="301"/>
    </row>
    <row r="241" spans="1:7" s="30" customFormat="1" ht="22.5" customHeight="1">
      <c r="A241" s="29"/>
      <c r="B241" s="51">
        <v>75101</v>
      </c>
      <c r="C241" s="356" t="s">
        <v>31</v>
      </c>
      <c r="D241" s="357"/>
      <c r="E241" s="142">
        <f>E243+E244+E245</f>
        <v>1040</v>
      </c>
      <c r="G241" s="299"/>
    </row>
    <row r="242" spans="1:5" ht="23.25" customHeight="1" hidden="1">
      <c r="A242" s="354"/>
      <c r="B242" s="355"/>
      <c r="C242" s="71"/>
      <c r="D242" s="467" t="s">
        <v>317</v>
      </c>
      <c r="E242" s="468"/>
    </row>
    <row r="243" spans="1:7" s="6" customFormat="1" ht="15.75" customHeight="1">
      <c r="A243" s="354"/>
      <c r="B243" s="355"/>
      <c r="C243" s="72" t="s">
        <v>196</v>
      </c>
      <c r="D243" s="16" t="s">
        <v>117</v>
      </c>
      <c r="E243" s="140">
        <v>133.59</v>
      </c>
      <c r="G243" s="297"/>
    </row>
    <row r="244" spans="1:7" s="6" customFormat="1" ht="15.75" customHeight="1">
      <c r="A244" s="354"/>
      <c r="B244" s="355"/>
      <c r="C244" s="72" t="s">
        <v>197</v>
      </c>
      <c r="D244" s="16" t="s">
        <v>118</v>
      </c>
      <c r="E244" s="140">
        <v>21.68</v>
      </c>
      <c r="G244" s="297"/>
    </row>
    <row r="245" spans="1:7" s="6" customFormat="1" ht="15.75" customHeight="1">
      <c r="A245" s="354"/>
      <c r="B245" s="355"/>
      <c r="C245" s="72" t="s">
        <v>198</v>
      </c>
      <c r="D245" s="16" t="s">
        <v>119</v>
      </c>
      <c r="E245" s="140">
        <v>884.73</v>
      </c>
      <c r="G245" s="297"/>
    </row>
    <row r="246" spans="1:7" s="10" customFormat="1" ht="33.75" customHeight="1" hidden="1">
      <c r="A246" s="59"/>
      <c r="B246" s="78">
        <v>75109</v>
      </c>
      <c r="C246" s="467" t="s">
        <v>374</v>
      </c>
      <c r="D246" s="468"/>
      <c r="E246" s="61">
        <f>SUM(E247:E254)</f>
        <v>0</v>
      </c>
      <c r="G246" s="298"/>
    </row>
    <row r="247" spans="1:7" s="6" customFormat="1" ht="14.25" customHeight="1" hidden="1">
      <c r="A247" s="354" t="s">
        <v>159</v>
      </c>
      <c r="B247" s="355"/>
      <c r="C247" s="77" t="s">
        <v>202</v>
      </c>
      <c r="D247" s="16" t="s">
        <v>203</v>
      </c>
      <c r="E247" s="73"/>
      <c r="G247" s="297"/>
    </row>
    <row r="248" spans="1:7" s="6" customFormat="1" ht="14.25" customHeight="1" hidden="1">
      <c r="A248" s="354"/>
      <c r="B248" s="355"/>
      <c r="C248" s="77" t="s">
        <v>196</v>
      </c>
      <c r="D248" s="16" t="s">
        <v>117</v>
      </c>
      <c r="E248" s="73"/>
      <c r="G248" s="297"/>
    </row>
    <row r="249" spans="1:7" s="6" customFormat="1" ht="14.25" customHeight="1" hidden="1">
      <c r="A249" s="354"/>
      <c r="B249" s="355"/>
      <c r="C249" s="77" t="s">
        <v>197</v>
      </c>
      <c r="D249" s="16" t="s">
        <v>118</v>
      </c>
      <c r="E249" s="73"/>
      <c r="G249" s="297"/>
    </row>
    <row r="250" spans="1:7" s="6" customFormat="1" ht="14.25" customHeight="1" hidden="1">
      <c r="A250" s="354"/>
      <c r="B250" s="355"/>
      <c r="C250" s="77" t="s">
        <v>198</v>
      </c>
      <c r="D250" s="16" t="s">
        <v>119</v>
      </c>
      <c r="E250" s="73"/>
      <c r="G250" s="297"/>
    </row>
    <row r="251" spans="1:7" s="6" customFormat="1" ht="14.25" customHeight="1" hidden="1">
      <c r="A251" s="354"/>
      <c r="B251" s="355"/>
      <c r="C251" s="77" t="s">
        <v>199</v>
      </c>
      <c r="D251" s="16" t="s">
        <v>120</v>
      </c>
      <c r="E251" s="73"/>
      <c r="G251" s="297"/>
    </row>
    <row r="252" spans="1:7" s="6" customFormat="1" ht="14.25" customHeight="1" hidden="1">
      <c r="A252" s="354"/>
      <c r="B252" s="355"/>
      <c r="C252" s="77" t="s">
        <v>200</v>
      </c>
      <c r="D252" s="16" t="s">
        <v>122</v>
      </c>
      <c r="E252" s="73"/>
      <c r="G252" s="297"/>
    </row>
    <row r="253" spans="1:7" s="6" customFormat="1" ht="18" customHeight="1" hidden="1">
      <c r="A253" s="354"/>
      <c r="B253" s="355"/>
      <c r="C253" s="64">
        <v>4740</v>
      </c>
      <c r="D253" s="31" t="s">
        <v>187</v>
      </c>
      <c r="E253" s="73"/>
      <c r="G253" s="297"/>
    </row>
    <row r="254" spans="1:7" s="6" customFormat="1" ht="18" customHeight="1" hidden="1">
      <c r="A254" s="354"/>
      <c r="B254" s="355"/>
      <c r="C254" s="64">
        <v>4750</v>
      </c>
      <c r="D254" s="31" t="s">
        <v>188</v>
      </c>
      <c r="E254" s="73"/>
      <c r="G254" s="297"/>
    </row>
    <row r="255" spans="1:7" s="10" customFormat="1" ht="18" customHeight="1" hidden="1">
      <c r="A255" s="59"/>
      <c r="B255" s="78">
        <v>75113</v>
      </c>
      <c r="C255" s="497" t="s">
        <v>342</v>
      </c>
      <c r="D255" s="468"/>
      <c r="E255" s="139">
        <f>SUM(E256:E263)</f>
        <v>0</v>
      </c>
      <c r="G255" s="298"/>
    </row>
    <row r="256" spans="1:7" s="6" customFormat="1" ht="14.25" customHeight="1" hidden="1">
      <c r="A256" s="354" t="s">
        <v>159</v>
      </c>
      <c r="B256" s="355"/>
      <c r="C256" s="77" t="s">
        <v>202</v>
      </c>
      <c r="D256" s="16" t="s">
        <v>203</v>
      </c>
      <c r="E256" s="73"/>
      <c r="G256" s="297"/>
    </row>
    <row r="257" spans="1:7" s="6" customFormat="1" ht="14.25" customHeight="1" hidden="1">
      <c r="A257" s="354"/>
      <c r="B257" s="355"/>
      <c r="C257" s="77" t="s">
        <v>196</v>
      </c>
      <c r="D257" s="16" t="s">
        <v>117</v>
      </c>
      <c r="E257" s="73"/>
      <c r="G257" s="297"/>
    </row>
    <row r="258" spans="1:7" s="6" customFormat="1" ht="14.25" customHeight="1" hidden="1">
      <c r="A258" s="354"/>
      <c r="B258" s="355"/>
      <c r="C258" s="77" t="s">
        <v>197</v>
      </c>
      <c r="D258" s="16" t="s">
        <v>118</v>
      </c>
      <c r="E258" s="73"/>
      <c r="G258" s="297"/>
    </row>
    <row r="259" spans="1:7" s="6" customFormat="1" ht="14.25" customHeight="1" hidden="1">
      <c r="A259" s="354"/>
      <c r="B259" s="355"/>
      <c r="C259" s="77" t="s">
        <v>198</v>
      </c>
      <c r="D259" s="16" t="s">
        <v>119</v>
      </c>
      <c r="E259" s="73"/>
      <c r="G259" s="297"/>
    </row>
    <row r="260" spans="1:7" s="6" customFormat="1" ht="14.25" customHeight="1" hidden="1">
      <c r="A260" s="354"/>
      <c r="B260" s="355"/>
      <c r="C260" s="77" t="s">
        <v>199</v>
      </c>
      <c r="D260" s="16" t="s">
        <v>120</v>
      </c>
      <c r="E260" s="73"/>
      <c r="G260" s="297"/>
    </row>
    <row r="261" spans="1:7" s="6" customFormat="1" ht="14.25" customHeight="1" hidden="1">
      <c r="A261" s="354"/>
      <c r="B261" s="355"/>
      <c r="C261" s="77" t="s">
        <v>200</v>
      </c>
      <c r="D261" s="16" t="s">
        <v>122</v>
      </c>
      <c r="E261" s="73"/>
      <c r="G261" s="297"/>
    </row>
    <row r="262" spans="1:7" s="6" customFormat="1" ht="18" customHeight="1" hidden="1">
      <c r="A262" s="354"/>
      <c r="B262" s="355"/>
      <c r="C262" s="64">
        <v>4740</v>
      </c>
      <c r="D262" s="31" t="s">
        <v>187</v>
      </c>
      <c r="E262" s="73"/>
      <c r="G262" s="297"/>
    </row>
    <row r="263" spans="1:7" s="6" customFormat="1" ht="18" customHeight="1" hidden="1">
      <c r="A263" s="488"/>
      <c r="B263" s="489"/>
      <c r="C263" s="64">
        <v>4750</v>
      </c>
      <c r="D263" s="31" t="s">
        <v>188</v>
      </c>
      <c r="E263" s="73"/>
      <c r="G263" s="297"/>
    </row>
    <row r="264" spans="1:7" s="41" customFormat="1" ht="18" customHeight="1" hidden="1">
      <c r="A264" s="40">
        <v>752</v>
      </c>
      <c r="B264" s="358" t="s">
        <v>205</v>
      </c>
      <c r="C264" s="345"/>
      <c r="D264" s="346"/>
      <c r="E264" s="57">
        <f>E265</f>
        <v>0</v>
      </c>
      <c r="G264" s="301"/>
    </row>
    <row r="265" spans="1:7" s="30" customFormat="1" ht="18" customHeight="1" hidden="1">
      <c r="A265" s="29"/>
      <c r="B265" s="51">
        <v>75212</v>
      </c>
      <c r="C265" s="356" t="s">
        <v>32</v>
      </c>
      <c r="D265" s="357"/>
      <c r="E265" s="52">
        <f>E266</f>
        <v>0</v>
      </c>
      <c r="G265" s="299"/>
    </row>
    <row r="266" spans="1:7" s="6" customFormat="1" ht="18" customHeight="1" hidden="1">
      <c r="A266" s="354" t="s">
        <v>195</v>
      </c>
      <c r="B266" s="355"/>
      <c r="C266" s="72" t="s">
        <v>199</v>
      </c>
      <c r="D266" s="16" t="s">
        <v>120</v>
      </c>
      <c r="E266" s="73"/>
      <c r="G266" s="297"/>
    </row>
    <row r="267" spans="1:5" ht="15" customHeight="1" hidden="1">
      <c r="A267" s="488"/>
      <c r="B267" s="489"/>
      <c r="C267" s="479" t="s">
        <v>206</v>
      </c>
      <c r="D267" s="479"/>
      <c r="E267" s="27"/>
    </row>
    <row r="268" ht="9" customHeight="1" hidden="1">
      <c r="E268" s="19"/>
    </row>
    <row r="269" spans="1:5" ht="25.5" hidden="1">
      <c r="A269" s="99" t="s">
        <v>0</v>
      </c>
      <c r="B269" s="99" t="s">
        <v>111</v>
      </c>
      <c r="C269" s="99" t="s">
        <v>2</v>
      </c>
      <c r="D269" s="122" t="s">
        <v>366</v>
      </c>
      <c r="E269" s="166" t="s">
        <v>367</v>
      </c>
    </row>
    <row r="270" spans="1:7" s="41" customFormat="1" ht="18" customHeight="1">
      <c r="A270" s="40">
        <v>754</v>
      </c>
      <c r="B270" s="358" t="s">
        <v>207</v>
      </c>
      <c r="C270" s="345"/>
      <c r="D270" s="346"/>
      <c r="E270" s="57">
        <f>E280+E305+E271+E309</f>
        <v>209115</v>
      </c>
      <c r="G270" s="301"/>
    </row>
    <row r="271" spans="1:7" s="30" customFormat="1" ht="15.75" customHeight="1">
      <c r="A271" s="29"/>
      <c r="B271" s="51">
        <v>75403</v>
      </c>
      <c r="C271" s="356" t="s">
        <v>98</v>
      </c>
      <c r="D271" s="357"/>
      <c r="E271" s="52">
        <f>E272+E273+E274+E276</f>
        <v>5320</v>
      </c>
      <c r="G271" s="299"/>
    </row>
    <row r="272" spans="1:7" s="6" customFormat="1" ht="18" customHeight="1" hidden="1">
      <c r="A272" s="68" t="s">
        <v>195</v>
      </c>
      <c r="B272" s="69"/>
      <c r="C272" s="72" t="s">
        <v>343</v>
      </c>
      <c r="D272" s="16" t="s">
        <v>344</v>
      </c>
      <c r="E272" s="73"/>
      <c r="G272" s="297"/>
    </row>
    <row r="273" spans="1:7" s="6" customFormat="1" ht="17.25" customHeight="1">
      <c r="A273" s="471"/>
      <c r="B273" s="503"/>
      <c r="C273" s="72" t="s">
        <v>199</v>
      </c>
      <c r="D273" s="16" t="s">
        <v>120</v>
      </c>
      <c r="E273" s="73">
        <f>5000+120</f>
        <v>5120</v>
      </c>
      <c r="G273" s="297"/>
    </row>
    <row r="274" spans="1:7" s="6" customFormat="1" ht="15.75" customHeight="1">
      <c r="A274" s="473"/>
      <c r="B274" s="490"/>
      <c r="C274" s="11">
        <v>4360</v>
      </c>
      <c r="D274" s="31" t="s">
        <v>180</v>
      </c>
      <c r="E274" s="13">
        <v>200</v>
      </c>
      <c r="G274" s="297"/>
    </row>
    <row r="275" spans="1:5" ht="15" customHeight="1" hidden="1">
      <c r="A275" s="68"/>
      <c r="B275" s="69"/>
      <c r="C275" s="479" t="s">
        <v>208</v>
      </c>
      <c r="D275" s="479"/>
      <c r="E275" s="27"/>
    </row>
    <row r="276" spans="1:7" s="6" customFormat="1" ht="18" customHeight="1" hidden="1">
      <c r="A276" s="68"/>
      <c r="B276" s="69"/>
      <c r="C276" s="11">
        <v>6050</v>
      </c>
      <c r="D276" s="149" t="s">
        <v>124</v>
      </c>
      <c r="E276" s="13"/>
      <c r="G276" s="297"/>
    </row>
    <row r="277" spans="1:5" ht="15" customHeight="1" hidden="1">
      <c r="A277" s="143"/>
      <c r="B277" s="144"/>
      <c r="C277" s="479" t="s">
        <v>209</v>
      </c>
      <c r="D277" s="479"/>
      <c r="E277" s="27"/>
    </row>
    <row r="278" spans="1:5" ht="6" customHeight="1" hidden="1">
      <c r="A278" s="163"/>
      <c r="B278" s="163"/>
      <c r="C278" s="163"/>
      <c r="D278" s="163"/>
      <c r="E278" s="163"/>
    </row>
    <row r="279" spans="1:5" ht="35.25" customHeight="1" hidden="1">
      <c r="A279" s="99" t="s">
        <v>0</v>
      </c>
      <c r="B279" s="99" t="s">
        <v>111</v>
      </c>
      <c r="C279" s="99" t="s">
        <v>2</v>
      </c>
      <c r="D279" s="122" t="s">
        <v>366</v>
      </c>
      <c r="E279" s="166" t="s">
        <v>367</v>
      </c>
    </row>
    <row r="280" spans="1:7" s="30" customFormat="1" ht="18" customHeight="1">
      <c r="A280" s="29"/>
      <c r="B280" s="51">
        <v>75412</v>
      </c>
      <c r="C280" s="356" t="s">
        <v>33</v>
      </c>
      <c r="D280" s="357"/>
      <c r="E280" s="52">
        <f>E281+E283+E284+E285+E290+E291+E294+E295+E296+E297+E298+E302</f>
        <v>185795</v>
      </c>
      <c r="G280" s="299"/>
    </row>
    <row r="281" spans="1:7" s="6" customFormat="1" ht="16.5" customHeight="1">
      <c r="A281" s="354"/>
      <c r="B281" s="355"/>
      <c r="C281" s="72" t="s">
        <v>202</v>
      </c>
      <c r="D281" s="16" t="s">
        <v>203</v>
      </c>
      <c r="E281" s="73">
        <v>25000</v>
      </c>
      <c r="G281" s="297"/>
    </row>
    <row r="282" spans="1:5" ht="13.5" customHeight="1" hidden="1">
      <c r="A282" s="354"/>
      <c r="B282" s="355"/>
      <c r="C282" s="467" t="s">
        <v>392</v>
      </c>
      <c r="D282" s="467"/>
      <c r="E282" s="467"/>
    </row>
    <row r="283" spans="1:7" s="6" customFormat="1" ht="15.75" customHeight="1">
      <c r="A283" s="354"/>
      <c r="B283" s="355"/>
      <c r="C283" s="72" t="s">
        <v>196</v>
      </c>
      <c r="D283" s="16" t="s">
        <v>117</v>
      </c>
      <c r="E283" s="73">
        <v>2655</v>
      </c>
      <c r="G283" s="297"/>
    </row>
    <row r="284" spans="1:7" s="6" customFormat="1" ht="15.75" customHeight="1">
      <c r="A284" s="354"/>
      <c r="B284" s="355"/>
      <c r="C284" s="72" t="s">
        <v>198</v>
      </c>
      <c r="D284" s="16" t="s">
        <v>119</v>
      </c>
      <c r="E284" s="73">
        <v>40260</v>
      </c>
      <c r="G284" s="297"/>
    </row>
    <row r="285" spans="1:7" s="6" customFormat="1" ht="15" customHeight="1">
      <c r="A285" s="354"/>
      <c r="B285" s="355"/>
      <c r="C285" s="72" t="s">
        <v>199</v>
      </c>
      <c r="D285" s="16" t="s">
        <v>120</v>
      </c>
      <c r="E285" s="73">
        <f>SUM(E286:E288)</f>
        <v>63880</v>
      </c>
      <c r="G285" s="297"/>
    </row>
    <row r="286" spans="1:7" s="6" customFormat="1" ht="13.5" customHeight="1">
      <c r="A286" s="354"/>
      <c r="B286" s="355"/>
      <c r="C286" s="281"/>
      <c r="D286" s="190" t="s">
        <v>210</v>
      </c>
      <c r="E286" s="148">
        <f>68000-12000-120</f>
        <v>55880</v>
      </c>
      <c r="G286" s="297"/>
    </row>
    <row r="287" spans="1:5" ht="12" customHeight="1">
      <c r="A287" s="471"/>
      <c r="B287" s="472"/>
      <c r="C287" s="466" t="s">
        <v>553</v>
      </c>
      <c r="D287" s="466"/>
      <c r="E287" s="152">
        <v>2500</v>
      </c>
    </row>
    <row r="288" spans="1:5" ht="12" customHeight="1">
      <c r="A288" s="471"/>
      <c r="B288" s="472"/>
      <c r="C288" s="478" t="s">
        <v>552</v>
      </c>
      <c r="D288" s="478"/>
      <c r="E288" s="66">
        <v>5500</v>
      </c>
    </row>
    <row r="289" spans="1:7" s="6" customFormat="1" ht="15.75" customHeight="1" hidden="1">
      <c r="A289" s="68"/>
      <c r="B289" s="69"/>
      <c r="C289" s="77" t="s">
        <v>211</v>
      </c>
      <c r="D289" s="16" t="s">
        <v>312</v>
      </c>
      <c r="E289" s="73"/>
      <c r="G289" s="297"/>
    </row>
    <row r="290" spans="1:7" s="6" customFormat="1" ht="15.75" customHeight="1">
      <c r="A290" s="183"/>
      <c r="B290" s="184"/>
      <c r="C290" s="72" t="s">
        <v>204</v>
      </c>
      <c r="D290" s="16" t="s">
        <v>425</v>
      </c>
      <c r="E290" s="73">
        <v>18000</v>
      </c>
      <c r="G290" s="297"/>
    </row>
    <row r="291" spans="1:7" s="6" customFormat="1" ht="18" customHeight="1">
      <c r="A291" s="44"/>
      <c r="B291" s="288"/>
      <c r="C291" s="72" t="s">
        <v>212</v>
      </c>
      <c r="D291" s="16" t="s">
        <v>213</v>
      </c>
      <c r="E291" s="73">
        <v>10000</v>
      </c>
      <c r="G291" s="297"/>
    </row>
    <row r="292" spans="1:5" ht="3.75" customHeight="1">
      <c r="A292" s="276"/>
      <c r="B292" s="277"/>
      <c r="C292" s="163"/>
      <c r="D292" s="163"/>
      <c r="E292" s="163"/>
    </row>
    <row r="293" spans="1:5" ht="22.5">
      <c r="A293" s="99" t="s">
        <v>0</v>
      </c>
      <c r="B293" s="99" t="s">
        <v>111</v>
      </c>
      <c r="C293" s="99" t="s">
        <v>2</v>
      </c>
      <c r="D293" s="122" t="s">
        <v>366</v>
      </c>
      <c r="E293" s="188" t="s">
        <v>318</v>
      </c>
    </row>
    <row r="294" spans="1:7" s="6" customFormat="1" ht="15.75" customHeight="1">
      <c r="A294" s="183"/>
      <c r="B294" s="184"/>
      <c r="C294" s="72" t="s">
        <v>200</v>
      </c>
      <c r="D294" s="149" t="s">
        <v>313</v>
      </c>
      <c r="E294" s="73">
        <v>13000</v>
      </c>
      <c r="G294" s="297"/>
    </row>
    <row r="295" spans="1:7" s="6" customFormat="1" ht="15.75" customHeight="1">
      <c r="A295" s="183"/>
      <c r="B295" s="184"/>
      <c r="C295" s="11">
        <v>4370</v>
      </c>
      <c r="D295" s="16" t="s">
        <v>181</v>
      </c>
      <c r="E295" s="73">
        <v>2000</v>
      </c>
      <c r="G295" s="297"/>
    </row>
    <row r="296" spans="1:7" s="6" customFormat="1" ht="15.75" customHeight="1" hidden="1">
      <c r="A296" s="183"/>
      <c r="B296" s="184"/>
      <c r="C296" s="167" t="s">
        <v>201</v>
      </c>
      <c r="D296" s="86" t="s">
        <v>214</v>
      </c>
      <c r="E296" s="87"/>
      <c r="G296" s="297"/>
    </row>
    <row r="297" spans="1:7" s="6" customFormat="1" ht="14.25" customHeight="1">
      <c r="A297" s="183"/>
      <c r="B297" s="184"/>
      <c r="C297" s="72" t="s">
        <v>215</v>
      </c>
      <c r="D297" s="16" t="s">
        <v>424</v>
      </c>
      <c r="E297" s="73">
        <v>7000</v>
      </c>
      <c r="G297" s="297"/>
    </row>
    <row r="298" spans="1:7" s="6" customFormat="1" ht="15.75" customHeight="1" hidden="1">
      <c r="A298" s="68"/>
      <c r="B298" s="69"/>
      <c r="C298" s="14">
        <v>6050</v>
      </c>
      <c r="D298" s="31" t="s">
        <v>124</v>
      </c>
      <c r="E298" s="87">
        <f>SUM(E299:E301)</f>
        <v>0</v>
      </c>
      <c r="G298" s="297"/>
    </row>
    <row r="299" spans="1:7" s="6" customFormat="1" ht="15" customHeight="1" hidden="1">
      <c r="A299" s="68"/>
      <c r="B299" s="69"/>
      <c r="C299" s="264"/>
      <c r="D299" s="49" t="s">
        <v>216</v>
      </c>
      <c r="E299" s="148"/>
      <c r="G299" s="297"/>
    </row>
    <row r="300" spans="1:7" s="6" customFormat="1" ht="15" customHeight="1" hidden="1">
      <c r="A300" s="68"/>
      <c r="B300" s="69"/>
      <c r="C300" s="264"/>
      <c r="D300" s="22" t="s">
        <v>217</v>
      </c>
      <c r="E300" s="152"/>
      <c r="G300" s="297"/>
    </row>
    <row r="301" spans="1:7" s="6" customFormat="1" ht="15" customHeight="1" hidden="1">
      <c r="A301" s="68"/>
      <c r="B301" s="69"/>
      <c r="C301" s="264"/>
      <c r="D301" s="24" t="s">
        <v>218</v>
      </c>
      <c r="E301" s="160"/>
      <c r="G301" s="297"/>
    </row>
    <row r="302" spans="1:7" s="6" customFormat="1" ht="15.75" customHeight="1">
      <c r="A302" s="471"/>
      <c r="B302" s="472"/>
      <c r="C302" s="11">
        <v>6060</v>
      </c>
      <c r="D302" s="149" t="s">
        <v>271</v>
      </c>
      <c r="E302" s="73">
        <f>E304</f>
        <v>4000</v>
      </c>
      <c r="G302" s="297"/>
    </row>
    <row r="303" spans="1:5" ht="16.5" customHeight="1" hidden="1">
      <c r="A303" s="471"/>
      <c r="B303" s="472"/>
      <c r="C303" s="71"/>
      <c r="D303" s="20" t="s">
        <v>220</v>
      </c>
      <c r="E303" s="39"/>
    </row>
    <row r="304" spans="1:5" ht="24.75" customHeight="1">
      <c r="A304" s="471"/>
      <c r="B304" s="472"/>
      <c r="C304" s="478" t="s">
        <v>582</v>
      </c>
      <c r="D304" s="478"/>
      <c r="E304" s="66">
        <v>4000</v>
      </c>
    </row>
    <row r="305" spans="1:7" s="30" customFormat="1" ht="18" customHeight="1">
      <c r="A305" s="29"/>
      <c r="B305" s="51">
        <v>75414</v>
      </c>
      <c r="C305" s="356" t="s">
        <v>34</v>
      </c>
      <c r="D305" s="357"/>
      <c r="E305" s="52">
        <f>SUM(E306:E307)</f>
        <v>1000</v>
      </c>
      <c r="G305" s="299"/>
    </row>
    <row r="306" spans="1:7" s="6" customFormat="1" ht="15" customHeight="1">
      <c r="A306" s="354"/>
      <c r="B306" s="355"/>
      <c r="C306" s="72" t="s">
        <v>199</v>
      </c>
      <c r="D306" s="16" t="s">
        <v>120</v>
      </c>
      <c r="E306" s="73">
        <v>800</v>
      </c>
      <c r="G306" s="297"/>
    </row>
    <row r="307" spans="1:7" s="6" customFormat="1" ht="22.5">
      <c r="A307" s="354"/>
      <c r="B307" s="355"/>
      <c r="C307" s="11">
        <v>4700</v>
      </c>
      <c r="D307" s="31" t="s">
        <v>186</v>
      </c>
      <c r="E307" s="13">
        <v>200</v>
      </c>
      <c r="G307" s="297"/>
    </row>
    <row r="308" spans="1:5" ht="15" customHeight="1" hidden="1">
      <c r="A308" s="488"/>
      <c r="B308" s="489"/>
      <c r="C308" s="467" t="s">
        <v>393</v>
      </c>
      <c r="D308" s="467"/>
      <c r="E308" s="468"/>
    </row>
    <row r="309" spans="1:7" s="30" customFormat="1" ht="18" customHeight="1">
      <c r="A309" s="29"/>
      <c r="B309" s="51">
        <v>75421</v>
      </c>
      <c r="C309" s="356" t="s">
        <v>99</v>
      </c>
      <c r="D309" s="357"/>
      <c r="E309" s="52">
        <f>SUM(E310:E312)</f>
        <v>17000</v>
      </c>
      <c r="G309" s="299"/>
    </row>
    <row r="310" spans="1:7" s="6" customFormat="1" ht="15.75" customHeight="1">
      <c r="A310" s="354"/>
      <c r="B310" s="355"/>
      <c r="C310" s="72" t="s">
        <v>199</v>
      </c>
      <c r="D310" s="16" t="s">
        <v>120</v>
      </c>
      <c r="E310" s="73">
        <v>13000</v>
      </c>
      <c r="G310" s="297"/>
    </row>
    <row r="311" spans="1:7" s="6" customFormat="1" ht="15.75" customHeight="1">
      <c r="A311" s="354"/>
      <c r="B311" s="355"/>
      <c r="C311" s="72" t="s">
        <v>200</v>
      </c>
      <c r="D311" s="149" t="s">
        <v>313</v>
      </c>
      <c r="E311" s="73">
        <v>2000</v>
      </c>
      <c r="G311" s="297"/>
    </row>
    <row r="312" spans="1:7" s="6" customFormat="1" ht="15.75" customHeight="1">
      <c r="A312" s="354"/>
      <c r="B312" s="355"/>
      <c r="C312" s="11">
        <v>4370</v>
      </c>
      <c r="D312" s="31" t="s">
        <v>181</v>
      </c>
      <c r="E312" s="73">
        <v>2000</v>
      </c>
      <c r="G312" s="297"/>
    </row>
    <row r="313" spans="1:5" ht="15" customHeight="1" hidden="1">
      <c r="A313" s="354"/>
      <c r="B313" s="355"/>
      <c r="C313" s="479" t="s">
        <v>221</v>
      </c>
      <c r="D313" s="479"/>
      <c r="E313" s="27"/>
    </row>
    <row r="314" spans="1:7" s="6" customFormat="1" ht="15.75" customHeight="1" hidden="1">
      <c r="A314" s="354"/>
      <c r="B314" s="355"/>
      <c r="C314" s="11">
        <v>6060</v>
      </c>
      <c r="D314" s="16" t="s">
        <v>219</v>
      </c>
      <c r="E314" s="73">
        <f>SUM(E315:E316)</f>
        <v>0</v>
      </c>
      <c r="G314" s="297"/>
    </row>
    <row r="315" spans="1:5" ht="16.5" customHeight="1" hidden="1">
      <c r="A315" s="354"/>
      <c r="B315" s="355"/>
      <c r="C315" s="71"/>
      <c r="D315" s="20" t="s">
        <v>348</v>
      </c>
      <c r="E315" s="159"/>
    </row>
    <row r="316" spans="1:5" ht="22.5" hidden="1">
      <c r="A316" s="488"/>
      <c r="B316" s="489"/>
      <c r="C316" s="71"/>
      <c r="D316" s="20" t="s">
        <v>357</v>
      </c>
      <c r="E316" s="159"/>
    </row>
    <row r="317" spans="1:7" s="41" customFormat="1" ht="41.25" customHeight="1">
      <c r="A317" s="40">
        <v>756</v>
      </c>
      <c r="B317" s="358" t="s">
        <v>222</v>
      </c>
      <c r="C317" s="345"/>
      <c r="D317" s="346"/>
      <c r="E317" s="57">
        <f>E318</f>
        <v>45430</v>
      </c>
      <c r="G317" s="301"/>
    </row>
    <row r="318" spans="1:7" s="30" customFormat="1" ht="25.5" customHeight="1">
      <c r="A318" s="29"/>
      <c r="B318" s="8" t="s">
        <v>100</v>
      </c>
      <c r="C318" s="356" t="s">
        <v>583</v>
      </c>
      <c r="D318" s="357"/>
      <c r="E318" s="9">
        <f>E320+E321+E322+E323+E324+E326</f>
        <v>45430</v>
      </c>
      <c r="G318" s="299"/>
    </row>
    <row r="319" spans="1:5" ht="12.75" customHeight="1" hidden="1">
      <c r="A319" s="354"/>
      <c r="B319" s="355"/>
      <c r="C319" s="467" t="s">
        <v>394</v>
      </c>
      <c r="D319" s="467"/>
      <c r="E319" s="467"/>
    </row>
    <row r="320" spans="1:7" s="6" customFormat="1" ht="15.75" customHeight="1">
      <c r="A320" s="354"/>
      <c r="B320" s="355"/>
      <c r="C320" s="11">
        <v>4100</v>
      </c>
      <c r="D320" s="80" t="s">
        <v>223</v>
      </c>
      <c r="E320" s="13">
        <v>30000</v>
      </c>
      <c r="G320" s="297"/>
    </row>
    <row r="321" spans="1:7" s="6" customFormat="1" ht="15.75" customHeight="1">
      <c r="A321" s="354"/>
      <c r="B321" s="355"/>
      <c r="C321" s="72" t="s">
        <v>196</v>
      </c>
      <c r="D321" s="16" t="s">
        <v>117</v>
      </c>
      <c r="E321" s="13">
        <v>200</v>
      </c>
      <c r="G321" s="297"/>
    </row>
    <row r="322" spans="1:7" s="6" customFormat="1" ht="15.75" customHeight="1">
      <c r="A322" s="354"/>
      <c r="B322" s="355"/>
      <c r="C322" s="72" t="s">
        <v>197</v>
      </c>
      <c r="D322" s="16" t="s">
        <v>118</v>
      </c>
      <c r="E322" s="17">
        <v>30</v>
      </c>
      <c r="G322" s="297"/>
    </row>
    <row r="323" spans="1:7" s="6" customFormat="1" ht="15.75" customHeight="1">
      <c r="A323" s="354"/>
      <c r="B323" s="355"/>
      <c r="C323" s="72" t="s">
        <v>198</v>
      </c>
      <c r="D323" s="16" t="s">
        <v>119</v>
      </c>
      <c r="E323" s="17">
        <v>3200</v>
      </c>
      <c r="G323" s="297"/>
    </row>
    <row r="324" spans="1:7" s="6" customFormat="1" ht="15.75" customHeight="1">
      <c r="A324" s="354"/>
      <c r="B324" s="355"/>
      <c r="C324" s="14">
        <v>4210</v>
      </c>
      <c r="D324" s="81" t="s">
        <v>339</v>
      </c>
      <c r="E324" s="13">
        <v>2000</v>
      </c>
      <c r="G324" s="297"/>
    </row>
    <row r="325" spans="1:5" ht="15" customHeight="1" hidden="1">
      <c r="A325" s="354"/>
      <c r="B325" s="355"/>
      <c r="C325" s="556"/>
      <c r="D325" s="556"/>
      <c r="E325" s="162"/>
    </row>
    <row r="326" spans="1:7" s="6" customFormat="1" ht="15.75" customHeight="1">
      <c r="A326" s="354"/>
      <c r="B326" s="355"/>
      <c r="C326" s="11">
        <v>4300</v>
      </c>
      <c r="D326" s="80" t="s">
        <v>122</v>
      </c>
      <c r="E326" s="17">
        <v>10000</v>
      </c>
      <c r="G326" s="297"/>
    </row>
    <row r="327" spans="1:5" ht="15" customHeight="1" hidden="1">
      <c r="A327" s="488"/>
      <c r="B327" s="489"/>
      <c r="C327" s="479"/>
      <c r="D327" s="479"/>
      <c r="E327" s="27"/>
    </row>
    <row r="328" spans="1:7" s="41" customFormat="1" ht="18" customHeight="1">
      <c r="A328" s="40">
        <v>757</v>
      </c>
      <c r="B328" s="358" t="s">
        <v>224</v>
      </c>
      <c r="C328" s="345"/>
      <c r="D328" s="346"/>
      <c r="E328" s="57">
        <f>E329</f>
        <v>332325</v>
      </c>
      <c r="G328" s="301"/>
    </row>
    <row r="329" spans="1:7" s="30" customFormat="1" ht="24.75" customHeight="1">
      <c r="A329" s="29"/>
      <c r="B329" s="51">
        <v>75702</v>
      </c>
      <c r="C329" s="356" t="s">
        <v>225</v>
      </c>
      <c r="D329" s="357"/>
      <c r="E329" s="52">
        <f>SUM(E330:E332)</f>
        <v>332325</v>
      </c>
      <c r="G329" s="299"/>
    </row>
    <row r="330" spans="1:7" s="6" customFormat="1" ht="15.75" customHeight="1">
      <c r="A330" s="354"/>
      <c r="B330" s="355"/>
      <c r="C330" s="72" t="s">
        <v>200</v>
      </c>
      <c r="D330" s="16" t="s">
        <v>143</v>
      </c>
      <c r="E330" s="73">
        <v>10000</v>
      </c>
      <c r="G330" s="297"/>
    </row>
    <row r="331" spans="1:7" s="6" customFormat="1" ht="25.5" customHeight="1">
      <c r="A331" s="354"/>
      <c r="B331" s="355"/>
      <c r="C331" s="72" t="s">
        <v>226</v>
      </c>
      <c r="D331" s="16" t="s">
        <v>227</v>
      </c>
      <c r="E331" s="73">
        <f>82000+40000+50000+3000</f>
        <v>175000</v>
      </c>
      <c r="G331" s="297"/>
    </row>
    <row r="332" spans="1:7" s="6" customFormat="1" ht="16.5" customHeight="1">
      <c r="A332" s="488"/>
      <c r="B332" s="489"/>
      <c r="C332" s="72" t="s">
        <v>345</v>
      </c>
      <c r="D332" s="16" t="s">
        <v>346</v>
      </c>
      <c r="E332" s="173">
        <f>150000+F332</f>
        <v>147325</v>
      </c>
      <c r="F332" s="6">
        <v>-2675</v>
      </c>
      <c r="G332" s="297"/>
    </row>
    <row r="333" spans="1:7" s="41" customFormat="1" ht="18" customHeight="1">
      <c r="A333" s="40">
        <v>758</v>
      </c>
      <c r="B333" s="358" t="s">
        <v>228</v>
      </c>
      <c r="C333" s="345"/>
      <c r="D333" s="346"/>
      <c r="E333" s="57">
        <f>E334</f>
        <v>70000</v>
      </c>
      <c r="G333" s="301"/>
    </row>
    <row r="334" spans="1:7" s="30" customFormat="1" ht="18" customHeight="1">
      <c r="A334" s="29"/>
      <c r="B334" s="51">
        <v>75818</v>
      </c>
      <c r="C334" s="356" t="s">
        <v>101</v>
      </c>
      <c r="D334" s="357"/>
      <c r="E334" s="52">
        <f>E335</f>
        <v>70000</v>
      </c>
      <c r="G334" s="299"/>
    </row>
    <row r="335" spans="1:7" s="6" customFormat="1" ht="17.25" customHeight="1">
      <c r="A335" s="53"/>
      <c r="B335" s="21"/>
      <c r="C335" s="72" t="s">
        <v>229</v>
      </c>
      <c r="D335" s="16" t="s">
        <v>230</v>
      </c>
      <c r="E335" s="73">
        <f>SUM(E336:E337)</f>
        <v>70000</v>
      </c>
      <c r="G335" s="297"/>
    </row>
    <row r="336" spans="1:5" ht="12.75" customHeight="1">
      <c r="A336" s="103"/>
      <c r="B336" s="265"/>
      <c r="C336" s="353" t="s">
        <v>231</v>
      </c>
      <c r="D336" s="353"/>
      <c r="E336" s="148">
        <v>50000</v>
      </c>
    </row>
    <row r="337" spans="1:5" ht="12.75" customHeight="1">
      <c r="A337" s="103"/>
      <c r="B337" s="265"/>
      <c r="C337" s="478" t="s">
        <v>232</v>
      </c>
      <c r="D337" s="478"/>
      <c r="E337" s="66">
        <v>20000</v>
      </c>
    </row>
    <row r="338" spans="1:5" ht="6" customHeight="1" hidden="1">
      <c r="A338" s="163"/>
      <c r="B338" s="163"/>
      <c r="C338" s="163"/>
      <c r="D338" s="163"/>
      <c r="E338" s="163"/>
    </row>
    <row r="339" spans="1:5" ht="35.25" customHeight="1" hidden="1">
      <c r="A339" s="99" t="s">
        <v>0</v>
      </c>
      <c r="B339" s="99" t="s">
        <v>111</v>
      </c>
      <c r="C339" s="99" t="s">
        <v>2</v>
      </c>
      <c r="D339" s="122" t="s">
        <v>366</v>
      </c>
      <c r="E339" s="166" t="s">
        <v>367</v>
      </c>
    </row>
    <row r="340" spans="1:7" s="41" customFormat="1" ht="17.25" customHeight="1">
      <c r="A340" s="40">
        <v>801</v>
      </c>
      <c r="B340" s="358" t="s">
        <v>233</v>
      </c>
      <c r="C340" s="345"/>
      <c r="D340" s="346"/>
      <c r="E340" s="57">
        <f>E341+E404+E458+E469+E490+E501+E505</f>
        <v>4479924</v>
      </c>
      <c r="G340" s="301">
        <v>4479924</v>
      </c>
    </row>
    <row r="341" spans="1:7" s="198" customFormat="1" ht="13.5" customHeight="1">
      <c r="A341" s="194"/>
      <c r="B341" s="195">
        <v>80101</v>
      </c>
      <c r="C341" s="347" t="s">
        <v>71</v>
      </c>
      <c r="D341" s="348"/>
      <c r="E341" s="196">
        <f>E342+E345+E348+E351+E356+E359+E362+E365+E368+E371+E374+E377+E380+E383+E386+E389+E392+E395+E398+E401</f>
        <v>2332646</v>
      </c>
      <c r="F341" s="197"/>
      <c r="G341" s="302">
        <f>G340-E340</f>
        <v>0</v>
      </c>
    </row>
    <row r="342" spans="1:7" s="206" customFormat="1" ht="16.5" customHeight="1">
      <c r="A342" s="199"/>
      <c r="B342" s="200"/>
      <c r="C342" s="202" t="s">
        <v>409</v>
      </c>
      <c r="D342" s="203" t="s">
        <v>410</v>
      </c>
      <c r="E342" s="204">
        <f>SUM(E343:E344)</f>
        <v>105834</v>
      </c>
      <c r="F342" s="205"/>
      <c r="G342" s="303"/>
    </row>
    <row r="343" spans="1:7" s="213" customFormat="1" ht="14.25" customHeight="1">
      <c r="A343" s="207"/>
      <c r="B343" s="208"/>
      <c r="C343" s="209"/>
      <c r="D343" s="210" t="s">
        <v>411</v>
      </c>
      <c r="E343" s="211">
        <v>70545</v>
      </c>
      <c r="F343" s="212"/>
      <c r="G343" s="304"/>
    </row>
    <row r="344" spans="1:7" s="213" customFormat="1" ht="14.25" customHeight="1">
      <c r="A344" s="207"/>
      <c r="B344" s="208"/>
      <c r="C344" s="210"/>
      <c r="D344" s="210" t="s">
        <v>412</v>
      </c>
      <c r="E344" s="211">
        <v>35289</v>
      </c>
      <c r="F344" s="212"/>
      <c r="G344" s="304"/>
    </row>
    <row r="345" spans="1:7" s="217" customFormat="1" ht="15.75" customHeight="1">
      <c r="A345" s="207"/>
      <c r="B345" s="208"/>
      <c r="C345" s="214">
        <v>4010</v>
      </c>
      <c r="D345" s="215" t="s">
        <v>115</v>
      </c>
      <c r="E345" s="204">
        <f>SUM(E346:E347)</f>
        <v>1491135</v>
      </c>
      <c r="F345" s="216"/>
      <c r="G345" s="303"/>
    </row>
    <row r="346" spans="1:7" s="213" customFormat="1" ht="14.25" customHeight="1">
      <c r="A346" s="207"/>
      <c r="B346" s="208"/>
      <c r="C346" s="209"/>
      <c r="D346" s="210" t="s">
        <v>411</v>
      </c>
      <c r="E346" s="211">
        <v>1013996</v>
      </c>
      <c r="F346" s="212"/>
      <c r="G346" s="304"/>
    </row>
    <row r="347" spans="1:7" s="213" customFormat="1" ht="14.25" customHeight="1">
      <c r="A347" s="207"/>
      <c r="B347" s="208"/>
      <c r="C347" s="209"/>
      <c r="D347" s="210" t="s">
        <v>412</v>
      </c>
      <c r="E347" s="211">
        <v>477139</v>
      </c>
      <c r="F347" s="212"/>
      <c r="G347" s="304"/>
    </row>
    <row r="348" spans="1:7" s="217" customFormat="1" ht="15.75" customHeight="1">
      <c r="A348" s="207"/>
      <c r="B348" s="208"/>
      <c r="C348" s="214">
        <v>4040</v>
      </c>
      <c r="D348" s="215" t="s">
        <v>116</v>
      </c>
      <c r="E348" s="204">
        <f>SUM(E349:E350)</f>
        <v>115475</v>
      </c>
      <c r="F348" s="216"/>
      <c r="G348" s="303"/>
    </row>
    <row r="349" spans="1:7" s="213" customFormat="1" ht="14.25" customHeight="1">
      <c r="A349" s="207"/>
      <c r="B349" s="208"/>
      <c r="C349" s="209"/>
      <c r="D349" s="210" t="s">
        <v>411</v>
      </c>
      <c r="E349" s="211">
        <v>78995</v>
      </c>
      <c r="F349" s="212"/>
      <c r="G349" s="304"/>
    </row>
    <row r="350" spans="1:7" s="213" customFormat="1" ht="14.25" customHeight="1">
      <c r="A350" s="207"/>
      <c r="B350" s="208"/>
      <c r="C350" s="209"/>
      <c r="D350" s="210" t="s">
        <v>412</v>
      </c>
      <c r="E350" s="211">
        <v>36480</v>
      </c>
      <c r="F350" s="212"/>
      <c r="G350" s="304"/>
    </row>
    <row r="351" spans="1:9" s="217" customFormat="1" ht="15.75" customHeight="1">
      <c r="A351" s="207"/>
      <c r="B351" s="208"/>
      <c r="C351" s="202" t="s">
        <v>196</v>
      </c>
      <c r="D351" s="218" t="s">
        <v>117</v>
      </c>
      <c r="E351" s="204">
        <f>SUM(E352:E353)</f>
        <v>262013</v>
      </c>
      <c r="F351" s="216"/>
      <c r="G351" s="303"/>
      <c r="H351" s="206"/>
      <c r="I351" s="206"/>
    </row>
    <row r="352" spans="1:7" s="213" customFormat="1" ht="14.25" customHeight="1">
      <c r="A352" s="207"/>
      <c r="B352" s="208"/>
      <c r="C352" s="209"/>
      <c r="D352" s="210" t="s">
        <v>411</v>
      </c>
      <c r="E352" s="211">
        <v>176094</v>
      </c>
      <c r="F352" s="212"/>
      <c r="G352" s="304"/>
    </row>
    <row r="353" spans="1:7" s="213" customFormat="1" ht="14.25" customHeight="1">
      <c r="A353" s="224"/>
      <c r="B353" s="225"/>
      <c r="C353" s="210"/>
      <c r="D353" s="210" t="s">
        <v>412</v>
      </c>
      <c r="E353" s="211">
        <v>85919</v>
      </c>
      <c r="F353" s="212"/>
      <c r="G353" s="304"/>
    </row>
    <row r="354" spans="1:5" ht="6.75" customHeight="1">
      <c r="A354" s="276"/>
      <c r="B354" s="277"/>
      <c r="C354" s="163"/>
      <c r="D354" s="163"/>
      <c r="E354" s="163"/>
    </row>
    <row r="355" spans="1:5" ht="22.5">
      <c r="A355" s="99" t="s">
        <v>0</v>
      </c>
      <c r="B355" s="99" t="s">
        <v>111</v>
      </c>
      <c r="C355" s="99" t="s">
        <v>2</v>
      </c>
      <c r="D355" s="122" t="s">
        <v>366</v>
      </c>
      <c r="E355" s="188" t="s">
        <v>318</v>
      </c>
    </row>
    <row r="356" spans="1:9" s="217" customFormat="1" ht="15.75" customHeight="1">
      <c r="A356" s="207"/>
      <c r="B356" s="208"/>
      <c r="C356" s="202" t="s">
        <v>197</v>
      </c>
      <c r="D356" s="218" t="s">
        <v>118</v>
      </c>
      <c r="E356" s="204">
        <f>SUM(E357:E358)</f>
        <v>41052</v>
      </c>
      <c r="F356" s="212"/>
      <c r="G356" s="303"/>
      <c r="H356" s="206"/>
      <c r="I356" s="206"/>
    </row>
    <row r="357" spans="1:7" s="213" customFormat="1" ht="14.25" customHeight="1">
      <c r="A357" s="207"/>
      <c r="B357" s="208"/>
      <c r="C357" s="209"/>
      <c r="D357" s="210" t="s">
        <v>411</v>
      </c>
      <c r="E357" s="211">
        <v>27910</v>
      </c>
      <c r="F357" s="212"/>
      <c r="G357" s="304"/>
    </row>
    <row r="358" spans="1:7" s="213" customFormat="1" ht="14.25" customHeight="1">
      <c r="A358" s="207"/>
      <c r="B358" s="208"/>
      <c r="C358" s="210"/>
      <c r="D358" s="210" t="s">
        <v>412</v>
      </c>
      <c r="E358" s="211">
        <v>13142</v>
      </c>
      <c r="F358" s="212"/>
      <c r="G358" s="304"/>
    </row>
    <row r="359" spans="1:7" s="206" customFormat="1" ht="15.75" customHeight="1">
      <c r="A359" s="207"/>
      <c r="B359" s="208"/>
      <c r="C359" s="202" t="s">
        <v>198</v>
      </c>
      <c r="D359" s="218" t="s">
        <v>119</v>
      </c>
      <c r="E359" s="204">
        <f>E360+E361</f>
        <v>5160</v>
      </c>
      <c r="F359" s="219"/>
      <c r="G359" s="303"/>
    </row>
    <row r="360" spans="1:7" s="213" customFormat="1" ht="14.25" customHeight="1">
      <c r="A360" s="207"/>
      <c r="B360" s="208"/>
      <c r="C360" s="209"/>
      <c r="D360" s="210" t="s">
        <v>411</v>
      </c>
      <c r="E360" s="211">
        <v>3360</v>
      </c>
      <c r="F360" s="212"/>
      <c r="G360" s="304"/>
    </row>
    <row r="361" spans="1:7" s="213" customFormat="1" ht="14.25" customHeight="1">
      <c r="A361" s="207"/>
      <c r="B361" s="208"/>
      <c r="C361" s="210"/>
      <c r="D361" s="210" t="s">
        <v>412</v>
      </c>
      <c r="E361" s="211">
        <v>1800</v>
      </c>
      <c r="F361" s="212"/>
      <c r="G361" s="304"/>
    </row>
    <row r="362" spans="1:7" s="206" customFormat="1" ht="15.75" customHeight="1">
      <c r="A362" s="207"/>
      <c r="B362" s="208"/>
      <c r="C362" s="202" t="s">
        <v>199</v>
      </c>
      <c r="D362" s="218" t="s">
        <v>120</v>
      </c>
      <c r="E362" s="204">
        <f>SUM(E363:E364)</f>
        <v>110140</v>
      </c>
      <c r="F362" s="219"/>
      <c r="G362" s="303"/>
    </row>
    <row r="363" spans="1:7" s="213" customFormat="1" ht="14.25" customHeight="1">
      <c r="A363" s="207"/>
      <c r="B363" s="208"/>
      <c r="C363" s="209"/>
      <c r="D363" s="210" t="s">
        <v>411</v>
      </c>
      <c r="E363" s="211">
        <v>77418</v>
      </c>
      <c r="F363" s="212"/>
      <c r="G363" s="304"/>
    </row>
    <row r="364" spans="1:7" s="213" customFormat="1" ht="14.25" customHeight="1">
      <c r="A364" s="207"/>
      <c r="B364" s="208"/>
      <c r="C364" s="209"/>
      <c r="D364" s="210" t="s">
        <v>412</v>
      </c>
      <c r="E364" s="211">
        <v>32722</v>
      </c>
      <c r="F364" s="212"/>
      <c r="G364" s="304"/>
    </row>
    <row r="365" spans="1:7" s="206" customFormat="1" ht="15.75" customHeight="1">
      <c r="A365" s="207"/>
      <c r="B365" s="208"/>
      <c r="C365" s="202" t="s">
        <v>353</v>
      </c>
      <c r="D365" s="218" t="s">
        <v>413</v>
      </c>
      <c r="E365" s="204">
        <f>SUM(E366:E367)</f>
        <v>4920</v>
      </c>
      <c r="F365" s="219"/>
      <c r="G365" s="303"/>
    </row>
    <row r="366" spans="1:7" s="213" customFormat="1" ht="14.25" customHeight="1">
      <c r="A366" s="207"/>
      <c r="B366" s="208"/>
      <c r="C366" s="209"/>
      <c r="D366" s="210" t="s">
        <v>411</v>
      </c>
      <c r="E366" s="211">
        <v>2500</v>
      </c>
      <c r="F366" s="212"/>
      <c r="G366" s="304"/>
    </row>
    <row r="367" spans="1:7" s="213" customFormat="1" ht="14.25" customHeight="1">
      <c r="A367" s="207"/>
      <c r="B367" s="208"/>
      <c r="C367" s="209"/>
      <c r="D367" s="210" t="s">
        <v>412</v>
      </c>
      <c r="E367" s="211">
        <v>2420</v>
      </c>
      <c r="F367" s="212"/>
      <c r="G367" s="304"/>
    </row>
    <row r="368" spans="1:7" s="206" customFormat="1" ht="15.75" customHeight="1">
      <c r="A368" s="207"/>
      <c r="B368" s="208"/>
      <c r="C368" s="202" t="s">
        <v>204</v>
      </c>
      <c r="D368" s="218" t="s">
        <v>147</v>
      </c>
      <c r="E368" s="204">
        <f>SUM(E369:E370)</f>
        <v>36448</v>
      </c>
      <c r="F368" s="219"/>
      <c r="G368" s="303"/>
    </row>
    <row r="369" spans="1:7" s="213" customFormat="1" ht="14.25" customHeight="1">
      <c r="A369" s="207"/>
      <c r="B369" s="208"/>
      <c r="C369" s="209"/>
      <c r="D369" s="210" t="s">
        <v>411</v>
      </c>
      <c r="E369" s="211">
        <v>27230</v>
      </c>
      <c r="F369" s="212"/>
      <c r="G369" s="304"/>
    </row>
    <row r="370" spans="1:7" s="213" customFormat="1" ht="14.25" customHeight="1">
      <c r="A370" s="207"/>
      <c r="B370" s="208"/>
      <c r="C370" s="209"/>
      <c r="D370" s="210" t="s">
        <v>412</v>
      </c>
      <c r="E370" s="211">
        <v>9218</v>
      </c>
      <c r="F370" s="212"/>
      <c r="G370" s="304"/>
    </row>
    <row r="371" spans="1:7" s="206" customFormat="1" ht="16.5" customHeight="1" hidden="1">
      <c r="A371" s="207"/>
      <c r="B371" s="208"/>
      <c r="C371" s="202" t="s">
        <v>212</v>
      </c>
      <c r="D371" s="218" t="s">
        <v>121</v>
      </c>
      <c r="E371" s="204"/>
      <c r="F371" s="219"/>
      <c r="G371" s="303"/>
    </row>
    <row r="372" spans="1:7" s="213" customFormat="1" ht="14.25" customHeight="1" hidden="1">
      <c r="A372" s="207"/>
      <c r="B372" s="208"/>
      <c r="C372" s="209"/>
      <c r="D372" s="210" t="s">
        <v>411</v>
      </c>
      <c r="E372" s="211"/>
      <c r="F372" s="220"/>
      <c r="G372" s="304"/>
    </row>
    <row r="373" spans="1:7" s="213" customFormat="1" ht="14.25" customHeight="1" hidden="1">
      <c r="A373" s="207"/>
      <c r="B373" s="208"/>
      <c r="C373" s="210"/>
      <c r="D373" s="210" t="s">
        <v>412</v>
      </c>
      <c r="E373" s="211"/>
      <c r="F373" s="220"/>
      <c r="G373" s="304"/>
    </row>
    <row r="374" spans="1:7" s="206" customFormat="1" ht="16.5" customHeight="1">
      <c r="A374" s="207"/>
      <c r="B374" s="221"/>
      <c r="C374" s="222" t="s">
        <v>268</v>
      </c>
      <c r="D374" s="218" t="s">
        <v>269</v>
      </c>
      <c r="E374" s="204">
        <f>SUM(E375:E376)</f>
        <v>1745</v>
      </c>
      <c r="F374" s="223"/>
      <c r="G374" s="303"/>
    </row>
    <row r="375" spans="1:7" s="213" customFormat="1" ht="14.25" customHeight="1">
      <c r="A375" s="207"/>
      <c r="B375" s="208"/>
      <c r="C375" s="209"/>
      <c r="D375" s="210" t="s">
        <v>411</v>
      </c>
      <c r="E375" s="211">
        <v>1185</v>
      </c>
      <c r="F375" s="212"/>
      <c r="G375" s="304"/>
    </row>
    <row r="376" spans="1:7" s="213" customFormat="1" ht="14.25" customHeight="1">
      <c r="A376" s="207"/>
      <c r="B376" s="208"/>
      <c r="C376" s="210"/>
      <c r="D376" s="210" t="s">
        <v>412</v>
      </c>
      <c r="E376" s="267">
        <v>560</v>
      </c>
      <c r="F376" s="255"/>
      <c r="G376" s="305"/>
    </row>
    <row r="377" spans="1:7" s="206" customFormat="1" ht="15" customHeight="1">
      <c r="A377" s="207"/>
      <c r="B377" s="208"/>
      <c r="C377" s="202" t="s">
        <v>200</v>
      </c>
      <c r="D377" s="203" t="s">
        <v>122</v>
      </c>
      <c r="E377" s="204">
        <f>SUM(E378:E379)</f>
        <v>45780</v>
      </c>
      <c r="F377" s="256"/>
      <c r="G377" s="256"/>
    </row>
    <row r="378" spans="1:7" s="213" customFormat="1" ht="14.25" customHeight="1">
      <c r="A378" s="207"/>
      <c r="B378" s="208"/>
      <c r="C378" s="209"/>
      <c r="D378" s="210" t="s">
        <v>411</v>
      </c>
      <c r="E378" s="211">
        <v>25314</v>
      </c>
      <c r="F378" s="266"/>
      <c r="G378" s="304"/>
    </row>
    <row r="379" spans="1:7" s="213" customFormat="1" ht="14.25" customHeight="1">
      <c r="A379" s="207"/>
      <c r="B379" s="208"/>
      <c r="C379" s="209"/>
      <c r="D379" s="210" t="s">
        <v>412</v>
      </c>
      <c r="E379" s="211">
        <v>20466</v>
      </c>
      <c r="F379" s="212"/>
      <c r="G379" s="304"/>
    </row>
    <row r="380" spans="1:7" s="206" customFormat="1" ht="15" customHeight="1">
      <c r="A380" s="207"/>
      <c r="B380" s="208"/>
      <c r="C380" s="202" t="s">
        <v>257</v>
      </c>
      <c r="D380" s="203" t="s">
        <v>178</v>
      </c>
      <c r="E380" s="204">
        <f>SUM(E381:E382)</f>
        <v>3868</v>
      </c>
      <c r="F380" s="219"/>
      <c r="G380" s="303"/>
    </row>
    <row r="381" spans="1:7" s="213" customFormat="1" ht="14.25" customHeight="1">
      <c r="A381" s="207"/>
      <c r="B381" s="208"/>
      <c r="C381" s="209"/>
      <c r="D381" s="210" t="s">
        <v>411</v>
      </c>
      <c r="E381" s="211">
        <v>2808</v>
      </c>
      <c r="F381" s="212"/>
      <c r="G381" s="304"/>
    </row>
    <row r="382" spans="1:7" s="213" customFormat="1" ht="14.25" customHeight="1">
      <c r="A382" s="207"/>
      <c r="B382" s="208"/>
      <c r="C382" s="209"/>
      <c r="D382" s="210" t="s">
        <v>412</v>
      </c>
      <c r="E382" s="211">
        <v>1060</v>
      </c>
      <c r="F382" s="212"/>
      <c r="G382" s="304"/>
    </row>
    <row r="383" spans="1:7" s="206" customFormat="1" ht="15" customHeight="1">
      <c r="A383" s="207"/>
      <c r="B383" s="208"/>
      <c r="C383" s="202" t="s">
        <v>414</v>
      </c>
      <c r="D383" s="203" t="s">
        <v>181</v>
      </c>
      <c r="E383" s="204">
        <f>SUM(E384:E385)</f>
        <v>8733</v>
      </c>
      <c r="F383" s="219"/>
      <c r="G383" s="303"/>
    </row>
    <row r="384" spans="1:7" s="213" customFormat="1" ht="14.25" customHeight="1">
      <c r="A384" s="207"/>
      <c r="B384" s="208"/>
      <c r="C384" s="209"/>
      <c r="D384" s="210" t="s">
        <v>411</v>
      </c>
      <c r="E384" s="211">
        <v>4368</v>
      </c>
      <c r="F384" s="212"/>
      <c r="G384" s="304"/>
    </row>
    <row r="385" spans="1:7" s="213" customFormat="1" ht="14.25" customHeight="1">
      <c r="A385" s="207"/>
      <c r="B385" s="208"/>
      <c r="C385" s="209"/>
      <c r="D385" s="210" t="s">
        <v>412</v>
      </c>
      <c r="E385" s="211">
        <v>4365</v>
      </c>
      <c r="F385" s="212"/>
      <c r="G385" s="304"/>
    </row>
    <row r="386" spans="1:7" s="206" customFormat="1" ht="15" customHeight="1">
      <c r="A386" s="207"/>
      <c r="B386" s="208"/>
      <c r="C386" s="202" t="s">
        <v>201</v>
      </c>
      <c r="D386" s="203" t="s">
        <v>183</v>
      </c>
      <c r="E386" s="204">
        <f>SUM(E387:E388)</f>
        <v>2801</v>
      </c>
      <c r="F386" s="219"/>
      <c r="G386" s="303"/>
    </row>
    <row r="387" spans="1:7" s="213" customFormat="1" ht="14.25" customHeight="1">
      <c r="A387" s="207"/>
      <c r="B387" s="208"/>
      <c r="C387" s="209"/>
      <c r="D387" s="210" t="s">
        <v>411</v>
      </c>
      <c r="E387" s="211">
        <v>1145</v>
      </c>
      <c r="F387" s="212"/>
      <c r="G387" s="304"/>
    </row>
    <row r="388" spans="1:7" s="213" customFormat="1" ht="14.25" customHeight="1">
      <c r="A388" s="207"/>
      <c r="B388" s="208"/>
      <c r="C388" s="209"/>
      <c r="D388" s="210" t="s">
        <v>412</v>
      </c>
      <c r="E388" s="211">
        <v>1656</v>
      </c>
      <c r="F388" s="212"/>
      <c r="G388" s="304"/>
    </row>
    <row r="389" spans="1:7" s="206" customFormat="1" ht="15" customHeight="1">
      <c r="A389" s="207"/>
      <c r="B389" s="208"/>
      <c r="C389" s="202" t="s">
        <v>215</v>
      </c>
      <c r="D389" s="203" t="s">
        <v>133</v>
      </c>
      <c r="E389" s="204">
        <f>SUM(E390:E391)</f>
        <v>7195</v>
      </c>
      <c r="F389" s="219"/>
      <c r="G389" s="303"/>
    </row>
    <row r="390" spans="1:7" s="213" customFormat="1" ht="14.25" customHeight="1">
      <c r="A390" s="207"/>
      <c r="B390" s="208"/>
      <c r="C390" s="209"/>
      <c r="D390" s="210" t="s">
        <v>411</v>
      </c>
      <c r="E390" s="211">
        <v>5305</v>
      </c>
      <c r="F390" s="212"/>
      <c r="G390" s="304"/>
    </row>
    <row r="391" spans="1:7" s="213" customFormat="1" ht="14.25" customHeight="1">
      <c r="A391" s="207"/>
      <c r="B391" s="208"/>
      <c r="C391" s="209"/>
      <c r="D391" s="210" t="s">
        <v>412</v>
      </c>
      <c r="E391" s="211">
        <v>1890</v>
      </c>
      <c r="F391" s="212"/>
      <c r="G391" s="304"/>
    </row>
    <row r="392" spans="1:7" s="206" customFormat="1" ht="15" customHeight="1">
      <c r="A392" s="207"/>
      <c r="B392" s="208"/>
      <c r="C392" s="202" t="s">
        <v>238</v>
      </c>
      <c r="D392" s="203" t="s">
        <v>123</v>
      </c>
      <c r="E392" s="204">
        <f>SUM(E393:E394)</f>
        <v>78126</v>
      </c>
      <c r="F392" s="219"/>
      <c r="G392" s="303"/>
    </row>
    <row r="393" spans="1:7" s="213" customFormat="1" ht="14.25" customHeight="1">
      <c r="A393" s="207"/>
      <c r="B393" s="208"/>
      <c r="C393" s="209"/>
      <c r="D393" s="210" t="s">
        <v>411</v>
      </c>
      <c r="E393" s="211">
        <v>52257</v>
      </c>
      <c r="F393" s="212"/>
      <c r="G393" s="304"/>
    </row>
    <row r="394" spans="1:7" s="213" customFormat="1" ht="14.25" customHeight="1">
      <c r="A394" s="207"/>
      <c r="B394" s="208"/>
      <c r="C394" s="210"/>
      <c r="D394" s="210" t="s">
        <v>412</v>
      </c>
      <c r="E394" s="211">
        <v>25869</v>
      </c>
      <c r="F394" s="212"/>
      <c r="G394" s="304"/>
    </row>
    <row r="395" spans="1:7" s="206" customFormat="1" ht="27" customHeight="1">
      <c r="A395" s="207"/>
      <c r="B395" s="208"/>
      <c r="C395" s="202" t="s">
        <v>258</v>
      </c>
      <c r="D395" s="203" t="s">
        <v>186</v>
      </c>
      <c r="E395" s="204">
        <f>SUM(E396:E397)</f>
        <v>2240</v>
      </c>
      <c r="F395" s="219"/>
      <c r="G395" s="303"/>
    </row>
    <row r="396" spans="1:7" s="213" customFormat="1" ht="14.25" customHeight="1">
      <c r="A396" s="207"/>
      <c r="B396" s="208"/>
      <c r="C396" s="209"/>
      <c r="D396" s="210" t="s">
        <v>411</v>
      </c>
      <c r="E396" s="211">
        <v>1240</v>
      </c>
      <c r="F396" s="212"/>
      <c r="G396" s="304"/>
    </row>
    <row r="397" spans="1:7" s="213" customFormat="1" ht="14.25" customHeight="1">
      <c r="A397" s="207"/>
      <c r="B397" s="208"/>
      <c r="C397" s="210"/>
      <c r="D397" s="210" t="s">
        <v>412</v>
      </c>
      <c r="E397" s="211">
        <v>1000</v>
      </c>
      <c r="F397" s="212"/>
      <c r="G397" s="304"/>
    </row>
    <row r="398" spans="1:7" s="206" customFormat="1" ht="28.5" customHeight="1">
      <c r="A398" s="207"/>
      <c r="B398" s="208"/>
      <c r="C398" s="227" t="s">
        <v>251</v>
      </c>
      <c r="D398" s="228" t="s">
        <v>187</v>
      </c>
      <c r="E398" s="204">
        <f>SUM(E399:E400)</f>
        <v>1855</v>
      </c>
      <c r="F398" s="219"/>
      <c r="G398" s="303"/>
    </row>
    <row r="399" spans="1:7" s="213" customFormat="1" ht="14.25" customHeight="1">
      <c r="A399" s="207"/>
      <c r="B399" s="208"/>
      <c r="C399" s="209"/>
      <c r="D399" s="210" t="s">
        <v>411</v>
      </c>
      <c r="E399" s="211">
        <v>935</v>
      </c>
      <c r="F399" s="212"/>
      <c r="G399" s="304"/>
    </row>
    <row r="400" spans="1:7" s="213" customFormat="1" ht="14.25" customHeight="1">
      <c r="A400" s="207"/>
      <c r="B400" s="208"/>
      <c r="C400" s="209"/>
      <c r="D400" s="210" t="s">
        <v>412</v>
      </c>
      <c r="E400" s="211">
        <v>920</v>
      </c>
      <c r="F400" s="212"/>
      <c r="G400" s="304"/>
    </row>
    <row r="401" spans="1:7" s="206" customFormat="1" ht="18" customHeight="1">
      <c r="A401" s="207"/>
      <c r="B401" s="208"/>
      <c r="C401" s="202" t="s">
        <v>259</v>
      </c>
      <c r="D401" s="203" t="s">
        <v>188</v>
      </c>
      <c r="E401" s="204">
        <f>SUM(E402:E403)</f>
        <v>8126</v>
      </c>
      <c r="F401" s="219"/>
      <c r="G401" s="303"/>
    </row>
    <row r="402" spans="1:7" s="213" customFormat="1" ht="14.25" customHeight="1">
      <c r="A402" s="207"/>
      <c r="B402" s="208"/>
      <c r="C402" s="209"/>
      <c r="D402" s="210" t="s">
        <v>411</v>
      </c>
      <c r="E402" s="211">
        <v>5750</v>
      </c>
      <c r="F402" s="212"/>
      <c r="G402" s="304"/>
    </row>
    <row r="403" spans="1:7" s="213" customFormat="1" ht="14.25" customHeight="1">
      <c r="A403" s="207"/>
      <c r="B403" s="208"/>
      <c r="C403" s="209"/>
      <c r="D403" s="210" t="s">
        <v>412</v>
      </c>
      <c r="E403" s="211">
        <v>2376</v>
      </c>
      <c r="F403" s="212"/>
      <c r="G403" s="304"/>
    </row>
    <row r="404" spans="1:7" s="198" customFormat="1" ht="17.25" customHeight="1">
      <c r="A404" s="194"/>
      <c r="B404" s="195">
        <v>80103</v>
      </c>
      <c r="C404" s="347" t="s">
        <v>415</v>
      </c>
      <c r="D404" s="348"/>
      <c r="E404" s="196">
        <f>E405+E410+E413+E416+E419+E422+E425+E428+E431+E434+E437+E440+E443+E446+E449+E452+E455</f>
        <v>232568</v>
      </c>
      <c r="F404" s="197"/>
      <c r="G404" s="302"/>
    </row>
    <row r="405" spans="1:7" s="206" customFormat="1" ht="16.5" customHeight="1">
      <c r="A405" s="199"/>
      <c r="B405" s="200"/>
      <c r="C405" s="202" t="s">
        <v>409</v>
      </c>
      <c r="D405" s="203" t="s">
        <v>410</v>
      </c>
      <c r="E405" s="204">
        <f>SUM(E406:E407)</f>
        <v>11233</v>
      </c>
      <c r="F405" s="205"/>
      <c r="G405" s="303"/>
    </row>
    <row r="406" spans="1:7" s="213" customFormat="1" ht="14.25" customHeight="1">
      <c r="A406" s="207"/>
      <c r="B406" s="208"/>
      <c r="C406" s="209"/>
      <c r="D406" s="210" t="s">
        <v>411</v>
      </c>
      <c r="E406" s="211">
        <v>7641</v>
      </c>
      <c r="F406" s="212"/>
      <c r="G406" s="304"/>
    </row>
    <row r="407" spans="1:7" s="213" customFormat="1" ht="14.25" customHeight="1">
      <c r="A407" s="224"/>
      <c r="B407" s="225"/>
      <c r="C407" s="210"/>
      <c r="D407" s="210" t="s">
        <v>412</v>
      </c>
      <c r="E407" s="211">
        <v>3592</v>
      </c>
      <c r="F407" s="212"/>
      <c r="G407" s="304"/>
    </row>
    <row r="408" spans="1:5" ht="6.75" customHeight="1">
      <c r="A408" s="276"/>
      <c r="B408" s="277"/>
      <c r="C408" s="163"/>
      <c r="D408" s="163"/>
      <c r="E408" s="163"/>
    </row>
    <row r="409" spans="1:5" ht="22.5">
      <c r="A409" s="99" t="s">
        <v>0</v>
      </c>
      <c r="B409" s="99" t="s">
        <v>111</v>
      </c>
      <c r="C409" s="99" t="s">
        <v>2</v>
      </c>
      <c r="D409" s="122" t="s">
        <v>366</v>
      </c>
      <c r="E409" s="188" t="s">
        <v>318</v>
      </c>
    </row>
    <row r="410" spans="1:7" s="217" customFormat="1" ht="15.75" customHeight="1">
      <c r="A410" s="207"/>
      <c r="B410" s="208"/>
      <c r="C410" s="214">
        <v>4010</v>
      </c>
      <c r="D410" s="215" t="s">
        <v>115</v>
      </c>
      <c r="E410" s="204">
        <f>SUM(E411:E412)</f>
        <v>139980</v>
      </c>
      <c r="F410" s="216"/>
      <c r="G410" s="303"/>
    </row>
    <row r="411" spans="1:7" s="213" customFormat="1" ht="14.25" customHeight="1">
      <c r="A411" s="207"/>
      <c r="B411" s="208"/>
      <c r="C411" s="209"/>
      <c r="D411" s="210" t="s">
        <v>411</v>
      </c>
      <c r="E411" s="211">
        <v>101946</v>
      </c>
      <c r="F411" s="212"/>
      <c r="G411" s="304"/>
    </row>
    <row r="412" spans="1:7" s="213" customFormat="1" ht="14.25" customHeight="1">
      <c r="A412" s="207"/>
      <c r="B412" s="208"/>
      <c r="C412" s="210"/>
      <c r="D412" s="210" t="s">
        <v>412</v>
      </c>
      <c r="E412" s="211">
        <v>38034</v>
      </c>
      <c r="F412" s="212"/>
      <c r="G412" s="304"/>
    </row>
    <row r="413" spans="1:7" s="217" customFormat="1" ht="15.75" customHeight="1">
      <c r="A413" s="207"/>
      <c r="B413" s="208"/>
      <c r="C413" s="214">
        <v>4040</v>
      </c>
      <c r="D413" s="215" t="s">
        <v>116</v>
      </c>
      <c r="E413" s="204">
        <f>SUM(E414:E415)</f>
        <v>10007</v>
      </c>
      <c r="F413" s="216"/>
      <c r="G413" s="303"/>
    </row>
    <row r="414" spans="1:7" s="213" customFormat="1" ht="14.25" customHeight="1">
      <c r="A414" s="207"/>
      <c r="B414" s="208"/>
      <c r="C414" s="209"/>
      <c r="D414" s="210" t="s">
        <v>411</v>
      </c>
      <c r="E414" s="211">
        <v>7442</v>
      </c>
      <c r="F414" s="212"/>
      <c r="G414" s="304"/>
    </row>
    <row r="415" spans="1:7" s="213" customFormat="1" ht="14.25" customHeight="1">
      <c r="A415" s="207"/>
      <c r="B415" s="208"/>
      <c r="C415" s="210"/>
      <c r="D415" s="210" t="s">
        <v>412</v>
      </c>
      <c r="E415" s="211">
        <v>2565</v>
      </c>
      <c r="F415" s="212"/>
      <c r="G415" s="304"/>
    </row>
    <row r="416" spans="1:9" s="217" customFormat="1" ht="15.75" customHeight="1">
      <c r="A416" s="207"/>
      <c r="B416" s="208"/>
      <c r="C416" s="202" t="s">
        <v>196</v>
      </c>
      <c r="D416" s="218" t="s">
        <v>117</v>
      </c>
      <c r="E416" s="204">
        <f>SUM(E417:E418)</f>
        <v>25068</v>
      </c>
      <c r="F416" s="216"/>
      <c r="G416" s="303"/>
      <c r="H416" s="206"/>
      <c r="I416" s="206"/>
    </row>
    <row r="417" spans="1:7" s="213" customFormat="1" ht="14.25" customHeight="1">
      <c r="A417" s="207"/>
      <c r="B417" s="208"/>
      <c r="C417" s="209"/>
      <c r="D417" s="210" t="s">
        <v>411</v>
      </c>
      <c r="E417" s="211">
        <v>18004</v>
      </c>
      <c r="F417" s="212"/>
      <c r="G417" s="304"/>
    </row>
    <row r="418" spans="1:7" s="213" customFormat="1" ht="14.25" customHeight="1">
      <c r="A418" s="207"/>
      <c r="B418" s="208"/>
      <c r="C418" s="209"/>
      <c r="D418" s="210" t="s">
        <v>412</v>
      </c>
      <c r="E418" s="211">
        <v>7064</v>
      </c>
      <c r="F418" s="212"/>
      <c r="G418" s="304"/>
    </row>
    <row r="419" spans="1:9" s="217" customFormat="1" ht="15.75" customHeight="1">
      <c r="A419" s="207"/>
      <c r="B419" s="208"/>
      <c r="C419" s="202" t="s">
        <v>197</v>
      </c>
      <c r="D419" s="218" t="s">
        <v>118</v>
      </c>
      <c r="E419" s="204">
        <f>SUM(E420:E421)</f>
        <v>4232</v>
      </c>
      <c r="F419" s="212"/>
      <c r="G419" s="303"/>
      <c r="H419" s="206"/>
      <c r="I419" s="206"/>
    </row>
    <row r="420" spans="1:7" s="213" customFormat="1" ht="14.25" customHeight="1">
      <c r="A420" s="207"/>
      <c r="B420" s="208"/>
      <c r="C420" s="209"/>
      <c r="D420" s="210" t="s">
        <v>411</v>
      </c>
      <c r="E420" s="211">
        <v>3150</v>
      </c>
      <c r="F420" s="212"/>
      <c r="G420" s="304"/>
    </row>
    <row r="421" spans="1:7" s="213" customFormat="1" ht="14.25" customHeight="1">
      <c r="A421" s="207"/>
      <c r="B421" s="208"/>
      <c r="C421" s="209"/>
      <c r="D421" s="210" t="s">
        <v>412</v>
      </c>
      <c r="E421" s="211">
        <v>1082</v>
      </c>
      <c r="F421" s="212"/>
      <c r="G421" s="304"/>
    </row>
    <row r="422" spans="1:7" s="206" customFormat="1" ht="15.75" customHeight="1">
      <c r="A422" s="207"/>
      <c r="B422" s="208"/>
      <c r="C422" s="202" t="s">
        <v>199</v>
      </c>
      <c r="D422" s="218" t="s">
        <v>120</v>
      </c>
      <c r="E422" s="204">
        <f>SUM(E423:E424)</f>
        <v>19698</v>
      </c>
      <c r="F422" s="219"/>
      <c r="G422" s="303"/>
    </row>
    <row r="423" spans="1:7" s="213" customFormat="1" ht="14.25" customHeight="1">
      <c r="A423" s="207"/>
      <c r="B423" s="208"/>
      <c r="C423" s="209"/>
      <c r="D423" s="210" t="s">
        <v>411</v>
      </c>
      <c r="E423" s="211">
        <v>13820</v>
      </c>
      <c r="F423" s="212"/>
      <c r="G423" s="304"/>
    </row>
    <row r="424" spans="1:7" s="213" customFormat="1" ht="14.25" customHeight="1">
      <c r="A424" s="207"/>
      <c r="B424" s="208"/>
      <c r="C424" s="209"/>
      <c r="D424" s="210" t="s">
        <v>412</v>
      </c>
      <c r="E424" s="211">
        <v>5878</v>
      </c>
      <c r="F424" s="212"/>
      <c r="G424" s="304"/>
    </row>
    <row r="425" spans="1:7" s="206" customFormat="1" ht="15.75" customHeight="1">
      <c r="A425" s="207"/>
      <c r="B425" s="208"/>
      <c r="C425" s="202" t="s">
        <v>353</v>
      </c>
      <c r="D425" s="218" t="s">
        <v>413</v>
      </c>
      <c r="E425" s="204">
        <f>SUM(E426:E427)</f>
        <v>1020</v>
      </c>
      <c r="F425" s="219"/>
      <c r="G425" s="303"/>
    </row>
    <row r="426" spans="1:7" s="213" customFormat="1" ht="14.25" customHeight="1">
      <c r="A426" s="207"/>
      <c r="B426" s="208"/>
      <c r="C426" s="209"/>
      <c r="D426" s="210" t="s">
        <v>411</v>
      </c>
      <c r="E426" s="211">
        <v>740</v>
      </c>
      <c r="F426" s="212"/>
      <c r="G426" s="304"/>
    </row>
    <row r="427" spans="1:7" s="213" customFormat="1" ht="14.25" customHeight="1">
      <c r="A427" s="207"/>
      <c r="B427" s="208"/>
      <c r="C427" s="210"/>
      <c r="D427" s="210" t="s">
        <v>412</v>
      </c>
      <c r="E427" s="211">
        <v>280</v>
      </c>
      <c r="F427" s="220"/>
      <c r="G427" s="304"/>
    </row>
    <row r="428" spans="1:7" s="206" customFormat="1" ht="15.75" customHeight="1">
      <c r="A428" s="207"/>
      <c r="B428" s="221"/>
      <c r="C428" s="222" t="s">
        <v>204</v>
      </c>
      <c r="D428" s="218" t="s">
        <v>147</v>
      </c>
      <c r="E428" s="204">
        <f>SUM(E429:E430)</f>
        <v>3942</v>
      </c>
      <c r="F428" s="223"/>
      <c r="G428" s="303"/>
    </row>
    <row r="429" spans="1:7" s="213" customFormat="1" ht="14.25" customHeight="1">
      <c r="A429" s="207"/>
      <c r="B429" s="208"/>
      <c r="C429" s="209"/>
      <c r="D429" s="210" t="s">
        <v>411</v>
      </c>
      <c r="E429" s="211">
        <v>3140</v>
      </c>
      <c r="F429" s="212"/>
      <c r="G429" s="304"/>
    </row>
    <row r="430" spans="1:7" s="213" customFormat="1" ht="14.25" customHeight="1">
      <c r="A430" s="207"/>
      <c r="B430" s="208"/>
      <c r="C430" s="209"/>
      <c r="D430" s="210" t="s">
        <v>412</v>
      </c>
      <c r="E430" s="211">
        <v>802</v>
      </c>
      <c r="F430" s="212"/>
      <c r="G430" s="304"/>
    </row>
    <row r="431" spans="1:7" s="206" customFormat="1" ht="13.5" customHeight="1">
      <c r="A431" s="207"/>
      <c r="B431" s="208"/>
      <c r="C431" s="202" t="s">
        <v>268</v>
      </c>
      <c r="D431" s="218" t="s">
        <v>269</v>
      </c>
      <c r="E431" s="204">
        <f>SUM(E432:E433)</f>
        <v>227</v>
      </c>
      <c r="F431" s="219"/>
      <c r="G431" s="303"/>
    </row>
    <row r="432" spans="1:7" s="213" customFormat="1" ht="14.25" customHeight="1">
      <c r="A432" s="207"/>
      <c r="B432" s="208"/>
      <c r="C432" s="209"/>
      <c r="D432" s="210" t="s">
        <v>411</v>
      </c>
      <c r="E432" s="211">
        <v>137</v>
      </c>
      <c r="F432" s="212"/>
      <c r="G432" s="304"/>
    </row>
    <row r="433" spans="1:7" s="213" customFormat="1" ht="14.25" customHeight="1">
      <c r="A433" s="207"/>
      <c r="B433" s="208"/>
      <c r="C433" s="210"/>
      <c r="D433" s="210" t="s">
        <v>412</v>
      </c>
      <c r="E433" s="211">
        <v>90</v>
      </c>
      <c r="F433" s="226"/>
      <c r="G433" s="304"/>
    </row>
    <row r="434" spans="1:7" s="206" customFormat="1" ht="15" customHeight="1">
      <c r="A434" s="207"/>
      <c r="B434" s="208"/>
      <c r="C434" s="202" t="s">
        <v>200</v>
      </c>
      <c r="D434" s="203" t="s">
        <v>122</v>
      </c>
      <c r="E434" s="204">
        <f>SUM(E435:E436)</f>
        <v>4706</v>
      </c>
      <c r="F434" s="219"/>
      <c r="G434" s="303"/>
    </row>
    <row r="435" spans="1:7" s="213" customFormat="1" ht="14.25" customHeight="1">
      <c r="A435" s="207"/>
      <c r="B435" s="208"/>
      <c r="C435" s="209"/>
      <c r="D435" s="210" t="s">
        <v>411</v>
      </c>
      <c r="E435" s="267">
        <v>2920</v>
      </c>
      <c r="F435" s="212"/>
      <c r="G435" s="304"/>
    </row>
    <row r="436" spans="1:7" s="213" customFormat="1" ht="14.25" customHeight="1">
      <c r="A436" s="207"/>
      <c r="B436" s="208"/>
      <c r="C436" s="209"/>
      <c r="D436" s="210" t="s">
        <v>412</v>
      </c>
      <c r="E436" s="211">
        <v>1786</v>
      </c>
      <c r="F436" s="212"/>
      <c r="G436" s="304"/>
    </row>
    <row r="437" spans="1:7" s="206" customFormat="1" ht="15" customHeight="1">
      <c r="A437" s="207"/>
      <c r="B437" s="208"/>
      <c r="C437" s="202" t="s">
        <v>257</v>
      </c>
      <c r="D437" s="203" t="s">
        <v>178</v>
      </c>
      <c r="E437" s="204">
        <f>SUM(E438:E439)</f>
        <v>324</v>
      </c>
      <c r="F437" s="219"/>
      <c r="G437" s="303"/>
    </row>
    <row r="438" spans="1:7" s="213" customFormat="1" ht="14.25" customHeight="1">
      <c r="A438" s="207"/>
      <c r="B438" s="208"/>
      <c r="C438" s="209"/>
      <c r="D438" s="210" t="s">
        <v>411</v>
      </c>
      <c r="E438" s="211">
        <v>324</v>
      </c>
      <c r="F438" s="212"/>
      <c r="G438" s="304"/>
    </row>
    <row r="439" spans="1:7" s="213" customFormat="1" ht="14.25" customHeight="1" hidden="1">
      <c r="A439" s="207"/>
      <c r="B439" s="208"/>
      <c r="C439" s="209"/>
      <c r="D439" s="210" t="s">
        <v>412</v>
      </c>
      <c r="E439" s="211"/>
      <c r="F439" s="212"/>
      <c r="G439" s="304"/>
    </row>
    <row r="440" spans="1:7" s="206" customFormat="1" ht="15" customHeight="1">
      <c r="A440" s="207"/>
      <c r="B440" s="208"/>
      <c r="C440" s="202" t="s">
        <v>414</v>
      </c>
      <c r="D440" s="203" t="s">
        <v>181</v>
      </c>
      <c r="E440" s="204">
        <f>SUM(E441:E442)</f>
        <v>1179</v>
      </c>
      <c r="F440" s="219"/>
      <c r="G440" s="303"/>
    </row>
    <row r="441" spans="1:7" s="213" customFormat="1" ht="14.25" customHeight="1">
      <c r="A441" s="207"/>
      <c r="B441" s="208"/>
      <c r="C441" s="209"/>
      <c r="D441" s="210" t="s">
        <v>411</v>
      </c>
      <c r="E441" s="211">
        <v>504</v>
      </c>
      <c r="F441" s="212"/>
      <c r="G441" s="304"/>
    </row>
    <row r="442" spans="1:7" s="213" customFormat="1" ht="14.25" customHeight="1">
      <c r="A442" s="207"/>
      <c r="B442" s="208"/>
      <c r="C442" s="209"/>
      <c r="D442" s="210" t="s">
        <v>412</v>
      </c>
      <c r="E442" s="211">
        <v>675</v>
      </c>
      <c r="F442" s="212"/>
      <c r="G442" s="304"/>
    </row>
    <row r="443" spans="1:7" s="206" customFormat="1" ht="15" customHeight="1">
      <c r="A443" s="207"/>
      <c r="B443" s="208"/>
      <c r="C443" s="202" t="s">
        <v>201</v>
      </c>
      <c r="D443" s="203" t="s">
        <v>183</v>
      </c>
      <c r="E443" s="204">
        <f>SUM(E444:E445)</f>
        <v>274</v>
      </c>
      <c r="F443" s="219"/>
      <c r="G443" s="303"/>
    </row>
    <row r="444" spans="1:7" s="213" customFormat="1" ht="14.25" customHeight="1">
      <c r="A444" s="207"/>
      <c r="B444" s="208"/>
      <c r="C444" s="209"/>
      <c r="D444" s="210" t="s">
        <v>411</v>
      </c>
      <c r="E444" s="211">
        <v>130</v>
      </c>
      <c r="F444" s="212"/>
      <c r="G444" s="304"/>
    </row>
    <row r="445" spans="1:7" s="213" customFormat="1" ht="14.25" customHeight="1">
      <c r="A445" s="207"/>
      <c r="B445" s="208"/>
      <c r="C445" s="209"/>
      <c r="D445" s="210" t="s">
        <v>412</v>
      </c>
      <c r="E445" s="211">
        <v>144</v>
      </c>
      <c r="F445" s="212"/>
      <c r="G445" s="304"/>
    </row>
    <row r="446" spans="1:7" s="206" customFormat="1" ht="15" customHeight="1">
      <c r="A446" s="207"/>
      <c r="B446" s="208"/>
      <c r="C446" s="202" t="s">
        <v>215</v>
      </c>
      <c r="D446" s="203" t="s">
        <v>133</v>
      </c>
      <c r="E446" s="204">
        <f>SUM(E447:E448)</f>
        <v>774</v>
      </c>
      <c r="F446" s="219"/>
      <c r="G446" s="303"/>
    </row>
    <row r="447" spans="1:7" s="213" customFormat="1" ht="14.25" customHeight="1">
      <c r="A447" s="207"/>
      <c r="B447" s="208"/>
      <c r="C447" s="209"/>
      <c r="D447" s="210" t="s">
        <v>411</v>
      </c>
      <c r="E447" s="211">
        <v>610</v>
      </c>
      <c r="F447" s="212"/>
      <c r="G447" s="304"/>
    </row>
    <row r="448" spans="1:7" s="213" customFormat="1" ht="14.25" customHeight="1">
      <c r="A448" s="207"/>
      <c r="B448" s="208"/>
      <c r="C448" s="209"/>
      <c r="D448" s="210" t="s">
        <v>412</v>
      </c>
      <c r="E448" s="211">
        <v>164</v>
      </c>
      <c r="F448" s="212"/>
      <c r="G448" s="304"/>
    </row>
    <row r="449" spans="1:7" s="206" customFormat="1" ht="15" customHeight="1">
      <c r="A449" s="207"/>
      <c r="B449" s="208"/>
      <c r="C449" s="202" t="s">
        <v>238</v>
      </c>
      <c r="D449" s="203" t="s">
        <v>123</v>
      </c>
      <c r="E449" s="204">
        <f>SUM(E450:E451)</f>
        <v>8530</v>
      </c>
      <c r="F449" s="219"/>
      <c r="G449" s="303"/>
    </row>
    <row r="450" spans="1:7" s="213" customFormat="1" ht="14.25" customHeight="1">
      <c r="A450" s="207"/>
      <c r="B450" s="208"/>
      <c r="C450" s="209"/>
      <c r="D450" s="210" t="s">
        <v>411</v>
      </c>
      <c r="E450" s="211">
        <v>5708</v>
      </c>
      <c r="F450" s="212"/>
      <c r="G450" s="304"/>
    </row>
    <row r="451" spans="1:7" s="213" customFormat="1" ht="14.25" customHeight="1">
      <c r="A451" s="207"/>
      <c r="B451" s="208"/>
      <c r="C451" s="210"/>
      <c r="D451" s="210" t="s">
        <v>412</v>
      </c>
      <c r="E451" s="211">
        <v>2822</v>
      </c>
      <c r="F451" s="212"/>
      <c r="G451" s="304"/>
    </row>
    <row r="452" spans="1:7" s="206" customFormat="1" ht="25.5" customHeight="1">
      <c r="A452" s="207"/>
      <c r="B452" s="208"/>
      <c r="C452" s="202" t="s">
        <v>251</v>
      </c>
      <c r="D452" s="203" t="s">
        <v>187</v>
      </c>
      <c r="E452" s="204">
        <f>SUM(E453:E454)</f>
        <v>190</v>
      </c>
      <c r="F452" s="219"/>
      <c r="G452" s="303"/>
    </row>
    <row r="453" spans="1:7" s="213" customFormat="1" ht="14.25" customHeight="1">
      <c r="A453" s="207"/>
      <c r="B453" s="208"/>
      <c r="C453" s="209"/>
      <c r="D453" s="210" t="s">
        <v>411</v>
      </c>
      <c r="E453" s="211">
        <v>110</v>
      </c>
      <c r="F453" s="212"/>
      <c r="G453" s="304"/>
    </row>
    <row r="454" spans="1:7" s="213" customFormat="1" ht="14.25" customHeight="1">
      <c r="A454" s="207"/>
      <c r="B454" s="208"/>
      <c r="C454" s="210"/>
      <c r="D454" s="210" t="s">
        <v>412</v>
      </c>
      <c r="E454" s="211">
        <v>80</v>
      </c>
      <c r="F454" s="212"/>
      <c r="G454" s="304"/>
    </row>
    <row r="455" spans="1:7" s="206" customFormat="1" ht="14.25" customHeight="1">
      <c r="A455" s="207"/>
      <c r="B455" s="208"/>
      <c r="C455" s="202" t="s">
        <v>259</v>
      </c>
      <c r="D455" s="203" t="s">
        <v>188</v>
      </c>
      <c r="E455" s="204">
        <f>SUM(E456:E457)</f>
        <v>1184</v>
      </c>
      <c r="F455" s="219"/>
      <c r="G455" s="303"/>
    </row>
    <row r="456" spans="1:7" s="213" customFormat="1" ht="14.25" customHeight="1">
      <c r="A456" s="207"/>
      <c r="B456" s="208"/>
      <c r="C456" s="209"/>
      <c r="D456" s="210" t="s">
        <v>411</v>
      </c>
      <c r="E456" s="211">
        <v>890</v>
      </c>
      <c r="F456" s="212"/>
      <c r="G456" s="304"/>
    </row>
    <row r="457" spans="1:7" s="213" customFormat="1" ht="14.25" customHeight="1">
      <c r="A457" s="224"/>
      <c r="B457" s="225"/>
      <c r="C457" s="210"/>
      <c r="D457" s="210" t="s">
        <v>412</v>
      </c>
      <c r="E457" s="211">
        <v>294</v>
      </c>
      <c r="F457" s="212"/>
      <c r="G457" s="304"/>
    </row>
    <row r="458" spans="1:7" s="30" customFormat="1" ht="17.25" customHeight="1">
      <c r="A458" s="29"/>
      <c r="B458" s="51">
        <v>80104</v>
      </c>
      <c r="C458" s="356" t="s">
        <v>102</v>
      </c>
      <c r="D458" s="357"/>
      <c r="E458" s="52">
        <f>E459+E466+E467+E468+E464</f>
        <v>102200</v>
      </c>
      <c r="F458" s="51">
        <f>SUM(F465:F468)</f>
        <v>-26000</v>
      </c>
      <c r="G458" s="299"/>
    </row>
    <row r="459" spans="1:7" s="10" customFormat="1" ht="27.75" customHeight="1">
      <c r="A459" s="68"/>
      <c r="B459" s="69"/>
      <c r="C459" s="72" t="s">
        <v>234</v>
      </c>
      <c r="D459" s="16" t="s">
        <v>584</v>
      </c>
      <c r="E459" s="73">
        <f>SUM(E460:E461)</f>
        <v>6200</v>
      </c>
      <c r="G459" s="298"/>
    </row>
    <row r="460" spans="1:5" ht="15" customHeight="1" hidden="1">
      <c r="A460" s="68"/>
      <c r="B460" s="69"/>
      <c r="C460" s="479" t="s">
        <v>235</v>
      </c>
      <c r="D460" s="479"/>
      <c r="E460" s="66"/>
    </row>
    <row r="461" spans="1:5" ht="11.25" customHeight="1">
      <c r="A461" s="143"/>
      <c r="B461" s="144"/>
      <c r="C461" s="479" t="s">
        <v>236</v>
      </c>
      <c r="D461" s="479"/>
      <c r="E461" s="66">
        <v>6200</v>
      </c>
    </row>
    <row r="462" spans="1:5" ht="3.75" customHeight="1">
      <c r="A462" s="68"/>
      <c r="B462" s="69"/>
      <c r="C462" s="163"/>
      <c r="D462" s="163"/>
      <c r="E462" s="163"/>
    </row>
    <row r="463" spans="1:5" ht="22.5">
      <c r="A463" s="99" t="s">
        <v>0</v>
      </c>
      <c r="B463" s="99" t="s">
        <v>111</v>
      </c>
      <c r="C463" s="99" t="s">
        <v>2</v>
      </c>
      <c r="D463" s="122" t="s">
        <v>366</v>
      </c>
      <c r="E463" s="188" t="s">
        <v>318</v>
      </c>
    </row>
    <row r="464" spans="1:7" s="10" customFormat="1" ht="20.25" customHeight="1">
      <c r="A464" s="68"/>
      <c r="B464" s="69"/>
      <c r="C464" s="72" t="s">
        <v>377</v>
      </c>
      <c r="D464" s="16" t="s">
        <v>378</v>
      </c>
      <c r="E464" s="73">
        <f>E465</f>
        <v>81000</v>
      </c>
      <c r="G464" s="298"/>
    </row>
    <row r="465" spans="1:6" ht="15" customHeight="1">
      <c r="A465" s="68"/>
      <c r="B465" s="69"/>
      <c r="C465" s="479" t="s">
        <v>556</v>
      </c>
      <c r="D465" s="479"/>
      <c r="E465" s="66">
        <f>111000+F465</f>
        <v>81000</v>
      </c>
      <c r="F465" s="10">
        <v>-30000</v>
      </c>
    </row>
    <row r="466" spans="1:7" s="6" customFormat="1" ht="17.25" customHeight="1">
      <c r="A466" s="68"/>
      <c r="B466" s="69"/>
      <c r="C466" s="72" t="s">
        <v>199</v>
      </c>
      <c r="D466" s="16" t="s">
        <v>120</v>
      </c>
      <c r="E466" s="73">
        <v>1100</v>
      </c>
      <c r="G466" s="297"/>
    </row>
    <row r="467" spans="1:7" s="6" customFormat="1" ht="17.25" customHeight="1">
      <c r="A467" s="68"/>
      <c r="B467" s="69"/>
      <c r="C467" s="72" t="s">
        <v>204</v>
      </c>
      <c r="D467" s="16" t="s">
        <v>425</v>
      </c>
      <c r="E467" s="73">
        <v>1500</v>
      </c>
      <c r="G467" s="297"/>
    </row>
    <row r="468" spans="1:7" s="6" customFormat="1" ht="17.25" customHeight="1">
      <c r="A468" s="143"/>
      <c r="B468" s="144"/>
      <c r="C468" s="72" t="s">
        <v>200</v>
      </c>
      <c r="D468" s="16" t="s">
        <v>122</v>
      </c>
      <c r="E468" s="73">
        <f>8400+4000</f>
        <v>12400</v>
      </c>
      <c r="F468" s="6">
        <v>4000</v>
      </c>
      <c r="G468" s="297"/>
    </row>
    <row r="469" spans="1:7" s="198" customFormat="1" ht="19.5" customHeight="1">
      <c r="A469" s="194"/>
      <c r="B469" s="195">
        <v>80110</v>
      </c>
      <c r="C469" s="347" t="s">
        <v>416</v>
      </c>
      <c r="D469" s="348"/>
      <c r="E469" s="196">
        <f>SUM(E471:E489)</f>
        <v>1473485</v>
      </c>
      <c r="F469" s="197"/>
      <c r="G469" s="302"/>
    </row>
    <row r="470" spans="1:7" s="213" customFormat="1" ht="14.25" customHeight="1" hidden="1">
      <c r="A470" s="207"/>
      <c r="B470" s="208"/>
      <c r="C470" s="209"/>
      <c r="D470" s="527" t="s">
        <v>411</v>
      </c>
      <c r="E470" s="528"/>
      <c r="F470" s="212"/>
      <c r="G470" s="304"/>
    </row>
    <row r="471" spans="1:7" s="217" customFormat="1" ht="15.75" customHeight="1">
      <c r="A471" s="547"/>
      <c r="B471" s="548"/>
      <c r="C471" s="214">
        <v>3020</v>
      </c>
      <c r="D471" s="203" t="s">
        <v>410</v>
      </c>
      <c r="E471" s="204">
        <v>57185</v>
      </c>
      <c r="F471" s="216"/>
      <c r="G471" s="303"/>
    </row>
    <row r="472" spans="1:7" s="217" customFormat="1" ht="15.75" customHeight="1">
      <c r="A472" s="547"/>
      <c r="B472" s="548"/>
      <c r="C472" s="214">
        <v>4010</v>
      </c>
      <c r="D472" s="215" t="s">
        <v>115</v>
      </c>
      <c r="E472" s="204">
        <v>951399</v>
      </c>
      <c r="F472" s="216"/>
      <c r="G472" s="303"/>
    </row>
    <row r="473" spans="1:7" s="217" customFormat="1" ht="15.75" customHeight="1">
      <c r="A473" s="547"/>
      <c r="B473" s="548"/>
      <c r="C473" s="229">
        <v>4040</v>
      </c>
      <c r="D473" s="215" t="s">
        <v>116</v>
      </c>
      <c r="E473" s="204">
        <v>69613</v>
      </c>
      <c r="F473" s="216"/>
      <c r="G473" s="303"/>
    </row>
    <row r="474" spans="1:9" s="217" customFormat="1" ht="15.75" customHeight="1">
      <c r="A474" s="547"/>
      <c r="B474" s="548"/>
      <c r="C474" s="202" t="s">
        <v>196</v>
      </c>
      <c r="D474" s="203" t="s">
        <v>117</v>
      </c>
      <c r="E474" s="204">
        <v>164597</v>
      </c>
      <c r="F474" s="216"/>
      <c r="G474" s="303"/>
      <c r="H474" s="206"/>
      <c r="I474" s="206"/>
    </row>
    <row r="475" spans="1:9" s="217" customFormat="1" ht="15.75" customHeight="1">
      <c r="A475" s="547"/>
      <c r="B475" s="548"/>
      <c r="C475" s="202" t="s">
        <v>197</v>
      </c>
      <c r="D475" s="203" t="s">
        <v>118</v>
      </c>
      <c r="E475" s="204">
        <v>26004</v>
      </c>
      <c r="F475" s="212"/>
      <c r="G475" s="303"/>
      <c r="H475" s="206"/>
      <c r="I475" s="206"/>
    </row>
    <row r="476" spans="1:7" s="206" customFormat="1" ht="15.75" customHeight="1">
      <c r="A476" s="547"/>
      <c r="B476" s="548"/>
      <c r="C476" s="202" t="s">
        <v>198</v>
      </c>
      <c r="D476" s="218" t="s">
        <v>119</v>
      </c>
      <c r="E476" s="204">
        <v>2640</v>
      </c>
      <c r="F476" s="219"/>
      <c r="G476" s="303"/>
    </row>
    <row r="477" spans="1:7" s="206" customFormat="1" ht="15.75" customHeight="1">
      <c r="A477" s="547"/>
      <c r="B477" s="548"/>
      <c r="C477" s="202" t="s">
        <v>199</v>
      </c>
      <c r="D477" s="203" t="s">
        <v>120</v>
      </c>
      <c r="E477" s="204">
        <v>92540</v>
      </c>
      <c r="F477" s="219"/>
      <c r="G477" s="303"/>
    </row>
    <row r="478" spans="1:7" s="206" customFormat="1" ht="15.75" customHeight="1">
      <c r="A478" s="547"/>
      <c r="B478" s="548"/>
      <c r="C478" s="202" t="s">
        <v>353</v>
      </c>
      <c r="D478" s="218" t="s">
        <v>413</v>
      </c>
      <c r="E478" s="204">
        <v>2000</v>
      </c>
      <c r="F478" s="219"/>
      <c r="G478" s="303"/>
    </row>
    <row r="479" spans="1:7" s="213" customFormat="1" ht="17.25" customHeight="1">
      <c r="A479" s="547"/>
      <c r="B479" s="548"/>
      <c r="C479" s="202" t="s">
        <v>204</v>
      </c>
      <c r="D479" s="218" t="s">
        <v>147</v>
      </c>
      <c r="E479" s="204">
        <v>22000</v>
      </c>
      <c r="F479" s="230"/>
      <c r="G479" s="306"/>
    </row>
    <row r="480" spans="1:7" s="206" customFormat="1" ht="16.5" customHeight="1">
      <c r="A480" s="547"/>
      <c r="B480" s="548"/>
      <c r="C480" s="202" t="s">
        <v>268</v>
      </c>
      <c r="D480" s="203" t="s">
        <v>269</v>
      </c>
      <c r="E480" s="204">
        <v>958</v>
      </c>
      <c r="F480" s="219"/>
      <c r="G480" s="303"/>
    </row>
    <row r="481" spans="1:7" s="206" customFormat="1" ht="15" customHeight="1">
      <c r="A481" s="547"/>
      <c r="B481" s="548"/>
      <c r="C481" s="202" t="s">
        <v>200</v>
      </c>
      <c r="D481" s="203" t="s">
        <v>122</v>
      </c>
      <c r="E481" s="204">
        <v>20450</v>
      </c>
      <c r="F481" s="219"/>
      <c r="G481" s="303"/>
    </row>
    <row r="482" spans="1:7" s="206" customFormat="1" ht="15" customHeight="1">
      <c r="A482" s="547"/>
      <c r="B482" s="548"/>
      <c r="C482" s="202" t="s">
        <v>257</v>
      </c>
      <c r="D482" s="203" t="s">
        <v>178</v>
      </c>
      <c r="E482" s="204">
        <v>2268</v>
      </c>
      <c r="F482" s="219"/>
      <c r="G482" s="303"/>
    </row>
    <row r="483" spans="1:7" s="206" customFormat="1" ht="15" customHeight="1">
      <c r="A483" s="547"/>
      <c r="B483" s="548"/>
      <c r="C483" s="202" t="s">
        <v>414</v>
      </c>
      <c r="D483" s="203" t="s">
        <v>181</v>
      </c>
      <c r="E483" s="204">
        <v>3528</v>
      </c>
      <c r="F483" s="219"/>
      <c r="G483" s="303"/>
    </row>
    <row r="484" spans="1:7" s="206" customFormat="1" ht="15" customHeight="1">
      <c r="A484" s="547"/>
      <c r="B484" s="548"/>
      <c r="C484" s="202" t="s">
        <v>201</v>
      </c>
      <c r="D484" s="203" t="s">
        <v>183</v>
      </c>
      <c r="E484" s="204">
        <v>925</v>
      </c>
      <c r="F484" s="219"/>
      <c r="G484" s="303"/>
    </row>
    <row r="485" spans="1:7" s="206" customFormat="1" ht="15" customHeight="1">
      <c r="A485" s="547"/>
      <c r="B485" s="548"/>
      <c r="C485" s="202" t="s">
        <v>215</v>
      </c>
      <c r="D485" s="203" t="s">
        <v>133</v>
      </c>
      <c r="E485" s="204">
        <v>4285</v>
      </c>
      <c r="F485" s="219"/>
      <c r="G485" s="303"/>
    </row>
    <row r="486" spans="1:7" s="206" customFormat="1" ht="15" customHeight="1">
      <c r="A486" s="547"/>
      <c r="B486" s="548"/>
      <c r="C486" s="202" t="s">
        <v>238</v>
      </c>
      <c r="D486" s="203" t="s">
        <v>123</v>
      </c>
      <c r="E486" s="204">
        <v>46828</v>
      </c>
      <c r="F486" s="219"/>
      <c r="G486" s="303"/>
    </row>
    <row r="487" spans="1:7" s="206" customFormat="1" ht="24" customHeight="1">
      <c r="A487" s="547"/>
      <c r="B487" s="548"/>
      <c r="C487" s="202" t="s">
        <v>258</v>
      </c>
      <c r="D487" s="203" t="s">
        <v>186</v>
      </c>
      <c r="E487" s="204">
        <v>1000</v>
      </c>
      <c r="F487" s="219"/>
      <c r="G487" s="303"/>
    </row>
    <row r="488" spans="1:7" s="206" customFormat="1" ht="26.25" customHeight="1">
      <c r="A488" s="547"/>
      <c r="B488" s="548"/>
      <c r="C488" s="202" t="s">
        <v>251</v>
      </c>
      <c r="D488" s="203" t="s">
        <v>187</v>
      </c>
      <c r="E488" s="204">
        <v>755</v>
      </c>
      <c r="F488" s="219"/>
      <c r="G488" s="303"/>
    </row>
    <row r="489" spans="1:7" s="206" customFormat="1" ht="15.75" customHeight="1">
      <c r="A489" s="549"/>
      <c r="B489" s="550"/>
      <c r="C489" s="202" t="s">
        <v>259</v>
      </c>
      <c r="D489" s="203" t="s">
        <v>188</v>
      </c>
      <c r="E489" s="204">
        <v>4510</v>
      </c>
      <c r="F489" s="231"/>
      <c r="G489" s="303"/>
    </row>
    <row r="490" spans="1:7" s="30" customFormat="1" ht="19.5" customHeight="1">
      <c r="A490" s="29"/>
      <c r="B490" s="51">
        <v>80113</v>
      </c>
      <c r="C490" s="356" t="s">
        <v>103</v>
      </c>
      <c r="D490" s="357"/>
      <c r="E490" s="52">
        <f>E491+E492+E493+E494+E495+E499</f>
        <v>252748</v>
      </c>
      <c r="G490" s="299"/>
    </row>
    <row r="491" spans="1:7" s="10" customFormat="1" ht="15.75" customHeight="1" hidden="1">
      <c r="A491" s="493"/>
      <c r="B491" s="494"/>
      <c r="C491" s="14">
        <v>4040</v>
      </c>
      <c r="D491" s="31" t="s">
        <v>116</v>
      </c>
      <c r="E491" s="73"/>
      <c r="G491" s="298"/>
    </row>
    <row r="492" spans="1:7" s="10" customFormat="1" ht="15.75" customHeight="1" hidden="1">
      <c r="A492" s="493"/>
      <c r="B492" s="494"/>
      <c r="C492" s="72" t="s">
        <v>196</v>
      </c>
      <c r="D492" s="16" t="s">
        <v>117</v>
      </c>
      <c r="E492" s="73"/>
      <c r="G492" s="298"/>
    </row>
    <row r="493" spans="1:7" s="10" customFormat="1" ht="15.75" customHeight="1" hidden="1">
      <c r="A493" s="493"/>
      <c r="B493" s="494"/>
      <c r="C493" s="72" t="s">
        <v>197</v>
      </c>
      <c r="D493" s="16" t="s">
        <v>118</v>
      </c>
      <c r="E493" s="73"/>
      <c r="G493" s="298"/>
    </row>
    <row r="494" spans="1:7" s="6" customFormat="1" ht="15.75" customHeight="1" hidden="1">
      <c r="A494" s="493"/>
      <c r="B494" s="494"/>
      <c r="C494" s="72" t="s">
        <v>198</v>
      </c>
      <c r="D494" s="16" t="s">
        <v>119</v>
      </c>
      <c r="E494" s="73"/>
      <c r="G494" s="297"/>
    </row>
    <row r="495" spans="1:7" s="6" customFormat="1" ht="15" customHeight="1">
      <c r="A495" s="493"/>
      <c r="B495" s="494"/>
      <c r="C495" s="72" t="s">
        <v>200</v>
      </c>
      <c r="D495" s="16" t="s">
        <v>122</v>
      </c>
      <c r="E495" s="73">
        <f>SUM(E496:E497)</f>
        <v>252748</v>
      </c>
      <c r="G495" s="297"/>
    </row>
    <row r="496" spans="1:7" s="213" customFormat="1" ht="14.25" customHeight="1">
      <c r="A496" s="493"/>
      <c r="B496" s="494"/>
      <c r="C496" s="268"/>
      <c r="D496" s="268" t="s">
        <v>411</v>
      </c>
      <c r="E496" s="269">
        <v>182748</v>
      </c>
      <c r="F496" s="212"/>
      <c r="G496" s="304"/>
    </row>
    <row r="497" spans="1:7" s="213" customFormat="1" ht="14.25" customHeight="1">
      <c r="A497" s="493"/>
      <c r="B497" s="494"/>
      <c r="C497" s="210"/>
      <c r="D497" s="210" t="s">
        <v>428</v>
      </c>
      <c r="E497" s="270">
        <v>70000</v>
      </c>
      <c r="F497" s="212"/>
      <c r="G497" s="304"/>
    </row>
    <row r="498" spans="1:5" ht="11.25" hidden="1">
      <c r="A498" s="493"/>
      <c r="B498" s="494"/>
      <c r="C498" s="38"/>
      <c r="D498" s="55" t="s">
        <v>237</v>
      </c>
      <c r="E498" s="66">
        <v>70000</v>
      </c>
    </row>
    <row r="499" spans="1:7" s="6" customFormat="1" ht="35.25" customHeight="1" hidden="1">
      <c r="A499" s="495"/>
      <c r="B499" s="496"/>
      <c r="C499" s="26">
        <v>6210</v>
      </c>
      <c r="D499" s="16" t="s">
        <v>379</v>
      </c>
      <c r="E499" s="73"/>
      <c r="G499" s="297"/>
    </row>
    <row r="500" spans="1:5" ht="11.25" hidden="1">
      <c r="A500" s="83"/>
      <c r="B500" s="84"/>
      <c r="C500" s="38"/>
      <c r="D500" s="55" t="s">
        <v>239</v>
      </c>
      <c r="E500" s="27"/>
    </row>
    <row r="501" spans="1:9" s="217" customFormat="1" ht="17.25" customHeight="1">
      <c r="A501" s="232"/>
      <c r="B501" s="233">
        <v>80146</v>
      </c>
      <c r="C501" s="347" t="s">
        <v>417</v>
      </c>
      <c r="D501" s="348"/>
      <c r="E501" s="234">
        <f>E502</f>
        <v>17076</v>
      </c>
      <c r="F501" s="212"/>
      <c r="G501" s="303"/>
      <c r="H501" s="235"/>
      <c r="I501" s="235"/>
    </row>
    <row r="502" spans="1:7" s="206" customFormat="1" ht="24" customHeight="1">
      <c r="A502" s="236"/>
      <c r="B502" s="237"/>
      <c r="C502" s="202" t="s">
        <v>258</v>
      </c>
      <c r="D502" s="203" t="s">
        <v>186</v>
      </c>
      <c r="E502" s="204">
        <f>SUM(E503:E504)</f>
        <v>17076</v>
      </c>
      <c r="F502" s="238"/>
      <c r="G502" s="303"/>
    </row>
    <row r="503" spans="1:7" s="213" customFormat="1" ht="14.25" customHeight="1">
      <c r="A503" s="207"/>
      <c r="B503" s="208"/>
      <c r="C503" s="209"/>
      <c r="D503" s="210" t="s">
        <v>411</v>
      </c>
      <c r="E503" s="270">
        <v>13843</v>
      </c>
      <c r="F503" s="212"/>
      <c r="G503" s="304"/>
    </row>
    <row r="504" spans="1:7" s="213" customFormat="1" ht="14.25" customHeight="1">
      <c r="A504" s="207"/>
      <c r="B504" s="208"/>
      <c r="C504" s="209"/>
      <c r="D504" s="210" t="s">
        <v>412</v>
      </c>
      <c r="E504" s="270">
        <v>3233</v>
      </c>
      <c r="F504" s="212"/>
      <c r="G504" s="304"/>
    </row>
    <row r="505" spans="1:7" s="10" customFormat="1" ht="17.25" customHeight="1">
      <c r="A505" s="59"/>
      <c r="B505" s="78">
        <v>80195</v>
      </c>
      <c r="C505" s="356" t="s">
        <v>8</v>
      </c>
      <c r="D505" s="357"/>
      <c r="E505" s="61">
        <f>E506+E513+E516</f>
        <v>69201</v>
      </c>
      <c r="G505" s="298"/>
    </row>
    <row r="506" spans="1:7" s="6" customFormat="1" ht="16.5" customHeight="1">
      <c r="A506" s="354"/>
      <c r="B506" s="355"/>
      <c r="C506" s="72" t="s">
        <v>198</v>
      </c>
      <c r="D506" s="16" t="s">
        <v>119</v>
      </c>
      <c r="E506" s="73">
        <v>500</v>
      </c>
      <c r="G506" s="297"/>
    </row>
    <row r="507" spans="1:5" ht="11.25">
      <c r="A507" s="354"/>
      <c r="B507" s="355"/>
      <c r="C507" s="38"/>
      <c r="D507" s="274" t="s">
        <v>240</v>
      </c>
      <c r="E507" s="27"/>
    </row>
    <row r="508" spans="1:7" s="6" customFormat="1" ht="16.5" customHeight="1" hidden="1">
      <c r="A508" s="354"/>
      <c r="B508" s="355"/>
      <c r="C508" s="85" t="s">
        <v>212</v>
      </c>
      <c r="D508" s="86" t="s">
        <v>121</v>
      </c>
      <c r="E508" s="87"/>
      <c r="G508" s="297"/>
    </row>
    <row r="509" spans="1:5" ht="12" customHeight="1" hidden="1">
      <c r="A509" s="354"/>
      <c r="B509" s="355"/>
      <c r="C509" s="38"/>
      <c r="D509" s="55"/>
      <c r="E509" s="27"/>
    </row>
    <row r="510" spans="1:7" s="6" customFormat="1" ht="16.5" customHeight="1" hidden="1">
      <c r="A510" s="354"/>
      <c r="B510" s="355"/>
      <c r="C510" s="77" t="s">
        <v>200</v>
      </c>
      <c r="D510" s="16" t="s">
        <v>122</v>
      </c>
      <c r="E510" s="73">
        <f>SUM(E511:E512)</f>
        <v>0</v>
      </c>
      <c r="G510" s="297"/>
    </row>
    <row r="511" spans="1:5" ht="15" customHeight="1" hidden="1">
      <c r="A511" s="354"/>
      <c r="B511" s="355"/>
      <c r="C511" s="20"/>
      <c r="D511" s="24" t="s">
        <v>241</v>
      </c>
      <c r="E511" s="27"/>
    </row>
    <row r="512" spans="1:5" ht="15.75" customHeight="1" hidden="1">
      <c r="A512" s="354"/>
      <c r="B512" s="355"/>
      <c r="C512" s="479" t="s">
        <v>352</v>
      </c>
      <c r="D512" s="479"/>
      <c r="E512" s="66"/>
    </row>
    <row r="513" spans="1:7" s="206" customFormat="1" ht="17.25" customHeight="1">
      <c r="A513" s="354"/>
      <c r="B513" s="355"/>
      <c r="C513" s="202" t="s">
        <v>238</v>
      </c>
      <c r="D513" s="203" t="s">
        <v>123</v>
      </c>
      <c r="E513" s="204">
        <f>E514+E515</f>
        <v>37657</v>
      </c>
      <c r="F513" s="219"/>
      <c r="G513" s="303"/>
    </row>
    <row r="514" spans="1:7" s="213" customFormat="1" ht="14.25" customHeight="1">
      <c r="A514" s="354"/>
      <c r="B514" s="355"/>
      <c r="C514" s="268"/>
      <c r="D514" s="268" t="s">
        <v>411</v>
      </c>
      <c r="E514" s="269">
        <v>22510</v>
      </c>
      <c r="F514" s="212"/>
      <c r="G514" s="304"/>
    </row>
    <row r="515" spans="1:7" s="213" customFormat="1" ht="14.25" customHeight="1">
      <c r="A515" s="354"/>
      <c r="B515" s="355"/>
      <c r="C515" s="210"/>
      <c r="D515" s="210" t="s">
        <v>412</v>
      </c>
      <c r="E515" s="270">
        <v>15147</v>
      </c>
      <c r="F515" s="212"/>
      <c r="G515" s="304"/>
    </row>
    <row r="516" spans="1:7" s="6" customFormat="1" ht="16.5" customHeight="1">
      <c r="A516" s="354"/>
      <c r="B516" s="355"/>
      <c r="C516" s="72" t="s">
        <v>242</v>
      </c>
      <c r="D516" s="86" t="s">
        <v>124</v>
      </c>
      <c r="E516" s="73">
        <f>SUM(E517:E518)</f>
        <v>31044</v>
      </c>
      <c r="G516" s="297"/>
    </row>
    <row r="517" spans="1:5" ht="15" customHeight="1">
      <c r="A517" s="68"/>
      <c r="B517" s="69"/>
      <c r="C517" s="353" t="s">
        <v>557</v>
      </c>
      <c r="D517" s="353"/>
      <c r="E517" s="148">
        <v>22144</v>
      </c>
    </row>
    <row r="518" spans="1:5" ht="14.25" customHeight="1">
      <c r="A518" s="471"/>
      <c r="B518" s="472"/>
      <c r="C518" s="337" t="s">
        <v>558</v>
      </c>
      <c r="D518" s="337"/>
      <c r="E518" s="153">
        <v>8900</v>
      </c>
    </row>
    <row r="519" spans="1:7" s="79" customFormat="1" ht="15.75" customHeight="1">
      <c r="A519" s="88">
        <v>851</v>
      </c>
      <c r="B519" s="358" t="s">
        <v>243</v>
      </c>
      <c r="C519" s="345"/>
      <c r="D519" s="346"/>
      <c r="E519" s="145">
        <f>E520+E532+E525</f>
        <v>1055809.73</v>
      </c>
      <c r="G519" s="307"/>
    </row>
    <row r="520" spans="1:7" s="10" customFormat="1" ht="17.25" customHeight="1">
      <c r="A520" s="59"/>
      <c r="B520" s="78">
        <v>85121</v>
      </c>
      <c r="C520" s="356" t="s">
        <v>73</v>
      </c>
      <c r="D520" s="357"/>
      <c r="E520" s="61">
        <f>E522+E524</f>
        <v>990000</v>
      </c>
      <c r="G520" s="298"/>
    </row>
    <row r="521" spans="1:5" ht="15.75" customHeight="1">
      <c r="A521" s="291"/>
      <c r="B521" s="292"/>
      <c r="C521" s="525" t="s">
        <v>395</v>
      </c>
      <c r="D521" s="525"/>
      <c r="E521" s="526"/>
    </row>
    <row r="522" spans="1:7" s="6" customFormat="1" ht="15" customHeight="1">
      <c r="A522" s="293"/>
      <c r="B522" s="294"/>
      <c r="C522" s="72" t="s">
        <v>242</v>
      </c>
      <c r="D522" s="86" t="s">
        <v>124</v>
      </c>
      <c r="E522" s="73">
        <f>514000+109000+F522</f>
        <v>990000</v>
      </c>
      <c r="F522" s="6">
        <v>367000</v>
      </c>
      <c r="G522" s="308">
        <f>E522-F522</f>
        <v>623000</v>
      </c>
    </row>
    <row r="523" spans="1:7" s="6" customFormat="1" ht="18.75" customHeight="1" hidden="1">
      <c r="A523" s="293"/>
      <c r="B523" s="294"/>
      <c r="C523" s="167" t="s">
        <v>244</v>
      </c>
      <c r="D523" s="16" t="s">
        <v>132</v>
      </c>
      <c r="E523" s="73"/>
      <c r="G523" s="297"/>
    </row>
    <row r="524" spans="1:7" s="6" customFormat="1" ht="45" hidden="1">
      <c r="A524" s="354" t="s">
        <v>169</v>
      </c>
      <c r="B524" s="355"/>
      <c r="C524" s="72" t="s">
        <v>295</v>
      </c>
      <c r="D524" s="16" t="s">
        <v>296</v>
      </c>
      <c r="E524" s="73"/>
      <c r="G524" s="297"/>
    </row>
    <row r="525" spans="1:7" s="10" customFormat="1" ht="20.25" customHeight="1" hidden="1">
      <c r="A525" s="59"/>
      <c r="B525" s="78">
        <v>85153</v>
      </c>
      <c r="C525" s="521" t="s">
        <v>104</v>
      </c>
      <c r="D525" s="522"/>
      <c r="E525" s="61">
        <f>SUM(E527:E529)</f>
        <v>0</v>
      </c>
      <c r="G525" s="298"/>
    </row>
    <row r="526" spans="1:5" ht="11.25" hidden="1">
      <c r="A526" s="354" t="s">
        <v>159</v>
      </c>
      <c r="B526" s="355"/>
      <c r="C526" s="38"/>
      <c r="D526" s="55" t="s">
        <v>245</v>
      </c>
      <c r="E526" s="27"/>
    </row>
    <row r="527" spans="1:7" s="6" customFormat="1" ht="17.25" customHeight="1" hidden="1">
      <c r="A527" s="354"/>
      <c r="B527" s="355"/>
      <c r="C527" s="72" t="s">
        <v>199</v>
      </c>
      <c r="D527" s="16" t="s">
        <v>120</v>
      </c>
      <c r="E527" s="73"/>
      <c r="G527" s="297"/>
    </row>
    <row r="528" spans="1:7" s="10" customFormat="1" ht="17.25" customHeight="1" hidden="1">
      <c r="A528" s="354"/>
      <c r="B528" s="355"/>
      <c r="C528" s="72" t="s">
        <v>211</v>
      </c>
      <c r="D528" s="16" t="s">
        <v>190</v>
      </c>
      <c r="E528" s="73"/>
      <c r="G528" s="298"/>
    </row>
    <row r="529" spans="1:7" s="6" customFormat="1" ht="17.25" customHeight="1" hidden="1">
      <c r="A529" s="354"/>
      <c r="B529" s="355"/>
      <c r="C529" s="72" t="s">
        <v>200</v>
      </c>
      <c r="D529" s="16" t="s">
        <v>122</v>
      </c>
      <c r="E529" s="73"/>
      <c r="G529" s="297"/>
    </row>
    <row r="530" spans="1:5" ht="3.75" customHeight="1">
      <c r="A530" s="68"/>
      <c r="B530" s="69"/>
      <c r="C530" s="163"/>
      <c r="D530" s="163"/>
      <c r="E530" s="163"/>
    </row>
    <row r="531" spans="1:5" ht="22.5">
      <c r="A531" s="99" t="s">
        <v>0</v>
      </c>
      <c r="B531" s="99" t="s">
        <v>111</v>
      </c>
      <c r="C531" s="99" t="s">
        <v>2</v>
      </c>
      <c r="D531" s="122" t="s">
        <v>366</v>
      </c>
      <c r="E531" s="188" t="s">
        <v>318</v>
      </c>
    </row>
    <row r="532" spans="1:7" s="10" customFormat="1" ht="17.25" customHeight="1">
      <c r="A532" s="59"/>
      <c r="B532" s="78">
        <v>85154</v>
      </c>
      <c r="C532" s="356" t="s">
        <v>105</v>
      </c>
      <c r="D532" s="357"/>
      <c r="E532" s="139">
        <f>E535+E533+E534+E536+E538+E539+E541+E542+E543+E544+E545</f>
        <v>65809.73</v>
      </c>
      <c r="G532" s="298"/>
    </row>
    <row r="533" spans="1:7" s="6" customFormat="1" ht="27.75" customHeight="1">
      <c r="A533" s="68"/>
      <c r="B533" s="69"/>
      <c r="C533" s="72" t="s">
        <v>246</v>
      </c>
      <c r="D533" s="16" t="s">
        <v>247</v>
      </c>
      <c r="E533" s="73">
        <v>13200</v>
      </c>
      <c r="G533" s="297"/>
    </row>
    <row r="534" spans="1:7" s="6" customFormat="1" ht="24" customHeight="1">
      <c r="A534" s="68"/>
      <c r="B534" s="69"/>
      <c r="C534" s="72" t="s">
        <v>248</v>
      </c>
      <c r="D534" s="16" t="s">
        <v>249</v>
      </c>
      <c r="E534" s="73">
        <v>12000</v>
      </c>
      <c r="G534" s="297"/>
    </row>
    <row r="535" spans="1:7" s="6" customFormat="1" ht="36.75" customHeight="1">
      <c r="A535" s="68"/>
      <c r="B535" s="69"/>
      <c r="C535" s="72" t="s">
        <v>383</v>
      </c>
      <c r="D535" s="31" t="s">
        <v>193</v>
      </c>
      <c r="E535" s="73">
        <v>4500</v>
      </c>
      <c r="G535" s="297"/>
    </row>
    <row r="536" spans="1:7" s="6" customFormat="1" ht="17.25" customHeight="1">
      <c r="A536" s="68"/>
      <c r="B536" s="69"/>
      <c r="C536" s="72" t="s">
        <v>198</v>
      </c>
      <c r="D536" s="16" t="s">
        <v>119</v>
      </c>
      <c r="E536" s="73">
        <f>11500+600</f>
        <v>12100</v>
      </c>
      <c r="G536" s="297"/>
    </row>
    <row r="537" spans="1:5" ht="12" customHeight="1" hidden="1">
      <c r="A537" s="68"/>
      <c r="B537" s="69"/>
      <c r="C537" s="38"/>
      <c r="D537" s="55" t="s">
        <v>250</v>
      </c>
      <c r="E537" s="27"/>
    </row>
    <row r="538" spans="1:7" s="6" customFormat="1" ht="17.25" customHeight="1">
      <c r="A538" s="68"/>
      <c r="B538" s="69"/>
      <c r="C538" s="72" t="s">
        <v>199</v>
      </c>
      <c r="D538" s="16" t="s">
        <v>120</v>
      </c>
      <c r="E538" s="73">
        <f>8300+500</f>
        <v>8800</v>
      </c>
      <c r="G538" s="297"/>
    </row>
    <row r="539" spans="1:7" s="6" customFormat="1" ht="17.25" customHeight="1">
      <c r="A539" s="68"/>
      <c r="B539" s="69"/>
      <c r="C539" s="72" t="s">
        <v>211</v>
      </c>
      <c r="D539" s="16" t="s">
        <v>190</v>
      </c>
      <c r="E539" s="73">
        <v>1200</v>
      </c>
      <c r="G539" s="297"/>
    </row>
    <row r="540" spans="1:5" ht="15.75" customHeight="1" hidden="1">
      <c r="A540" s="68"/>
      <c r="B540" s="69"/>
      <c r="C540" s="19"/>
      <c r="D540" s="19"/>
      <c r="E540" s="19"/>
    </row>
    <row r="541" spans="1:7" s="6" customFormat="1" ht="17.25" customHeight="1">
      <c r="A541" s="68"/>
      <c r="B541" s="69"/>
      <c r="C541" s="167" t="s">
        <v>353</v>
      </c>
      <c r="D541" s="86" t="s">
        <v>354</v>
      </c>
      <c r="E541" s="73">
        <v>2000</v>
      </c>
      <c r="G541" s="297"/>
    </row>
    <row r="542" spans="1:7" s="6" customFormat="1" ht="17.25" customHeight="1">
      <c r="A542" s="68"/>
      <c r="B542" s="69"/>
      <c r="C542" s="72" t="s">
        <v>200</v>
      </c>
      <c r="D542" s="16" t="s">
        <v>122</v>
      </c>
      <c r="E542" s="140">
        <f>8000-600-500+F542</f>
        <v>7709.73</v>
      </c>
      <c r="F542" s="6">
        <v>809.73</v>
      </c>
      <c r="G542" s="297"/>
    </row>
    <row r="543" spans="1:7" s="6" customFormat="1" ht="17.25" customHeight="1">
      <c r="A543" s="68"/>
      <c r="B543" s="69"/>
      <c r="C543" s="90" t="s">
        <v>201</v>
      </c>
      <c r="D543" s="70" t="s">
        <v>183</v>
      </c>
      <c r="E543" s="73">
        <v>300</v>
      </c>
      <c r="G543" s="297"/>
    </row>
    <row r="544" spans="1:7" s="6" customFormat="1" ht="17.25" customHeight="1">
      <c r="A544" s="68"/>
      <c r="B544" s="69"/>
      <c r="C544" s="90" t="s">
        <v>215</v>
      </c>
      <c r="D544" s="70" t="s">
        <v>133</v>
      </c>
      <c r="E544" s="73">
        <v>4000</v>
      </c>
      <c r="F544" s="251"/>
      <c r="G544" s="309"/>
    </row>
    <row r="545" spans="1:7" s="6" customFormat="1" ht="22.5" customHeight="1" hidden="1">
      <c r="A545" s="143"/>
      <c r="B545" s="144"/>
      <c r="C545" s="72" t="s">
        <v>251</v>
      </c>
      <c r="D545" s="16" t="s">
        <v>187</v>
      </c>
      <c r="E545" s="73"/>
      <c r="F545" s="251"/>
      <c r="G545" s="309"/>
    </row>
    <row r="546" spans="1:7" s="79" customFormat="1" ht="18" customHeight="1">
      <c r="A546" s="88">
        <v>852</v>
      </c>
      <c r="B546" s="508" t="s">
        <v>252</v>
      </c>
      <c r="C546" s="509"/>
      <c r="D546" s="510"/>
      <c r="E546" s="89">
        <f>E594+E596+E613+E615+E617+E619+E621+E643</f>
        <v>2710996</v>
      </c>
      <c r="F546" s="252"/>
      <c r="G546" s="310"/>
    </row>
    <row r="547" spans="1:7" s="10" customFormat="1" ht="18" customHeight="1" hidden="1">
      <c r="A547" s="59"/>
      <c r="B547" s="78">
        <v>85202</v>
      </c>
      <c r="C547" s="523" t="s">
        <v>253</v>
      </c>
      <c r="D547" s="524"/>
      <c r="E547" s="61">
        <f>E548</f>
        <v>0</v>
      </c>
      <c r="F547" s="253"/>
      <c r="G547" s="311"/>
    </row>
    <row r="548" spans="1:7" s="10" customFormat="1" ht="24" customHeight="1" hidden="1">
      <c r="A548" s="59"/>
      <c r="B548" s="74"/>
      <c r="C548" s="11">
        <v>4330</v>
      </c>
      <c r="D548" s="56" t="s">
        <v>254</v>
      </c>
      <c r="E548" s="73"/>
      <c r="F548" s="253"/>
      <c r="G548" s="311"/>
    </row>
    <row r="549" spans="1:7" s="10" customFormat="1" ht="29.25" customHeight="1" hidden="1">
      <c r="A549" s="59"/>
      <c r="B549" s="78">
        <v>85212</v>
      </c>
      <c r="C549" s="521" t="s">
        <v>74</v>
      </c>
      <c r="D549" s="522"/>
      <c r="E549" s="61">
        <f>SUM(E550:E565)</f>
        <v>0</v>
      </c>
      <c r="F549" s="253"/>
      <c r="G549" s="311"/>
    </row>
    <row r="550" spans="1:7" s="10" customFormat="1" ht="17.25" customHeight="1" hidden="1">
      <c r="A550" s="59"/>
      <c r="B550" s="74"/>
      <c r="C550" s="11">
        <v>3110</v>
      </c>
      <c r="D550" s="31" t="s">
        <v>255</v>
      </c>
      <c r="E550" s="73"/>
      <c r="F550" s="253"/>
      <c r="G550" s="311"/>
    </row>
    <row r="551" spans="1:7" s="10" customFormat="1" ht="17.25" customHeight="1" hidden="1">
      <c r="A551" s="59"/>
      <c r="B551" s="74"/>
      <c r="C551" s="14">
        <v>4010</v>
      </c>
      <c r="D551" s="31" t="s">
        <v>115</v>
      </c>
      <c r="E551" s="73"/>
      <c r="F551" s="253"/>
      <c r="G551" s="311"/>
    </row>
    <row r="552" spans="1:7" s="10" customFormat="1" ht="17.25" customHeight="1" hidden="1">
      <c r="A552" s="59"/>
      <c r="B552" s="74"/>
      <c r="C552" s="72" t="s">
        <v>256</v>
      </c>
      <c r="D552" s="16" t="s">
        <v>116</v>
      </c>
      <c r="E552" s="73"/>
      <c r="F552" s="253"/>
      <c r="G552" s="311"/>
    </row>
    <row r="553" spans="1:7" s="10" customFormat="1" ht="17.25" customHeight="1" hidden="1">
      <c r="A553" s="59"/>
      <c r="B553" s="74"/>
      <c r="C553" s="72" t="s">
        <v>196</v>
      </c>
      <c r="D553" s="16" t="s">
        <v>117</v>
      </c>
      <c r="E553" s="73"/>
      <c r="F553" s="253"/>
      <c r="G553" s="311"/>
    </row>
    <row r="554" spans="1:7" s="10" customFormat="1" ht="17.25" customHeight="1" hidden="1">
      <c r="A554" s="59"/>
      <c r="B554" s="74"/>
      <c r="C554" s="72" t="s">
        <v>197</v>
      </c>
      <c r="D554" s="16" t="s">
        <v>118</v>
      </c>
      <c r="E554" s="73"/>
      <c r="F554" s="253"/>
      <c r="G554" s="311"/>
    </row>
    <row r="555" spans="1:7" s="6" customFormat="1" ht="13.5" customHeight="1" hidden="1">
      <c r="A555" s="53"/>
      <c r="B555" s="21"/>
      <c r="C555" s="72" t="s">
        <v>198</v>
      </c>
      <c r="D555" s="16" t="s">
        <v>119</v>
      </c>
      <c r="E555" s="73"/>
      <c r="F555" s="251"/>
      <c r="G555" s="309"/>
    </row>
    <row r="556" spans="1:7" s="6" customFormat="1" ht="16.5" customHeight="1" hidden="1">
      <c r="A556" s="53"/>
      <c r="B556" s="21"/>
      <c r="C556" s="72" t="s">
        <v>199</v>
      </c>
      <c r="D556" s="16" t="s">
        <v>120</v>
      </c>
      <c r="E556" s="73"/>
      <c r="F556" s="251"/>
      <c r="G556" s="309"/>
    </row>
    <row r="557" spans="1:7" s="6" customFormat="1" ht="15.75" customHeight="1" hidden="1">
      <c r="A557" s="53"/>
      <c r="B557" s="21"/>
      <c r="C557" s="72" t="s">
        <v>200</v>
      </c>
      <c r="D557" s="16" t="s">
        <v>122</v>
      </c>
      <c r="E557" s="73"/>
      <c r="F557" s="251"/>
      <c r="G557" s="309"/>
    </row>
    <row r="558" spans="1:7" s="6" customFormat="1" ht="13.5" customHeight="1" hidden="1">
      <c r="A558" s="53"/>
      <c r="B558" s="21"/>
      <c r="C558" s="72" t="s">
        <v>257</v>
      </c>
      <c r="D558" s="16" t="s">
        <v>178</v>
      </c>
      <c r="E558" s="73"/>
      <c r="F558" s="251"/>
      <c r="G558" s="309"/>
    </row>
    <row r="559" spans="1:7" s="6" customFormat="1" ht="17.25" customHeight="1" hidden="1">
      <c r="A559" s="53"/>
      <c r="B559" s="21"/>
      <c r="C559" s="14">
        <v>4370</v>
      </c>
      <c r="D559" s="31" t="s">
        <v>181</v>
      </c>
      <c r="E559" s="73"/>
      <c r="F559" s="251"/>
      <c r="G559" s="309"/>
    </row>
    <row r="560" spans="1:7" s="6" customFormat="1" ht="13.5" customHeight="1" hidden="1">
      <c r="A560" s="53"/>
      <c r="B560" s="21"/>
      <c r="C560" s="72" t="s">
        <v>201</v>
      </c>
      <c r="D560" s="16" t="s">
        <v>183</v>
      </c>
      <c r="E560" s="73"/>
      <c r="F560" s="251"/>
      <c r="G560" s="309"/>
    </row>
    <row r="561" spans="1:7" s="6" customFormat="1" ht="16.5" customHeight="1" hidden="1">
      <c r="A561" s="53"/>
      <c r="B561" s="21"/>
      <c r="C561" s="72" t="s">
        <v>238</v>
      </c>
      <c r="D561" s="16" t="s">
        <v>123</v>
      </c>
      <c r="E561" s="73"/>
      <c r="F561" s="251"/>
      <c r="G561" s="309"/>
    </row>
    <row r="562" spans="1:7" s="6" customFormat="1" ht="10.5" customHeight="1" hidden="1">
      <c r="A562" s="53"/>
      <c r="B562" s="21"/>
      <c r="C562" s="72" t="s">
        <v>258</v>
      </c>
      <c r="D562" s="31" t="s">
        <v>186</v>
      </c>
      <c r="E562" s="73"/>
      <c r="F562" s="251"/>
      <c r="G562" s="309"/>
    </row>
    <row r="563" spans="1:7" s="6" customFormat="1" ht="22.5" hidden="1">
      <c r="A563" s="53"/>
      <c r="B563" s="21"/>
      <c r="C563" s="72" t="s">
        <v>251</v>
      </c>
      <c r="D563" s="31" t="s">
        <v>187</v>
      </c>
      <c r="E563" s="73"/>
      <c r="F563" s="251"/>
      <c r="G563" s="309"/>
    </row>
    <row r="564" spans="1:7" s="6" customFormat="1" ht="22.5" hidden="1">
      <c r="A564" s="53"/>
      <c r="B564" s="21"/>
      <c r="C564" s="72" t="s">
        <v>259</v>
      </c>
      <c r="D564" s="31" t="s">
        <v>188</v>
      </c>
      <c r="E564" s="73"/>
      <c r="F564" s="251"/>
      <c r="G564" s="309"/>
    </row>
    <row r="565" spans="1:7" s="6" customFormat="1" ht="12.75" customHeight="1" hidden="1">
      <c r="A565" s="53"/>
      <c r="B565" s="21"/>
      <c r="C565" s="77" t="s">
        <v>260</v>
      </c>
      <c r="D565" s="16" t="s">
        <v>261</v>
      </c>
      <c r="E565" s="73"/>
      <c r="F565" s="251"/>
      <c r="G565" s="309"/>
    </row>
    <row r="566" spans="1:7" s="10" customFormat="1" ht="33.75" hidden="1">
      <c r="A566" s="59"/>
      <c r="B566" s="74">
        <v>85213</v>
      </c>
      <c r="C566" s="75"/>
      <c r="D566" s="76" t="s">
        <v>262</v>
      </c>
      <c r="E566" s="61">
        <f>E567</f>
        <v>0</v>
      </c>
      <c r="F566" s="253"/>
      <c r="G566" s="311"/>
    </row>
    <row r="567" spans="1:7" s="6" customFormat="1" ht="12.75" customHeight="1" hidden="1">
      <c r="A567" s="53"/>
      <c r="B567" s="21"/>
      <c r="C567" s="77" t="s">
        <v>263</v>
      </c>
      <c r="D567" s="16" t="s">
        <v>264</v>
      </c>
      <c r="E567" s="73"/>
      <c r="F567" s="251"/>
      <c r="G567" s="309"/>
    </row>
    <row r="568" spans="1:7" s="10" customFormat="1" ht="22.5" hidden="1">
      <c r="A568" s="59"/>
      <c r="B568" s="74">
        <v>85214</v>
      </c>
      <c r="C568" s="75"/>
      <c r="D568" s="76" t="s">
        <v>265</v>
      </c>
      <c r="E568" s="61">
        <f>E569</f>
        <v>0</v>
      </c>
      <c r="F568" s="253"/>
      <c r="G568" s="311"/>
    </row>
    <row r="569" spans="1:7" s="6" customFormat="1" ht="15.75" customHeight="1" hidden="1">
      <c r="A569" s="53"/>
      <c r="B569" s="21"/>
      <c r="C569" s="77" t="s">
        <v>266</v>
      </c>
      <c r="D569" s="16" t="s">
        <v>255</v>
      </c>
      <c r="E569" s="73"/>
      <c r="F569" s="251"/>
      <c r="G569" s="309"/>
    </row>
    <row r="570" spans="1:7" s="10" customFormat="1" ht="13.5" customHeight="1" hidden="1">
      <c r="A570" s="59"/>
      <c r="B570" s="74">
        <v>85215</v>
      </c>
      <c r="C570" s="75"/>
      <c r="D570" s="76" t="s">
        <v>267</v>
      </c>
      <c r="E570" s="61">
        <f>E571</f>
        <v>0</v>
      </c>
      <c r="F570" s="253"/>
      <c r="G570" s="311"/>
    </row>
    <row r="571" spans="1:7" s="6" customFormat="1" ht="15" customHeight="1" hidden="1">
      <c r="A571" s="53"/>
      <c r="B571" s="21"/>
      <c r="C571" s="77" t="s">
        <v>266</v>
      </c>
      <c r="D571" s="16" t="s">
        <v>255</v>
      </c>
      <c r="E571" s="73"/>
      <c r="F571" s="251"/>
      <c r="G571" s="309"/>
    </row>
    <row r="572" spans="1:7" s="10" customFormat="1" ht="20.25" customHeight="1" hidden="1">
      <c r="A572" s="59"/>
      <c r="B572" s="74">
        <v>85219</v>
      </c>
      <c r="C572" s="75"/>
      <c r="D572" s="76" t="s">
        <v>75</v>
      </c>
      <c r="E572" s="61">
        <f>SUM(E573:E592)</f>
        <v>0</v>
      </c>
      <c r="F572" s="253"/>
      <c r="G572" s="311"/>
    </row>
    <row r="573" spans="1:7" s="10" customFormat="1" ht="13.5" customHeight="1" hidden="1">
      <c r="A573" s="59"/>
      <c r="B573" s="74"/>
      <c r="C573" s="64">
        <v>4010</v>
      </c>
      <c r="D573" s="31" t="s">
        <v>115</v>
      </c>
      <c r="E573" s="73"/>
      <c r="F573" s="253"/>
      <c r="G573" s="311"/>
    </row>
    <row r="574" spans="1:7" s="10" customFormat="1" ht="13.5" customHeight="1" hidden="1">
      <c r="A574" s="59"/>
      <c r="B574" s="74"/>
      <c r="C574" s="64">
        <v>4040</v>
      </c>
      <c r="D574" s="31" t="s">
        <v>116</v>
      </c>
      <c r="E574" s="73"/>
      <c r="F574" s="253"/>
      <c r="G574" s="311"/>
    </row>
    <row r="575" spans="1:7" s="10" customFormat="1" ht="13.5" customHeight="1" hidden="1">
      <c r="A575" s="59"/>
      <c r="B575" s="74"/>
      <c r="C575" s="77" t="s">
        <v>196</v>
      </c>
      <c r="D575" s="16" t="s">
        <v>117</v>
      </c>
      <c r="E575" s="73"/>
      <c r="F575" s="253"/>
      <c r="G575" s="311"/>
    </row>
    <row r="576" spans="1:7" s="10" customFormat="1" ht="13.5" customHeight="1" hidden="1">
      <c r="A576" s="59"/>
      <c r="B576" s="74"/>
      <c r="C576" s="77" t="s">
        <v>197</v>
      </c>
      <c r="D576" s="16" t="s">
        <v>118</v>
      </c>
      <c r="E576" s="73"/>
      <c r="F576" s="253"/>
      <c r="G576" s="311"/>
    </row>
    <row r="577" spans="1:7" s="6" customFormat="1" ht="13.5" customHeight="1" hidden="1">
      <c r="A577" s="53"/>
      <c r="B577" s="21"/>
      <c r="C577" s="77" t="s">
        <v>198</v>
      </c>
      <c r="D577" s="16" t="s">
        <v>119</v>
      </c>
      <c r="E577" s="73"/>
      <c r="F577" s="251"/>
      <c r="G577" s="309"/>
    </row>
    <row r="578" spans="1:7" s="6" customFormat="1" ht="13.5" customHeight="1" hidden="1">
      <c r="A578" s="53"/>
      <c r="B578" s="21"/>
      <c r="C578" s="77" t="s">
        <v>199</v>
      </c>
      <c r="D578" s="16" t="s">
        <v>120</v>
      </c>
      <c r="E578" s="73"/>
      <c r="F578" s="251"/>
      <c r="G578" s="309"/>
    </row>
    <row r="579" spans="1:7" s="6" customFormat="1" ht="13.5" customHeight="1" hidden="1">
      <c r="A579" s="53"/>
      <c r="B579" s="21"/>
      <c r="C579" s="77" t="s">
        <v>204</v>
      </c>
      <c r="D579" s="16" t="s">
        <v>147</v>
      </c>
      <c r="E579" s="73"/>
      <c r="F579" s="251"/>
      <c r="G579" s="309"/>
    </row>
    <row r="580" spans="1:7" s="6" customFormat="1" ht="13.5" customHeight="1" hidden="1">
      <c r="A580" s="53"/>
      <c r="B580" s="21"/>
      <c r="C580" s="77" t="s">
        <v>268</v>
      </c>
      <c r="D580" s="16" t="s">
        <v>269</v>
      </c>
      <c r="E580" s="73"/>
      <c r="F580" s="251"/>
      <c r="G580" s="309"/>
    </row>
    <row r="581" spans="1:7" s="6" customFormat="1" ht="13.5" customHeight="1" hidden="1">
      <c r="A581" s="53"/>
      <c r="B581" s="21"/>
      <c r="C581" s="77" t="s">
        <v>200</v>
      </c>
      <c r="D581" s="16" t="s">
        <v>122</v>
      </c>
      <c r="E581" s="73"/>
      <c r="F581" s="251"/>
      <c r="G581" s="309"/>
    </row>
    <row r="582" spans="1:7" s="6" customFormat="1" ht="13.5" customHeight="1" hidden="1">
      <c r="A582" s="53"/>
      <c r="B582" s="21"/>
      <c r="C582" s="77" t="s">
        <v>257</v>
      </c>
      <c r="D582" s="16" t="s">
        <v>178</v>
      </c>
      <c r="E582" s="73"/>
      <c r="F582" s="251"/>
      <c r="G582" s="309"/>
    </row>
    <row r="583" spans="1:7" s="6" customFormat="1" ht="13.5" customHeight="1" hidden="1">
      <c r="A583" s="53"/>
      <c r="B583" s="21"/>
      <c r="C583" s="64">
        <v>4370</v>
      </c>
      <c r="D583" s="31" t="s">
        <v>181</v>
      </c>
      <c r="E583" s="73"/>
      <c r="F583" s="251"/>
      <c r="G583" s="309"/>
    </row>
    <row r="584" spans="1:7" s="6" customFormat="1" ht="13.5" customHeight="1" hidden="1">
      <c r="A584" s="53"/>
      <c r="B584" s="21"/>
      <c r="C584" s="77" t="s">
        <v>201</v>
      </c>
      <c r="D584" s="16" t="s">
        <v>183</v>
      </c>
      <c r="E584" s="73"/>
      <c r="F584" s="251"/>
      <c r="G584" s="309"/>
    </row>
    <row r="585" spans="1:7" s="6" customFormat="1" ht="13.5" customHeight="1" hidden="1">
      <c r="A585" s="53"/>
      <c r="B585" s="21"/>
      <c r="C585" s="77" t="s">
        <v>215</v>
      </c>
      <c r="D585" s="16" t="s">
        <v>133</v>
      </c>
      <c r="E585" s="73"/>
      <c r="F585" s="251"/>
      <c r="G585" s="309"/>
    </row>
    <row r="586" spans="1:7" s="10" customFormat="1" ht="12" customHeight="1" hidden="1">
      <c r="A586" s="59"/>
      <c r="B586" s="74"/>
      <c r="C586" s="92"/>
      <c r="D586" s="93"/>
      <c r="E586" s="62"/>
      <c r="F586" s="253"/>
      <c r="G586" s="311"/>
    </row>
    <row r="587" spans="1:7" s="100" customFormat="1" ht="15" customHeight="1" hidden="1">
      <c r="A587" s="94" t="s">
        <v>0</v>
      </c>
      <c r="B587" s="95" t="s">
        <v>1</v>
      </c>
      <c r="C587" s="96" t="s">
        <v>2</v>
      </c>
      <c r="D587" s="97" t="s">
        <v>112</v>
      </c>
      <c r="E587" s="122" t="s">
        <v>270</v>
      </c>
      <c r="F587" s="254"/>
      <c r="G587" s="309"/>
    </row>
    <row r="588" spans="1:7" s="6" customFormat="1" ht="11.25" hidden="1">
      <c r="A588" s="53"/>
      <c r="B588" s="21"/>
      <c r="C588" s="77" t="s">
        <v>238</v>
      </c>
      <c r="D588" s="16" t="s">
        <v>123</v>
      </c>
      <c r="E588" s="73"/>
      <c r="F588" s="251"/>
      <c r="G588" s="309"/>
    </row>
    <row r="589" spans="1:7" s="6" customFormat="1" ht="22.5" hidden="1">
      <c r="A589" s="53"/>
      <c r="B589" s="21"/>
      <c r="C589" s="77" t="s">
        <v>258</v>
      </c>
      <c r="D589" s="31" t="s">
        <v>186</v>
      </c>
      <c r="E589" s="73"/>
      <c r="F589" s="251"/>
      <c r="G589" s="309"/>
    </row>
    <row r="590" spans="1:7" s="6" customFormat="1" ht="22.5" hidden="1">
      <c r="A590" s="53"/>
      <c r="B590" s="21"/>
      <c r="C590" s="77" t="s">
        <v>251</v>
      </c>
      <c r="D590" s="31" t="s">
        <v>187</v>
      </c>
      <c r="E590" s="73"/>
      <c r="F590" s="251"/>
      <c r="G590" s="309"/>
    </row>
    <row r="591" spans="1:7" s="6" customFormat="1" ht="22.5" hidden="1">
      <c r="A591" s="53"/>
      <c r="B591" s="21"/>
      <c r="C591" s="77" t="s">
        <v>259</v>
      </c>
      <c r="D591" s="31" t="s">
        <v>188</v>
      </c>
      <c r="E591" s="73"/>
      <c r="F591" s="251"/>
      <c r="G591" s="309"/>
    </row>
    <row r="592" spans="1:7" s="6" customFormat="1" ht="11.25" hidden="1">
      <c r="A592" s="53"/>
      <c r="B592" s="21"/>
      <c r="C592" s="77" t="s">
        <v>260</v>
      </c>
      <c r="D592" s="16" t="s">
        <v>271</v>
      </c>
      <c r="E592" s="73"/>
      <c r="F592" s="251"/>
      <c r="G592" s="309"/>
    </row>
    <row r="593" spans="1:7" s="6" customFormat="1" ht="14.25" customHeight="1">
      <c r="A593" s="53"/>
      <c r="B593" s="21"/>
      <c r="C593" s="295"/>
      <c r="D593" s="467" t="s">
        <v>436</v>
      </c>
      <c r="E593" s="468"/>
      <c r="F593" s="251"/>
      <c r="G593" s="309"/>
    </row>
    <row r="594" spans="1:7" s="217" customFormat="1" ht="18" customHeight="1">
      <c r="A594" s="232"/>
      <c r="B594" s="233">
        <v>85202</v>
      </c>
      <c r="C594" s="551" t="s">
        <v>253</v>
      </c>
      <c r="D594" s="552"/>
      <c r="E594" s="234">
        <f>E595</f>
        <v>15000</v>
      </c>
      <c r="F594" s="255"/>
      <c r="G594" s="256"/>
    </row>
    <row r="595" spans="1:7" s="217" customFormat="1" ht="27.75" customHeight="1">
      <c r="A595" s="232"/>
      <c r="B595" s="239"/>
      <c r="C595" s="214">
        <v>4330</v>
      </c>
      <c r="D595" s="240" t="s">
        <v>432</v>
      </c>
      <c r="E595" s="204">
        <v>15000</v>
      </c>
      <c r="F595" s="256"/>
      <c r="G595" s="256"/>
    </row>
    <row r="596" spans="1:7" s="217" customFormat="1" ht="38.25" customHeight="1">
      <c r="A596" s="232"/>
      <c r="B596" s="233">
        <v>85212</v>
      </c>
      <c r="C596" s="347" t="s">
        <v>433</v>
      </c>
      <c r="D596" s="348"/>
      <c r="E596" s="234">
        <f>SUM(E597:E612)</f>
        <v>1514000</v>
      </c>
      <c r="F596" s="255"/>
      <c r="G596" s="256"/>
    </row>
    <row r="597" spans="1:7" s="217" customFormat="1" ht="17.25" customHeight="1">
      <c r="A597" s="232"/>
      <c r="B597" s="239"/>
      <c r="C597" s="214">
        <v>3110</v>
      </c>
      <c r="D597" s="215" t="s">
        <v>255</v>
      </c>
      <c r="E597" s="204">
        <v>1468580</v>
      </c>
      <c r="F597" s="256"/>
      <c r="G597" s="256"/>
    </row>
    <row r="598" spans="1:7" s="217" customFormat="1" ht="17.25" customHeight="1">
      <c r="A598" s="232"/>
      <c r="B598" s="239"/>
      <c r="C598" s="214">
        <v>4010</v>
      </c>
      <c r="D598" s="218" t="s">
        <v>115</v>
      </c>
      <c r="E598" s="204">
        <v>30859</v>
      </c>
      <c r="F598" s="256"/>
      <c r="G598" s="256"/>
    </row>
    <row r="599" spans="1:9" s="217" customFormat="1" ht="17.25" customHeight="1">
      <c r="A599" s="232"/>
      <c r="B599" s="239"/>
      <c r="C599" s="202" t="s">
        <v>256</v>
      </c>
      <c r="D599" s="203" t="s">
        <v>116</v>
      </c>
      <c r="E599" s="204">
        <v>2741</v>
      </c>
      <c r="F599" s="256"/>
      <c r="G599" s="256"/>
      <c r="H599" s="206"/>
      <c r="I599" s="206"/>
    </row>
    <row r="600" spans="1:9" s="217" customFormat="1" ht="17.25" customHeight="1">
      <c r="A600" s="232"/>
      <c r="B600" s="239"/>
      <c r="C600" s="202" t="s">
        <v>196</v>
      </c>
      <c r="D600" s="203" t="s">
        <v>117</v>
      </c>
      <c r="E600" s="204">
        <v>5285</v>
      </c>
      <c r="F600" s="256"/>
      <c r="G600" s="256"/>
      <c r="H600" s="206"/>
      <c r="I600" s="206"/>
    </row>
    <row r="601" spans="1:9" s="217" customFormat="1" ht="17.25" customHeight="1">
      <c r="A601" s="232"/>
      <c r="B601" s="239"/>
      <c r="C601" s="202" t="s">
        <v>197</v>
      </c>
      <c r="D601" s="203" t="s">
        <v>118</v>
      </c>
      <c r="E601" s="204">
        <v>823</v>
      </c>
      <c r="F601" s="256"/>
      <c r="G601" s="256"/>
      <c r="H601" s="206"/>
      <c r="I601" s="206"/>
    </row>
    <row r="602" spans="1:7" s="206" customFormat="1" ht="13.5" customHeight="1" hidden="1">
      <c r="A602" s="241"/>
      <c r="B602" s="242"/>
      <c r="C602" s="202" t="s">
        <v>198</v>
      </c>
      <c r="D602" s="203" t="s">
        <v>119</v>
      </c>
      <c r="E602" s="204"/>
      <c r="F602" s="256"/>
      <c r="G602" s="256"/>
    </row>
    <row r="603" spans="1:7" s="206" customFormat="1" ht="16.5" customHeight="1">
      <c r="A603" s="241"/>
      <c r="B603" s="242"/>
      <c r="C603" s="202" t="s">
        <v>199</v>
      </c>
      <c r="D603" s="203" t="s">
        <v>120</v>
      </c>
      <c r="E603" s="204">
        <v>1000</v>
      </c>
      <c r="F603" s="256"/>
      <c r="G603" s="256"/>
    </row>
    <row r="604" spans="1:7" s="206" customFormat="1" ht="15.75" customHeight="1">
      <c r="A604" s="241"/>
      <c r="B604" s="242"/>
      <c r="C604" s="202" t="s">
        <v>200</v>
      </c>
      <c r="D604" s="203" t="s">
        <v>122</v>
      </c>
      <c r="E604" s="204">
        <v>1500</v>
      </c>
      <c r="F604" s="256"/>
      <c r="G604" s="256"/>
    </row>
    <row r="605" spans="1:7" s="206" customFormat="1" ht="13.5" customHeight="1" hidden="1">
      <c r="A605" s="241"/>
      <c r="B605" s="242"/>
      <c r="C605" s="202" t="s">
        <v>257</v>
      </c>
      <c r="D605" s="203" t="s">
        <v>178</v>
      </c>
      <c r="E605" s="204"/>
      <c r="F605" s="256"/>
      <c r="G605" s="256"/>
    </row>
    <row r="606" spans="1:7" s="206" customFormat="1" ht="17.25" customHeight="1">
      <c r="A606" s="241"/>
      <c r="B606" s="242"/>
      <c r="C606" s="229">
        <v>4370</v>
      </c>
      <c r="D606" s="215" t="s">
        <v>181</v>
      </c>
      <c r="E606" s="204">
        <v>457</v>
      </c>
      <c r="F606" s="256"/>
      <c r="G606" s="256"/>
    </row>
    <row r="607" spans="1:7" s="206" customFormat="1" ht="13.5" customHeight="1" hidden="1">
      <c r="A607" s="241"/>
      <c r="B607" s="242"/>
      <c r="C607" s="202" t="s">
        <v>201</v>
      </c>
      <c r="D607" s="203" t="s">
        <v>183</v>
      </c>
      <c r="E607" s="204"/>
      <c r="F607" s="256"/>
      <c r="G607" s="256"/>
    </row>
    <row r="608" spans="1:9" s="206" customFormat="1" ht="16.5" customHeight="1">
      <c r="A608" s="241"/>
      <c r="B608" s="242"/>
      <c r="C608" s="202" t="s">
        <v>238</v>
      </c>
      <c r="D608" s="203" t="s">
        <v>123</v>
      </c>
      <c r="E608" s="204">
        <v>1455</v>
      </c>
      <c r="F608" s="256"/>
      <c r="G608" s="256"/>
      <c r="H608" s="217"/>
      <c r="I608" s="217"/>
    </row>
    <row r="609" spans="1:9" s="206" customFormat="1" ht="25.5" customHeight="1" hidden="1">
      <c r="A609" s="241"/>
      <c r="B609" s="242"/>
      <c r="C609" s="227" t="s">
        <v>258</v>
      </c>
      <c r="D609" s="215" t="s">
        <v>186</v>
      </c>
      <c r="E609" s="245"/>
      <c r="F609" s="256"/>
      <c r="G609" s="256"/>
      <c r="H609" s="217"/>
      <c r="I609" s="217"/>
    </row>
    <row r="610" spans="1:7" s="206" customFormat="1" ht="24.75" customHeight="1">
      <c r="A610" s="241"/>
      <c r="B610" s="242"/>
      <c r="C610" s="202" t="s">
        <v>251</v>
      </c>
      <c r="D610" s="215" t="s">
        <v>187</v>
      </c>
      <c r="E610" s="204">
        <v>500</v>
      </c>
      <c r="F610" s="256"/>
      <c r="G610" s="256"/>
    </row>
    <row r="611" spans="1:7" s="206" customFormat="1" ht="16.5" customHeight="1">
      <c r="A611" s="243"/>
      <c r="B611" s="244"/>
      <c r="C611" s="202" t="s">
        <v>259</v>
      </c>
      <c r="D611" s="215" t="s">
        <v>188</v>
      </c>
      <c r="E611" s="204">
        <v>800</v>
      </c>
      <c r="F611" s="256"/>
      <c r="G611" s="256"/>
    </row>
    <row r="612" spans="1:7" s="206" customFormat="1" ht="12.75" customHeight="1" hidden="1">
      <c r="A612" s="241"/>
      <c r="B612" s="242"/>
      <c r="C612" s="246" t="s">
        <v>260</v>
      </c>
      <c r="D612" s="228" t="s">
        <v>261</v>
      </c>
      <c r="E612" s="245"/>
      <c r="F612" s="256"/>
      <c r="G612" s="256"/>
    </row>
    <row r="613" spans="1:7" s="217" customFormat="1" ht="54.75" customHeight="1">
      <c r="A613" s="232"/>
      <c r="B613" s="233">
        <v>85213</v>
      </c>
      <c r="C613" s="347" t="s">
        <v>585</v>
      </c>
      <c r="D613" s="348"/>
      <c r="E613" s="234">
        <f>E614</f>
        <v>12100</v>
      </c>
      <c r="F613" s="255"/>
      <c r="G613" s="256"/>
    </row>
    <row r="614" spans="1:7" s="206" customFormat="1" ht="20.25" customHeight="1">
      <c r="A614" s="241"/>
      <c r="B614" s="242"/>
      <c r="C614" s="202" t="s">
        <v>263</v>
      </c>
      <c r="D614" s="203" t="s">
        <v>264</v>
      </c>
      <c r="E614" s="204">
        <v>12100</v>
      </c>
      <c r="F614" s="256"/>
      <c r="G614" s="256"/>
    </row>
    <row r="615" spans="1:7" s="217" customFormat="1" ht="27" customHeight="1">
      <c r="A615" s="232"/>
      <c r="B615" s="233">
        <v>85214</v>
      </c>
      <c r="C615" s="546" t="s">
        <v>434</v>
      </c>
      <c r="D615" s="348"/>
      <c r="E615" s="234">
        <f>E616</f>
        <v>284000</v>
      </c>
      <c r="F615" s="255"/>
      <c r="G615" s="256"/>
    </row>
    <row r="616" spans="1:7" s="206" customFormat="1" ht="18" customHeight="1">
      <c r="A616" s="241"/>
      <c r="B616" s="242"/>
      <c r="C616" s="202" t="s">
        <v>266</v>
      </c>
      <c r="D616" s="203" t="s">
        <v>255</v>
      </c>
      <c r="E616" s="204">
        <v>284000</v>
      </c>
      <c r="F616" s="256"/>
      <c r="G616" s="256"/>
    </row>
    <row r="617" spans="1:7" s="217" customFormat="1" ht="17.25" customHeight="1">
      <c r="A617" s="232"/>
      <c r="B617" s="233">
        <v>85215</v>
      </c>
      <c r="C617" s="347" t="s">
        <v>267</v>
      </c>
      <c r="D617" s="348"/>
      <c r="E617" s="234">
        <f>E618</f>
        <v>32000</v>
      </c>
      <c r="F617" s="255"/>
      <c r="G617" s="256"/>
    </row>
    <row r="618" spans="1:7" s="206" customFormat="1" ht="16.5" customHeight="1">
      <c r="A618" s="241"/>
      <c r="B618" s="244"/>
      <c r="C618" s="202" t="s">
        <v>266</v>
      </c>
      <c r="D618" s="203" t="s">
        <v>255</v>
      </c>
      <c r="E618" s="204">
        <v>32000</v>
      </c>
      <c r="F618" s="256"/>
      <c r="G618" s="256"/>
    </row>
    <row r="619" spans="1:7" s="217" customFormat="1" ht="15.75" customHeight="1">
      <c r="A619" s="232"/>
      <c r="B619" s="233">
        <v>85216</v>
      </c>
      <c r="C619" s="347" t="s">
        <v>435</v>
      </c>
      <c r="D619" s="348"/>
      <c r="E619" s="234">
        <f>E620</f>
        <v>160000</v>
      </c>
      <c r="F619" s="255"/>
      <c r="G619" s="256"/>
    </row>
    <row r="620" spans="1:7" s="206" customFormat="1" ht="18" customHeight="1">
      <c r="A620" s="241"/>
      <c r="B620" s="244"/>
      <c r="C620" s="202" t="s">
        <v>266</v>
      </c>
      <c r="D620" s="203" t="s">
        <v>255</v>
      </c>
      <c r="E620" s="204">
        <v>160000</v>
      </c>
      <c r="F620" s="256"/>
      <c r="G620" s="256"/>
    </row>
    <row r="621" spans="1:7" s="217" customFormat="1" ht="17.25" customHeight="1">
      <c r="A621" s="232"/>
      <c r="B621" s="233">
        <v>85219</v>
      </c>
      <c r="C621" s="347" t="s">
        <v>75</v>
      </c>
      <c r="D621" s="348"/>
      <c r="E621" s="196">
        <f>SUM(E624:E642)</f>
        <v>533896</v>
      </c>
      <c r="F621" s="255"/>
      <c r="G621" s="256"/>
    </row>
    <row r="622" spans="1:7" s="198" customFormat="1" ht="12.75" customHeight="1" hidden="1">
      <c r="A622" s="199"/>
      <c r="B622" s="200"/>
      <c r="C622" s="201"/>
      <c r="D622" s="247" t="s">
        <v>418</v>
      </c>
      <c r="E622" s="248" t="s">
        <v>420</v>
      </c>
      <c r="F622" s="257"/>
      <c r="G622" s="312"/>
    </row>
    <row r="623" spans="1:7" s="198" customFormat="1" ht="12.75" customHeight="1" hidden="1">
      <c r="A623" s="199"/>
      <c r="B623" s="200"/>
      <c r="C623" s="201"/>
      <c r="D623" s="247" t="s">
        <v>419</v>
      </c>
      <c r="E623" s="248" t="s">
        <v>421</v>
      </c>
      <c r="F623" s="257"/>
      <c r="G623" s="312"/>
    </row>
    <row r="624" spans="1:7" s="217" customFormat="1" ht="15.75" customHeight="1">
      <c r="A624" s="332"/>
      <c r="B624" s="333"/>
      <c r="C624" s="214">
        <v>4010</v>
      </c>
      <c r="D624" s="218" t="s">
        <v>115</v>
      </c>
      <c r="E624" s="204">
        <v>386217</v>
      </c>
      <c r="F624" s="256"/>
      <c r="G624" s="256"/>
    </row>
    <row r="625" spans="1:5" ht="6" customHeight="1">
      <c r="A625" s="68"/>
      <c r="B625" s="69"/>
      <c r="C625" s="163"/>
      <c r="D625" s="163"/>
      <c r="E625" s="163"/>
    </row>
    <row r="626" spans="1:5" ht="22.5">
      <c r="A626" s="99" t="s">
        <v>0</v>
      </c>
      <c r="B626" s="99" t="s">
        <v>111</v>
      </c>
      <c r="C626" s="99" t="s">
        <v>2</v>
      </c>
      <c r="D626" s="122" t="s">
        <v>366</v>
      </c>
      <c r="E626" s="188" t="s">
        <v>318</v>
      </c>
    </row>
    <row r="627" spans="1:7" s="217" customFormat="1" ht="15.75" customHeight="1">
      <c r="A627" s="232"/>
      <c r="B627" s="239"/>
      <c r="C627" s="229">
        <v>4040</v>
      </c>
      <c r="D627" s="249" t="s">
        <v>116</v>
      </c>
      <c r="E627" s="204">
        <v>32725</v>
      </c>
      <c r="F627" s="256"/>
      <c r="G627" s="256"/>
    </row>
    <row r="628" spans="1:9" s="217" customFormat="1" ht="15.75" customHeight="1">
      <c r="A628" s="232"/>
      <c r="B628" s="239"/>
      <c r="C628" s="202" t="s">
        <v>196</v>
      </c>
      <c r="D628" s="203" t="s">
        <v>117</v>
      </c>
      <c r="E628" s="204">
        <v>64240</v>
      </c>
      <c r="F628" s="256"/>
      <c r="G628" s="256"/>
      <c r="H628" s="206"/>
      <c r="I628" s="206"/>
    </row>
    <row r="629" spans="1:9" s="217" customFormat="1" ht="15.75" customHeight="1">
      <c r="A629" s="232"/>
      <c r="B629" s="239"/>
      <c r="C629" s="202" t="s">
        <v>197</v>
      </c>
      <c r="D629" s="203" t="s">
        <v>118</v>
      </c>
      <c r="E629" s="204">
        <v>8046</v>
      </c>
      <c r="F629" s="256"/>
      <c r="G629" s="256"/>
      <c r="H629" s="206"/>
      <c r="I629" s="206"/>
    </row>
    <row r="630" spans="1:7" s="206" customFormat="1" ht="15.75" customHeight="1">
      <c r="A630" s="241"/>
      <c r="B630" s="242"/>
      <c r="C630" s="202" t="s">
        <v>198</v>
      </c>
      <c r="D630" s="203" t="s">
        <v>119</v>
      </c>
      <c r="E630" s="204">
        <v>1000</v>
      </c>
      <c r="F630" s="256"/>
      <c r="G630" s="256"/>
    </row>
    <row r="631" spans="1:7" s="206" customFormat="1" ht="15.75" customHeight="1">
      <c r="A631" s="241"/>
      <c r="B631" s="242"/>
      <c r="C631" s="202" t="s">
        <v>199</v>
      </c>
      <c r="D631" s="203" t="s">
        <v>120</v>
      </c>
      <c r="E631" s="204">
        <v>8000</v>
      </c>
      <c r="F631" s="256"/>
      <c r="G631" s="256"/>
    </row>
    <row r="632" spans="1:7" s="206" customFormat="1" ht="15.75" customHeight="1">
      <c r="A632" s="241"/>
      <c r="B632" s="242"/>
      <c r="C632" s="202" t="s">
        <v>204</v>
      </c>
      <c r="D632" s="203" t="s">
        <v>147</v>
      </c>
      <c r="E632" s="204">
        <v>3500</v>
      </c>
      <c r="F632" s="256"/>
      <c r="G632" s="256"/>
    </row>
    <row r="633" spans="1:7" s="206" customFormat="1" ht="15.75" customHeight="1">
      <c r="A633" s="241"/>
      <c r="B633" s="242"/>
      <c r="C633" s="202" t="s">
        <v>268</v>
      </c>
      <c r="D633" s="203" t="s">
        <v>269</v>
      </c>
      <c r="E633" s="204">
        <f>'[2]gops_XI'!$G$49</f>
        <v>500</v>
      </c>
      <c r="F633" s="256"/>
      <c r="G633" s="256"/>
    </row>
    <row r="634" spans="1:7" s="206" customFormat="1" ht="15.75" customHeight="1">
      <c r="A634" s="241"/>
      <c r="B634" s="242"/>
      <c r="C634" s="202" t="s">
        <v>200</v>
      </c>
      <c r="D634" s="203" t="s">
        <v>122</v>
      </c>
      <c r="E634" s="204">
        <f>'[2]gops_XI'!$G$50</f>
        <v>4200</v>
      </c>
      <c r="F634" s="256"/>
      <c r="G634" s="256"/>
    </row>
    <row r="635" spans="1:7" s="206" customFormat="1" ht="15.75" customHeight="1">
      <c r="A635" s="241"/>
      <c r="B635" s="242"/>
      <c r="C635" s="202" t="s">
        <v>257</v>
      </c>
      <c r="D635" s="203" t="s">
        <v>178</v>
      </c>
      <c r="E635" s="204">
        <f>'[2]gops_XI'!$G$51</f>
        <v>1000</v>
      </c>
      <c r="F635" s="256"/>
      <c r="G635" s="256"/>
    </row>
    <row r="636" spans="1:7" s="206" customFormat="1" ht="15.75" customHeight="1">
      <c r="A636" s="241"/>
      <c r="B636" s="242"/>
      <c r="C636" s="229">
        <v>4370</v>
      </c>
      <c r="D636" s="249" t="s">
        <v>181</v>
      </c>
      <c r="E636" s="204">
        <v>3000</v>
      </c>
      <c r="F636" s="256"/>
      <c r="G636" s="256"/>
    </row>
    <row r="637" spans="1:7" s="206" customFormat="1" ht="15.75" customHeight="1">
      <c r="A637" s="241"/>
      <c r="B637" s="242"/>
      <c r="C637" s="202" t="s">
        <v>201</v>
      </c>
      <c r="D637" s="203" t="s">
        <v>183</v>
      </c>
      <c r="E637" s="204">
        <f>'[2]gops_XI'!$G$53</f>
        <v>300</v>
      </c>
      <c r="F637" s="256"/>
      <c r="G637" s="256"/>
    </row>
    <row r="638" spans="1:9" s="206" customFormat="1" ht="15.75" customHeight="1">
      <c r="A638" s="241"/>
      <c r="B638" s="242"/>
      <c r="C638" s="202" t="s">
        <v>215</v>
      </c>
      <c r="D638" s="203" t="s">
        <v>133</v>
      </c>
      <c r="E638" s="204">
        <f>'[2]gops_XI'!$G$54</f>
        <v>1000</v>
      </c>
      <c r="F638" s="256"/>
      <c r="G638" s="256"/>
      <c r="H638" s="217"/>
      <c r="I638" s="217"/>
    </row>
    <row r="639" spans="1:9" s="206" customFormat="1" ht="15.75" customHeight="1">
      <c r="A639" s="241"/>
      <c r="B639" s="242"/>
      <c r="C639" s="202" t="s">
        <v>238</v>
      </c>
      <c r="D639" s="203" t="s">
        <v>123</v>
      </c>
      <c r="E639" s="204">
        <v>12168</v>
      </c>
      <c r="F639" s="256"/>
      <c r="G639" s="256"/>
      <c r="H639" s="217"/>
      <c r="I639" s="217"/>
    </row>
    <row r="640" spans="1:9" s="206" customFormat="1" ht="24.75" customHeight="1">
      <c r="A640" s="241"/>
      <c r="B640" s="250"/>
      <c r="C640" s="222" t="s">
        <v>258</v>
      </c>
      <c r="D640" s="215" t="s">
        <v>186</v>
      </c>
      <c r="E640" s="204">
        <f>'[2]gops_XI'!$G$58</f>
        <v>3000</v>
      </c>
      <c r="F640" s="256"/>
      <c r="G640" s="256"/>
      <c r="H640" s="217"/>
      <c r="I640" s="217"/>
    </row>
    <row r="641" spans="1:9" s="206" customFormat="1" ht="25.5" customHeight="1">
      <c r="A641" s="241"/>
      <c r="B641" s="250"/>
      <c r="C641" s="222" t="s">
        <v>251</v>
      </c>
      <c r="D641" s="215" t="s">
        <v>187</v>
      </c>
      <c r="E641" s="204">
        <f>'[2]gops_XI'!$G$59</f>
        <v>1000</v>
      </c>
      <c r="F641" s="256"/>
      <c r="G641" s="256"/>
      <c r="H641" s="217"/>
      <c r="I641" s="217"/>
    </row>
    <row r="642" spans="1:9" s="206" customFormat="1" ht="15.75" customHeight="1">
      <c r="A642" s="241"/>
      <c r="B642" s="242"/>
      <c r="C642" s="202" t="s">
        <v>259</v>
      </c>
      <c r="D642" s="215" t="s">
        <v>188</v>
      </c>
      <c r="E642" s="204">
        <v>4000</v>
      </c>
      <c r="F642" s="256"/>
      <c r="G642" s="256"/>
      <c r="H642" s="217"/>
      <c r="I642" s="217"/>
    </row>
    <row r="643" spans="1:7" s="10" customFormat="1" ht="18" customHeight="1">
      <c r="A643" s="59"/>
      <c r="B643" s="78">
        <v>85295</v>
      </c>
      <c r="C643" s="356" t="s">
        <v>8</v>
      </c>
      <c r="D643" s="357"/>
      <c r="E643" s="61">
        <f>E645+E646</f>
        <v>160000</v>
      </c>
      <c r="G643" s="298"/>
    </row>
    <row r="644" spans="1:7" s="213" customFormat="1" ht="14.25" customHeight="1">
      <c r="A644" s="59"/>
      <c r="B644" s="74"/>
      <c r="C644" s="210"/>
      <c r="D644" s="557" t="s">
        <v>559</v>
      </c>
      <c r="E644" s="558"/>
      <c r="F644" s="212"/>
      <c r="G644" s="304"/>
    </row>
    <row r="645" spans="1:7" s="6" customFormat="1" ht="15.75" customHeight="1">
      <c r="A645" s="471"/>
      <c r="B645" s="472"/>
      <c r="C645" s="72" t="s">
        <v>272</v>
      </c>
      <c r="D645" s="16" t="s">
        <v>273</v>
      </c>
      <c r="E645" s="73">
        <v>61000</v>
      </c>
      <c r="G645" s="297"/>
    </row>
    <row r="646" spans="1:7" s="6" customFormat="1" ht="16.5" customHeight="1">
      <c r="A646" s="471"/>
      <c r="B646" s="472"/>
      <c r="C646" s="72" t="s">
        <v>266</v>
      </c>
      <c r="D646" s="16" t="s">
        <v>255</v>
      </c>
      <c r="E646" s="73">
        <f>SUM(E647:E648)</f>
        <v>99000</v>
      </c>
      <c r="G646" s="297"/>
    </row>
    <row r="647" spans="1:7" s="213" customFormat="1" ht="13.5" customHeight="1">
      <c r="A647" s="471"/>
      <c r="B647" s="472"/>
      <c r="C647" s="268"/>
      <c r="D647" s="321" t="s">
        <v>586</v>
      </c>
      <c r="E647" s="269">
        <v>98000</v>
      </c>
      <c r="F647" s="212"/>
      <c r="G647" s="304"/>
    </row>
    <row r="648" spans="1:7" s="213" customFormat="1" ht="12" customHeight="1">
      <c r="A648" s="471"/>
      <c r="B648" s="472"/>
      <c r="C648" s="210"/>
      <c r="D648" s="322" t="s">
        <v>561</v>
      </c>
      <c r="E648" s="270">
        <v>1000</v>
      </c>
      <c r="F648" s="212"/>
      <c r="G648" s="304"/>
    </row>
    <row r="649" spans="1:5" ht="11.25" hidden="1">
      <c r="A649" s="473"/>
      <c r="B649" s="474"/>
      <c r="C649" s="38"/>
      <c r="D649" s="55" t="s">
        <v>274</v>
      </c>
      <c r="E649" s="27"/>
    </row>
    <row r="650" spans="1:7" s="6" customFormat="1" ht="16.5" customHeight="1" hidden="1">
      <c r="A650" s="101"/>
      <c r="B650" s="102"/>
      <c r="C650" s="72" t="s">
        <v>199</v>
      </c>
      <c r="D650" s="16" t="s">
        <v>120</v>
      </c>
      <c r="E650" s="73"/>
      <c r="G650" s="297"/>
    </row>
    <row r="651" spans="1:5" ht="12.75" customHeight="1" hidden="1">
      <c r="A651" s="101"/>
      <c r="B651" s="102"/>
      <c r="C651" s="479" t="s">
        <v>275</v>
      </c>
      <c r="D651" s="479"/>
      <c r="E651" s="27"/>
    </row>
    <row r="652" spans="1:5" ht="6" customHeight="1" hidden="1">
      <c r="A652" s="163"/>
      <c r="B652" s="163"/>
      <c r="C652" s="163"/>
      <c r="D652" s="163"/>
      <c r="E652" s="163"/>
    </row>
    <row r="653" spans="1:5" ht="35.25" customHeight="1" hidden="1">
      <c r="A653" s="99" t="s">
        <v>0</v>
      </c>
      <c r="B653" s="99" t="s">
        <v>111</v>
      </c>
      <c r="C653" s="99" t="s">
        <v>2</v>
      </c>
      <c r="D653" s="122" t="s">
        <v>366</v>
      </c>
      <c r="E653" s="166" t="s">
        <v>367</v>
      </c>
    </row>
    <row r="654" spans="1:7" s="79" customFormat="1" ht="18.75" customHeight="1">
      <c r="A654" s="88">
        <v>854</v>
      </c>
      <c r="B654" s="504" t="s">
        <v>276</v>
      </c>
      <c r="C654" s="505"/>
      <c r="D654" s="506"/>
      <c r="E654" s="145">
        <f>E657+E659+E655</f>
        <v>13600</v>
      </c>
      <c r="G654" s="307"/>
    </row>
    <row r="655" spans="1:7" s="10" customFormat="1" ht="15.75" customHeight="1">
      <c r="A655" s="59"/>
      <c r="B655" s="78">
        <v>85404</v>
      </c>
      <c r="C655" s="356" t="s">
        <v>106</v>
      </c>
      <c r="D655" s="357"/>
      <c r="E655" s="61">
        <f>E656</f>
        <v>3600</v>
      </c>
      <c r="G655" s="298"/>
    </row>
    <row r="656" spans="1:7" s="6" customFormat="1" ht="16.5" customHeight="1">
      <c r="A656" s="471"/>
      <c r="B656" s="503"/>
      <c r="C656" s="72" t="s">
        <v>200</v>
      </c>
      <c r="D656" s="16" t="s">
        <v>122</v>
      </c>
      <c r="E656" s="73">
        <v>3600</v>
      </c>
      <c r="G656" s="297"/>
    </row>
    <row r="657" spans="1:7" s="10" customFormat="1" ht="18" customHeight="1">
      <c r="A657" s="59"/>
      <c r="B657" s="78">
        <v>85412</v>
      </c>
      <c r="C657" s="356" t="s">
        <v>277</v>
      </c>
      <c r="D657" s="357"/>
      <c r="E657" s="61">
        <f>SUM(E658:E658)</f>
        <v>10000</v>
      </c>
      <c r="G657" s="298"/>
    </row>
    <row r="658" spans="1:7" s="6" customFormat="1" ht="16.5" customHeight="1">
      <c r="A658" s="471"/>
      <c r="B658" s="472"/>
      <c r="C658" s="72" t="s">
        <v>200</v>
      </c>
      <c r="D658" s="16" t="s">
        <v>122</v>
      </c>
      <c r="E658" s="73">
        <v>10000</v>
      </c>
      <c r="G658" s="297"/>
    </row>
    <row r="659" spans="1:7" s="10" customFormat="1" ht="18.75" customHeight="1" hidden="1">
      <c r="A659" s="59"/>
      <c r="B659" s="78">
        <v>85415</v>
      </c>
      <c r="C659" s="75"/>
      <c r="D659" s="76" t="s">
        <v>79</v>
      </c>
      <c r="E659" s="61">
        <f>SUM(E660:E661)</f>
        <v>0</v>
      </c>
      <c r="G659" s="298"/>
    </row>
    <row r="660" spans="1:7" s="6" customFormat="1" ht="16.5" customHeight="1" hidden="1">
      <c r="A660" s="53"/>
      <c r="B660" s="21"/>
      <c r="C660" s="72" t="s">
        <v>278</v>
      </c>
      <c r="D660" s="16" t="s">
        <v>279</v>
      </c>
      <c r="E660" s="73"/>
      <c r="G660" s="297"/>
    </row>
    <row r="661" spans="1:7" s="6" customFormat="1" ht="16.5" customHeight="1" hidden="1">
      <c r="A661" s="53"/>
      <c r="B661" s="21"/>
      <c r="C661" s="72" t="s">
        <v>280</v>
      </c>
      <c r="D661" s="70" t="s">
        <v>281</v>
      </c>
      <c r="E661" s="73"/>
      <c r="G661" s="297"/>
    </row>
    <row r="662" spans="1:7" s="79" customFormat="1" ht="20.25" customHeight="1">
      <c r="A662" s="88">
        <v>900</v>
      </c>
      <c r="B662" s="358" t="s">
        <v>282</v>
      </c>
      <c r="C662" s="345"/>
      <c r="D662" s="346"/>
      <c r="E662" s="89">
        <f>E666+E676+E693+E689+E663+E681</f>
        <v>353302</v>
      </c>
      <c r="G662" s="307"/>
    </row>
    <row r="663" spans="1:7" s="10" customFormat="1" ht="21.75" customHeight="1" hidden="1">
      <c r="A663" s="59"/>
      <c r="B663" s="51">
        <v>90001</v>
      </c>
      <c r="C663" s="325"/>
      <c r="D663" s="326" t="s">
        <v>80</v>
      </c>
      <c r="E663" s="61">
        <f>SUM(E664:E665)</f>
        <v>0</v>
      </c>
      <c r="G663" s="298"/>
    </row>
    <row r="664" spans="1:7" s="6" customFormat="1" ht="25.5" hidden="1">
      <c r="A664" s="53"/>
      <c r="B664" s="327"/>
      <c r="C664" s="328">
        <v>2650</v>
      </c>
      <c r="D664" s="329" t="s">
        <v>135</v>
      </c>
      <c r="E664" s="73"/>
      <c r="G664" s="297"/>
    </row>
    <row r="665" spans="1:7" s="6" customFormat="1" ht="38.25" hidden="1">
      <c r="A665" s="53"/>
      <c r="B665" s="327"/>
      <c r="C665" s="330">
        <v>6210</v>
      </c>
      <c r="D665" s="331" t="s">
        <v>129</v>
      </c>
      <c r="E665" s="73"/>
      <c r="G665" s="297"/>
    </row>
    <row r="666" spans="1:7" s="10" customFormat="1" ht="17.25" customHeight="1">
      <c r="A666" s="59"/>
      <c r="B666" s="51">
        <v>90002</v>
      </c>
      <c r="C666" s="356" t="s">
        <v>81</v>
      </c>
      <c r="D666" s="357"/>
      <c r="E666" s="61">
        <f>E667+E668+E672+E674</f>
        <v>17100</v>
      </c>
      <c r="G666" s="298"/>
    </row>
    <row r="667" spans="1:7" s="6" customFormat="1" ht="18.75" customHeight="1" hidden="1">
      <c r="A667" s="53"/>
      <c r="B667" s="21"/>
      <c r="C667" s="77" t="s">
        <v>199</v>
      </c>
      <c r="D667" s="16" t="s">
        <v>120</v>
      </c>
      <c r="E667" s="73"/>
      <c r="G667" s="297"/>
    </row>
    <row r="668" spans="1:7" s="6" customFormat="1" ht="16.5" customHeight="1">
      <c r="A668" s="103"/>
      <c r="B668" s="146"/>
      <c r="C668" s="72" t="s">
        <v>200</v>
      </c>
      <c r="D668" s="16" t="s">
        <v>122</v>
      </c>
      <c r="E668" s="73">
        <f>SUM(E669:E671)</f>
        <v>17100</v>
      </c>
      <c r="G668" s="297"/>
    </row>
    <row r="669" spans="1:5" ht="15.75" customHeight="1">
      <c r="A669" s="103"/>
      <c r="B669" s="146"/>
      <c r="C669" s="190"/>
      <c r="D669" s="190" t="s">
        <v>360</v>
      </c>
      <c r="E669" s="148">
        <v>1500</v>
      </c>
    </row>
    <row r="670" spans="1:6" ht="13.5" customHeight="1">
      <c r="A670" s="471"/>
      <c r="B670" s="472"/>
      <c r="C670" s="466" t="s">
        <v>361</v>
      </c>
      <c r="D670" s="498"/>
      <c r="E670" s="152">
        <f>25000+F670</f>
        <v>15000</v>
      </c>
      <c r="F670" s="2">
        <v>-10000</v>
      </c>
    </row>
    <row r="671" spans="1:5" ht="14.25" customHeight="1">
      <c r="A671" s="471"/>
      <c r="B671" s="472"/>
      <c r="C671" s="274"/>
      <c r="D671" s="274" t="s">
        <v>362</v>
      </c>
      <c r="E671" s="66">
        <v>600</v>
      </c>
    </row>
    <row r="672" spans="1:7" s="6" customFormat="1" ht="13.5" customHeight="1" hidden="1">
      <c r="A672" s="103"/>
      <c r="B672" s="146"/>
      <c r="C672" s="77" t="s">
        <v>242</v>
      </c>
      <c r="D672" s="16" t="s">
        <v>283</v>
      </c>
      <c r="E672" s="73"/>
      <c r="G672" s="297"/>
    </row>
    <row r="673" spans="1:5" ht="11.25" hidden="1">
      <c r="A673" s="82"/>
      <c r="B673" s="104"/>
      <c r="C673" s="38"/>
      <c r="D673" s="55" t="s">
        <v>284</v>
      </c>
      <c r="E673" s="27"/>
    </row>
    <row r="674" spans="1:7" s="6" customFormat="1" ht="32.25" customHeight="1" hidden="1">
      <c r="A674" s="499" t="s">
        <v>134</v>
      </c>
      <c r="B674" s="500"/>
      <c r="C674" s="11">
        <v>6210</v>
      </c>
      <c r="D674" s="16" t="s">
        <v>379</v>
      </c>
      <c r="E674" s="73"/>
      <c r="G674" s="297"/>
    </row>
    <row r="675" spans="1:5" ht="11.25" hidden="1">
      <c r="A675" s="501"/>
      <c r="B675" s="502"/>
      <c r="C675" s="38"/>
      <c r="D675" s="467" t="s">
        <v>285</v>
      </c>
      <c r="E675" s="468"/>
    </row>
    <row r="676" spans="1:7" s="10" customFormat="1" ht="18.75" customHeight="1">
      <c r="A676" s="59"/>
      <c r="B676" s="78">
        <v>90005</v>
      </c>
      <c r="C676" s="356" t="s">
        <v>82</v>
      </c>
      <c r="D676" s="357"/>
      <c r="E676" s="61">
        <f>SUM(E677:E680)</f>
        <v>1500</v>
      </c>
      <c r="G676" s="298"/>
    </row>
    <row r="677" spans="1:7" s="6" customFormat="1" ht="16.5" customHeight="1">
      <c r="A677" s="82"/>
      <c r="B677" s="64"/>
      <c r="C677" s="72" t="s">
        <v>215</v>
      </c>
      <c r="D677" s="16" t="s">
        <v>133</v>
      </c>
      <c r="E677" s="73">
        <v>1500</v>
      </c>
      <c r="G677" s="297"/>
    </row>
    <row r="678" spans="1:7" s="6" customFormat="1" ht="12.75" hidden="1">
      <c r="A678" s="469" t="s">
        <v>336</v>
      </c>
      <c r="B678" s="470"/>
      <c r="C678" s="363" t="s">
        <v>286</v>
      </c>
      <c r="D678" s="364"/>
      <c r="E678" s="105"/>
      <c r="G678" s="297"/>
    </row>
    <row r="679" spans="1:7" s="6" customFormat="1" ht="16.5" customHeight="1" hidden="1">
      <c r="A679" s="471"/>
      <c r="B679" s="472"/>
      <c r="C679" s="11">
        <v>6050</v>
      </c>
      <c r="D679" s="31" t="s">
        <v>124</v>
      </c>
      <c r="E679" s="13"/>
      <c r="G679" s="297"/>
    </row>
    <row r="680" spans="1:7" s="6" customFormat="1" ht="16.5" customHeight="1" hidden="1">
      <c r="A680" s="473"/>
      <c r="B680" s="474"/>
      <c r="C680" s="14">
        <v>6059</v>
      </c>
      <c r="D680" s="31" t="s">
        <v>124</v>
      </c>
      <c r="E680" s="13"/>
      <c r="G680" s="297"/>
    </row>
    <row r="681" spans="1:7" s="10" customFormat="1" ht="17.25" customHeight="1">
      <c r="A681" s="59"/>
      <c r="B681" s="78">
        <v>90008</v>
      </c>
      <c r="C681" s="356" t="s">
        <v>287</v>
      </c>
      <c r="D681" s="357"/>
      <c r="E681" s="61">
        <f>E682+E683+E684+E687</f>
        <v>7602</v>
      </c>
      <c r="G681" s="298"/>
    </row>
    <row r="682" spans="1:7" s="6" customFormat="1" ht="17.25" customHeight="1">
      <c r="A682" s="53"/>
      <c r="B682" s="21"/>
      <c r="C682" s="72" t="s">
        <v>198</v>
      </c>
      <c r="D682" s="16" t="s">
        <v>288</v>
      </c>
      <c r="E682" s="73">
        <v>202</v>
      </c>
      <c r="F682" s="6">
        <v>202</v>
      </c>
      <c r="G682" s="297"/>
    </row>
    <row r="683" spans="1:7" s="6" customFormat="1" ht="17.25" customHeight="1">
      <c r="A683" s="68"/>
      <c r="B683" s="69"/>
      <c r="C683" s="72" t="s">
        <v>199</v>
      </c>
      <c r="D683" s="16" t="s">
        <v>339</v>
      </c>
      <c r="E683" s="73">
        <v>1800</v>
      </c>
      <c r="G683" s="297"/>
    </row>
    <row r="684" spans="1:7" s="6" customFormat="1" ht="16.5" customHeight="1">
      <c r="A684" s="68"/>
      <c r="B684" s="69"/>
      <c r="C684" s="72" t="s">
        <v>200</v>
      </c>
      <c r="D684" s="16" t="s">
        <v>122</v>
      </c>
      <c r="E684" s="73">
        <f>SUM(E685:E686)</f>
        <v>5600</v>
      </c>
      <c r="G684" s="297"/>
    </row>
    <row r="685" spans="1:7" s="296" customFormat="1" ht="13.5" customHeight="1">
      <c r="A685" s="68"/>
      <c r="B685" s="69"/>
      <c r="C685" s="190"/>
      <c r="D685" s="190" t="s">
        <v>289</v>
      </c>
      <c r="E685" s="148">
        <f>3000+2000+F685</f>
        <v>3600</v>
      </c>
      <c r="F685" s="296">
        <v>-1400</v>
      </c>
      <c r="G685" s="313"/>
    </row>
    <row r="686" spans="1:7" s="296" customFormat="1" ht="13.5" customHeight="1">
      <c r="A686" s="473"/>
      <c r="B686" s="474"/>
      <c r="C686" s="478" t="s">
        <v>560</v>
      </c>
      <c r="D686" s="478"/>
      <c r="E686" s="66">
        <v>2000</v>
      </c>
      <c r="G686" s="313"/>
    </row>
    <row r="687" spans="1:7" s="6" customFormat="1" ht="16.5" customHeight="1" hidden="1">
      <c r="A687" s="68"/>
      <c r="B687" s="69"/>
      <c r="C687" s="11">
        <v>6050</v>
      </c>
      <c r="D687" s="31" t="s">
        <v>124</v>
      </c>
      <c r="E687" s="13"/>
      <c r="G687" s="297"/>
    </row>
    <row r="688" spans="1:5" ht="12" customHeight="1" hidden="1">
      <c r="A688" s="68"/>
      <c r="B688" s="69"/>
      <c r="C688" s="38"/>
      <c r="D688" s="55" t="s">
        <v>290</v>
      </c>
      <c r="E688" s="27"/>
    </row>
    <row r="689" spans="1:7" s="10" customFormat="1" ht="15" customHeight="1">
      <c r="A689" s="59"/>
      <c r="B689" s="78">
        <v>90013</v>
      </c>
      <c r="C689" s="507" t="s">
        <v>380</v>
      </c>
      <c r="D689" s="357"/>
      <c r="E689" s="61">
        <f>SUM(E690:E692)</f>
        <v>5100</v>
      </c>
      <c r="G689" s="298"/>
    </row>
    <row r="690" spans="1:7" s="6" customFormat="1" ht="16.5" customHeight="1">
      <c r="A690" s="68"/>
      <c r="B690" s="323"/>
      <c r="C690" s="72" t="s">
        <v>199</v>
      </c>
      <c r="D690" s="16" t="s">
        <v>120</v>
      </c>
      <c r="E690" s="73">
        <v>1100</v>
      </c>
      <c r="G690" s="297"/>
    </row>
    <row r="691" spans="1:7" s="6" customFormat="1" ht="16.5" customHeight="1">
      <c r="A691" s="143"/>
      <c r="B691" s="290"/>
      <c r="C691" s="72" t="s">
        <v>200</v>
      </c>
      <c r="D691" s="16" t="s">
        <v>122</v>
      </c>
      <c r="E691" s="73">
        <v>4000</v>
      </c>
      <c r="G691" s="297"/>
    </row>
    <row r="692" spans="1:7" s="6" customFormat="1" ht="38.25" customHeight="1" hidden="1">
      <c r="A692" s="143"/>
      <c r="B692" s="290"/>
      <c r="C692" s="14">
        <v>6650</v>
      </c>
      <c r="D692" s="16" t="s">
        <v>291</v>
      </c>
      <c r="E692" s="173">
        <v>0</v>
      </c>
      <c r="F692" s="6">
        <v>-65000</v>
      </c>
      <c r="G692" s="314"/>
    </row>
    <row r="693" spans="1:7" s="10" customFormat="1" ht="15.75" customHeight="1">
      <c r="A693" s="59"/>
      <c r="B693" s="78">
        <v>90015</v>
      </c>
      <c r="C693" s="507" t="s">
        <v>107</v>
      </c>
      <c r="D693" s="357"/>
      <c r="E693" s="61">
        <f>E694+E697</f>
        <v>322000</v>
      </c>
      <c r="G693" s="298"/>
    </row>
    <row r="694" spans="1:7" s="6" customFormat="1" ht="16.5" customHeight="1">
      <c r="A694" s="286"/>
      <c r="B694" s="287"/>
      <c r="C694" s="72" t="s">
        <v>204</v>
      </c>
      <c r="D694" s="16" t="s">
        <v>147</v>
      </c>
      <c r="E694" s="73">
        <f>130000+F694</f>
        <v>100000</v>
      </c>
      <c r="F694" s="6">
        <v>-30000</v>
      </c>
      <c r="G694" s="314"/>
    </row>
    <row r="695" spans="1:5" ht="4.5" customHeight="1">
      <c r="A695" s="68"/>
      <c r="B695" s="69"/>
      <c r="C695" s="163"/>
      <c r="D695" s="163"/>
      <c r="E695" s="163"/>
    </row>
    <row r="696" spans="1:5" ht="22.5">
      <c r="A696" s="99" t="s">
        <v>0</v>
      </c>
      <c r="B696" s="99" t="s">
        <v>111</v>
      </c>
      <c r="C696" s="99" t="s">
        <v>2</v>
      </c>
      <c r="D696" s="122" t="s">
        <v>366</v>
      </c>
      <c r="E696" s="188" t="s">
        <v>318</v>
      </c>
    </row>
    <row r="697" spans="1:7" s="6" customFormat="1" ht="16.5" customHeight="1">
      <c r="A697" s="282"/>
      <c r="B697" s="283"/>
      <c r="C697" s="72" t="s">
        <v>200</v>
      </c>
      <c r="D697" s="16" t="s">
        <v>122</v>
      </c>
      <c r="E697" s="73">
        <f>262542+F697</f>
        <v>222000</v>
      </c>
      <c r="F697" s="6">
        <v>-40542</v>
      </c>
      <c r="G697" s="314"/>
    </row>
    <row r="698" spans="1:5" ht="16.5" customHeight="1">
      <c r="A698" s="471"/>
      <c r="B698" s="472"/>
      <c r="C698" s="353" t="s">
        <v>562</v>
      </c>
      <c r="D698" s="353"/>
      <c r="E698" s="148">
        <v>2600</v>
      </c>
    </row>
    <row r="699" spans="1:7" ht="16.5" customHeight="1">
      <c r="A699" s="471"/>
      <c r="B699" s="472"/>
      <c r="C699" s="466" t="s">
        <v>563</v>
      </c>
      <c r="D699" s="466"/>
      <c r="E699" s="152">
        <v>9530</v>
      </c>
      <c r="G699" s="315"/>
    </row>
    <row r="700" spans="1:5" ht="16.5" customHeight="1">
      <c r="A700" s="471"/>
      <c r="B700" s="472"/>
      <c r="C700" s="337" t="s">
        <v>564</v>
      </c>
      <c r="D700" s="337"/>
      <c r="E700" s="153">
        <v>8600</v>
      </c>
    </row>
    <row r="701" spans="1:7" s="79" customFormat="1" ht="20.25" customHeight="1">
      <c r="A701" s="88">
        <v>921</v>
      </c>
      <c r="B701" s="358" t="s">
        <v>292</v>
      </c>
      <c r="C701" s="345"/>
      <c r="D701" s="346"/>
      <c r="E701" s="89">
        <f>E702+E729+E738+E740</f>
        <v>721136</v>
      </c>
      <c r="G701" s="307"/>
    </row>
    <row r="702" spans="1:7" s="10" customFormat="1" ht="15.75" customHeight="1">
      <c r="A702" s="59"/>
      <c r="B702" s="51">
        <v>92109</v>
      </c>
      <c r="C702" s="356" t="s">
        <v>108</v>
      </c>
      <c r="D702" s="357"/>
      <c r="E702" s="61">
        <f>E704+E705+E717+E727+E713+E706+E714</f>
        <v>430591</v>
      </c>
      <c r="G702" s="298"/>
    </row>
    <row r="703" spans="1:5" ht="12" customHeight="1">
      <c r="A703" s="354"/>
      <c r="B703" s="355"/>
      <c r="C703" s="38"/>
      <c r="D703" s="274" t="s">
        <v>293</v>
      </c>
      <c r="E703" s="27"/>
    </row>
    <row r="704" spans="1:7" s="6" customFormat="1" ht="14.25" customHeight="1">
      <c r="A704" s="354"/>
      <c r="B704" s="355"/>
      <c r="C704" s="72" t="s">
        <v>272</v>
      </c>
      <c r="D704" s="16" t="s">
        <v>273</v>
      </c>
      <c r="E704" s="73">
        <v>197000</v>
      </c>
      <c r="G704" s="297"/>
    </row>
    <row r="705" spans="1:7" s="6" customFormat="1" ht="17.25" customHeight="1">
      <c r="A705" s="471"/>
      <c r="B705" s="472"/>
      <c r="C705" s="72" t="s">
        <v>198</v>
      </c>
      <c r="D705" s="16" t="s">
        <v>288</v>
      </c>
      <c r="E705" s="73">
        <v>216</v>
      </c>
      <c r="F705" s="6">
        <v>216</v>
      </c>
      <c r="G705" s="297"/>
    </row>
    <row r="706" spans="1:11" s="6" customFormat="1" ht="16.5" customHeight="1">
      <c r="A706" s="68"/>
      <c r="B706" s="69"/>
      <c r="C706" s="72" t="s">
        <v>199</v>
      </c>
      <c r="D706" s="16" t="s">
        <v>120</v>
      </c>
      <c r="E706" s="73">
        <f>SUM(E707:E712)</f>
        <v>30271</v>
      </c>
      <c r="G706" s="319"/>
      <c r="H706" s="21"/>
      <c r="I706" s="21"/>
      <c r="J706" s="21"/>
      <c r="K706" s="21"/>
    </row>
    <row r="707" spans="1:11" ht="15.75" customHeight="1">
      <c r="A707" s="68"/>
      <c r="B707" s="69"/>
      <c r="C707" s="353" t="s">
        <v>570</v>
      </c>
      <c r="D707" s="353"/>
      <c r="E707" s="148">
        <v>4100</v>
      </c>
      <c r="G707" s="320"/>
      <c r="H707" s="19"/>
      <c r="I707" s="19"/>
      <c r="J707" s="19"/>
      <c r="K707" s="19"/>
    </row>
    <row r="708" spans="1:11" ht="23.25" customHeight="1">
      <c r="A708" s="68"/>
      <c r="B708" s="69"/>
      <c r="C708" s="466" t="s">
        <v>569</v>
      </c>
      <c r="D708" s="466"/>
      <c r="E708" s="152">
        <v>2254</v>
      </c>
      <c r="G708" s="320"/>
      <c r="H708" s="19"/>
      <c r="I708" s="19"/>
      <c r="J708" s="19"/>
      <c r="K708" s="19"/>
    </row>
    <row r="709" spans="1:11" ht="16.5" customHeight="1">
      <c r="A709" s="68"/>
      <c r="B709" s="69"/>
      <c r="C709" s="466" t="s">
        <v>565</v>
      </c>
      <c r="D709" s="466"/>
      <c r="E709" s="152">
        <v>1500</v>
      </c>
      <c r="G709" s="320"/>
      <c r="H709" s="19"/>
      <c r="I709" s="19"/>
      <c r="J709" s="19"/>
      <c r="K709" s="19"/>
    </row>
    <row r="710" spans="1:11" ht="16.5" customHeight="1">
      <c r="A710" s="68"/>
      <c r="B710" s="69"/>
      <c r="C710" s="466" t="s">
        <v>566</v>
      </c>
      <c r="D710" s="466"/>
      <c r="E710" s="152">
        <v>11000</v>
      </c>
      <c r="G710" s="320"/>
      <c r="H710" s="19"/>
      <c r="I710" s="19"/>
      <c r="J710" s="19"/>
      <c r="K710" s="19"/>
    </row>
    <row r="711" spans="1:11" ht="16.5" customHeight="1">
      <c r="A711" s="68"/>
      <c r="B711" s="69"/>
      <c r="C711" s="466" t="s">
        <v>567</v>
      </c>
      <c r="D711" s="466"/>
      <c r="E711" s="152">
        <v>6220</v>
      </c>
      <c r="G711" s="320"/>
      <c r="H711" s="19"/>
      <c r="I711" s="19"/>
      <c r="J711" s="19"/>
      <c r="K711" s="19"/>
    </row>
    <row r="712" spans="1:11" ht="16.5" customHeight="1">
      <c r="A712" s="68"/>
      <c r="B712" s="69"/>
      <c r="C712" s="553" t="s">
        <v>568</v>
      </c>
      <c r="D712" s="553"/>
      <c r="E712" s="66">
        <v>5197</v>
      </c>
      <c r="G712" s="320"/>
      <c r="H712" s="19"/>
      <c r="I712" s="19"/>
      <c r="J712" s="19"/>
      <c r="K712" s="19"/>
    </row>
    <row r="713" spans="1:11" s="6" customFormat="1" ht="17.25" customHeight="1">
      <c r="A713" s="493"/>
      <c r="B713" s="494"/>
      <c r="C713" s="72" t="s">
        <v>204</v>
      </c>
      <c r="D713" s="16" t="s">
        <v>425</v>
      </c>
      <c r="E713" s="73">
        <v>4000</v>
      </c>
      <c r="G713" s="319"/>
      <c r="H713" s="21"/>
      <c r="I713" s="21"/>
      <c r="J713" s="21"/>
      <c r="K713" s="21"/>
    </row>
    <row r="714" spans="1:11" s="6" customFormat="1" ht="16.5" customHeight="1">
      <c r="A714" s="354"/>
      <c r="B714" s="355"/>
      <c r="C714" s="72" t="s">
        <v>212</v>
      </c>
      <c r="D714" s="16" t="s">
        <v>121</v>
      </c>
      <c r="E714" s="73">
        <f>SUM(E715:E716)</f>
        <v>5000</v>
      </c>
      <c r="G714" s="319"/>
      <c r="H714" s="21"/>
      <c r="I714" s="21"/>
      <c r="J714" s="21"/>
      <c r="K714" s="21"/>
    </row>
    <row r="715" spans="1:11" ht="16.5" customHeight="1">
      <c r="A715" s="354"/>
      <c r="B715" s="355"/>
      <c r="C715" s="353" t="s">
        <v>571</v>
      </c>
      <c r="D715" s="353"/>
      <c r="E715" s="148">
        <v>4000</v>
      </c>
      <c r="G715" s="320"/>
      <c r="H715" s="19"/>
      <c r="I715" s="19"/>
      <c r="J715" s="19"/>
      <c r="K715" s="19"/>
    </row>
    <row r="716" spans="1:11" ht="16.5" customHeight="1">
      <c r="A716" s="354"/>
      <c r="B716" s="355"/>
      <c r="C716" s="553" t="s">
        <v>572</v>
      </c>
      <c r="D716" s="553"/>
      <c r="E716" s="66">
        <v>1000</v>
      </c>
      <c r="G716" s="320"/>
      <c r="H716" s="19"/>
      <c r="I716" s="19"/>
      <c r="J716" s="19"/>
      <c r="K716" s="19"/>
    </row>
    <row r="717" spans="1:11" s="6" customFormat="1" ht="16.5" customHeight="1">
      <c r="A717" s="354"/>
      <c r="B717" s="355"/>
      <c r="C717" s="72" t="s">
        <v>242</v>
      </c>
      <c r="D717" s="16" t="s">
        <v>124</v>
      </c>
      <c r="E717" s="73">
        <f>SUM(E718:E725)+E726</f>
        <v>194104</v>
      </c>
      <c r="F717" s="63">
        <f>SUM(F718:F723)</f>
        <v>75890</v>
      </c>
      <c r="G717" s="319"/>
      <c r="H717" s="21"/>
      <c r="I717" s="21"/>
      <c r="J717" s="21"/>
      <c r="K717" s="21"/>
    </row>
    <row r="718" spans="1:11" ht="15" customHeight="1">
      <c r="A718" s="354"/>
      <c r="B718" s="355"/>
      <c r="C718" s="353" t="s">
        <v>427</v>
      </c>
      <c r="D718" s="353"/>
      <c r="E718" s="148">
        <v>30890</v>
      </c>
      <c r="F718" s="2">
        <v>30890</v>
      </c>
      <c r="G718" s="320"/>
      <c r="H718" s="19"/>
      <c r="I718" s="19"/>
      <c r="J718" s="19"/>
      <c r="K718" s="19"/>
    </row>
    <row r="719" spans="1:11" ht="13.5" customHeight="1" hidden="1">
      <c r="A719" s="354"/>
      <c r="B719" s="355"/>
      <c r="C719" s="466" t="s">
        <v>297</v>
      </c>
      <c r="D719" s="466"/>
      <c r="E719" s="23"/>
      <c r="G719" s="320"/>
      <c r="H719" s="19"/>
      <c r="I719" s="19"/>
      <c r="J719" s="19"/>
      <c r="K719" s="19"/>
    </row>
    <row r="720" spans="1:11" ht="13.5" customHeight="1" hidden="1">
      <c r="A720" s="354"/>
      <c r="B720" s="355"/>
      <c r="C720" s="466" t="s">
        <v>364</v>
      </c>
      <c r="D720" s="466"/>
      <c r="E720" s="23"/>
      <c r="G720" s="320"/>
      <c r="H720" s="19"/>
      <c r="I720" s="19"/>
      <c r="J720" s="19"/>
      <c r="K720" s="19"/>
    </row>
    <row r="721" spans="1:11" ht="16.5" customHeight="1">
      <c r="A721" s="354"/>
      <c r="B721" s="355"/>
      <c r="C721" s="466" t="s">
        <v>381</v>
      </c>
      <c r="D721" s="466"/>
      <c r="E721" s="152">
        <f>75000+F721</f>
        <v>60000</v>
      </c>
      <c r="F721" s="2">
        <v>-15000</v>
      </c>
      <c r="G721" s="320"/>
      <c r="H721" s="19"/>
      <c r="I721" s="19"/>
      <c r="J721" s="19"/>
      <c r="K721" s="19"/>
    </row>
    <row r="722" spans="1:11" ht="13.5" customHeight="1" hidden="1">
      <c r="A722" s="354"/>
      <c r="B722" s="355"/>
      <c r="C722" s="466" t="s">
        <v>365</v>
      </c>
      <c r="D722" s="466"/>
      <c r="E722" s="152"/>
      <c r="G722" s="320"/>
      <c r="H722" s="19"/>
      <c r="I722" s="19"/>
      <c r="J722" s="19"/>
      <c r="K722" s="19"/>
    </row>
    <row r="723" spans="1:11" ht="16.5" customHeight="1">
      <c r="A723" s="354"/>
      <c r="B723" s="355"/>
      <c r="C723" s="466" t="s">
        <v>403</v>
      </c>
      <c r="D723" s="466"/>
      <c r="E723" s="152">
        <f>F723</f>
        <v>60000</v>
      </c>
      <c r="F723" s="2">
        <v>60000</v>
      </c>
      <c r="G723" s="320"/>
      <c r="H723" s="19"/>
      <c r="I723" s="19"/>
      <c r="J723" s="19"/>
      <c r="K723" s="19"/>
    </row>
    <row r="724" spans="1:11" ht="13.5" customHeight="1">
      <c r="A724" s="354"/>
      <c r="B724" s="355"/>
      <c r="C724" s="466" t="s">
        <v>573</v>
      </c>
      <c r="D724" s="466"/>
      <c r="E724" s="152">
        <v>11214</v>
      </c>
      <c r="G724" s="320"/>
      <c r="H724" s="19"/>
      <c r="I724" s="19"/>
      <c r="J724" s="19"/>
      <c r="K724" s="19"/>
    </row>
    <row r="725" spans="1:5" ht="16.5" customHeight="1">
      <c r="A725" s="354"/>
      <c r="B725" s="355"/>
      <c r="C725" s="466" t="s">
        <v>382</v>
      </c>
      <c r="D725" s="466"/>
      <c r="E725" s="152">
        <v>28000</v>
      </c>
    </row>
    <row r="726" spans="1:11" ht="13.5" customHeight="1">
      <c r="A726" s="354"/>
      <c r="B726" s="355"/>
      <c r="C726" s="466" t="s">
        <v>565</v>
      </c>
      <c r="D726" s="466"/>
      <c r="E726" s="152">
        <v>4000</v>
      </c>
      <c r="G726" s="320"/>
      <c r="H726" s="19"/>
      <c r="I726" s="19"/>
      <c r="J726" s="19"/>
      <c r="K726" s="19"/>
    </row>
    <row r="727" spans="1:7" s="6" customFormat="1" ht="45" customHeight="1" hidden="1">
      <c r="A727" s="143"/>
      <c r="B727" s="144"/>
      <c r="C727" s="72" t="s">
        <v>295</v>
      </c>
      <c r="D727" s="16" t="s">
        <v>296</v>
      </c>
      <c r="E727" s="73"/>
      <c r="G727" s="297"/>
    </row>
    <row r="728" spans="1:7" s="6" customFormat="1" ht="16.5" customHeight="1" hidden="1">
      <c r="A728" s="143"/>
      <c r="B728" s="144"/>
      <c r="C728" s="72"/>
      <c r="D728" s="31" t="s">
        <v>124</v>
      </c>
      <c r="E728" s="73"/>
      <c r="G728" s="297"/>
    </row>
    <row r="729" spans="1:7" s="10" customFormat="1" ht="16.5" customHeight="1">
      <c r="A729" s="59"/>
      <c r="B729" s="78">
        <v>92116</v>
      </c>
      <c r="C729" s="356" t="s">
        <v>109</v>
      </c>
      <c r="D729" s="357"/>
      <c r="E729" s="61">
        <f>SUM(E731:E737)</f>
        <v>200000</v>
      </c>
      <c r="G729" s="298"/>
    </row>
    <row r="730" spans="1:5" ht="11.25">
      <c r="A730" s="471"/>
      <c r="B730" s="472"/>
      <c r="C730" s="38"/>
      <c r="D730" s="274" t="s">
        <v>298</v>
      </c>
      <c r="E730" s="27"/>
    </row>
    <row r="731" spans="1:7" s="6" customFormat="1" ht="17.25" customHeight="1">
      <c r="A731" s="473"/>
      <c r="B731" s="474"/>
      <c r="C731" s="72" t="s">
        <v>272</v>
      </c>
      <c r="D731" s="16" t="s">
        <v>273</v>
      </c>
      <c r="E731" s="73">
        <v>200000</v>
      </c>
      <c r="G731" s="297"/>
    </row>
    <row r="732" spans="1:5" ht="9.75" customHeight="1" hidden="1">
      <c r="A732" s="163"/>
      <c r="B732" s="163"/>
      <c r="C732" s="163"/>
      <c r="D732" s="163"/>
      <c r="E732" s="163"/>
    </row>
    <row r="733" spans="1:5" ht="35.25" customHeight="1" hidden="1">
      <c r="A733" s="99" t="s">
        <v>0</v>
      </c>
      <c r="B733" s="99" t="s">
        <v>111</v>
      </c>
      <c r="C733" s="99" t="s">
        <v>2</v>
      </c>
      <c r="D733" s="122" t="s">
        <v>366</v>
      </c>
      <c r="E733" s="166" t="s">
        <v>367</v>
      </c>
    </row>
    <row r="734" spans="1:7" s="6" customFormat="1" ht="16.5" customHeight="1" hidden="1">
      <c r="A734" s="469" t="s">
        <v>336</v>
      </c>
      <c r="B734" s="470"/>
      <c r="C734" s="72" t="s">
        <v>242</v>
      </c>
      <c r="D734" s="16" t="s">
        <v>124</v>
      </c>
      <c r="E734" s="73"/>
      <c r="G734" s="297"/>
    </row>
    <row r="735" spans="1:7" s="6" customFormat="1" ht="12.75" customHeight="1" hidden="1">
      <c r="A735" s="473"/>
      <c r="B735" s="474"/>
      <c r="C735" s="168"/>
      <c r="D735" s="467" t="s">
        <v>299</v>
      </c>
      <c r="E735" s="468"/>
      <c r="G735" s="297"/>
    </row>
    <row r="736" spans="1:7" s="6" customFormat="1" ht="16.5" customHeight="1" hidden="1">
      <c r="A736" s="103"/>
      <c r="B736" s="146"/>
      <c r="C736" s="167" t="s">
        <v>304</v>
      </c>
      <c r="D736" s="16" t="s">
        <v>124</v>
      </c>
      <c r="E736" s="73"/>
      <c r="G736" s="297"/>
    </row>
    <row r="737" spans="1:7" s="6" customFormat="1" ht="16.5" customHeight="1" hidden="1">
      <c r="A737" s="82"/>
      <c r="B737" s="104"/>
      <c r="C737" s="72" t="s">
        <v>244</v>
      </c>
      <c r="D737" s="31" t="s">
        <v>124</v>
      </c>
      <c r="E737" s="73"/>
      <c r="G737" s="297"/>
    </row>
    <row r="738" spans="1:7" s="10" customFormat="1" ht="15" customHeight="1">
      <c r="A738" s="59"/>
      <c r="B738" s="78">
        <v>92120</v>
      </c>
      <c r="C738" s="356" t="s">
        <v>300</v>
      </c>
      <c r="D738" s="357"/>
      <c r="E738" s="61">
        <f>E739</f>
        <v>30000</v>
      </c>
      <c r="G738" s="298"/>
    </row>
    <row r="739" spans="1:7" s="6" customFormat="1" ht="42.75" customHeight="1">
      <c r="A739" s="473"/>
      <c r="B739" s="490"/>
      <c r="C739" s="90" t="s">
        <v>301</v>
      </c>
      <c r="D739" s="70" t="s">
        <v>302</v>
      </c>
      <c r="E739" s="73">
        <v>30000</v>
      </c>
      <c r="G739" s="297"/>
    </row>
    <row r="740" spans="1:7" s="10" customFormat="1" ht="16.5" customHeight="1">
      <c r="A740" s="334"/>
      <c r="B740" s="78">
        <v>92195</v>
      </c>
      <c r="C740" s="507" t="s">
        <v>8</v>
      </c>
      <c r="D740" s="357"/>
      <c r="E740" s="61">
        <f>E741+E742+E743+E744+E747+E751</f>
        <v>60545</v>
      </c>
      <c r="G740" s="298"/>
    </row>
    <row r="741" spans="1:7" s="6" customFormat="1" ht="15.75" customHeight="1">
      <c r="A741" s="68"/>
      <c r="B741" s="323"/>
      <c r="C741" s="72" t="s">
        <v>196</v>
      </c>
      <c r="D741" s="16" t="s">
        <v>117</v>
      </c>
      <c r="E741" s="73">
        <v>624</v>
      </c>
      <c r="G741" s="297"/>
    </row>
    <row r="742" spans="1:7" s="6" customFormat="1" ht="15.75" customHeight="1">
      <c r="A742" s="68"/>
      <c r="B742" s="69"/>
      <c r="C742" s="72" t="s">
        <v>197</v>
      </c>
      <c r="D742" s="16" t="s">
        <v>118</v>
      </c>
      <c r="E742" s="73">
        <v>102</v>
      </c>
      <c r="G742" s="297"/>
    </row>
    <row r="743" spans="1:7" s="6" customFormat="1" ht="15.75" customHeight="1">
      <c r="A743" s="68"/>
      <c r="B743" s="323"/>
      <c r="C743" s="72" t="s">
        <v>198</v>
      </c>
      <c r="D743" s="16" t="s">
        <v>119</v>
      </c>
      <c r="E743" s="73">
        <v>1123</v>
      </c>
      <c r="G743" s="297"/>
    </row>
    <row r="744" spans="1:7" s="6" customFormat="1" ht="16.5" customHeight="1" hidden="1">
      <c r="A744" s="68"/>
      <c r="B744" s="323"/>
      <c r="C744" s="72" t="s">
        <v>199</v>
      </c>
      <c r="D744" s="16" t="s">
        <v>120</v>
      </c>
      <c r="E744" s="73">
        <f>SUM(E745:E746)</f>
        <v>0</v>
      </c>
      <c r="G744" s="297"/>
    </row>
    <row r="745" spans="1:5" ht="12.75" customHeight="1" hidden="1">
      <c r="A745" s="68"/>
      <c r="B745" s="323"/>
      <c r="C745" s="479" t="s">
        <v>347</v>
      </c>
      <c r="D745" s="479"/>
      <c r="E745" s="66"/>
    </row>
    <row r="746" spans="1:5" ht="12" customHeight="1" hidden="1">
      <c r="A746" s="68"/>
      <c r="B746" s="323"/>
      <c r="C746" s="479" t="s">
        <v>157</v>
      </c>
      <c r="D746" s="479"/>
      <c r="E746" s="66"/>
    </row>
    <row r="747" spans="1:7" s="6" customFormat="1" ht="16.5" customHeight="1">
      <c r="A747" s="68"/>
      <c r="B747" s="323"/>
      <c r="C747" s="90" t="s">
        <v>200</v>
      </c>
      <c r="D747" s="16" t="s">
        <v>122</v>
      </c>
      <c r="E747" s="73">
        <f>15000+F747</f>
        <v>4500</v>
      </c>
      <c r="F747" s="6">
        <v>-10500</v>
      </c>
      <c r="G747" s="297"/>
    </row>
    <row r="748" spans="1:5" ht="12" customHeight="1" hidden="1">
      <c r="A748" s="68"/>
      <c r="B748" s="323"/>
      <c r="C748" s="479" t="s">
        <v>347</v>
      </c>
      <c r="D748" s="479"/>
      <c r="E748" s="66">
        <v>15000</v>
      </c>
    </row>
    <row r="749" spans="1:5" ht="12" customHeight="1" hidden="1">
      <c r="A749" s="68"/>
      <c r="B749" s="323"/>
      <c r="C749" s="479" t="s">
        <v>157</v>
      </c>
      <c r="D749" s="479"/>
      <c r="E749" s="66"/>
    </row>
    <row r="750" spans="1:7" s="6" customFormat="1" ht="16.5" customHeight="1" hidden="1">
      <c r="A750" s="68"/>
      <c r="B750" s="323"/>
      <c r="C750" s="72" t="s">
        <v>242</v>
      </c>
      <c r="D750" s="16" t="s">
        <v>124</v>
      </c>
      <c r="E750" s="73"/>
      <c r="G750" s="297"/>
    </row>
    <row r="751" spans="1:7" s="6" customFormat="1" ht="15.75" customHeight="1">
      <c r="A751" s="68"/>
      <c r="B751" s="323"/>
      <c r="C751" s="72" t="s">
        <v>242</v>
      </c>
      <c r="D751" s="31" t="s">
        <v>124</v>
      </c>
      <c r="E751" s="73">
        <f>SUM(E752:E757)</f>
        <v>54196</v>
      </c>
      <c r="G751" s="297">
        <v>54196</v>
      </c>
    </row>
    <row r="752" spans="1:5" ht="16.5" customHeight="1">
      <c r="A752" s="68"/>
      <c r="B752" s="69"/>
      <c r="C752" s="353" t="s">
        <v>574</v>
      </c>
      <c r="D752" s="353"/>
      <c r="E752" s="148">
        <v>11581</v>
      </c>
    </row>
    <row r="753" spans="1:5" ht="16.5" customHeight="1">
      <c r="A753" s="68"/>
      <c r="B753" s="69"/>
      <c r="C753" s="466" t="s">
        <v>575</v>
      </c>
      <c r="D753" s="466"/>
      <c r="E753" s="152">
        <v>6211</v>
      </c>
    </row>
    <row r="754" spans="1:5" ht="16.5" customHeight="1">
      <c r="A754" s="68"/>
      <c r="B754" s="69"/>
      <c r="C754" s="466" t="s">
        <v>576</v>
      </c>
      <c r="D754" s="498"/>
      <c r="E754" s="152">
        <v>11170</v>
      </c>
    </row>
    <row r="755" spans="1:5" ht="16.5" customHeight="1">
      <c r="A755" s="68"/>
      <c r="B755" s="69"/>
      <c r="C755" s="466" t="s">
        <v>577</v>
      </c>
      <c r="D755" s="466"/>
      <c r="E755" s="152">
        <v>14884</v>
      </c>
    </row>
    <row r="756" spans="1:5" ht="21.75" customHeight="1">
      <c r="A756" s="68"/>
      <c r="B756" s="69"/>
      <c r="C756" s="466" t="s">
        <v>579</v>
      </c>
      <c r="D756" s="466"/>
      <c r="E756" s="152">
        <v>4250</v>
      </c>
    </row>
    <row r="757" spans="1:5" ht="13.5" customHeight="1">
      <c r="A757" s="143"/>
      <c r="B757" s="144"/>
      <c r="C757" s="478" t="s">
        <v>578</v>
      </c>
      <c r="D757" s="482"/>
      <c r="E757" s="66">
        <v>6100</v>
      </c>
    </row>
    <row r="758" spans="1:5" ht="18" customHeight="1">
      <c r="A758" s="68"/>
      <c r="B758" s="69"/>
      <c r="C758" s="185"/>
      <c r="D758" s="185"/>
      <c r="E758" s="185"/>
    </row>
    <row r="759" spans="1:5" ht="22.5">
      <c r="A759" s="99" t="s">
        <v>0</v>
      </c>
      <c r="B759" s="99" t="s">
        <v>111</v>
      </c>
      <c r="C759" s="99" t="s">
        <v>2</v>
      </c>
      <c r="D759" s="122" t="s">
        <v>366</v>
      </c>
      <c r="E759" s="188" t="s">
        <v>318</v>
      </c>
    </row>
    <row r="760" spans="1:7" s="79" customFormat="1" ht="22.5" customHeight="1">
      <c r="A760" s="88">
        <v>926</v>
      </c>
      <c r="B760" s="540" t="s">
        <v>303</v>
      </c>
      <c r="C760" s="541"/>
      <c r="D760" s="541"/>
      <c r="E760" s="89">
        <f>E773+E761</f>
        <v>201050</v>
      </c>
      <c r="G760" s="307"/>
    </row>
    <row r="761" spans="1:7" s="10" customFormat="1" ht="16.5" customHeight="1">
      <c r="A761" s="59"/>
      <c r="B761" s="78">
        <v>92601</v>
      </c>
      <c r="C761" s="538" t="s">
        <v>83</v>
      </c>
      <c r="D761" s="539"/>
      <c r="E761" s="61">
        <f>E762+E763+E764+E765+E768+E769+E771</f>
        <v>93050</v>
      </c>
      <c r="G761" s="298"/>
    </row>
    <row r="762" spans="1:7" s="6" customFormat="1" ht="15.75" customHeight="1">
      <c r="A762" s="351" t="s">
        <v>429</v>
      </c>
      <c r="B762" s="352"/>
      <c r="C762" s="72" t="s">
        <v>198</v>
      </c>
      <c r="D762" s="16" t="s">
        <v>119</v>
      </c>
      <c r="E762" s="73">
        <v>28000</v>
      </c>
      <c r="G762" s="297"/>
    </row>
    <row r="763" spans="1:7" s="6" customFormat="1" ht="16.5" customHeight="1">
      <c r="A763" s="542" t="s">
        <v>430</v>
      </c>
      <c r="B763" s="543"/>
      <c r="C763" s="72" t="s">
        <v>199</v>
      </c>
      <c r="D763" s="16" t="s">
        <v>120</v>
      </c>
      <c r="E763" s="73">
        <v>11120</v>
      </c>
      <c r="G763" s="297"/>
    </row>
    <row r="764" spans="1:7" s="6" customFormat="1" ht="17.25" customHeight="1">
      <c r="A764" s="544"/>
      <c r="B764" s="545"/>
      <c r="C764" s="72" t="s">
        <v>204</v>
      </c>
      <c r="D764" s="16" t="s">
        <v>425</v>
      </c>
      <c r="E764" s="73">
        <v>4880</v>
      </c>
      <c r="G764" s="297"/>
    </row>
    <row r="765" spans="1:7" s="6" customFormat="1" ht="16.5" customHeight="1">
      <c r="A765" s="68"/>
      <c r="B765" s="69"/>
      <c r="C765" s="72" t="s">
        <v>200</v>
      </c>
      <c r="D765" s="70" t="s">
        <v>122</v>
      </c>
      <c r="E765" s="73">
        <f>SUM(E766:E767)</f>
        <v>9500</v>
      </c>
      <c r="G765" s="297"/>
    </row>
    <row r="766" spans="1:7" s="213" customFormat="1" ht="14.25" customHeight="1">
      <c r="A766" s="68"/>
      <c r="B766" s="69"/>
      <c r="C766" s="268"/>
      <c r="D766" s="321" t="s">
        <v>411</v>
      </c>
      <c r="E766" s="269">
        <v>4500</v>
      </c>
      <c r="F766" s="212"/>
      <c r="G766" s="304"/>
    </row>
    <row r="767" spans="1:7" s="213" customFormat="1" ht="25.5" customHeight="1">
      <c r="A767" s="68"/>
      <c r="B767" s="69"/>
      <c r="C767" s="210"/>
      <c r="D767" s="322" t="s">
        <v>581</v>
      </c>
      <c r="E767" s="270">
        <v>5000</v>
      </c>
      <c r="F767" s="212"/>
      <c r="G767" s="304"/>
    </row>
    <row r="768" spans="1:9" s="206" customFormat="1" ht="22.5" customHeight="1">
      <c r="A768" s="554" t="s">
        <v>431</v>
      </c>
      <c r="B768" s="555"/>
      <c r="C768" s="202" t="s">
        <v>215</v>
      </c>
      <c r="D768" s="203" t="s">
        <v>133</v>
      </c>
      <c r="E768" s="204">
        <v>1300</v>
      </c>
      <c r="F768" s="256"/>
      <c r="G768" s="256"/>
      <c r="H768" s="217"/>
      <c r="I768" s="217"/>
    </row>
    <row r="769" spans="1:7" s="6" customFormat="1" ht="16.5" customHeight="1">
      <c r="A769" s="68"/>
      <c r="B769" s="69"/>
      <c r="C769" s="72" t="s">
        <v>242</v>
      </c>
      <c r="D769" s="16" t="s">
        <v>132</v>
      </c>
      <c r="E769" s="73">
        <v>31250</v>
      </c>
      <c r="F769" s="6">
        <v>31250</v>
      </c>
      <c r="G769" s="297"/>
    </row>
    <row r="770" spans="1:7" s="6" customFormat="1" ht="10.5" customHeight="1">
      <c r="A770" s="68"/>
      <c r="B770" s="69"/>
      <c r="C770" s="54"/>
      <c r="D770" s="467" t="s">
        <v>396</v>
      </c>
      <c r="E770" s="468"/>
      <c r="G770" s="297"/>
    </row>
    <row r="771" spans="1:7" s="6" customFormat="1" ht="19.5" customHeight="1">
      <c r="A771" s="68"/>
      <c r="B771" s="69"/>
      <c r="C771" s="72" t="s">
        <v>260</v>
      </c>
      <c r="D771" s="16" t="s">
        <v>271</v>
      </c>
      <c r="E771" s="73">
        <f>E772</f>
        <v>7000</v>
      </c>
      <c r="G771" s="297"/>
    </row>
    <row r="772" spans="1:5" ht="13.5" customHeight="1">
      <c r="A772" s="68"/>
      <c r="B772" s="69"/>
      <c r="C772" s="466" t="s">
        <v>580</v>
      </c>
      <c r="D772" s="466"/>
      <c r="E772" s="66">
        <v>7000</v>
      </c>
    </row>
    <row r="773" spans="1:7" s="10" customFormat="1" ht="16.5" customHeight="1">
      <c r="A773" s="59"/>
      <c r="B773" s="78">
        <v>92605</v>
      </c>
      <c r="C773" s="538" t="s">
        <v>110</v>
      </c>
      <c r="D773" s="539"/>
      <c r="E773" s="61">
        <f>SUM(E775:E778)</f>
        <v>108000</v>
      </c>
      <c r="G773" s="298"/>
    </row>
    <row r="774" spans="1:5" ht="11.25">
      <c r="A774" s="534"/>
      <c r="B774" s="535"/>
      <c r="C774" s="38"/>
      <c r="D774" s="274" t="s">
        <v>305</v>
      </c>
      <c r="E774" s="27"/>
    </row>
    <row r="775" spans="1:7" s="6" customFormat="1" ht="19.5" customHeight="1">
      <c r="A775" s="534"/>
      <c r="B775" s="535"/>
      <c r="C775" s="72" t="s">
        <v>272</v>
      </c>
      <c r="D775" s="16" t="s">
        <v>294</v>
      </c>
      <c r="E775" s="73">
        <v>18000</v>
      </c>
      <c r="G775" s="297"/>
    </row>
    <row r="776" spans="1:5" ht="11.25" hidden="1">
      <c r="A776" s="534"/>
      <c r="B776" s="535"/>
      <c r="C776" s="38"/>
      <c r="D776" s="55" t="s">
        <v>306</v>
      </c>
      <c r="E776" s="27"/>
    </row>
    <row r="777" spans="1:7" s="6" customFormat="1" ht="26.25" customHeight="1">
      <c r="A777" s="536"/>
      <c r="B777" s="537"/>
      <c r="C777" s="90" t="s">
        <v>248</v>
      </c>
      <c r="D777" s="70" t="s">
        <v>191</v>
      </c>
      <c r="E777" s="73">
        <v>90000</v>
      </c>
      <c r="G777" s="297"/>
    </row>
    <row r="778" spans="1:7" s="6" customFormat="1" ht="16.5" customHeight="1" hidden="1">
      <c r="A778" s="53"/>
      <c r="B778" s="21"/>
      <c r="C778" s="72" t="s">
        <v>200</v>
      </c>
      <c r="D778" s="16" t="s">
        <v>314</v>
      </c>
      <c r="E778" s="73"/>
      <c r="G778" s="297"/>
    </row>
    <row r="779" spans="1:7" s="79" customFormat="1" ht="25.5" customHeight="1">
      <c r="A779" s="533" t="s">
        <v>307</v>
      </c>
      <c r="B779" s="533"/>
      <c r="C779" s="533"/>
      <c r="D779" s="533"/>
      <c r="E779" s="145">
        <f>E760+E701+E662+E654+E546+E519+E340+E333+E328+E317+E270+E264+E240+E152+E132+E110+E65+E52+E5</f>
        <v>21188079.75</v>
      </c>
      <c r="G779" s="307"/>
    </row>
    <row r="780" spans="1:7" s="112" customFormat="1" ht="12.75" customHeight="1">
      <c r="A780" s="107"/>
      <c r="B780" s="107"/>
      <c r="C780" s="108"/>
      <c r="D780" s="109"/>
      <c r="E780" s="110"/>
      <c r="G780" s="123"/>
    </row>
    <row r="781" spans="1:7" s="112" customFormat="1" ht="18" customHeight="1">
      <c r="A781" s="113" t="s">
        <v>308</v>
      </c>
      <c r="B781" s="107"/>
      <c r="C781" s="108"/>
      <c r="G781" s="123"/>
    </row>
    <row r="782" spans="1:7" s="112" customFormat="1" ht="15" customHeight="1">
      <c r="A782" s="113" t="s">
        <v>309</v>
      </c>
      <c r="B782" s="107"/>
      <c r="C782" s="108"/>
      <c r="G782" s="123"/>
    </row>
    <row r="783" spans="1:7" s="112" customFormat="1" ht="21.75" customHeight="1">
      <c r="A783" s="113" t="s">
        <v>310</v>
      </c>
      <c r="B783" s="107"/>
      <c r="C783" s="108"/>
      <c r="D783" s="123"/>
      <c r="G783" s="123"/>
    </row>
    <row r="784" spans="1:7" s="112" customFormat="1" ht="15" customHeight="1">
      <c r="A784" s="107"/>
      <c r="B784" s="107"/>
      <c r="C784" s="108"/>
      <c r="D784" s="121" t="s">
        <v>437</v>
      </c>
      <c r="G784" s="123"/>
    </row>
    <row r="785" spans="1:8" s="112" customFormat="1" ht="21" customHeight="1">
      <c r="A785" s="107"/>
      <c r="B785" s="107"/>
      <c r="C785" s="108"/>
      <c r="E785" s="112" t="s">
        <v>398</v>
      </c>
      <c r="F785" s="111"/>
      <c r="G785" s="123"/>
      <c r="H785" s="111"/>
    </row>
    <row r="786" spans="1:7" s="112" customFormat="1" ht="15.75" customHeight="1">
      <c r="A786" s="107"/>
      <c r="B786" s="107"/>
      <c r="C786" s="108"/>
      <c r="D786" s="109" t="s">
        <v>322</v>
      </c>
      <c r="E786" s="129">
        <v>14241103.75</v>
      </c>
      <c r="F786" s="111"/>
      <c r="G786" s="316"/>
    </row>
    <row r="787" spans="1:7" ht="15.75" customHeight="1">
      <c r="A787" s="117"/>
      <c r="B787" s="117"/>
      <c r="C787" s="118"/>
      <c r="D787" s="114" t="s">
        <v>320</v>
      </c>
      <c r="E787" s="106">
        <f>'[1]2'!$G$137</f>
        <v>3459957</v>
      </c>
      <c r="G787" s="317"/>
    </row>
    <row r="788" spans="1:7" ht="15.75" customHeight="1">
      <c r="A788" s="117"/>
      <c r="B788" s="117"/>
      <c r="C788" s="118"/>
      <c r="D788" s="114" t="s">
        <v>321</v>
      </c>
      <c r="E788" s="91">
        <f>'[1]2'!$G$138</f>
        <v>838023</v>
      </c>
      <c r="G788" s="315"/>
    </row>
    <row r="789" spans="1:5" ht="15.75" customHeight="1">
      <c r="A789" s="117"/>
      <c r="B789" s="117"/>
      <c r="C789" s="118"/>
      <c r="D789" s="114" t="s">
        <v>311</v>
      </c>
      <c r="E789" s="106">
        <f>'[1]2'!$G$139</f>
        <v>2648996</v>
      </c>
    </row>
    <row r="790" spans="1:5" ht="15.75" customHeight="1">
      <c r="A790" s="117"/>
      <c r="B790" s="117"/>
      <c r="C790" s="118"/>
      <c r="D790" s="115"/>
      <c r="E790" s="110"/>
    </row>
    <row r="791" spans="1:7" ht="24.75" customHeight="1">
      <c r="A791" s="117"/>
      <c r="B791" s="117"/>
      <c r="C791" s="118"/>
      <c r="D791" s="109"/>
      <c r="E791" s="180">
        <f>SUM(E786:E789)</f>
        <v>21188079.75</v>
      </c>
      <c r="F791" s="174"/>
      <c r="G791" s="318"/>
    </row>
    <row r="792" spans="1:5" ht="11.25">
      <c r="A792" s="117"/>
      <c r="B792" s="117"/>
      <c r="C792" s="118"/>
      <c r="D792" s="119"/>
      <c r="E792" s="116"/>
    </row>
    <row r="793" spans="1:5" ht="11.25">
      <c r="A793" s="117"/>
      <c r="B793" s="117"/>
      <c r="C793" s="118"/>
      <c r="D793" s="119"/>
      <c r="E793" s="181"/>
    </row>
    <row r="794" spans="1:6" ht="12">
      <c r="A794" s="117"/>
      <c r="B794" s="117"/>
      <c r="C794" s="118"/>
      <c r="D794" s="119"/>
      <c r="E794" s="175"/>
      <c r="F794" s="176"/>
    </row>
    <row r="795" spans="1:5" ht="11.25">
      <c r="A795" s="117"/>
      <c r="B795" s="117"/>
      <c r="C795" s="118"/>
      <c r="D795" s="119"/>
      <c r="E795" s="116"/>
    </row>
    <row r="796" spans="1:5" ht="11.25">
      <c r="A796" s="117"/>
      <c r="B796" s="117"/>
      <c r="C796" s="118"/>
      <c r="D796" s="119"/>
      <c r="E796" s="116"/>
    </row>
    <row r="797" spans="1:5" ht="11.25">
      <c r="A797" s="117"/>
      <c r="B797" s="117"/>
      <c r="C797" s="118"/>
      <c r="D797" s="119"/>
      <c r="E797" s="116"/>
    </row>
    <row r="798" spans="1:5" ht="11.25">
      <c r="A798" s="117"/>
      <c r="B798" s="117"/>
      <c r="C798" s="118"/>
      <c r="D798" s="119"/>
      <c r="E798" s="116"/>
    </row>
    <row r="799" spans="1:5" ht="11.25">
      <c r="A799" s="117"/>
      <c r="B799" s="117"/>
      <c r="C799" s="118"/>
      <c r="D799" s="119"/>
      <c r="E799" s="116"/>
    </row>
    <row r="800" spans="1:5" ht="11.25">
      <c r="A800" s="117"/>
      <c r="B800" s="117"/>
      <c r="C800" s="118"/>
      <c r="D800" s="119"/>
      <c r="E800" s="116"/>
    </row>
    <row r="801" spans="1:5" ht="11.25">
      <c r="A801" s="117"/>
      <c r="B801" s="117"/>
      <c r="C801" s="118"/>
      <c r="D801" s="119"/>
      <c r="E801" s="116"/>
    </row>
    <row r="802" spans="1:5" ht="11.25">
      <c r="A802" s="117"/>
      <c r="B802" s="117"/>
      <c r="C802" s="118"/>
      <c r="D802" s="119"/>
      <c r="E802" s="116"/>
    </row>
    <row r="803" spans="1:5" ht="11.25">
      <c r="A803" s="117"/>
      <c r="B803" s="117"/>
      <c r="C803" s="118"/>
      <c r="D803" s="119"/>
      <c r="E803" s="116"/>
    </row>
    <row r="804" spans="1:5" ht="11.25">
      <c r="A804" s="117"/>
      <c r="B804" s="117"/>
      <c r="C804" s="118"/>
      <c r="D804" s="119"/>
      <c r="E804" s="116"/>
    </row>
    <row r="805" spans="1:5" ht="11.25">
      <c r="A805" s="117"/>
      <c r="B805" s="117"/>
      <c r="C805" s="118"/>
      <c r="D805" s="119"/>
      <c r="E805" s="116"/>
    </row>
    <row r="806" spans="1:5" ht="11.25">
      <c r="A806" s="117"/>
      <c r="B806" s="117"/>
      <c r="C806" s="118"/>
      <c r="D806" s="119"/>
      <c r="E806" s="116"/>
    </row>
    <row r="807" spans="1:5" ht="11.25">
      <c r="A807" s="117"/>
      <c r="B807" s="117"/>
      <c r="C807" s="118"/>
      <c r="D807" s="119"/>
      <c r="E807" s="116"/>
    </row>
    <row r="808" spans="1:5" ht="11.25">
      <c r="A808" s="117"/>
      <c r="B808" s="117"/>
      <c r="C808" s="118"/>
      <c r="D808" s="119"/>
      <c r="E808" s="116"/>
    </row>
    <row r="809" spans="1:5" ht="11.25">
      <c r="A809" s="117"/>
      <c r="B809" s="117"/>
      <c r="C809" s="118"/>
      <c r="D809" s="119"/>
      <c r="E809" s="116"/>
    </row>
    <row r="810" spans="1:5" ht="11.25">
      <c r="A810" s="117"/>
      <c r="B810" s="117"/>
      <c r="C810" s="118"/>
      <c r="D810" s="119"/>
      <c r="E810" s="116"/>
    </row>
    <row r="811" spans="1:5" ht="11.25">
      <c r="A811" s="117"/>
      <c r="B811" s="117"/>
      <c r="C811" s="118"/>
      <c r="D811" s="119"/>
      <c r="E811" s="116"/>
    </row>
    <row r="812" spans="1:5" ht="11.25">
      <c r="A812" s="117"/>
      <c r="B812" s="117"/>
      <c r="C812" s="118"/>
      <c r="D812" s="119"/>
      <c r="E812" s="116"/>
    </row>
    <row r="813" spans="1:5" ht="11.25">
      <c r="A813" s="117"/>
      <c r="B813" s="117"/>
      <c r="C813" s="118"/>
      <c r="D813" s="119"/>
      <c r="E813" s="116"/>
    </row>
    <row r="814" spans="1:5" ht="11.25">
      <c r="A814" s="117"/>
      <c r="B814" s="117"/>
      <c r="C814" s="118"/>
      <c r="D814" s="119"/>
      <c r="E814" s="116"/>
    </row>
    <row r="815" spans="1:5" ht="11.25">
      <c r="A815" s="117"/>
      <c r="B815" s="117"/>
      <c r="C815" s="118"/>
      <c r="D815" s="119"/>
      <c r="E815" s="116"/>
    </row>
    <row r="816" spans="1:5" ht="11.25">
      <c r="A816" s="117"/>
      <c r="B816" s="117"/>
      <c r="C816" s="118"/>
      <c r="D816" s="119"/>
      <c r="E816" s="116"/>
    </row>
    <row r="817" spans="1:5" ht="11.25">
      <c r="A817" s="117"/>
      <c r="B817" s="117"/>
      <c r="C817" s="118"/>
      <c r="D817" s="119"/>
      <c r="E817" s="116"/>
    </row>
    <row r="818" spans="1:5" ht="11.25">
      <c r="A818" s="117"/>
      <c r="B818" s="117"/>
      <c r="C818" s="118"/>
      <c r="D818" s="119"/>
      <c r="E818" s="116"/>
    </row>
    <row r="819" spans="1:5" ht="11.25">
      <c r="A819" s="117"/>
      <c r="B819" s="117"/>
      <c r="C819" s="118"/>
      <c r="D819" s="119"/>
      <c r="E819" s="116"/>
    </row>
    <row r="820" spans="1:5" ht="11.25">
      <c r="A820" s="117"/>
      <c r="B820" s="117"/>
      <c r="C820" s="118"/>
      <c r="D820" s="119"/>
      <c r="E820" s="116"/>
    </row>
    <row r="821" spans="1:5" ht="11.25">
      <c r="A821" s="117"/>
      <c r="B821" s="117"/>
      <c r="C821" s="118"/>
      <c r="D821" s="119"/>
      <c r="E821" s="116"/>
    </row>
    <row r="822" spans="1:5" ht="11.25">
      <c r="A822" s="117"/>
      <c r="B822" s="117"/>
      <c r="C822" s="118"/>
      <c r="D822" s="119"/>
      <c r="E822" s="116"/>
    </row>
    <row r="823" spans="1:5" ht="11.25">
      <c r="A823" s="117"/>
      <c r="B823" s="117"/>
      <c r="C823" s="118"/>
      <c r="D823" s="119"/>
      <c r="E823" s="116"/>
    </row>
    <row r="824" spans="1:5" ht="11.25">
      <c r="A824" s="117"/>
      <c r="B824" s="117"/>
      <c r="C824" s="118"/>
      <c r="D824" s="119"/>
      <c r="E824" s="116"/>
    </row>
    <row r="825" spans="1:5" ht="11.25">
      <c r="A825" s="117"/>
      <c r="B825" s="117"/>
      <c r="C825" s="118"/>
      <c r="D825" s="119"/>
      <c r="E825" s="116"/>
    </row>
    <row r="826" spans="1:5" ht="11.25">
      <c r="A826" s="117"/>
      <c r="B826" s="117"/>
      <c r="C826" s="118"/>
      <c r="D826" s="119"/>
      <c r="E826" s="116"/>
    </row>
    <row r="827" spans="1:5" ht="11.25">
      <c r="A827" s="117"/>
      <c r="B827" s="117"/>
      <c r="C827" s="118"/>
      <c r="D827" s="119"/>
      <c r="E827" s="116"/>
    </row>
    <row r="828" spans="1:5" ht="11.25">
      <c r="A828" s="117"/>
      <c r="B828" s="117"/>
      <c r="C828" s="118"/>
      <c r="D828" s="119"/>
      <c r="E828" s="116"/>
    </row>
    <row r="829" spans="1:5" ht="11.25">
      <c r="A829" s="117"/>
      <c r="B829" s="117"/>
      <c r="C829" s="118"/>
      <c r="D829" s="119"/>
      <c r="E829" s="116"/>
    </row>
    <row r="830" spans="1:5" ht="11.25">
      <c r="A830" s="117"/>
      <c r="B830" s="117"/>
      <c r="C830" s="118"/>
      <c r="D830" s="119"/>
      <c r="E830" s="116"/>
    </row>
    <row r="831" spans="1:5" ht="11.25">
      <c r="A831" s="117"/>
      <c r="B831" s="117"/>
      <c r="C831" s="118"/>
      <c r="D831" s="119"/>
      <c r="E831" s="116"/>
    </row>
    <row r="832" spans="1:5" ht="11.25">
      <c r="A832" s="117"/>
      <c r="B832" s="117"/>
      <c r="C832" s="118"/>
      <c r="D832" s="119"/>
      <c r="E832" s="116"/>
    </row>
    <row r="833" spans="1:5" ht="11.25">
      <c r="A833" s="117"/>
      <c r="B833" s="117"/>
      <c r="C833" s="118"/>
      <c r="D833" s="119"/>
      <c r="E833" s="116"/>
    </row>
    <row r="834" spans="1:5" ht="11.25">
      <c r="A834" s="117"/>
      <c r="B834" s="117"/>
      <c r="C834" s="118"/>
      <c r="D834" s="119"/>
      <c r="E834" s="116"/>
    </row>
    <row r="835" spans="1:5" ht="11.25">
      <c r="A835" s="117"/>
      <c r="B835" s="117"/>
      <c r="C835" s="118"/>
      <c r="D835" s="119"/>
      <c r="E835" s="116"/>
    </row>
    <row r="836" spans="1:5" ht="11.25">
      <c r="A836" s="117"/>
      <c r="B836" s="117"/>
      <c r="C836" s="118"/>
      <c r="D836" s="119"/>
      <c r="E836" s="116"/>
    </row>
    <row r="837" spans="1:5" ht="11.25">
      <c r="A837" s="117"/>
      <c r="B837" s="117"/>
      <c r="C837" s="118"/>
      <c r="D837" s="119"/>
      <c r="E837" s="116"/>
    </row>
    <row r="838" spans="1:5" ht="11.25">
      <c r="A838" s="117"/>
      <c r="B838" s="117"/>
      <c r="C838" s="118"/>
      <c r="D838" s="119"/>
      <c r="E838" s="116"/>
    </row>
    <row r="839" spans="1:5" ht="11.25">
      <c r="A839" s="117"/>
      <c r="B839" s="117"/>
      <c r="C839" s="118"/>
      <c r="D839" s="119"/>
      <c r="E839" s="116"/>
    </row>
    <row r="840" spans="1:5" ht="11.25">
      <c r="A840" s="117"/>
      <c r="B840" s="117"/>
      <c r="C840" s="118"/>
      <c r="D840" s="119"/>
      <c r="E840" s="116"/>
    </row>
    <row r="841" spans="1:5" ht="11.25">
      <c r="A841" s="117"/>
      <c r="B841" s="117"/>
      <c r="C841" s="118"/>
      <c r="D841" s="119"/>
      <c r="E841" s="116"/>
    </row>
    <row r="842" spans="1:5" ht="11.25">
      <c r="A842" s="117"/>
      <c r="B842" s="117"/>
      <c r="C842" s="118"/>
      <c r="D842" s="119"/>
      <c r="E842" s="116"/>
    </row>
    <row r="843" spans="1:5" ht="11.25">
      <c r="A843" s="117"/>
      <c r="B843" s="117"/>
      <c r="C843" s="118"/>
      <c r="D843" s="119"/>
      <c r="E843" s="116"/>
    </row>
    <row r="844" spans="1:5" ht="11.25">
      <c r="A844" s="117"/>
      <c r="B844" s="117"/>
      <c r="C844" s="118"/>
      <c r="D844" s="119"/>
      <c r="E844" s="116"/>
    </row>
    <row r="845" spans="1:5" ht="11.25">
      <c r="A845" s="117"/>
      <c r="B845" s="117"/>
      <c r="C845" s="118"/>
      <c r="D845" s="119"/>
      <c r="E845" s="116"/>
    </row>
    <row r="846" spans="1:5" ht="11.25">
      <c r="A846" s="117"/>
      <c r="B846" s="117"/>
      <c r="C846" s="118"/>
      <c r="D846" s="119"/>
      <c r="E846" s="116"/>
    </row>
    <row r="847" spans="1:5" ht="11.25">
      <c r="A847" s="117"/>
      <c r="B847" s="117"/>
      <c r="C847" s="118"/>
      <c r="D847" s="119"/>
      <c r="E847" s="116"/>
    </row>
    <row r="848" spans="1:5" ht="11.25">
      <c r="A848" s="117"/>
      <c r="B848" s="117"/>
      <c r="C848" s="118"/>
      <c r="D848" s="119"/>
      <c r="E848" s="116"/>
    </row>
    <row r="849" spans="1:5" ht="11.25">
      <c r="A849" s="117"/>
      <c r="B849" s="117"/>
      <c r="C849" s="118"/>
      <c r="D849" s="119"/>
      <c r="E849" s="116"/>
    </row>
    <row r="850" spans="1:5" ht="11.25">
      <c r="A850" s="117"/>
      <c r="B850" s="117"/>
      <c r="C850" s="118"/>
      <c r="D850" s="119"/>
      <c r="E850" s="116"/>
    </row>
    <row r="851" spans="1:5" ht="11.25">
      <c r="A851" s="117"/>
      <c r="B851" s="117"/>
      <c r="C851" s="118"/>
      <c r="D851" s="119"/>
      <c r="E851" s="116"/>
    </row>
    <row r="852" spans="1:5" ht="11.25">
      <c r="A852" s="117"/>
      <c r="B852" s="117"/>
      <c r="C852" s="118"/>
      <c r="D852" s="119"/>
      <c r="E852" s="116"/>
    </row>
    <row r="853" spans="1:5" ht="11.25">
      <c r="A853" s="117"/>
      <c r="B853" s="117"/>
      <c r="C853" s="118"/>
      <c r="D853" s="119"/>
      <c r="E853" s="116"/>
    </row>
    <row r="854" spans="1:5" ht="11.25">
      <c r="A854" s="117"/>
      <c r="B854" s="117"/>
      <c r="C854" s="118"/>
      <c r="D854" s="119"/>
      <c r="E854" s="116"/>
    </row>
    <row r="855" spans="1:5" ht="11.25">
      <c r="A855" s="117"/>
      <c r="B855" s="117"/>
      <c r="C855" s="118"/>
      <c r="D855" s="119"/>
      <c r="E855" s="116"/>
    </row>
    <row r="856" spans="1:5" ht="11.25">
      <c r="A856" s="117"/>
      <c r="B856" s="117"/>
      <c r="C856" s="118"/>
      <c r="D856" s="119"/>
      <c r="E856" s="116"/>
    </row>
    <row r="857" spans="1:5" ht="11.25">
      <c r="A857" s="117"/>
      <c r="B857" s="117"/>
      <c r="C857" s="118"/>
      <c r="D857" s="119"/>
      <c r="E857" s="116"/>
    </row>
    <row r="858" spans="1:5" ht="11.25">
      <c r="A858" s="117"/>
      <c r="B858" s="117"/>
      <c r="C858" s="118"/>
      <c r="D858" s="119"/>
      <c r="E858" s="116"/>
    </row>
    <row r="859" spans="1:5" ht="11.25">
      <c r="A859" s="117"/>
      <c r="B859" s="117"/>
      <c r="C859" s="118"/>
      <c r="D859" s="119"/>
      <c r="E859" s="116"/>
    </row>
    <row r="860" spans="1:5" ht="11.25">
      <c r="A860" s="117"/>
      <c r="B860" s="117"/>
      <c r="C860" s="118"/>
      <c r="D860" s="119"/>
      <c r="E860" s="116"/>
    </row>
    <row r="861" spans="1:5" ht="11.25">
      <c r="A861" s="117"/>
      <c r="B861" s="117"/>
      <c r="C861" s="118"/>
      <c r="D861" s="119"/>
      <c r="E861" s="116"/>
    </row>
    <row r="862" spans="1:5" ht="11.25">
      <c r="A862" s="117"/>
      <c r="B862" s="117"/>
      <c r="C862" s="118"/>
      <c r="D862" s="119"/>
      <c r="E862" s="116"/>
    </row>
    <row r="863" spans="1:5" ht="11.25">
      <c r="A863" s="117"/>
      <c r="B863" s="117"/>
      <c r="C863" s="118"/>
      <c r="D863" s="119"/>
      <c r="E863" s="116"/>
    </row>
    <row r="864" spans="1:5" ht="11.25">
      <c r="A864" s="117"/>
      <c r="B864" s="117"/>
      <c r="C864" s="118"/>
      <c r="D864" s="119"/>
      <c r="E864" s="116"/>
    </row>
    <row r="865" spans="1:5" ht="11.25">
      <c r="A865" s="117"/>
      <c r="B865" s="117"/>
      <c r="C865" s="118"/>
      <c r="D865" s="119"/>
      <c r="E865" s="116"/>
    </row>
    <row r="866" spans="1:5" ht="11.25">
      <c r="A866" s="117"/>
      <c r="B866" s="117"/>
      <c r="C866" s="118"/>
      <c r="D866" s="119"/>
      <c r="E866" s="116"/>
    </row>
    <row r="867" spans="1:5" ht="11.25">
      <c r="A867" s="117"/>
      <c r="B867" s="117"/>
      <c r="C867" s="118"/>
      <c r="D867" s="119"/>
      <c r="E867" s="116"/>
    </row>
    <row r="868" spans="1:5" ht="11.25">
      <c r="A868" s="117"/>
      <c r="B868" s="117"/>
      <c r="C868" s="118"/>
      <c r="D868" s="119"/>
      <c r="E868" s="116"/>
    </row>
    <row r="869" spans="1:5" ht="11.25">
      <c r="A869" s="117"/>
      <c r="B869" s="117"/>
      <c r="C869" s="118"/>
      <c r="D869" s="119"/>
      <c r="E869" s="116"/>
    </row>
    <row r="870" spans="1:5" ht="11.25">
      <c r="A870" s="117"/>
      <c r="B870" s="117"/>
      <c r="C870" s="118"/>
      <c r="D870" s="119"/>
      <c r="E870" s="116"/>
    </row>
    <row r="871" spans="1:5" ht="11.25">
      <c r="A871" s="117"/>
      <c r="B871" s="117"/>
      <c r="C871" s="118"/>
      <c r="D871" s="119"/>
      <c r="E871" s="116"/>
    </row>
    <row r="872" spans="1:5" ht="11.25">
      <c r="A872" s="117"/>
      <c r="B872" s="117"/>
      <c r="C872" s="118"/>
      <c r="D872" s="119"/>
      <c r="E872" s="116"/>
    </row>
    <row r="873" spans="1:5" ht="11.25">
      <c r="A873" s="117"/>
      <c r="B873" s="117"/>
      <c r="C873" s="118"/>
      <c r="D873" s="119"/>
      <c r="E873" s="116"/>
    </row>
    <row r="874" spans="1:5" ht="11.25">
      <c r="A874" s="117"/>
      <c r="B874" s="117"/>
      <c r="C874" s="118"/>
      <c r="D874" s="119"/>
      <c r="E874" s="116"/>
    </row>
    <row r="875" spans="1:5" ht="11.25">
      <c r="A875" s="117"/>
      <c r="B875" s="117"/>
      <c r="C875" s="118"/>
      <c r="D875" s="119"/>
      <c r="E875" s="116"/>
    </row>
    <row r="876" spans="1:5" ht="11.25">
      <c r="A876" s="117"/>
      <c r="B876" s="117"/>
      <c r="C876" s="118"/>
      <c r="D876" s="119"/>
      <c r="E876" s="116"/>
    </row>
    <row r="877" spans="1:5" ht="11.25">
      <c r="A877" s="117"/>
      <c r="B877" s="117"/>
      <c r="C877" s="118"/>
      <c r="D877" s="119"/>
      <c r="E877" s="116"/>
    </row>
    <row r="878" spans="1:5" ht="11.25">
      <c r="A878" s="117"/>
      <c r="B878" s="117"/>
      <c r="C878" s="118"/>
      <c r="D878" s="119"/>
      <c r="E878" s="116"/>
    </row>
    <row r="879" spans="1:5" ht="11.25">
      <c r="A879" s="117"/>
      <c r="B879" s="117"/>
      <c r="C879" s="118"/>
      <c r="D879" s="119"/>
      <c r="E879" s="116"/>
    </row>
    <row r="880" spans="1:5" ht="11.25">
      <c r="A880" s="117"/>
      <c r="B880" s="117"/>
      <c r="C880" s="118"/>
      <c r="D880" s="119"/>
      <c r="E880" s="116"/>
    </row>
    <row r="881" spans="1:5" ht="11.25">
      <c r="A881" s="117"/>
      <c r="B881" s="117"/>
      <c r="C881" s="118"/>
      <c r="D881" s="119"/>
      <c r="E881" s="116"/>
    </row>
    <row r="882" spans="1:5" ht="11.25">
      <c r="A882" s="117"/>
      <c r="B882" s="117"/>
      <c r="C882" s="118"/>
      <c r="D882" s="119"/>
      <c r="E882" s="116"/>
    </row>
    <row r="883" spans="1:5" ht="11.25">
      <c r="A883" s="117"/>
      <c r="B883" s="117"/>
      <c r="C883" s="118"/>
      <c r="D883" s="119"/>
      <c r="E883" s="116"/>
    </row>
    <row r="884" spans="1:5" ht="11.25">
      <c r="A884" s="117"/>
      <c r="B884" s="117"/>
      <c r="C884" s="118"/>
      <c r="D884" s="119"/>
      <c r="E884" s="116"/>
    </row>
    <row r="885" spans="1:5" ht="11.25">
      <c r="A885" s="117"/>
      <c r="B885" s="117"/>
      <c r="C885" s="118"/>
      <c r="D885" s="119"/>
      <c r="E885" s="116"/>
    </row>
    <row r="886" spans="1:5" ht="11.25">
      <c r="A886" s="117"/>
      <c r="B886" s="117"/>
      <c r="C886" s="118"/>
      <c r="D886" s="119"/>
      <c r="E886" s="116"/>
    </row>
    <row r="887" spans="1:5" ht="11.25">
      <c r="A887" s="117"/>
      <c r="B887" s="117"/>
      <c r="C887" s="118"/>
      <c r="D887" s="119"/>
      <c r="E887" s="116"/>
    </row>
    <row r="888" spans="1:5" ht="11.25">
      <c r="A888" s="117"/>
      <c r="B888" s="117"/>
      <c r="C888" s="118"/>
      <c r="D888" s="119"/>
      <c r="E888" s="116"/>
    </row>
    <row r="889" spans="1:5" ht="11.25">
      <c r="A889" s="117"/>
      <c r="B889" s="117"/>
      <c r="C889" s="118"/>
      <c r="D889" s="119"/>
      <c r="E889" s="116"/>
    </row>
    <row r="890" spans="1:5" ht="11.25">
      <c r="A890" s="117"/>
      <c r="B890" s="117"/>
      <c r="C890" s="118"/>
      <c r="D890" s="119"/>
      <c r="E890" s="116"/>
    </row>
    <row r="891" spans="1:5" ht="11.25">
      <c r="A891" s="117"/>
      <c r="B891" s="117"/>
      <c r="C891" s="118"/>
      <c r="D891" s="119"/>
      <c r="E891" s="116"/>
    </row>
    <row r="892" spans="1:5" ht="11.25">
      <c r="A892" s="117"/>
      <c r="B892" s="117"/>
      <c r="C892" s="118"/>
      <c r="D892" s="119"/>
      <c r="E892" s="116"/>
    </row>
    <row r="893" spans="1:5" ht="11.25">
      <c r="A893" s="117"/>
      <c r="B893" s="117"/>
      <c r="C893" s="118"/>
      <c r="D893" s="119"/>
      <c r="E893" s="116"/>
    </row>
    <row r="894" spans="1:5" ht="11.25">
      <c r="A894" s="117"/>
      <c r="B894" s="117"/>
      <c r="C894" s="118"/>
      <c r="D894" s="119"/>
      <c r="E894" s="116"/>
    </row>
    <row r="895" spans="1:5" ht="11.25">
      <c r="A895" s="117"/>
      <c r="B895" s="117"/>
      <c r="C895" s="118"/>
      <c r="D895" s="119"/>
      <c r="E895" s="116"/>
    </row>
    <row r="896" spans="1:5" ht="11.25">
      <c r="A896" s="117"/>
      <c r="B896" s="117"/>
      <c r="C896" s="118"/>
      <c r="D896" s="119"/>
      <c r="E896" s="116"/>
    </row>
    <row r="897" spans="1:5" ht="11.25">
      <c r="A897" s="117"/>
      <c r="B897" s="117"/>
      <c r="C897" s="118"/>
      <c r="D897" s="119"/>
      <c r="E897" s="116"/>
    </row>
    <row r="898" spans="1:5" ht="11.25">
      <c r="A898" s="117"/>
      <c r="B898" s="117"/>
      <c r="C898" s="118"/>
      <c r="D898" s="119"/>
      <c r="E898" s="116"/>
    </row>
    <row r="899" spans="1:5" ht="11.25">
      <c r="A899" s="117"/>
      <c r="B899" s="117"/>
      <c r="C899" s="118"/>
      <c r="D899" s="119"/>
      <c r="E899" s="116"/>
    </row>
    <row r="900" spans="1:5" ht="11.25">
      <c r="A900" s="117"/>
      <c r="B900" s="117"/>
      <c r="C900" s="118"/>
      <c r="D900" s="119"/>
      <c r="E900" s="116"/>
    </row>
    <row r="901" spans="1:5" ht="11.25">
      <c r="A901" s="117"/>
      <c r="B901" s="117"/>
      <c r="C901" s="118"/>
      <c r="D901" s="119"/>
      <c r="E901" s="116"/>
    </row>
    <row r="902" spans="1:5" ht="11.25">
      <c r="A902" s="117"/>
      <c r="B902" s="117"/>
      <c r="C902" s="118"/>
      <c r="D902" s="119"/>
      <c r="E902" s="116"/>
    </row>
    <row r="903" spans="1:5" ht="11.25">
      <c r="A903" s="117"/>
      <c r="B903" s="117"/>
      <c r="C903" s="118"/>
      <c r="D903" s="119"/>
      <c r="E903" s="116"/>
    </row>
    <row r="904" spans="1:5" ht="11.25">
      <c r="A904" s="117"/>
      <c r="B904" s="117"/>
      <c r="C904" s="118"/>
      <c r="D904" s="119"/>
      <c r="E904" s="116"/>
    </row>
    <row r="905" spans="1:5" ht="11.25">
      <c r="A905" s="117"/>
      <c r="B905" s="117"/>
      <c r="C905" s="118"/>
      <c r="D905" s="119"/>
      <c r="E905" s="116"/>
    </row>
    <row r="906" spans="1:5" ht="11.25">
      <c r="A906" s="117"/>
      <c r="B906" s="117"/>
      <c r="C906" s="118"/>
      <c r="D906" s="119"/>
      <c r="E906" s="116"/>
    </row>
    <row r="907" spans="1:5" ht="11.25">
      <c r="A907" s="117"/>
      <c r="B907" s="117"/>
      <c r="C907" s="118"/>
      <c r="D907" s="119"/>
      <c r="E907" s="116"/>
    </row>
    <row r="908" spans="1:5" ht="11.25">
      <c r="A908" s="117"/>
      <c r="B908" s="117"/>
      <c r="C908" s="118"/>
      <c r="D908" s="119"/>
      <c r="E908" s="116"/>
    </row>
    <row r="909" spans="1:5" ht="11.25">
      <c r="A909" s="117"/>
      <c r="B909" s="117"/>
      <c r="C909" s="118"/>
      <c r="D909" s="119"/>
      <c r="E909" s="116"/>
    </row>
    <row r="910" spans="1:5" ht="11.25">
      <c r="A910" s="117"/>
      <c r="B910" s="117"/>
      <c r="C910" s="118"/>
      <c r="D910" s="119"/>
      <c r="E910" s="116"/>
    </row>
    <row r="911" spans="1:5" ht="11.25">
      <c r="A911" s="117"/>
      <c r="B911" s="117"/>
      <c r="C911" s="118"/>
      <c r="D911" s="119"/>
      <c r="E911" s="116"/>
    </row>
    <row r="912" spans="1:5" ht="11.25">
      <c r="A912" s="117"/>
      <c r="B912" s="117"/>
      <c r="C912" s="118"/>
      <c r="D912" s="119"/>
      <c r="E912" s="116"/>
    </row>
    <row r="913" spans="1:5" ht="11.25">
      <c r="A913" s="117"/>
      <c r="B913" s="117"/>
      <c r="C913" s="118"/>
      <c r="D913" s="119"/>
      <c r="E913" s="116"/>
    </row>
    <row r="914" spans="1:5" ht="11.25">
      <c r="A914" s="117"/>
      <c r="B914" s="117"/>
      <c r="C914" s="118"/>
      <c r="D914" s="119"/>
      <c r="E914" s="116"/>
    </row>
    <row r="915" spans="1:5" ht="11.25">
      <c r="A915" s="117"/>
      <c r="B915" s="117"/>
      <c r="C915" s="118"/>
      <c r="D915" s="119"/>
      <c r="E915" s="116"/>
    </row>
    <row r="916" spans="1:5" ht="11.25">
      <c r="A916" s="117"/>
      <c r="B916" s="117"/>
      <c r="C916" s="118"/>
      <c r="D916" s="119"/>
      <c r="E916" s="116"/>
    </row>
    <row r="917" spans="1:5" ht="11.25">
      <c r="A917" s="117"/>
      <c r="B917" s="117"/>
      <c r="C917" s="118"/>
      <c r="D917" s="119"/>
      <c r="E917" s="116"/>
    </row>
    <row r="918" spans="1:5" ht="11.25">
      <c r="A918" s="117"/>
      <c r="B918" s="117"/>
      <c r="C918" s="118"/>
      <c r="D918" s="119"/>
      <c r="E918" s="116"/>
    </row>
    <row r="919" spans="1:5" ht="11.25">
      <c r="A919" s="117"/>
      <c r="B919" s="117"/>
      <c r="C919" s="118"/>
      <c r="D919" s="119"/>
      <c r="E919" s="116"/>
    </row>
    <row r="920" spans="1:5" ht="11.25">
      <c r="A920" s="117"/>
      <c r="B920" s="117"/>
      <c r="C920" s="118"/>
      <c r="D920" s="119"/>
      <c r="E920" s="116"/>
    </row>
    <row r="921" spans="1:5" ht="11.25">
      <c r="A921" s="117"/>
      <c r="B921" s="117"/>
      <c r="C921" s="118"/>
      <c r="D921" s="119"/>
      <c r="E921" s="116"/>
    </row>
    <row r="922" spans="1:5" ht="11.25">
      <c r="A922" s="117"/>
      <c r="B922" s="117"/>
      <c r="C922" s="118"/>
      <c r="D922" s="119"/>
      <c r="E922" s="116"/>
    </row>
    <row r="923" spans="1:5" ht="11.25">
      <c r="A923" s="117"/>
      <c r="B923" s="117"/>
      <c r="C923" s="118"/>
      <c r="D923" s="119"/>
      <c r="E923" s="116"/>
    </row>
    <row r="924" spans="1:5" ht="11.25">
      <c r="A924" s="117"/>
      <c r="B924" s="117"/>
      <c r="C924" s="118"/>
      <c r="D924" s="119"/>
      <c r="E924" s="116"/>
    </row>
    <row r="925" spans="1:5" ht="11.25">
      <c r="A925" s="117"/>
      <c r="B925" s="117"/>
      <c r="C925" s="118"/>
      <c r="D925" s="119"/>
      <c r="E925" s="116"/>
    </row>
    <row r="926" spans="1:5" ht="11.25">
      <c r="A926" s="117"/>
      <c r="B926" s="117"/>
      <c r="C926" s="118"/>
      <c r="D926" s="119"/>
      <c r="E926" s="116"/>
    </row>
    <row r="927" spans="1:5" ht="11.25">
      <c r="A927" s="117"/>
      <c r="B927" s="117"/>
      <c r="C927" s="118"/>
      <c r="D927" s="119"/>
      <c r="E927" s="116"/>
    </row>
    <row r="928" spans="1:5" ht="11.25">
      <c r="A928" s="117"/>
      <c r="B928" s="117"/>
      <c r="C928" s="118"/>
      <c r="D928" s="119"/>
      <c r="E928" s="116"/>
    </row>
    <row r="929" spans="1:5" ht="11.25">
      <c r="A929" s="117"/>
      <c r="B929" s="117"/>
      <c r="C929" s="118"/>
      <c r="D929" s="119"/>
      <c r="E929" s="116"/>
    </row>
    <row r="930" spans="1:5" ht="11.25">
      <c r="A930" s="117"/>
      <c r="B930" s="117"/>
      <c r="C930" s="118"/>
      <c r="D930" s="119"/>
      <c r="E930" s="116"/>
    </row>
    <row r="931" spans="1:5" ht="11.25">
      <c r="A931" s="117"/>
      <c r="B931" s="117"/>
      <c r="C931" s="118"/>
      <c r="D931" s="119"/>
      <c r="E931" s="116"/>
    </row>
    <row r="932" spans="1:5" ht="11.25">
      <c r="A932" s="117"/>
      <c r="B932" s="117"/>
      <c r="C932" s="118"/>
      <c r="D932" s="119"/>
      <c r="E932" s="116"/>
    </row>
    <row r="933" spans="1:5" ht="11.25">
      <c r="A933" s="117"/>
      <c r="B933" s="117"/>
      <c r="C933" s="118"/>
      <c r="D933" s="119"/>
      <c r="E933" s="116"/>
    </row>
    <row r="934" spans="1:5" ht="11.25">
      <c r="A934" s="117"/>
      <c r="B934" s="117"/>
      <c r="C934" s="118"/>
      <c r="D934" s="119"/>
      <c r="E934" s="116"/>
    </row>
    <row r="935" spans="1:5" ht="11.25">
      <c r="A935" s="117"/>
      <c r="B935" s="117"/>
      <c r="C935" s="118"/>
      <c r="D935" s="119"/>
      <c r="E935" s="116"/>
    </row>
    <row r="936" spans="1:5" ht="11.25">
      <c r="A936" s="117"/>
      <c r="B936" s="117"/>
      <c r="C936" s="118"/>
      <c r="D936" s="119"/>
      <c r="E936" s="116"/>
    </row>
    <row r="937" spans="1:5" ht="11.25">
      <c r="A937" s="117"/>
      <c r="B937" s="117"/>
      <c r="C937" s="118"/>
      <c r="D937" s="119"/>
      <c r="E937" s="116"/>
    </row>
    <row r="938" spans="1:5" ht="11.25">
      <c r="A938" s="117"/>
      <c r="B938" s="117"/>
      <c r="C938" s="118"/>
      <c r="D938" s="119"/>
      <c r="E938" s="116"/>
    </row>
    <row r="939" spans="1:5" ht="11.25">
      <c r="A939" s="117"/>
      <c r="B939" s="117"/>
      <c r="C939" s="118"/>
      <c r="D939" s="119"/>
      <c r="E939" s="116"/>
    </row>
    <row r="940" spans="1:5" ht="11.25">
      <c r="A940" s="117"/>
      <c r="B940" s="117"/>
      <c r="C940" s="118"/>
      <c r="D940" s="119"/>
      <c r="E940" s="116"/>
    </row>
    <row r="941" spans="1:5" ht="11.25">
      <c r="A941" s="117"/>
      <c r="B941" s="117"/>
      <c r="C941" s="118"/>
      <c r="D941" s="119"/>
      <c r="E941" s="116"/>
    </row>
    <row r="942" spans="1:5" ht="11.25">
      <c r="A942" s="117"/>
      <c r="B942" s="117"/>
      <c r="C942" s="118"/>
      <c r="D942" s="119"/>
      <c r="E942" s="116"/>
    </row>
    <row r="943" spans="1:5" ht="11.25">
      <c r="A943" s="117"/>
      <c r="B943" s="117"/>
      <c r="C943" s="118"/>
      <c r="D943" s="119"/>
      <c r="E943" s="116"/>
    </row>
    <row r="944" spans="1:5" ht="11.25">
      <c r="A944" s="117"/>
      <c r="B944" s="117"/>
      <c r="C944" s="118"/>
      <c r="D944" s="119"/>
      <c r="E944" s="116"/>
    </row>
    <row r="945" spans="1:5" ht="11.25">
      <c r="A945" s="117"/>
      <c r="B945" s="117"/>
      <c r="C945" s="118"/>
      <c r="D945" s="119"/>
      <c r="E945" s="116"/>
    </row>
    <row r="946" spans="1:5" ht="11.25">
      <c r="A946" s="117"/>
      <c r="B946" s="117"/>
      <c r="C946" s="118"/>
      <c r="D946" s="119"/>
      <c r="E946" s="116"/>
    </row>
    <row r="947" spans="1:5" ht="11.25">
      <c r="A947" s="117"/>
      <c r="B947" s="117"/>
      <c r="C947" s="118"/>
      <c r="D947" s="119"/>
      <c r="E947" s="116"/>
    </row>
    <row r="948" spans="1:5" ht="11.25">
      <c r="A948" s="117"/>
      <c r="B948" s="117"/>
      <c r="C948" s="118"/>
      <c r="D948" s="119"/>
      <c r="E948" s="116"/>
    </row>
    <row r="949" spans="1:5" ht="11.25">
      <c r="A949" s="117"/>
      <c r="B949" s="117"/>
      <c r="C949" s="118"/>
      <c r="D949" s="119"/>
      <c r="E949" s="116"/>
    </row>
    <row r="950" spans="1:5" ht="11.25">
      <c r="A950" s="117"/>
      <c r="B950" s="117"/>
      <c r="C950" s="118"/>
      <c r="D950" s="119"/>
      <c r="E950" s="116"/>
    </row>
    <row r="951" spans="1:5" ht="11.25">
      <c r="A951" s="117"/>
      <c r="B951" s="117"/>
      <c r="C951" s="118"/>
      <c r="D951" s="119"/>
      <c r="E951" s="116"/>
    </row>
    <row r="952" spans="1:5" ht="11.25">
      <c r="A952" s="117"/>
      <c r="B952" s="117"/>
      <c r="C952" s="118"/>
      <c r="D952" s="119"/>
      <c r="E952" s="116"/>
    </row>
    <row r="953" spans="1:5" ht="11.25">
      <c r="A953" s="117"/>
      <c r="B953" s="117"/>
      <c r="C953" s="118"/>
      <c r="D953" s="119"/>
      <c r="E953" s="116"/>
    </row>
    <row r="954" spans="1:5" ht="11.25">
      <c r="A954" s="117"/>
      <c r="B954" s="117"/>
      <c r="C954" s="118"/>
      <c r="D954" s="119"/>
      <c r="E954" s="116"/>
    </row>
    <row r="955" spans="1:5" ht="11.25">
      <c r="A955" s="117"/>
      <c r="B955" s="117"/>
      <c r="C955" s="118"/>
      <c r="D955" s="119"/>
      <c r="E955" s="116"/>
    </row>
    <row r="956" spans="1:5" ht="11.25">
      <c r="A956" s="117"/>
      <c r="B956" s="117"/>
      <c r="C956" s="118"/>
      <c r="D956" s="119"/>
      <c r="E956" s="116"/>
    </row>
    <row r="957" spans="1:5" ht="11.25">
      <c r="A957" s="117"/>
      <c r="B957" s="117"/>
      <c r="C957" s="118"/>
      <c r="D957" s="119"/>
      <c r="E957" s="116"/>
    </row>
    <row r="958" spans="1:5" ht="11.25">
      <c r="A958" s="117"/>
      <c r="B958" s="117"/>
      <c r="C958" s="118"/>
      <c r="D958" s="119"/>
      <c r="E958" s="116"/>
    </row>
    <row r="959" spans="1:5" ht="11.25">
      <c r="A959" s="117"/>
      <c r="B959" s="117"/>
      <c r="C959" s="118"/>
      <c r="D959" s="119"/>
      <c r="E959" s="116"/>
    </row>
    <row r="960" spans="1:5" ht="11.25">
      <c r="A960" s="117"/>
      <c r="B960" s="117"/>
      <c r="C960" s="118"/>
      <c r="D960" s="119"/>
      <c r="E960" s="116"/>
    </row>
    <row r="961" spans="1:5" ht="11.25">
      <c r="A961" s="117"/>
      <c r="B961" s="117"/>
      <c r="C961" s="118"/>
      <c r="D961" s="119"/>
      <c r="E961" s="116"/>
    </row>
    <row r="962" spans="1:5" ht="11.25">
      <c r="A962" s="117"/>
      <c r="B962" s="117"/>
      <c r="C962" s="118"/>
      <c r="D962" s="119"/>
      <c r="E962" s="116"/>
    </row>
    <row r="963" spans="1:5" ht="11.25">
      <c r="A963" s="117"/>
      <c r="B963" s="117"/>
      <c r="C963" s="118"/>
      <c r="D963" s="119"/>
      <c r="E963" s="116"/>
    </row>
    <row r="964" spans="1:5" ht="11.25">
      <c r="A964" s="117"/>
      <c r="B964" s="117"/>
      <c r="C964" s="118"/>
      <c r="D964" s="119"/>
      <c r="E964" s="116"/>
    </row>
    <row r="965" spans="1:5" ht="11.25">
      <c r="A965" s="117"/>
      <c r="B965" s="117"/>
      <c r="C965" s="118"/>
      <c r="D965" s="119"/>
      <c r="E965" s="116"/>
    </row>
    <row r="966" spans="1:5" ht="11.25">
      <c r="A966" s="117"/>
      <c r="B966" s="117"/>
      <c r="C966" s="118"/>
      <c r="D966" s="119"/>
      <c r="E966" s="116"/>
    </row>
    <row r="967" spans="1:5" ht="11.25">
      <c r="A967" s="117"/>
      <c r="B967" s="117"/>
      <c r="C967" s="118"/>
      <c r="D967" s="119"/>
      <c r="E967" s="116"/>
    </row>
    <row r="968" spans="1:5" ht="11.25">
      <c r="A968" s="117"/>
      <c r="B968" s="117"/>
      <c r="C968" s="118"/>
      <c r="D968" s="119"/>
      <c r="E968" s="116"/>
    </row>
    <row r="969" spans="1:5" ht="11.25">
      <c r="A969" s="117"/>
      <c r="B969" s="117"/>
      <c r="C969" s="118"/>
      <c r="D969" s="119"/>
      <c r="E969" s="116"/>
    </row>
    <row r="970" spans="1:5" ht="11.25">
      <c r="A970" s="117"/>
      <c r="B970" s="117"/>
      <c r="C970" s="118"/>
      <c r="D970" s="119"/>
      <c r="E970" s="116"/>
    </row>
    <row r="971" spans="1:5" ht="11.25">
      <c r="A971" s="117"/>
      <c r="B971" s="117"/>
      <c r="C971" s="118"/>
      <c r="D971" s="119"/>
      <c r="E971" s="116"/>
    </row>
    <row r="972" spans="1:5" ht="11.25">
      <c r="A972" s="117"/>
      <c r="B972" s="117"/>
      <c r="C972" s="118"/>
      <c r="D972" s="119"/>
      <c r="E972" s="116"/>
    </row>
    <row r="973" spans="1:5" ht="11.25">
      <c r="A973" s="117"/>
      <c r="B973" s="117"/>
      <c r="C973" s="118"/>
      <c r="D973" s="119"/>
      <c r="E973" s="116"/>
    </row>
    <row r="974" spans="1:5" ht="11.25">
      <c r="A974" s="117"/>
      <c r="B974" s="117"/>
      <c r="C974" s="118"/>
      <c r="D974" s="119"/>
      <c r="E974" s="116"/>
    </row>
    <row r="975" spans="1:5" ht="11.25">
      <c r="A975" s="117"/>
      <c r="B975" s="117"/>
      <c r="C975" s="118"/>
      <c r="D975" s="119"/>
      <c r="E975" s="116"/>
    </row>
    <row r="976" spans="1:5" ht="11.25">
      <c r="A976" s="117"/>
      <c r="B976" s="117"/>
      <c r="C976" s="118"/>
      <c r="D976" s="119"/>
      <c r="E976" s="116"/>
    </row>
    <row r="977" spans="1:5" ht="11.25">
      <c r="A977" s="117"/>
      <c r="B977" s="117"/>
      <c r="C977" s="118"/>
      <c r="D977" s="119"/>
      <c r="E977" s="116"/>
    </row>
    <row r="978" spans="1:5" ht="11.25">
      <c r="A978" s="117"/>
      <c r="B978" s="117"/>
      <c r="C978" s="118"/>
      <c r="D978" s="119"/>
      <c r="E978" s="116"/>
    </row>
    <row r="979" spans="1:5" ht="11.25">
      <c r="A979" s="117"/>
      <c r="B979" s="117"/>
      <c r="C979" s="118"/>
      <c r="D979" s="119"/>
      <c r="E979" s="116"/>
    </row>
    <row r="980" spans="1:5" ht="11.25">
      <c r="A980" s="117"/>
      <c r="B980" s="117"/>
      <c r="C980" s="118"/>
      <c r="D980" s="119"/>
      <c r="E980" s="116"/>
    </row>
    <row r="981" spans="1:5" ht="11.25">
      <c r="A981" s="117"/>
      <c r="B981" s="117"/>
      <c r="C981" s="118"/>
      <c r="D981" s="119"/>
      <c r="E981" s="116"/>
    </row>
    <row r="982" spans="1:5" ht="11.25">
      <c r="A982" s="117"/>
      <c r="B982" s="117"/>
      <c r="C982" s="118"/>
      <c r="D982" s="119"/>
      <c r="E982" s="116"/>
    </row>
    <row r="983" spans="1:5" ht="11.25">
      <c r="A983" s="117"/>
      <c r="B983" s="117"/>
      <c r="C983" s="118"/>
      <c r="D983" s="119"/>
      <c r="E983" s="116"/>
    </row>
    <row r="984" spans="1:5" ht="11.25">
      <c r="A984" s="117"/>
      <c r="B984" s="117"/>
      <c r="C984" s="118"/>
      <c r="D984" s="119"/>
      <c r="E984" s="116"/>
    </row>
    <row r="985" spans="1:5" ht="11.25">
      <c r="A985" s="117"/>
      <c r="B985" s="117"/>
      <c r="C985" s="118"/>
      <c r="D985" s="119"/>
      <c r="E985" s="116"/>
    </row>
    <row r="986" spans="1:5" ht="11.25">
      <c r="A986" s="117"/>
      <c r="B986" s="117"/>
      <c r="C986" s="118"/>
      <c r="D986" s="119"/>
      <c r="E986" s="116"/>
    </row>
    <row r="987" spans="1:5" ht="11.25">
      <c r="A987" s="117"/>
      <c r="B987" s="117"/>
      <c r="C987" s="118"/>
      <c r="D987" s="119"/>
      <c r="E987" s="116"/>
    </row>
    <row r="988" spans="1:5" ht="11.25">
      <c r="A988" s="117"/>
      <c r="B988" s="117"/>
      <c r="C988" s="118"/>
      <c r="D988" s="119"/>
      <c r="E988" s="116"/>
    </row>
    <row r="989" spans="1:5" ht="11.25">
      <c r="A989" s="117"/>
      <c r="B989" s="117"/>
      <c r="C989" s="118"/>
      <c r="D989" s="119"/>
      <c r="E989" s="116"/>
    </row>
    <row r="990" spans="1:5" ht="11.25">
      <c r="A990" s="117"/>
      <c r="B990" s="117"/>
      <c r="C990" s="118"/>
      <c r="D990" s="119"/>
      <c r="E990" s="116"/>
    </row>
    <row r="991" spans="1:5" ht="11.25">
      <c r="A991" s="117"/>
      <c r="B991" s="117"/>
      <c r="C991" s="118"/>
      <c r="D991" s="119"/>
      <c r="E991" s="116"/>
    </row>
    <row r="992" spans="1:5" ht="11.25">
      <c r="A992" s="117"/>
      <c r="B992" s="117"/>
      <c r="C992" s="118"/>
      <c r="D992" s="119"/>
      <c r="E992" s="116"/>
    </row>
    <row r="993" spans="1:5" ht="11.25">
      <c r="A993" s="117"/>
      <c r="B993" s="117"/>
      <c r="C993" s="118"/>
      <c r="D993" s="119"/>
      <c r="E993" s="116"/>
    </row>
    <row r="994" spans="1:5" ht="11.25">
      <c r="A994" s="117"/>
      <c r="B994" s="117"/>
      <c r="C994" s="118"/>
      <c r="D994" s="119"/>
      <c r="E994" s="116"/>
    </row>
    <row r="995" spans="1:5" ht="11.25">
      <c r="A995" s="117"/>
      <c r="B995" s="117"/>
      <c r="C995" s="118"/>
      <c r="D995" s="119"/>
      <c r="E995" s="116"/>
    </row>
    <row r="996" spans="1:5" ht="11.25">
      <c r="A996" s="117"/>
      <c r="B996" s="117"/>
      <c r="C996" s="118"/>
      <c r="D996" s="119"/>
      <c r="E996" s="116"/>
    </row>
    <row r="997" spans="1:5" ht="11.25">
      <c r="A997" s="117"/>
      <c r="B997" s="117"/>
      <c r="C997" s="118"/>
      <c r="D997" s="119"/>
      <c r="E997" s="116"/>
    </row>
    <row r="998" spans="1:5" ht="11.25">
      <c r="A998" s="117"/>
      <c r="B998" s="117"/>
      <c r="C998" s="118"/>
      <c r="D998" s="119"/>
      <c r="E998" s="116"/>
    </row>
    <row r="999" spans="1:5" ht="11.25">
      <c r="A999" s="117"/>
      <c r="B999" s="117"/>
      <c r="C999" s="118"/>
      <c r="D999" s="119"/>
      <c r="E999" s="116"/>
    </row>
    <row r="1000" spans="1:5" ht="11.25">
      <c r="A1000" s="117"/>
      <c r="B1000" s="117"/>
      <c r="C1000" s="118"/>
      <c r="D1000" s="119"/>
      <c r="E1000" s="116"/>
    </row>
    <row r="1001" spans="1:5" ht="11.25">
      <c r="A1001" s="117"/>
      <c r="B1001" s="117"/>
      <c r="C1001" s="118"/>
      <c r="D1001" s="119"/>
      <c r="E1001" s="116"/>
    </row>
    <row r="1002" spans="1:5" ht="11.25">
      <c r="A1002" s="117"/>
      <c r="B1002" s="117"/>
      <c r="C1002" s="118"/>
      <c r="D1002" s="119"/>
      <c r="E1002" s="116"/>
    </row>
    <row r="1003" spans="1:5" ht="11.25">
      <c r="A1003" s="117"/>
      <c r="B1003" s="117"/>
      <c r="C1003" s="118"/>
      <c r="D1003" s="119"/>
      <c r="E1003" s="116"/>
    </row>
    <row r="1004" spans="1:5" ht="11.25">
      <c r="A1004" s="117"/>
      <c r="B1004" s="117"/>
      <c r="C1004" s="118"/>
      <c r="D1004" s="119"/>
      <c r="E1004" s="116"/>
    </row>
    <row r="1005" spans="1:5" ht="11.25">
      <c r="A1005" s="117"/>
      <c r="B1005" s="117"/>
      <c r="C1005" s="118"/>
      <c r="D1005" s="119"/>
      <c r="E1005" s="116"/>
    </row>
    <row r="1006" spans="1:5" ht="11.25">
      <c r="A1006" s="117"/>
      <c r="B1006" s="117"/>
      <c r="C1006" s="118"/>
      <c r="D1006" s="119"/>
      <c r="E1006" s="116"/>
    </row>
    <row r="1007" spans="1:5" ht="11.25">
      <c r="A1007" s="117"/>
      <c r="B1007" s="117"/>
      <c r="C1007" s="118"/>
      <c r="D1007" s="119"/>
      <c r="E1007" s="116"/>
    </row>
    <row r="1008" spans="1:5" ht="11.25">
      <c r="A1008" s="117"/>
      <c r="B1008" s="117"/>
      <c r="C1008" s="118"/>
      <c r="D1008" s="119"/>
      <c r="E1008" s="116"/>
    </row>
    <row r="1009" spans="1:5" ht="11.25">
      <c r="A1009" s="117"/>
      <c r="B1009" s="117"/>
      <c r="C1009" s="118"/>
      <c r="D1009" s="119"/>
      <c r="E1009" s="116"/>
    </row>
    <row r="1010" spans="1:5" ht="11.25">
      <c r="A1010" s="117"/>
      <c r="B1010" s="117"/>
      <c r="C1010" s="118"/>
      <c r="D1010" s="119"/>
      <c r="E1010" s="116"/>
    </row>
    <row r="1011" spans="1:5" ht="11.25">
      <c r="A1011" s="117"/>
      <c r="B1011" s="117"/>
      <c r="C1011" s="118"/>
      <c r="D1011" s="119"/>
      <c r="E1011" s="116"/>
    </row>
    <row r="1012" spans="1:5" ht="11.25">
      <c r="A1012" s="117"/>
      <c r="B1012" s="117"/>
      <c r="C1012" s="118"/>
      <c r="D1012" s="119"/>
      <c r="E1012" s="116"/>
    </row>
    <row r="1013" spans="1:5" ht="11.25">
      <c r="A1013" s="117"/>
      <c r="B1013" s="117"/>
      <c r="C1013" s="118"/>
      <c r="D1013" s="119"/>
      <c r="E1013" s="116"/>
    </row>
    <row r="1014" spans="1:5" ht="11.25">
      <c r="A1014" s="117"/>
      <c r="B1014" s="117"/>
      <c r="C1014" s="118"/>
      <c r="D1014" s="119"/>
      <c r="E1014" s="116"/>
    </row>
    <row r="1015" spans="1:5" ht="11.25">
      <c r="A1015" s="117"/>
      <c r="B1015" s="117"/>
      <c r="C1015" s="118"/>
      <c r="D1015" s="119"/>
      <c r="E1015" s="116"/>
    </row>
    <row r="1016" spans="1:5" ht="11.25">
      <c r="A1016" s="117"/>
      <c r="B1016" s="117"/>
      <c r="C1016" s="118"/>
      <c r="D1016" s="119"/>
      <c r="E1016" s="116"/>
    </row>
    <row r="1017" spans="1:5" ht="11.25">
      <c r="A1017" s="117"/>
      <c r="B1017" s="117"/>
      <c r="C1017" s="118"/>
      <c r="D1017" s="119"/>
      <c r="E1017" s="116"/>
    </row>
    <row r="1018" spans="1:5" ht="11.25">
      <c r="A1018" s="117"/>
      <c r="B1018" s="117"/>
      <c r="C1018" s="118"/>
      <c r="D1018" s="119"/>
      <c r="E1018" s="116"/>
    </row>
    <row r="1019" spans="1:5" ht="11.25">
      <c r="A1019" s="117"/>
      <c r="B1019" s="117"/>
      <c r="C1019" s="118"/>
      <c r="D1019" s="119"/>
      <c r="E1019" s="116"/>
    </row>
    <row r="1020" spans="1:5" ht="11.25">
      <c r="A1020" s="117"/>
      <c r="B1020" s="117"/>
      <c r="C1020" s="118"/>
      <c r="D1020" s="119"/>
      <c r="E1020" s="116"/>
    </row>
    <row r="1021" spans="1:5" ht="11.25">
      <c r="A1021" s="117"/>
      <c r="B1021" s="117"/>
      <c r="C1021" s="118"/>
      <c r="D1021" s="119"/>
      <c r="E1021" s="116"/>
    </row>
    <row r="1022" spans="1:5" ht="11.25">
      <c r="A1022" s="117"/>
      <c r="B1022" s="117"/>
      <c r="C1022" s="118"/>
      <c r="D1022" s="119"/>
      <c r="E1022" s="116"/>
    </row>
    <row r="1023" spans="1:5" ht="11.25">
      <c r="A1023" s="117"/>
      <c r="B1023" s="117"/>
      <c r="C1023" s="118"/>
      <c r="D1023" s="119"/>
      <c r="E1023" s="116"/>
    </row>
    <row r="1024" spans="1:5" ht="11.25">
      <c r="A1024" s="117"/>
      <c r="B1024" s="117"/>
      <c r="C1024" s="118"/>
      <c r="D1024" s="119"/>
      <c r="E1024" s="116"/>
    </row>
    <row r="1025" spans="1:5" ht="11.25">
      <c r="A1025" s="117"/>
      <c r="B1025" s="117"/>
      <c r="C1025" s="118"/>
      <c r="D1025" s="119"/>
      <c r="E1025" s="116"/>
    </row>
    <row r="1026" spans="1:5" ht="11.25">
      <c r="A1026" s="117"/>
      <c r="B1026" s="117"/>
      <c r="C1026" s="118"/>
      <c r="D1026" s="119"/>
      <c r="E1026" s="116"/>
    </row>
    <row r="1027" spans="1:5" ht="11.25">
      <c r="A1027" s="117"/>
      <c r="B1027" s="117"/>
      <c r="C1027" s="118"/>
      <c r="D1027" s="119"/>
      <c r="E1027" s="116"/>
    </row>
    <row r="1028" spans="1:5" ht="11.25">
      <c r="A1028" s="117"/>
      <c r="B1028" s="117"/>
      <c r="C1028" s="118"/>
      <c r="D1028" s="119"/>
      <c r="E1028" s="116"/>
    </row>
    <row r="1029" spans="1:5" ht="11.25">
      <c r="A1029" s="117"/>
      <c r="B1029" s="117"/>
      <c r="C1029" s="118"/>
      <c r="D1029" s="119"/>
      <c r="E1029" s="116"/>
    </row>
    <row r="1030" spans="1:5" ht="11.25">
      <c r="A1030" s="117"/>
      <c r="B1030" s="117"/>
      <c r="C1030" s="118"/>
      <c r="D1030" s="119"/>
      <c r="E1030" s="116"/>
    </row>
    <row r="1031" spans="1:5" ht="11.25">
      <c r="A1031" s="117"/>
      <c r="B1031" s="117"/>
      <c r="C1031" s="118"/>
      <c r="D1031" s="119"/>
      <c r="E1031" s="116"/>
    </row>
    <row r="1032" spans="1:5" ht="11.25">
      <c r="A1032" s="117"/>
      <c r="B1032" s="117"/>
      <c r="C1032" s="118"/>
      <c r="D1032" s="119"/>
      <c r="E1032" s="116"/>
    </row>
    <row r="1033" spans="1:5" ht="11.25">
      <c r="A1033" s="117"/>
      <c r="B1033" s="117"/>
      <c r="C1033" s="118"/>
      <c r="D1033" s="119"/>
      <c r="E1033" s="116"/>
    </row>
    <row r="1034" spans="1:5" ht="11.25">
      <c r="A1034" s="117"/>
      <c r="B1034" s="117"/>
      <c r="C1034" s="118"/>
      <c r="D1034" s="119"/>
      <c r="E1034" s="116"/>
    </row>
    <row r="1035" spans="1:5" ht="11.25">
      <c r="A1035" s="117"/>
      <c r="B1035" s="117"/>
      <c r="C1035" s="118"/>
      <c r="D1035" s="119"/>
      <c r="E1035" s="116"/>
    </row>
    <row r="1036" spans="1:5" ht="11.25">
      <c r="A1036" s="117"/>
      <c r="B1036" s="117"/>
      <c r="C1036" s="118"/>
      <c r="D1036" s="119"/>
      <c r="E1036" s="116"/>
    </row>
    <row r="1037" spans="1:5" ht="11.25">
      <c r="A1037" s="117"/>
      <c r="B1037" s="117"/>
      <c r="C1037" s="118"/>
      <c r="D1037" s="119"/>
      <c r="E1037" s="116"/>
    </row>
    <row r="1038" spans="1:5" ht="11.25">
      <c r="A1038" s="117"/>
      <c r="B1038" s="117"/>
      <c r="C1038" s="118"/>
      <c r="D1038" s="119"/>
      <c r="E1038" s="116"/>
    </row>
    <row r="1039" spans="1:5" ht="11.25">
      <c r="A1039" s="117"/>
      <c r="B1039" s="117"/>
      <c r="C1039" s="118"/>
      <c r="D1039" s="119"/>
      <c r="E1039" s="116"/>
    </row>
    <row r="1040" spans="1:5" ht="11.25">
      <c r="A1040" s="117"/>
      <c r="B1040" s="117"/>
      <c r="C1040" s="118"/>
      <c r="D1040" s="119"/>
      <c r="E1040" s="116"/>
    </row>
    <row r="1041" spans="1:5" ht="11.25">
      <c r="A1041" s="117"/>
      <c r="B1041" s="117"/>
      <c r="C1041" s="118"/>
      <c r="D1041" s="119"/>
      <c r="E1041" s="116"/>
    </row>
    <row r="1042" spans="1:5" ht="11.25">
      <c r="A1042" s="117"/>
      <c r="B1042" s="117"/>
      <c r="C1042" s="118"/>
      <c r="D1042" s="119"/>
      <c r="E1042" s="116"/>
    </row>
    <row r="1043" spans="1:5" ht="11.25">
      <c r="A1043" s="117"/>
      <c r="B1043" s="117"/>
      <c r="C1043" s="118"/>
      <c r="D1043" s="119"/>
      <c r="E1043" s="116"/>
    </row>
    <row r="1044" spans="1:5" ht="11.25">
      <c r="A1044" s="117"/>
      <c r="B1044" s="117"/>
      <c r="C1044" s="118"/>
      <c r="D1044" s="119"/>
      <c r="E1044" s="116"/>
    </row>
    <row r="1045" spans="1:5" ht="11.25">
      <c r="A1045" s="117"/>
      <c r="B1045" s="117"/>
      <c r="C1045" s="118"/>
      <c r="D1045" s="119"/>
      <c r="E1045" s="116"/>
    </row>
    <row r="1046" spans="1:5" ht="11.25">
      <c r="A1046" s="117"/>
      <c r="B1046" s="117"/>
      <c r="C1046" s="118"/>
      <c r="D1046" s="119"/>
      <c r="E1046" s="116"/>
    </row>
    <row r="1047" spans="1:5" ht="11.25">
      <c r="A1047" s="117"/>
      <c r="B1047" s="117"/>
      <c r="C1047" s="118"/>
      <c r="D1047" s="119"/>
      <c r="E1047" s="116"/>
    </row>
    <row r="1048" spans="1:5" ht="11.25">
      <c r="A1048" s="117"/>
      <c r="B1048" s="117"/>
      <c r="C1048" s="118"/>
      <c r="D1048" s="119"/>
      <c r="E1048" s="116"/>
    </row>
    <row r="1049" spans="1:5" ht="11.25">
      <c r="A1049" s="117"/>
      <c r="B1049" s="117"/>
      <c r="C1049" s="118"/>
      <c r="D1049" s="119"/>
      <c r="E1049" s="116"/>
    </row>
    <row r="1050" spans="1:5" ht="11.25">
      <c r="A1050" s="117"/>
      <c r="B1050" s="117"/>
      <c r="C1050" s="118"/>
      <c r="D1050" s="119"/>
      <c r="E1050" s="116"/>
    </row>
    <row r="1051" spans="1:5" ht="11.25">
      <c r="A1051" s="117"/>
      <c r="B1051" s="117"/>
      <c r="C1051" s="118"/>
      <c r="D1051" s="119"/>
      <c r="E1051" s="116"/>
    </row>
    <row r="1052" spans="1:5" ht="11.25">
      <c r="A1052" s="117"/>
      <c r="B1052" s="117"/>
      <c r="C1052" s="118"/>
      <c r="D1052" s="119"/>
      <c r="E1052" s="116"/>
    </row>
    <row r="1053" spans="1:5" ht="11.25">
      <c r="A1053" s="117"/>
      <c r="B1053" s="117"/>
      <c r="C1053" s="118"/>
      <c r="D1053" s="119"/>
      <c r="E1053" s="116"/>
    </row>
    <row r="1054" spans="1:5" ht="11.25">
      <c r="A1054" s="117"/>
      <c r="B1054" s="117"/>
      <c r="C1054" s="118"/>
      <c r="D1054" s="119"/>
      <c r="E1054" s="116"/>
    </row>
    <row r="1055" spans="1:5" ht="11.25">
      <c r="A1055" s="117"/>
      <c r="B1055" s="117"/>
      <c r="C1055" s="118"/>
      <c r="D1055" s="119"/>
      <c r="E1055" s="116"/>
    </row>
    <row r="1056" spans="1:5" ht="11.25">
      <c r="A1056" s="117"/>
      <c r="B1056" s="117"/>
      <c r="C1056" s="118"/>
      <c r="D1056" s="119"/>
      <c r="E1056" s="116"/>
    </row>
    <row r="1057" spans="1:5" ht="11.25">
      <c r="A1057" s="117"/>
      <c r="B1057" s="117"/>
      <c r="C1057" s="118"/>
      <c r="D1057" s="119"/>
      <c r="E1057" s="116"/>
    </row>
    <row r="1058" spans="1:5" ht="11.25">
      <c r="A1058" s="117"/>
      <c r="B1058" s="117"/>
      <c r="C1058" s="118"/>
      <c r="D1058" s="119"/>
      <c r="E1058" s="116"/>
    </row>
    <row r="1059" spans="1:5" ht="11.25">
      <c r="A1059" s="117"/>
      <c r="B1059" s="117"/>
      <c r="C1059" s="118"/>
      <c r="D1059" s="119"/>
      <c r="E1059" s="116"/>
    </row>
    <row r="1060" spans="1:5" ht="11.25">
      <c r="A1060" s="117"/>
      <c r="B1060" s="117"/>
      <c r="C1060" s="118"/>
      <c r="D1060" s="119"/>
      <c r="E1060" s="116"/>
    </row>
    <row r="1061" spans="1:5" ht="11.25">
      <c r="A1061" s="117"/>
      <c r="B1061" s="117"/>
      <c r="C1061" s="118"/>
      <c r="D1061" s="119"/>
      <c r="E1061" s="116"/>
    </row>
    <row r="1062" spans="1:5" ht="11.25">
      <c r="A1062" s="117"/>
      <c r="B1062" s="117"/>
      <c r="C1062" s="118"/>
      <c r="D1062" s="119"/>
      <c r="E1062" s="116"/>
    </row>
    <row r="1063" spans="1:5" ht="11.25">
      <c r="A1063" s="117"/>
      <c r="B1063" s="117"/>
      <c r="C1063" s="118"/>
      <c r="D1063" s="119"/>
      <c r="E1063" s="116"/>
    </row>
    <row r="1064" spans="1:5" ht="11.25">
      <c r="A1064" s="117"/>
      <c r="B1064" s="117"/>
      <c r="C1064" s="118"/>
      <c r="D1064" s="119"/>
      <c r="E1064" s="116"/>
    </row>
    <row r="1065" spans="1:5" ht="11.25">
      <c r="A1065" s="117"/>
      <c r="B1065" s="117"/>
      <c r="C1065" s="118"/>
      <c r="D1065" s="119"/>
      <c r="E1065" s="116"/>
    </row>
    <row r="1066" spans="1:5" ht="11.25">
      <c r="A1066" s="117"/>
      <c r="B1066" s="117"/>
      <c r="C1066" s="118"/>
      <c r="D1066" s="119"/>
      <c r="E1066" s="116"/>
    </row>
    <row r="1067" spans="1:5" ht="11.25">
      <c r="A1067" s="117"/>
      <c r="B1067" s="117"/>
      <c r="C1067" s="118"/>
      <c r="D1067" s="119"/>
      <c r="E1067" s="116"/>
    </row>
    <row r="1068" spans="1:5" ht="11.25">
      <c r="A1068" s="117"/>
      <c r="B1068" s="117"/>
      <c r="C1068" s="118"/>
      <c r="D1068" s="119"/>
      <c r="E1068" s="116"/>
    </row>
    <row r="1069" spans="1:5" ht="11.25">
      <c r="A1069" s="117"/>
      <c r="B1069" s="117"/>
      <c r="C1069" s="118"/>
      <c r="D1069" s="119"/>
      <c r="E1069" s="116"/>
    </row>
    <row r="1070" spans="1:5" ht="11.25">
      <c r="A1070" s="117"/>
      <c r="B1070" s="117"/>
      <c r="C1070" s="118"/>
      <c r="D1070" s="119"/>
      <c r="E1070" s="116"/>
    </row>
    <row r="1071" spans="1:5" ht="11.25">
      <c r="A1071" s="117"/>
      <c r="B1071" s="117"/>
      <c r="C1071" s="118"/>
      <c r="D1071" s="119"/>
      <c r="E1071" s="116"/>
    </row>
    <row r="1072" spans="1:5" ht="11.25">
      <c r="A1072" s="117"/>
      <c r="B1072" s="117"/>
      <c r="C1072" s="118"/>
      <c r="D1072" s="119"/>
      <c r="E1072" s="116"/>
    </row>
    <row r="1073" spans="1:5" ht="11.25">
      <c r="A1073" s="117"/>
      <c r="B1073" s="117"/>
      <c r="C1073" s="118"/>
      <c r="D1073" s="119"/>
      <c r="E1073" s="116"/>
    </row>
    <row r="1074" spans="1:5" ht="11.25">
      <c r="A1074" s="117"/>
      <c r="B1074" s="117"/>
      <c r="C1074" s="118"/>
      <c r="D1074" s="119"/>
      <c r="E1074" s="116"/>
    </row>
    <row r="1075" spans="1:5" ht="11.25">
      <c r="A1075" s="117"/>
      <c r="B1075" s="117"/>
      <c r="C1075" s="118"/>
      <c r="D1075" s="119"/>
      <c r="E1075" s="116"/>
    </row>
    <row r="1076" spans="1:5" ht="11.25">
      <c r="A1076" s="117"/>
      <c r="B1076" s="117"/>
      <c r="C1076" s="118"/>
      <c r="D1076" s="119"/>
      <c r="E1076" s="116"/>
    </row>
    <row r="1077" spans="1:5" ht="11.25">
      <c r="A1077" s="117"/>
      <c r="B1077" s="117"/>
      <c r="C1077" s="118"/>
      <c r="D1077" s="119"/>
      <c r="E1077" s="116"/>
    </row>
    <row r="1078" spans="1:5" ht="11.25">
      <c r="A1078" s="117"/>
      <c r="B1078" s="117"/>
      <c r="C1078" s="118"/>
      <c r="D1078" s="119"/>
      <c r="E1078" s="116"/>
    </row>
    <row r="1079" spans="1:5" ht="11.25">
      <c r="A1079" s="117"/>
      <c r="B1079" s="117"/>
      <c r="C1079" s="118"/>
      <c r="D1079" s="119"/>
      <c r="E1079" s="116"/>
    </row>
    <row r="1080" spans="1:5" ht="11.25">
      <c r="A1080" s="117"/>
      <c r="B1080" s="117"/>
      <c r="C1080" s="118"/>
      <c r="D1080" s="119"/>
      <c r="E1080" s="116"/>
    </row>
    <row r="1081" spans="1:5" ht="11.25">
      <c r="A1081" s="117"/>
      <c r="B1081" s="117"/>
      <c r="C1081" s="118"/>
      <c r="D1081" s="119"/>
      <c r="E1081" s="116"/>
    </row>
    <row r="1082" spans="1:5" ht="11.25">
      <c r="A1082" s="117"/>
      <c r="B1082" s="117"/>
      <c r="C1082" s="118"/>
      <c r="D1082" s="119"/>
      <c r="E1082" s="116"/>
    </row>
    <row r="1083" spans="1:5" ht="11.25">
      <c r="A1083" s="117"/>
      <c r="B1083" s="117"/>
      <c r="C1083" s="118"/>
      <c r="D1083" s="119"/>
      <c r="E1083" s="116"/>
    </row>
    <row r="1084" spans="1:5" ht="11.25">
      <c r="A1084" s="117"/>
      <c r="B1084" s="117"/>
      <c r="C1084" s="118"/>
      <c r="D1084" s="119"/>
      <c r="E1084" s="116"/>
    </row>
    <row r="1085" spans="1:5" ht="11.25">
      <c r="A1085" s="117"/>
      <c r="B1085" s="117"/>
      <c r="C1085" s="118"/>
      <c r="D1085" s="119"/>
      <c r="E1085" s="116"/>
    </row>
    <row r="1086" spans="1:5" ht="11.25">
      <c r="A1086" s="117"/>
      <c r="B1086" s="117"/>
      <c r="C1086" s="118"/>
      <c r="D1086" s="119"/>
      <c r="E1086" s="116"/>
    </row>
    <row r="1087" spans="1:5" ht="11.25">
      <c r="A1087" s="117"/>
      <c r="B1087" s="117"/>
      <c r="C1087" s="118"/>
      <c r="D1087" s="119"/>
      <c r="E1087" s="116"/>
    </row>
    <row r="1088" spans="1:5" ht="11.25">
      <c r="A1088" s="117"/>
      <c r="B1088" s="117"/>
      <c r="C1088" s="118"/>
      <c r="D1088" s="119"/>
      <c r="E1088" s="116"/>
    </row>
    <row r="1089" spans="1:5" ht="11.25">
      <c r="A1089" s="117"/>
      <c r="B1089" s="117"/>
      <c r="C1089" s="118"/>
      <c r="D1089" s="119"/>
      <c r="E1089" s="116"/>
    </row>
    <row r="1090" spans="1:5" ht="11.25">
      <c r="A1090" s="117"/>
      <c r="B1090" s="117"/>
      <c r="C1090" s="118"/>
      <c r="D1090" s="119"/>
      <c r="E1090" s="116"/>
    </row>
    <row r="1091" spans="1:5" ht="11.25">
      <c r="A1091" s="117"/>
      <c r="B1091" s="117"/>
      <c r="C1091" s="118"/>
      <c r="D1091" s="119"/>
      <c r="E1091" s="116"/>
    </row>
    <row r="1092" spans="1:5" ht="11.25">
      <c r="A1092" s="117"/>
      <c r="B1092" s="117"/>
      <c r="C1092" s="118"/>
      <c r="D1092" s="119"/>
      <c r="E1092" s="116"/>
    </row>
    <row r="1093" spans="1:5" ht="11.25">
      <c r="A1093" s="117"/>
      <c r="B1093" s="117"/>
      <c r="C1093" s="118"/>
      <c r="D1093" s="119"/>
      <c r="E1093" s="116"/>
    </row>
    <row r="1094" spans="1:5" ht="11.25">
      <c r="A1094" s="117"/>
      <c r="B1094" s="117"/>
      <c r="C1094" s="118"/>
      <c r="D1094" s="119"/>
      <c r="E1094" s="116"/>
    </row>
    <row r="1095" spans="1:5" ht="11.25">
      <c r="A1095" s="117"/>
      <c r="B1095" s="117"/>
      <c r="C1095" s="118"/>
      <c r="D1095" s="119"/>
      <c r="E1095" s="116"/>
    </row>
    <row r="1096" spans="1:5" ht="11.25">
      <c r="A1096" s="117"/>
      <c r="B1096" s="117"/>
      <c r="C1096" s="118"/>
      <c r="D1096" s="119"/>
      <c r="E1096" s="116"/>
    </row>
    <row r="1097" spans="1:5" ht="11.25">
      <c r="A1097" s="117"/>
      <c r="B1097" s="117"/>
      <c r="C1097" s="118"/>
      <c r="D1097" s="119"/>
      <c r="E1097" s="116"/>
    </row>
    <row r="1098" spans="1:5" ht="11.25">
      <c r="A1098" s="117"/>
      <c r="B1098" s="117"/>
      <c r="C1098" s="118"/>
      <c r="D1098" s="119"/>
      <c r="E1098" s="116"/>
    </row>
    <row r="1099" spans="1:5" ht="11.25">
      <c r="A1099" s="117"/>
      <c r="B1099" s="117"/>
      <c r="C1099" s="118"/>
      <c r="D1099" s="119"/>
      <c r="E1099" s="116"/>
    </row>
    <row r="1100" spans="1:5" ht="11.25">
      <c r="A1100" s="117"/>
      <c r="B1100" s="117"/>
      <c r="C1100" s="118"/>
      <c r="D1100" s="119"/>
      <c r="E1100" s="116"/>
    </row>
    <row r="1101" spans="1:5" ht="11.25">
      <c r="A1101" s="117"/>
      <c r="B1101" s="117"/>
      <c r="C1101" s="118"/>
      <c r="D1101" s="119"/>
      <c r="E1101" s="116"/>
    </row>
    <row r="1102" spans="1:5" ht="11.25">
      <c r="A1102" s="117"/>
      <c r="B1102" s="117"/>
      <c r="C1102" s="118"/>
      <c r="D1102" s="119"/>
      <c r="E1102" s="116"/>
    </row>
    <row r="1103" spans="1:5" ht="11.25">
      <c r="A1103" s="117"/>
      <c r="B1103" s="117"/>
      <c r="C1103" s="118"/>
      <c r="D1103" s="119"/>
      <c r="E1103" s="116"/>
    </row>
    <row r="1104" spans="1:5" ht="11.25">
      <c r="A1104" s="117"/>
      <c r="B1104" s="117"/>
      <c r="C1104" s="120"/>
      <c r="D1104" s="119"/>
      <c r="E1104" s="116"/>
    </row>
    <row r="1105" spans="1:5" ht="11.25">
      <c r="A1105" s="117"/>
      <c r="B1105" s="117"/>
      <c r="C1105" s="120"/>
      <c r="D1105" s="119"/>
      <c r="E1105" s="116"/>
    </row>
    <row r="1106" spans="1:5" ht="11.25">
      <c r="A1106" s="117"/>
      <c r="B1106" s="117"/>
      <c r="C1106" s="120"/>
      <c r="D1106" s="119"/>
      <c r="E1106" s="116"/>
    </row>
    <row r="1107" spans="1:5" ht="11.25">
      <c r="A1107" s="117"/>
      <c r="B1107" s="117"/>
      <c r="C1107" s="120"/>
      <c r="D1107" s="119"/>
      <c r="E1107" s="116"/>
    </row>
    <row r="1108" spans="1:5" ht="11.25">
      <c r="A1108" s="117"/>
      <c r="B1108" s="117"/>
      <c r="C1108" s="120"/>
      <c r="D1108" s="119"/>
      <c r="E1108" s="116"/>
    </row>
    <row r="1109" spans="1:5" ht="11.25">
      <c r="A1109" s="117"/>
      <c r="B1109" s="117"/>
      <c r="C1109" s="120"/>
      <c r="D1109" s="119"/>
      <c r="E1109" s="116"/>
    </row>
    <row r="1110" spans="1:5" ht="11.25">
      <c r="A1110" s="117"/>
      <c r="B1110" s="117"/>
      <c r="C1110" s="120"/>
      <c r="D1110" s="119"/>
      <c r="E1110" s="116"/>
    </row>
    <row r="1111" spans="1:5" ht="11.25">
      <c r="A1111" s="117"/>
      <c r="B1111" s="117"/>
      <c r="C1111" s="120"/>
      <c r="D1111" s="119"/>
      <c r="E1111" s="116"/>
    </row>
    <row r="1112" spans="1:5" ht="11.25">
      <c r="A1112" s="117"/>
      <c r="B1112" s="117"/>
      <c r="C1112" s="120"/>
      <c r="D1112" s="119"/>
      <c r="E1112" s="116"/>
    </row>
    <row r="1113" spans="1:5" ht="11.25">
      <c r="A1113" s="117"/>
      <c r="B1113" s="117"/>
      <c r="C1113" s="120"/>
      <c r="D1113" s="119"/>
      <c r="E1113" s="116"/>
    </row>
    <row r="1114" spans="1:5" ht="11.25">
      <c r="A1114" s="117"/>
      <c r="B1114" s="117"/>
      <c r="C1114" s="120"/>
      <c r="D1114" s="119"/>
      <c r="E1114" s="116"/>
    </row>
    <row r="1115" spans="1:5" ht="11.25">
      <c r="A1115" s="117"/>
      <c r="B1115" s="117"/>
      <c r="C1115" s="120"/>
      <c r="D1115" s="119"/>
      <c r="E1115" s="116"/>
    </row>
    <row r="1116" spans="1:5" ht="11.25">
      <c r="A1116" s="117"/>
      <c r="B1116" s="117"/>
      <c r="C1116" s="120"/>
      <c r="D1116" s="119"/>
      <c r="E1116" s="116"/>
    </row>
    <row r="1117" spans="1:5" ht="11.25">
      <c r="A1117" s="117"/>
      <c r="B1117" s="117"/>
      <c r="C1117" s="120"/>
      <c r="D1117" s="119"/>
      <c r="E1117" s="116"/>
    </row>
    <row r="1118" spans="1:5" ht="11.25">
      <c r="A1118" s="117"/>
      <c r="B1118" s="117"/>
      <c r="C1118" s="120"/>
      <c r="D1118" s="119"/>
      <c r="E1118" s="116"/>
    </row>
    <row r="1119" spans="1:5" ht="11.25">
      <c r="A1119" s="117"/>
      <c r="B1119" s="117"/>
      <c r="C1119" s="120"/>
      <c r="D1119" s="119"/>
      <c r="E1119" s="116"/>
    </row>
    <row r="1120" spans="1:5" ht="11.25">
      <c r="A1120" s="117"/>
      <c r="B1120" s="117"/>
      <c r="C1120" s="120"/>
      <c r="D1120" s="119"/>
      <c r="E1120" s="116"/>
    </row>
    <row r="1121" spans="1:5" ht="11.25">
      <c r="A1121" s="117"/>
      <c r="B1121" s="117"/>
      <c r="C1121" s="120"/>
      <c r="D1121" s="119"/>
      <c r="E1121" s="116"/>
    </row>
    <row r="1122" spans="1:5" ht="11.25">
      <c r="A1122" s="117"/>
      <c r="B1122" s="117"/>
      <c r="C1122" s="120"/>
      <c r="D1122" s="119"/>
      <c r="E1122" s="116"/>
    </row>
    <row r="1123" spans="1:5" ht="11.25">
      <c r="A1123" s="117"/>
      <c r="B1123" s="117"/>
      <c r="C1123" s="120"/>
      <c r="D1123" s="119"/>
      <c r="E1123" s="116"/>
    </row>
    <row r="1124" spans="1:5" ht="11.25">
      <c r="A1124" s="117"/>
      <c r="B1124" s="117"/>
      <c r="C1124" s="120"/>
      <c r="D1124" s="119"/>
      <c r="E1124" s="116"/>
    </row>
    <row r="1125" spans="1:5" ht="11.25">
      <c r="A1125" s="117"/>
      <c r="B1125" s="117"/>
      <c r="C1125" s="120"/>
      <c r="D1125" s="119"/>
      <c r="E1125" s="116"/>
    </row>
    <row r="1126" spans="1:5" ht="11.25">
      <c r="A1126" s="117"/>
      <c r="B1126" s="117"/>
      <c r="C1126" s="120"/>
      <c r="D1126" s="119"/>
      <c r="E1126" s="116"/>
    </row>
    <row r="1127" spans="1:5" ht="11.25">
      <c r="A1127" s="117"/>
      <c r="B1127" s="117"/>
      <c r="C1127" s="120"/>
      <c r="D1127" s="119"/>
      <c r="E1127" s="116"/>
    </row>
    <row r="1128" spans="1:5" ht="11.25">
      <c r="A1128" s="117"/>
      <c r="B1128" s="117"/>
      <c r="C1128" s="120"/>
      <c r="D1128" s="119"/>
      <c r="E1128" s="116"/>
    </row>
    <row r="1129" spans="1:5" ht="11.25">
      <c r="A1129" s="117"/>
      <c r="B1129" s="117"/>
      <c r="C1129" s="120"/>
      <c r="D1129" s="119"/>
      <c r="E1129" s="116"/>
    </row>
    <row r="1130" spans="2:5" ht="11.25">
      <c r="B1130" s="117"/>
      <c r="C1130" s="120"/>
      <c r="D1130" s="119"/>
      <c r="E1130" s="116"/>
    </row>
    <row r="1131" spans="2:5" ht="11.25">
      <c r="B1131" s="117"/>
      <c r="C1131" s="120"/>
      <c r="D1131" s="119"/>
      <c r="E1131" s="116"/>
    </row>
    <row r="1132" spans="2:5" ht="11.25">
      <c r="B1132" s="117"/>
      <c r="C1132" s="120"/>
      <c r="D1132" s="119"/>
      <c r="E1132" s="116"/>
    </row>
    <row r="1133" spans="2:5" ht="11.25">
      <c r="B1133" s="117"/>
      <c r="C1133" s="120"/>
      <c r="D1133" s="119"/>
      <c r="E1133" s="116"/>
    </row>
    <row r="1134" spans="2:5" ht="11.25">
      <c r="B1134" s="117"/>
      <c r="C1134" s="120"/>
      <c r="D1134" s="119"/>
      <c r="E1134" s="116"/>
    </row>
    <row r="1135" spans="2:5" ht="11.25">
      <c r="B1135" s="117"/>
      <c r="C1135" s="120"/>
      <c r="D1135" s="119"/>
      <c r="E1135" s="116"/>
    </row>
    <row r="1136" spans="2:5" ht="11.25">
      <c r="B1136" s="117"/>
      <c r="C1136" s="120"/>
      <c r="D1136" s="119"/>
      <c r="E1136" s="116"/>
    </row>
    <row r="1137" spans="2:5" ht="11.25">
      <c r="B1137" s="117"/>
      <c r="C1137" s="120"/>
      <c r="D1137" s="119"/>
      <c r="E1137" s="116"/>
    </row>
    <row r="1138" spans="2:5" ht="11.25">
      <c r="B1138" s="117"/>
      <c r="C1138" s="120"/>
      <c r="D1138" s="119"/>
      <c r="E1138" s="116"/>
    </row>
    <row r="1139" spans="2:5" ht="11.25">
      <c r="B1139" s="117"/>
      <c r="C1139" s="120"/>
      <c r="D1139" s="119"/>
      <c r="E1139" s="116"/>
    </row>
    <row r="1140" spans="2:5" ht="11.25">
      <c r="B1140" s="117"/>
      <c r="C1140" s="120"/>
      <c r="D1140" s="119"/>
      <c r="E1140" s="116"/>
    </row>
    <row r="1141" spans="2:5" ht="11.25">
      <c r="B1141" s="117"/>
      <c r="C1141" s="120"/>
      <c r="D1141" s="119"/>
      <c r="E1141" s="116"/>
    </row>
    <row r="1142" spans="2:5" ht="11.25">
      <c r="B1142" s="117"/>
      <c r="C1142" s="120"/>
      <c r="D1142" s="119"/>
      <c r="E1142" s="116"/>
    </row>
    <row r="1143" spans="2:5" ht="11.25">
      <c r="B1143" s="117"/>
      <c r="C1143" s="120"/>
      <c r="D1143" s="119"/>
      <c r="E1143" s="116"/>
    </row>
    <row r="1144" spans="2:5" ht="11.25">
      <c r="B1144" s="117"/>
      <c r="C1144" s="120"/>
      <c r="D1144" s="119"/>
      <c r="E1144" s="116"/>
    </row>
    <row r="1145" spans="2:5" ht="11.25">
      <c r="B1145" s="117"/>
      <c r="C1145" s="120"/>
      <c r="D1145" s="119"/>
      <c r="E1145" s="116"/>
    </row>
    <row r="1146" spans="2:5" ht="11.25">
      <c r="B1146" s="117"/>
      <c r="C1146" s="120"/>
      <c r="D1146" s="119"/>
      <c r="E1146" s="116"/>
    </row>
    <row r="1147" spans="2:5" ht="11.25">
      <c r="B1147" s="117"/>
      <c r="C1147" s="120"/>
      <c r="D1147" s="119"/>
      <c r="E1147" s="116"/>
    </row>
    <row r="1148" spans="2:5" ht="11.25">
      <c r="B1148" s="117"/>
      <c r="C1148" s="120"/>
      <c r="D1148" s="119"/>
      <c r="E1148" s="116"/>
    </row>
    <row r="1149" spans="2:5" ht="11.25">
      <c r="B1149" s="117"/>
      <c r="C1149" s="120"/>
      <c r="D1149" s="119"/>
      <c r="E1149" s="116"/>
    </row>
    <row r="1150" spans="2:5" ht="11.25">
      <c r="B1150" s="117"/>
      <c r="C1150" s="120"/>
      <c r="D1150" s="119"/>
      <c r="E1150" s="116"/>
    </row>
    <row r="1151" spans="2:5" ht="11.25">
      <c r="B1151" s="117"/>
      <c r="C1151" s="120"/>
      <c r="D1151" s="119"/>
      <c r="E1151" s="116"/>
    </row>
    <row r="1152" spans="2:5" ht="11.25">
      <c r="B1152" s="117"/>
      <c r="C1152" s="120"/>
      <c r="D1152" s="119"/>
      <c r="E1152" s="116"/>
    </row>
    <row r="1153" spans="2:5" ht="11.25">
      <c r="B1153" s="117"/>
      <c r="C1153" s="120"/>
      <c r="D1153" s="119"/>
      <c r="E1153" s="116"/>
    </row>
    <row r="1154" spans="2:5" ht="11.25">
      <c r="B1154" s="117"/>
      <c r="C1154" s="120"/>
      <c r="D1154" s="119"/>
      <c r="E1154" s="116"/>
    </row>
    <row r="1155" spans="2:5" ht="11.25">
      <c r="B1155" s="117"/>
      <c r="C1155" s="120"/>
      <c r="D1155" s="119"/>
      <c r="E1155" s="116"/>
    </row>
    <row r="1156" spans="2:5" ht="11.25">
      <c r="B1156" s="117"/>
      <c r="C1156" s="120"/>
      <c r="D1156" s="119"/>
      <c r="E1156" s="116"/>
    </row>
    <row r="1157" spans="2:5" ht="11.25">
      <c r="B1157" s="117"/>
      <c r="C1157" s="120"/>
      <c r="D1157" s="119"/>
      <c r="E1157" s="116"/>
    </row>
    <row r="1158" spans="2:5" ht="11.25">
      <c r="B1158" s="117"/>
      <c r="C1158" s="120"/>
      <c r="D1158" s="119"/>
      <c r="E1158" s="116"/>
    </row>
    <row r="1159" spans="2:5" ht="11.25">
      <c r="B1159" s="117"/>
      <c r="C1159" s="120"/>
      <c r="D1159" s="119"/>
      <c r="E1159" s="116"/>
    </row>
    <row r="1160" spans="2:5" ht="11.25">
      <c r="B1160" s="117"/>
      <c r="C1160" s="120"/>
      <c r="D1160" s="119"/>
      <c r="E1160" s="116"/>
    </row>
    <row r="1161" spans="2:5" ht="11.25">
      <c r="B1161" s="117"/>
      <c r="C1161" s="120"/>
      <c r="D1161" s="119"/>
      <c r="E1161" s="116"/>
    </row>
    <row r="1162" spans="2:5" ht="11.25">
      <c r="B1162" s="117"/>
      <c r="C1162" s="120"/>
      <c r="D1162" s="119"/>
      <c r="E1162" s="116"/>
    </row>
    <row r="1163" spans="2:5" ht="11.25">
      <c r="B1163" s="117"/>
      <c r="C1163" s="120"/>
      <c r="D1163" s="119"/>
      <c r="E1163" s="116"/>
    </row>
    <row r="1164" spans="2:5" ht="11.25">
      <c r="B1164" s="117"/>
      <c r="C1164" s="120"/>
      <c r="D1164" s="119"/>
      <c r="E1164" s="116"/>
    </row>
    <row r="1165" spans="2:5" ht="11.25">
      <c r="B1165" s="117"/>
      <c r="C1165" s="120"/>
      <c r="D1165" s="119"/>
      <c r="E1165" s="116"/>
    </row>
    <row r="1166" spans="2:5" ht="11.25">
      <c r="B1166" s="117"/>
      <c r="C1166" s="120"/>
      <c r="D1166" s="119"/>
      <c r="E1166" s="116"/>
    </row>
    <row r="1167" spans="2:5" ht="11.25">
      <c r="B1167" s="117"/>
      <c r="C1167" s="120"/>
      <c r="D1167" s="119"/>
      <c r="E1167" s="116"/>
    </row>
    <row r="1168" spans="2:5" ht="11.25">
      <c r="B1168" s="117"/>
      <c r="C1168" s="120"/>
      <c r="D1168" s="119"/>
      <c r="E1168" s="116"/>
    </row>
    <row r="1169" spans="2:5" ht="11.25">
      <c r="B1169" s="117"/>
      <c r="C1169" s="120"/>
      <c r="D1169" s="119"/>
      <c r="E1169" s="116"/>
    </row>
    <row r="1170" spans="2:5" ht="11.25">
      <c r="B1170" s="117"/>
      <c r="C1170" s="120"/>
      <c r="D1170" s="119"/>
      <c r="E1170" s="116"/>
    </row>
    <row r="1171" spans="2:5" ht="11.25">
      <c r="B1171" s="117"/>
      <c r="C1171" s="120"/>
      <c r="D1171" s="119"/>
      <c r="E1171" s="116"/>
    </row>
    <row r="1172" spans="2:5" ht="11.25">
      <c r="B1172" s="117"/>
      <c r="C1172" s="120"/>
      <c r="D1172" s="119"/>
      <c r="E1172" s="116"/>
    </row>
    <row r="1173" spans="2:5" ht="11.25">
      <c r="B1173" s="117"/>
      <c r="C1173" s="120"/>
      <c r="D1173" s="119"/>
      <c r="E1173" s="116"/>
    </row>
    <row r="1174" spans="2:5" ht="11.25">
      <c r="B1174" s="117"/>
      <c r="C1174" s="120"/>
      <c r="D1174" s="119"/>
      <c r="E1174" s="116"/>
    </row>
    <row r="1175" spans="2:5" ht="11.25">
      <c r="B1175" s="117"/>
      <c r="C1175" s="120"/>
      <c r="D1175" s="119"/>
      <c r="E1175" s="116"/>
    </row>
    <row r="1176" spans="2:5" ht="11.25">
      <c r="B1176" s="117"/>
      <c r="C1176" s="120"/>
      <c r="D1176" s="119"/>
      <c r="E1176" s="116"/>
    </row>
    <row r="1177" spans="2:5" ht="11.25">
      <c r="B1177" s="117"/>
      <c r="C1177" s="120"/>
      <c r="D1177" s="119"/>
      <c r="E1177" s="116"/>
    </row>
    <row r="1178" spans="2:5" ht="11.25">
      <c r="B1178" s="117"/>
      <c r="C1178" s="120"/>
      <c r="D1178" s="119"/>
      <c r="E1178" s="116"/>
    </row>
    <row r="1179" spans="2:5" ht="11.25">
      <c r="B1179" s="117"/>
      <c r="C1179" s="120"/>
      <c r="D1179" s="119"/>
      <c r="E1179" s="116"/>
    </row>
    <row r="1180" spans="2:5" ht="11.25">
      <c r="B1180" s="117"/>
      <c r="C1180" s="120"/>
      <c r="D1180" s="119"/>
      <c r="E1180" s="116"/>
    </row>
    <row r="1181" spans="2:5" ht="11.25">
      <c r="B1181" s="117"/>
      <c r="C1181" s="120"/>
      <c r="D1181" s="119"/>
      <c r="E1181" s="116"/>
    </row>
    <row r="1182" spans="2:5" ht="11.25">
      <c r="B1182" s="117"/>
      <c r="C1182" s="120"/>
      <c r="D1182" s="119"/>
      <c r="E1182" s="116"/>
    </row>
    <row r="1183" spans="2:5" ht="11.25">
      <c r="B1183" s="117"/>
      <c r="C1183" s="120"/>
      <c r="D1183" s="119"/>
      <c r="E1183" s="116"/>
    </row>
    <row r="1184" spans="2:5" ht="11.25">
      <c r="B1184" s="117"/>
      <c r="C1184" s="120"/>
      <c r="D1184" s="119"/>
      <c r="E1184" s="116"/>
    </row>
    <row r="1185" spans="2:5" ht="11.25">
      <c r="B1185" s="117"/>
      <c r="C1185" s="120"/>
      <c r="D1185" s="119"/>
      <c r="E1185" s="116"/>
    </row>
    <row r="1186" spans="2:5" ht="11.25">
      <c r="B1186" s="117"/>
      <c r="C1186" s="120"/>
      <c r="D1186" s="119"/>
      <c r="E1186" s="116"/>
    </row>
    <row r="1187" spans="2:5" ht="11.25">
      <c r="B1187" s="117"/>
      <c r="C1187" s="120"/>
      <c r="D1187" s="119"/>
      <c r="E1187" s="116"/>
    </row>
    <row r="1188" spans="2:5" ht="11.25">
      <c r="B1188" s="117"/>
      <c r="C1188" s="120"/>
      <c r="D1188" s="119"/>
      <c r="E1188" s="116"/>
    </row>
    <row r="1189" spans="2:5" ht="11.25">
      <c r="B1189" s="117"/>
      <c r="C1189" s="120"/>
      <c r="D1189" s="119"/>
      <c r="E1189" s="116"/>
    </row>
    <row r="1190" spans="2:5" ht="11.25">
      <c r="B1190" s="117"/>
      <c r="C1190" s="120"/>
      <c r="D1190" s="119"/>
      <c r="E1190" s="116"/>
    </row>
    <row r="1191" spans="2:5" ht="11.25">
      <c r="B1191" s="117"/>
      <c r="C1191" s="120"/>
      <c r="D1191" s="119"/>
      <c r="E1191" s="116"/>
    </row>
    <row r="1192" spans="2:5" ht="11.25">
      <c r="B1192" s="117"/>
      <c r="C1192" s="120"/>
      <c r="D1192" s="119"/>
      <c r="E1192" s="116"/>
    </row>
    <row r="1193" spans="2:5" ht="11.25">
      <c r="B1193" s="117"/>
      <c r="C1193" s="120"/>
      <c r="D1193" s="119"/>
      <c r="E1193" s="116"/>
    </row>
    <row r="1194" spans="2:5" ht="11.25">
      <c r="B1194" s="117"/>
      <c r="C1194" s="120"/>
      <c r="D1194" s="119"/>
      <c r="E1194" s="116"/>
    </row>
    <row r="1195" spans="2:5" ht="11.25">
      <c r="B1195" s="117"/>
      <c r="C1195" s="120"/>
      <c r="D1195" s="119"/>
      <c r="E1195" s="116"/>
    </row>
    <row r="1196" spans="2:5" ht="11.25">
      <c r="B1196" s="117"/>
      <c r="C1196" s="120"/>
      <c r="D1196" s="119"/>
      <c r="E1196" s="116"/>
    </row>
    <row r="1197" spans="2:5" ht="11.25">
      <c r="B1197" s="117"/>
      <c r="C1197" s="120"/>
      <c r="D1197" s="119"/>
      <c r="E1197" s="116"/>
    </row>
    <row r="1198" spans="2:5" ht="11.25">
      <c r="B1198" s="117"/>
      <c r="C1198" s="120"/>
      <c r="D1198" s="119"/>
      <c r="E1198" s="116"/>
    </row>
    <row r="1199" spans="2:5" ht="11.25">
      <c r="B1199" s="117"/>
      <c r="C1199" s="120"/>
      <c r="D1199" s="119"/>
      <c r="E1199" s="116"/>
    </row>
    <row r="1200" spans="2:5" ht="11.25">
      <c r="B1200" s="117"/>
      <c r="C1200" s="120"/>
      <c r="D1200" s="119"/>
      <c r="E1200" s="116"/>
    </row>
    <row r="1201" spans="2:5" ht="11.25">
      <c r="B1201" s="117"/>
      <c r="C1201" s="120"/>
      <c r="D1201" s="119"/>
      <c r="E1201" s="116"/>
    </row>
    <row r="1202" spans="2:5" ht="11.25">
      <c r="B1202" s="117"/>
      <c r="C1202" s="120"/>
      <c r="D1202" s="119"/>
      <c r="E1202" s="116"/>
    </row>
    <row r="1203" spans="2:5" ht="11.25">
      <c r="B1203" s="117"/>
      <c r="C1203" s="120"/>
      <c r="D1203" s="119"/>
      <c r="E1203" s="116"/>
    </row>
    <row r="1204" spans="2:5" ht="11.25">
      <c r="B1204" s="117"/>
      <c r="C1204" s="120"/>
      <c r="D1204" s="119"/>
      <c r="E1204" s="116"/>
    </row>
    <row r="1205" spans="2:5" ht="11.25">
      <c r="B1205" s="117"/>
      <c r="C1205" s="120"/>
      <c r="D1205" s="119"/>
      <c r="E1205" s="116"/>
    </row>
    <row r="1206" spans="2:5" ht="11.25">
      <c r="B1206" s="117"/>
      <c r="C1206" s="120"/>
      <c r="D1206" s="119"/>
      <c r="E1206" s="116"/>
    </row>
    <row r="1207" spans="2:5" ht="11.25">
      <c r="B1207" s="117"/>
      <c r="C1207" s="120"/>
      <c r="D1207" s="119"/>
      <c r="E1207" s="116"/>
    </row>
    <row r="1208" spans="2:5" ht="11.25">
      <c r="B1208" s="117"/>
      <c r="C1208" s="120"/>
      <c r="D1208" s="119"/>
      <c r="E1208" s="116"/>
    </row>
    <row r="1209" spans="2:5" ht="11.25">
      <c r="B1209" s="117"/>
      <c r="C1209" s="120"/>
      <c r="D1209" s="119"/>
      <c r="E1209" s="116"/>
    </row>
    <row r="1210" spans="2:5" ht="11.25">
      <c r="B1210" s="117"/>
      <c r="C1210" s="120"/>
      <c r="D1210" s="119"/>
      <c r="E1210" s="116"/>
    </row>
    <row r="1211" spans="2:5" ht="11.25">
      <c r="B1211" s="117"/>
      <c r="C1211" s="120"/>
      <c r="D1211" s="119"/>
      <c r="E1211" s="116"/>
    </row>
    <row r="1212" spans="2:5" ht="11.25">
      <c r="B1212" s="117"/>
      <c r="C1212" s="120"/>
      <c r="D1212" s="119"/>
      <c r="E1212" s="116"/>
    </row>
    <row r="1213" spans="2:5" ht="11.25">
      <c r="B1213" s="117"/>
      <c r="C1213" s="120"/>
      <c r="D1213" s="119"/>
      <c r="E1213" s="116"/>
    </row>
    <row r="1214" spans="2:5" ht="11.25">
      <c r="B1214" s="117"/>
      <c r="C1214" s="120"/>
      <c r="D1214" s="119"/>
      <c r="E1214" s="116"/>
    </row>
    <row r="1215" spans="2:5" ht="11.25">
      <c r="B1215" s="117"/>
      <c r="C1215" s="120"/>
      <c r="D1215" s="119"/>
      <c r="E1215" s="116"/>
    </row>
    <row r="1216" spans="2:5" ht="11.25">
      <c r="B1216" s="117"/>
      <c r="C1216" s="120"/>
      <c r="D1216" s="119"/>
      <c r="E1216" s="116"/>
    </row>
    <row r="1217" spans="2:5" ht="11.25">
      <c r="B1217" s="117"/>
      <c r="C1217" s="120"/>
      <c r="D1217" s="119"/>
      <c r="E1217" s="116"/>
    </row>
    <row r="1218" spans="2:5" ht="11.25">
      <c r="B1218" s="117"/>
      <c r="C1218" s="120"/>
      <c r="D1218" s="119"/>
      <c r="E1218" s="116"/>
    </row>
    <row r="1219" spans="2:5" ht="11.25">
      <c r="B1219" s="117"/>
      <c r="C1219" s="120"/>
      <c r="D1219" s="119"/>
      <c r="E1219" s="116"/>
    </row>
    <row r="1220" spans="2:5" ht="11.25">
      <c r="B1220" s="117"/>
      <c r="C1220" s="120"/>
      <c r="D1220" s="119"/>
      <c r="E1220" s="116"/>
    </row>
    <row r="1221" spans="2:5" ht="11.25">
      <c r="B1221" s="117"/>
      <c r="C1221" s="120"/>
      <c r="D1221" s="119"/>
      <c r="E1221" s="116"/>
    </row>
    <row r="1222" spans="2:5" ht="11.25">
      <c r="B1222" s="117"/>
      <c r="C1222" s="120"/>
      <c r="D1222" s="119"/>
      <c r="E1222" s="116"/>
    </row>
    <row r="1223" spans="2:5" ht="11.25">
      <c r="B1223" s="117"/>
      <c r="C1223" s="120"/>
      <c r="D1223" s="119"/>
      <c r="E1223" s="116"/>
    </row>
    <row r="1224" spans="2:5" ht="11.25">
      <c r="B1224" s="117"/>
      <c r="C1224" s="120"/>
      <c r="D1224" s="119"/>
      <c r="E1224" s="116"/>
    </row>
    <row r="1225" spans="2:5" ht="11.25">
      <c r="B1225" s="117"/>
      <c r="C1225" s="120"/>
      <c r="D1225" s="119"/>
      <c r="E1225" s="116"/>
    </row>
    <row r="1226" spans="2:5" ht="11.25">
      <c r="B1226" s="117"/>
      <c r="C1226" s="120"/>
      <c r="D1226" s="119"/>
      <c r="E1226" s="116"/>
    </row>
    <row r="1227" spans="2:5" ht="11.25">
      <c r="B1227" s="117"/>
      <c r="C1227" s="120"/>
      <c r="D1227" s="119"/>
      <c r="E1227" s="116"/>
    </row>
    <row r="1228" spans="2:5" ht="11.25">
      <c r="B1228" s="117"/>
      <c r="C1228" s="120"/>
      <c r="D1228" s="119"/>
      <c r="E1228" s="116"/>
    </row>
    <row r="1229" spans="2:5" ht="11.25">
      <c r="B1229" s="117"/>
      <c r="C1229" s="120"/>
      <c r="D1229" s="119"/>
      <c r="E1229" s="116"/>
    </row>
    <row r="1230" spans="2:5" ht="11.25">
      <c r="B1230" s="117"/>
      <c r="C1230" s="120"/>
      <c r="D1230" s="119"/>
      <c r="E1230" s="116"/>
    </row>
    <row r="1231" spans="2:5" ht="11.25">
      <c r="B1231" s="117"/>
      <c r="C1231" s="120"/>
      <c r="D1231" s="119"/>
      <c r="E1231" s="116"/>
    </row>
    <row r="1232" spans="2:5" ht="11.25">
      <c r="B1232" s="117"/>
      <c r="C1232" s="120"/>
      <c r="D1232" s="119"/>
      <c r="E1232" s="116"/>
    </row>
    <row r="1233" spans="2:5" ht="11.25">
      <c r="B1233" s="117"/>
      <c r="C1233" s="120"/>
      <c r="D1233" s="119"/>
      <c r="E1233" s="116"/>
    </row>
    <row r="1234" spans="2:5" ht="11.25">
      <c r="B1234" s="117"/>
      <c r="C1234" s="120"/>
      <c r="D1234" s="119"/>
      <c r="E1234" s="116"/>
    </row>
    <row r="1235" spans="2:5" ht="11.25">
      <c r="B1235" s="117"/>
      <c r="C1235" s="120"/>
      <c r="D1235" s="119"/>
      <c r="E1235" s="116"/>
    </row>
    <row r="1236" spans="2:5" ht="11.25">
      <c r="B1236" s="117"/>
      <c r="C1236" s="120"/>
      <c r="D1236" s="119"/>
      <c r="E1236" s="116"/>
    </row>
    <row r="1237" spans="2:5" ht="11.25">
      <c r="B1237" s="117"/>
      <c r="C1237" s="120"/>
      <c r="D1237" s="119"/>
      <c r="E1237" s="116"/>
    </row>
    <row r="1238" spans="2:5" ht="11.25">
      <c r="B1238" s="117"/>
      <c r="C1238" s="120"/>
      <c r="D1238" s="119"/>
      <c r="E1238" s="116"/>
    </row>
    <row r="1239" spans="2:5" ht="11.25">
      <c r="B1239" s="117"/>
      <c r="C1239" s="120"/>
      <c r="D1239" s="119"/>
      <c r="E1239" s="116"/>
    </row>
    <row r="1240" spans="2:5" ht="11.25">
      <c r="B1240" s="117"/>
      <c r="C1240" s="120"/>
      <c r="D1240" s="119"/>
      <c r="E1240" s="116"/>
    </row>
    <row r="1241" spans="2:5" ht="11.25">
      <c r="B1241" s="117"/>
      <c r="C1241" s="120"/>
      <c r="D1241" s="119"/>
      <c r="E1241" s="116"/>
    </row>
    <row r="1242" spans="2:5" ht="11.25">
      <c r="B1242" s="117"/>
      <c r="C1242" s="120"/>
      <c r="D1242" s="119"/>
      <c r="E1242" s="116"/>
    </row>
    <row r="1243" spans="2:5" ht="11.25">
      <c r="B1243" s="117"/>
      <c r="C1243" s="120"/>
      <c r="D1243" s="119"/>
      <c r="E1243" s="116"/>
    </row>
    <row r="1244" spans="2:5" ht="11.25">
      <c r="B1244" s="117"/>
      <c r="C1244" s="120"/>
      <c r="D1244" s="119"/>
      <c r="E1244" s="116"/>
    </row>
    <row r="1245" spans="2:5" ht="11.25">
      <c r="B1245" s="117"/>
      <c r="C1245" s="120"/>
      <c r="D1245" s="119"/>
      <c r="E1245" s="116"/>
    </row>
    <row r="1246" spans="2:5" ht="11.25">
      <c r="B1246" s="117"/>
      <c r="C1246" s="120"/>
      <c r="D1246" s="119"/>
      <c r="E1246" s="116"/>
    </row>
    <row r="1247" spans="2:5" ht="11.25">
      <c r="B1247" s="117"/>
      <c r="C1247" s="120"/>
      <c r="D1247" s="119"/>
      <c r="E1247" s="116"/>
    </row>
    <row r="1248" spans="2:5" ht="11.25">
      <c r="B1248" s="117"/>
      <c r="C1248" s="120"/>
      <c r="D1248" s="119"/>
      <c r="E1248" s="116"/>
    </row>
    <row r="1249" spans="2:5" ht="11.25">
      <c r="B1249" s="117"/>
      <c r="C1249" s="120"/>
      <c r="D1249" s="119"/>
      <c r="E1249" s="116"/>
    </row>
    <row r="1250" spans="2:5" ht="11.25">
      <c r="B1250" s="117"/>
      <c r="C1250" s="120"/>
      <c r="D1250" s="119"/>
      <c r="E1250" s="116"/>
    </row>
    <row r="1251" spans="2:5" ht="11.25">
      <c r="B1251" s="117"/>
      <c r="C1251" s="120"/>
      <c r="D1251" s="119"/>
      <c r="E1251" s="116"/>
    </row>
    <row r="1252" spans="2:5" ht="11.25">
      <c r="B1252" s="117"/>
      <c r="C1252" s="120"/>
      <c r="D1252" s="119"/>
      <c r="E1252" s="116"/>
    </row>
    <row r="1253" spans="2:5" ht="11.25">
      <c r="B1253" s="117"/>
      <c r="C1253" s="120"/>
      <c r="D1253" s="119"/>
      <c r="E1253" s="116"/>
    </row>
    <row r="1254" spans="2:5" ht="11.25">
      <c r="B1254" s="117"/>
      <c r="C1254" s="120"/>
      <c r="D1254" s="119"/>
      <c r="E1254" s="116"/>
    </row>
    <row r="1255" spans="2:5" ht="11.25">
      <c r="B1255" s="117"/>
      <c r="C1255" s="120"/>
      <c r="D1255" s="119"/>
      <c r="E1255" s="116"/>
    </row>
    <row r="1256" spans="2:5" ht="11.25">
      <c r="B1256" s="117"/>
      <c r="C1256" s="120"/>
      <c r="D1256" s="119"/>
      <c r="E1256" s="116"/>
    </row>
    <row r="1257" spans="2:5" ht="11.25">
      <c r="B1257" s="117"/>
      <c r="C1257" s="120"/>
      <c r="D1257" s="119"/>
      <c r="E1257" s="116"/>
    </row>
    <row r="1258" spans="2:5" ht="11.25">
      <c r="B1258" s="117"/>
      <c r="C1258" s="120"/>
      <c r="D1258" s="119"/>
      <c r="E1258" s="116"/>
    </row>
    <row r="1259" spans="2:5" ht="11.25">
      <c r="B1259" s="117"/>
      <c r="C1259" s="120"/>
      <c r="D1259" s="119"/>
      <c r="E1259" s="116"/>
    </row>
    <row r="1260" spans="2:5" ht="11.25">
      <c r="B1260" s="117"/>
      <c r="C1260" s="120"/>
      <c r="D1260" s="119"/>
      <c r="E1260" s="116"/>
    </row>
    <row r="1261" spans="2:5" ht="11.25">
      <c r="B1261" s="117"/>
      <c r="C1261" s="120"/>
      <c r="D1261" s="119"/>
      <c r="E1261" s="116"/>
    </row>
    <row r="1262" spans="2:5" ht="11.25">
      <c r="B1262" s="117"/>
      <c r="C1262" s="120"/>
      <c r="D1262" s="119"/>
      <c r="E1262" s="116"/>
    </row>
    <row r="1263" spans="2:5" ht="11.25">
      <c r="B1263" s="117"/>
      <c r="C1263" s="120"/>
      <c r="D1263" s="119"/>
      <c r="E1263" s="116"/>
    </row>
    <row r="1264" spans="2:5" ht="11.25">
      <c r="B1264" s="117"/>
      <c r="C1264" s="120"/>
      <c r="D1264" s="119"/>
      <c r="E1264" s="116"/>
    </row>
    <row r="1265" spans="2:5" ht="11.25">
      <c r="B1265" s="117"/>
      <c r="C1265" s="120"/>
      <c r="D1265" s="119"/>
      <c r="E1265" s="116"/>
    </row>
    <row r="1266" spans="2:5" ht="11.25">
      <c r="B1266" s="117"/>
      <c r="C1266" s="120"/>
      <c r="D1266" s="119"/>
      <c r="E1266" s="116"/>
    </row>
    <row r="1267" spans="2:5" ht="11.25">
      <c r="B1267" s="117"/>
      <c r="C1267" s="120"/>
      <c r="D1267" s="119"/>
      <c r="E1267" s="116"/>
    </row>
    <row r="1268" spans="2:5" ht="11.25">
      <c r="B1268" s="117"/>
      <c r="C1268" s="120"/>
      <c r="D1268" s="119"/>
      <c r="E1268" s="116"/>
    </row>
    <row r="1269" spans="2:5" ht="11.25">
      <c r="B1269" s="117"/>
      <c r="C1269" s="120"/>
      <c r="D1269" s="119"/>
      <c r="E1269" s="116"/>
    </row>
    <row r="1270" spans="2:5" ht="11.25">
      <c r="B1270" s="117"/>
      <c r="C1270" s="120"/>
      <c r="D1270" s="119"/>
      <c r="E1270" s="116"/>
    </row>
    <row r="1271" spans="2:5" ht="11.25">
      <c r="B1271" s="117"/>
      <c r="C1271" s="120"/>
      <c r="D1271" s="119"/>
      <c r="E1271" s="116"/>
    </row>
    <row r="1272" spans="2:5" ht="11.25">
      <c r="B1272" s="117"/>
      <c r="C1272" s="120"/>
      <c r="D1272" s="119"/>
      <c r="E1272" s="116"/>
    </row>
    <row r="1273" spans="2:5" ht="11.25">
      <c r="B1273" s="117"/>
      <c r="C1273" s="120"/>
      <c r="D1273" s="119"/>
      <c r="E1273" s="116"/>
    </row>
    <row r="1274" spans="2:5" ht="11.25">
      <c r="B1274" s="117"/>
      <c r="C1274" s="120"/>
      <c r="D1274" s="119"/>
      <c r="E1274" s="116"/>
    </row>
    <row r="1275" spans="2:5" ht="11.25">
      <c r="B1275" s="117"/>
      <c r="C1275" s="120"/>
      <c r="D1275" s="119"/>
      <c r="E1275" s="116"/>
    </row>
    <row r="1276" spans="2:5" ht="11.25">
      <c r="B1276" s="117"/>
      <c r="C1276" s="120"/>
      <c r="D1276" s="119"/>
      <c r="E1276" s="116"/>
    </row>
    <row r="1277" spans="2:5" ht="11.25">
      <c r="B1277" s="117"/>
      <c r="C1277" s="120"/>
      <c r="D1277" s="119"/>
      <c r="E1277" s="116"/>
    </row>
    <row r="1278" spans="2:5" ht="11.25">
      <c r="B1278" s="117"/>
      <c r="C1278" s="120"/>
      <c r="D1278" s="119"/>
      <c r="E1278" s="1"/>
    </row>
    <row r="1279" spans="2:5" ht="11.25">
      <c r="B1279" s="117"/>
      <c r="C1279" s="120"/>
      <c r="D1279" s="119"/>
      <c r="E1279" s="1"/>
    </row>
    <row r="1280" spans="2:5" ht="11.25">
      <c r="B1280" s="117"/>
      <c r="C1280" s="120"/>
      <c r="D1280" s="119"/>
      <c r="E1280" s="1"/>
    </row>
    <row r="1281" spans="2:5" ht="11.25">
      <c r="B1281" s="117"/>
      <c r="C1281" s="120"/>
      <c r="D1281" s="119"/>
      <c r="E1281" s="1"/>
    </row>
    <row r="1282" spans="2:5" ht="11.25">
      <c r="B1282" s="117"/>
      <c r="C1282" s="120"/>
      <c r="D1282" s="119"/>
      <c r="E1282" s="1"/>
    </row>
    <row r="1283" spans="2:5" ht="11.25">
      <c r="B1283" s="117"/>
      <c r="C1283" s="120"/>
      <c r="D1283" s="119"/>
      <c r="E1283" s="1"/>
    </row>
    <row r="1284" spans="2:5" ht="11.25">
      <c r="B1284" s="117"/>
      <c r="C1284" s="120"/>
      <c r="D1284" s="119"/>
      <c r="E1284" s="1"/>
    </row>
    <row r="1285" spans="2:5" ht="11.25">
      <c r="B1285" s="117"/>
      <c r="C1285" s="120"/>
      <c r="D1285" s="119"/>
      <c r="E1285" s="1"/>
    </row>
    <row r="1286" spans="2:5" ht="11.25">
      <c r="B1286" s="117"/>
      <c r="C1286" s="120"/>
      <c r="D1286" s="119"/>
      <c r="E1286" s="1"/>
    </row>
    <row r="1287" spans="2:5" ht="11.25">
      <c r="B1287" s="117"/>
      <c r="C1287" s="120"/>
      <c r="D1287" s="119"/>
      <c r="E1287" s="1"/>
    </row>
    <row r="1288" spans="2:5" ht="11.25">
      <c r="B1288" s="117"/>
      <c r="C1288" s="120"/>
      <c r="D1288" s="119"/>
      <c r="E1288" s="1"/>
    </row>
    <row r="1289" spans="2:5" ht="11.25">
      <c r="B1289" s="117"/>
      <c r="C1289" s="120"/>
      <c r="D1289" s="119"/>
      <c r="E1289" s="1"/>
    </row>
    <row r="1290" spans="2:5" ht="11.25">
      <c r="B1290" s="117"/>
      <c r="C1290" s="120"/>
      <c r="D1290" s="119"/>
      <c r="E1290" s="1"/>
    </row>
    <row r="1291" spans="2:5" ht="11.25">
      <c r="B1291" s="117"/>
      <c r="C1291" s="120"/>
      <c r="D1291" s="119"/>
      <c r="E1291" s="1"/>
    </row>
    <row r="1292" spans="2:5" ht="11.25">
      <c r="B1292" s="117"/>
      <c r="C1292" s="120"/>
      <c r="D1292" s="119"/>
      <c r="E1292" s="1"/>
    </row>
    <row r="1293" spans="2:5" ht="11.25">
      <c r="B1293" s="117"/>
      <c r="C1293" s="120"/>
      <c r="D1293" s="119"/>
      <c r="E1293" s="1"/>
    </row>
    <row r="1294" spans="2:5" ht="11.25">
      <c r="B1294" s="117"/>
      <c r="C1294" s="120"/>
      <c r="D1294" s="119"/>
      <c r="E1294" s="1"/>
    </row>
    <row r="1295" spans="2:5" ht="11.25">
      <c r="B1295" s="117"/>
      <c r="C1295" s="120"/>
      <c r="D1295" s="119"/>
      <c r="E1295" s="1"/>
    </row>
    <row r="1296" spans="2:5" ht="11.25">
      <c r="B1296" s="117"/>
      <c r="C1296" s="120"/>
      <c r="D1296" s="119"/>
      <c r="E1296" s="1"/>
    </row>
    <row r="1297" spans="2:5" ht="11.25">
      <c r="B1297" s="117"/>
      <c r="C1297" s="120"/>
      <c r="D1297" s="119"/>
      <c r="E1297" s="1"/>
    </row>
    <row r="1298" spans="2:5" ht="11.25">
      <c r="B1298" s="117"/>
      <c r="C1298" s="120"/>
      <c r="D1298" s="119"/>
      <c r="E1298" s="1"/>
    </row>
    <row r="1299" spans="2:5" ht="11.25">
      <c r="B1299" s="117"/>
      <c r="C1299" s="120"/>
      <c r="D1299" s="119"/>
      <c r="E1299" s="1"/>
    </row>
    <row r="1300" spans="2:5" ht="11.25">
      <c r="B1300" s="117"/>
      <c r="C1300" s="120"/>
      <c r="D1300" s="119"/>
      <c r="E1300" s="1"/>
    </row>
    <row r="1301" spans="2:5" ht="11.25">
      <c r="B1301" s="117"/>
      <c r="C1301" s="120"/>
      <c r="D1301" s="119"/>
      <c r="E1301" s="1"/>
    </row>
    <row r="1302" spans="2:5" ht="11.25">
      <c r="B1302" s="117"/>
      <c r="C1302" s="120"/>
      <c r="D1302" s="119"/>
      <c r="E1302" s="1"/>
    </row>
    <row r="1303" spans="2:5" ht="11.25">
      <c r="B1303" s="117"/>
      <c r="C1303" s="120"/>
      <c r="D1303" s="119"/>
      <c r="E1303" s="1"/>
    </row>
    <row r="1304" spans="2:5" ht="11.25">
      <c r="B1304" s="117"/>
      <c r="C1304" s="120"/>
      <c r="D1304" s="119"/>
      <c r="E1304" s="1"/>
    </row>
    <row r="1305" spans="2:5" ht="11.25">
      <c r="B1305" s="117"/>
      <c r="C1305" s="120"/>
      <c r="D1305" s="119"/>
      <c r="E1305" s="1"/>
    </row>
    <row r="1306" spans="2:5" ht="11.25">
      <c r="B1306" s="117"/>
      <c r="C1306" s="120"/>
      <c r="D1306" s="119"/>
      <c r="E1306" s="1"/>
    </row>
    <row r="1307" spans="2:5" ht="11.25">
      <c r="B1307" s="117"/>
      <c r="C1307" s="120"/>
      <c r="D1307" s="119"/>
      <c r="E1307" s="1"/>
    </row>
    <row r="1308" spans="2:5" ht="11.25">
      <c r="B1308" s="117"/>
      <c r="C1308" s="120"/>
      <c r="D1308" s="119"/>
      <c r="E1308" s="1"/>
    </row>
    <row r="1309" spans="2:5" ht="11.25">
      <c r="B1309" s="117"/>
      <c r="C1309" s="120"/>
      <c r="D1309" s="119"/>
      <c r="E1309" s="1"/>
    </row>
    <row r="1310" spans="2:5" ht="11.25">
      <c r="B1310" s="117"/>
      <c r="C1310" s="120"/>
      <c r="D1310" s="119"/>
      <c r="E1310" s="1"/>
    </row>
    <row r="1311" spans="2:5" ht="11.25">
      <c r="B1311" s="117"/>
      <c r="C1311" s="120"/>
      <c r="D1311" s="119"/>
      <c r="E1311" s="1"/>
    </row>
    <row r="1312" spans="2:5" ht="11.25">
      <c r="B1312" s="117"/>
      <c r="C1312" s="120"/>
      <c r="D1312" s="119"/>
      <c r="E1312" s="1"/>
    </row>
    <row r="1313" spans="2:5" ht="11.25">
      <c r="B1313" s="117"/>
      <c r="C1313" s="120"/>
      <c r="D1313" s="119"/>
      <c r="E1313" s="1"/>
    </row>
    <row r="1314" spans="2:5" ht="11.25">
      <c r="B1314" s="117"/>
      <c r="C1314" s="120"/>
      <c r="D1314" s="119"/>
      <c r="E1314" s="1"/>
    </row>
    <row r="1315" spans="2:5" ht="11.25">
      <c r="B1315" s="117"/>
      <c r="C1315" s="120"/>
      <c r="D1315" s="119"/>
      <c r="E1315" s="1"/>
    </row>
    <row r="1316" spans="2:5" ht="11.25">
      <c r="B1316" s="117"/>
      <c r="C1316" s="120"/>
      <c r="D1316" s="119"/>
      <c r="E1316" s="1"/>
    </row>
    <row r="1317" spans="2:5" ht="11.25">
      <c r="B1317" s="117"/>
      <c r="C1317" s="120"/>
      <c r="D1317" s="119"/>
      <c r="E1317" s="1"/>
    </row>
    <row r="1318" spans="2:5" ht="11.25">
      <c r="B1318" s="117"/>
      <c r="C1318" s="120"/>
      <c r="D1318" s="119"/>
      <c r="E1318" s="1"/>
    </row>
    <row r="1319" spans="2:5" ht="11.25">
      <c r="B1319" s="117"/>
      <c r="C1319" s="120"/>
      <c r="D1319" s="119"/>
      <c r="E1319" s="1"/>
    </row>
    <row r="1320" spans="2:5" ht="11.25">
      <c r="B1320" s="117"/>
      <c r="C1320" s="120"/>
      <c r="D1320" s="119"/>
      <c r="E1320" s="1"/>
    </row>
    <row r="1321" spans="2:5" ht="11.25">
      <c r="B1321" s="117"/>
      <c r="C1321" s="120"/>
      <c r="D1321" s="117"/>
      <c r="E1321" s="1"/>
    </row>
    <row r="1322" spans="2:5" ht="11.25">
      <c r="B1322" s="117"/>
      <c r="C1322" s="120"/>
      <c r="D1322" s="117"/>
      <c r="E1322" s="1"/>
    </row>
    <row r="1323" spans="2:5" ht="11.25">
      <c r="B1323" s="117"/>
      <c r="C1323" s="120"/>
      <c r="D1323" s="117"/>
      <c r="E1323" s="1"/>
    </row>
    <row r="1324" spans="2:5" ht="11.25">
      <c r="B1324" s="117"/>
      <c r="C1324" s="120"/>
      <c r="D1324" s="117"/>
      <c r="E1324" s="1"/>
    </row>
    <row r="1325" spans="2:5" ht="11.25">
      <c r="B1325" s="117"/>
      <c r="C1325" s="120"/>
      <c r="D1325" s="117"/>
      <c r="E1325" s="1"/>
    </row>
    <row r="1326" spans="2:5" ht="11.25">
      <c r="B1326" s="117"/>
      <c r="C1326" s="120"/>
      <c r="D1326" s="117"/>
      <c r="E1326" s="1"/>
    </row>
    <row r="1327" spans="2:5" ht="11.25">
      <c r="B1327" s="117"/>
      <c r="C1327" s="120"/>
      <c r="D1327" s="117"/>
      <c r="E1327" s="1"/>
    </row>
    <row r="1328" spans="2:5" ht="11.25">
      <c r="B1328" s="117"/>
      <c r="C1328" s="120"/>
      <c r="D1328" s="117"/>
      <c r="E1328" s="1"/>
    </row>
    <row r="1329" spans="2:5" ht="11.25">
      <c r="B1329" s="117"/>
      <c r="C1329" s="120"/>
      <c r="D1329" s="117"/>
      <c r="E1329" s="1"/>
    </row>
    <row r="1330" spans="2:5" ht="11.25">
      <c r="B1330" s="117"/>
      <c r="C1330" s="120"/>
      <c r="D1330" s="117"/>
      <c r="E1330" s="1"/>
    </row>
    <row r="1331" spans="2:5" ht="11.25">
      <c r="B1331" s="117"/>
      <c r="C1331" s="120"/>
      <c r="D1331" s="117"/>
      <c r="E1331" s="1"/>
    </row>
    <row r="1332" spans="2:5" ht="11.25">
      <c r="B1332" s="117"/>
      <c r="C1332" s="120"/>
      <c r="D1332" s="117"/>
      <c r="E1332" s="1"/>
    </row>
    <row r="1333" spans="2:5" ht="11.25">
      <c r="B1333" s="117"/>
      <c r="C1333" s="120"/>
      <c r="D1333" s="117"/>
      <c r="E1333" s="1"/>
    </row>
    <row r="1334" spans="2:5" ht="11.25">
      <c r="B1334" s="117"/>
      <c r="C1334" s="120"/>
      <c r="D1334" s="117"/>
      <c r="E1334" s="1"/>
    </row>
    <row r="1335" spans="2:5" ht="11.25">
      <c r="B1335" s="117"/>
      <c r="C1335" s="120"/>
      <c r="D1335" s="117"/>
      <c r="E1335" s="1"/>
    </row>
    <row r="1336" spans="2:5" ht="11.25">
      <c r="B1336" s="117"/>
      <c r="C1336" s="120"/>
      <c r="D1336" s="117"/>
      <c r="E1336" s="1"/>
    </row>
    <row r="1337" spans="2:5" ht="11.25">
      <c r="B1337" s="117"/>
      <c r="C1337" s="120"/>
      <c r="D1337" s="117"/>
      <c r="E1337" s="1"/>
    </row>
    <row r="1338" spans="2:5" ht="11.25">
      <c r="B1338" s="117"/>
      <c r="C1338" s="120"/>
      <c r="D1338" s="117"/>
      <c r="E1338" s="1"/>
    </row>
    <row r="1339" spans="2:5" ht="11.25">
      <c r="B1339" s="117"/>
      <c r="C1339" s="120"/>
      <c r="D1339" s="117"/>
      <c r="E1339" s="1"/>
    </row>
    <row r="1340" spans="2:5" ht="11.25">
      <c r="B1340" s="117"/>
      <c r="C1340" s="120"/>
      <c r="D1340" s="117"/>
      <c r="E1340" s="1"/>
    </row>
    <row r="1341" spans="2:5" ht="11.25">
      <c r="B1341" s="117"/>
      <c r="C1341" s="120"/>
      <c r="D1341" s="117"/>
      <c r="E1341" s="1"/>
    </row>
    <row r="1342" spans="2:5" ht="11.25">
      <c r="B1342" s="117"/>
      <c r="C1342" s="120"/>
      <c r="D1342" s="117"/>
      <c r="E1342" s="1"/>
    </row>
    <row r="1343" spans="2:5" ht="11.25">
      <c r="B1343" s="117"/>
      <c r="C1343" s="120"/>
      <c r="D1343" s="117"/>
      <c r="E1343" s="1"/>
    </row>
    <row r="1344" spans="2:5" ht="11.25">
      <c r="B1344" s="117"/>
      <c r="C1344" s="120"/>
      <c r="D1344" s="117"/>
      <c r="E1344" s="1"/>
    </row>
    <row r="1345" spans="2:5" ht="11.25">
      <c r="B1345" s="117"/>
      <c r="C1345" s="120"/>
      <c r="D1345" s="117"/>
      <c r="E1345" s="1"/>
    </row>
    <row r="1346" spans="2:5" ht="11.25">
      <c r="B1346" s="117"/>
      <c r="C1346" s="120"/>
      <c r="D1346" s="117"/>
      <c r="E1346" s="1"/>
    </row>
    <row r="1347" spans="2:5" ht="11.25">
      <c r="B1347" s="117"/>
      <c r="C1347" s="120"/>
      <c r="D1347" s="117"/>
      <c r="E1347" s="1"/>
    </row>
    <row r="1348" spans="2:5" ht="11.25">
      <c r="B1348" s="117"/>
      <c r="C1348" s="120"/>
      <c r="D1348" s="117"/>
      <c r="E1348" s="1"/>
    </row>
    <row r="1349" spans="2:5" ht="11.25">
      <c r="B1349" s="117"/>
      <c r="C1349" s="120"/>
      <c r="D1349" s="117"/>
      <c r="E1349" s="1"/>
    </row>
    <row r="1350" spans="2:5" ht="11.25">
      <c r="B1350" s="117"/>
      <c r="C1350" s="120"/>
      <c r="D1350" s="117"/>
      <c r="E1350" s="1"/>
    </row>
    <row r="1351" spans="2:5" ht="11.25">
      <c r="B1351" s="117"/>
      <c r="C1351" s="120"/>
      <c r="D1351" s="117"/>
      <c r="E1351" s="1"/>
    </row>
    <row r="1352" spans="2:5" ht="11.25">
      <c r="B1352" s="117"/>
      <c r="C1352" s="120"/>
      <c r="D1352" s="117"/>
      <c r="E1352" s="1"/>
    </row>
    <row r="1353" spans="2:5" ht="11.25">
      <c r="B1353" s="117"/>
      <c r="C1353" s="120"/>
      <c r="D1353" s="117"/>
      <c r="E1353" s="1"/>
    </row>
    <row r="1354" spans="2:5" ht="11.25">
      <c r="B1354" s="117"/>
      <c r="C1354" s="120"/>
      <c r="D1354" s="117"/>
      <c r="E1354" s="1"/>
    </row>
    <row r="1355" spans="2:5" ht="11.25">
      <c r="B1355" s="117"/>
      <c r="C1355" s="120"/>
      <c r="D1355" s="117"/>
      <c r="E1355" s="1"/>
    </row>
    <row r="1356" spans="2:5" ht="11.25">
      <c r="B1356" s="117"/>
      <c r="C1356" s="120"/>
      <c r="D1356" s="117"/>
      <c r="E1356" s="1"/>
    </row>
    <row r="1357" spans="2:5" ht="11.25">
      <c r="B1357" s="117"/>
      <c r="C1357" s="120"/>
      <c r="D1357" s="117"/>
      <c r="E1357" s="1"/>
    </row>
    <row r="1358" spans="2:5" ht="11.25">
      <c r="B1358" s="117"/>
      <c r="C1358" s="120"/>
      <c r="D1358" s="117"/>
      <c r="E1358" s="1"/>
    </row>
    <row r="1359" spans="2:5" ht="11.25">
      <c r="B1359" s="117"/>
      <c r="C1359" s="120"/>
      <c r="D1359" s="117"/>
      <c r="E1359" s="1"/>
    </row>
    <row r="1360" spans="2:5" ht="11.25">
      <c r="B1360" s="117"/>
      <c r="C1360" s="120"/>
      <c r="D1360" s="117"/>
      <c r="E1360" s="1"/>
    </row>
    <row r="1361" spans="2:5" ht="11.25">
      <c r="B1361" s="117"/>
      <c r="C1361" s="120"/>
      <c r="D1361" s="117"/>
      <c r="E1361" s="1"/>
    </row>
    <row r="1362" spans="2:5" ht="11.25">
      <c r="B1362" s="117"/>
      <c r="C1362" s="120"/>
      <c r="D1362" s="117"/>
      <c r="E1362" s="1"/>
    </row>
    <row r="1363" spans="2:5" ht="11.25">
      <c r="B1363" s="117"/>
      <c r="C1363" s="120"/>
      <c r="D1363" s="117"/>
      <c r="E1363" s="1"/>
    </row>
    <row r="1364" spans="2:5" ht="11.25">
      <c r="B1364" s="117"/>
      <c r="C1364" s="120"/>
      <c r="D1364" s="117"/>
      <c r="E1364" s="1"/>
    </row>
    <row r="1365" spans="2:5" ht="11.25">
      <c r="B1365" s="117"/>
      <c r="C1365" s="120"/>
      <c r="D1365" s="117"/>
      <c r="E1365" s="1"/>
    </row>
    <row r="1366" spans="2:5" ht="11.25">
      <c r="B1366" s="117"/>
      <c r="C1366" s="120"/>
      <c r="D1366" s="117"/>
      <c r="E1366" s="1"/>
    </row>
    <row r="1367" spans="2:5" ht="11.25">
      <c r="B1367" s="117"/>
      <c r="C1367" s="120"/>
      <c r="D1367" s="117"/>
      <c r="E1367" s="1"/>
    </row>
    <row r="1368" spans="2:5" ht="11.25">
      <c r="B1368" s="117"/>
      <c r="C1368" s="120"/>
      <c r="D1368" s="117"/>
      <c r="E1368" s="1"/>
    </row>
    <row r="1369" spans="2:5" ht="11.25">
      <c r="B1369" s="117"/>
      <c r="C1369" s="120"/>
      <c r="D1369" s="117"/>
      <c r="E1369" s="1"/>
    </row>
    <row r="1370" spans="2:5" ht="11.25">
      <c r="B1370" s="117"/>
      <c r="C1370" s="120"/>
      <c r="D1370" s="117"/>
      <c r="E1370" s="1"/>
    </row>
    <row r="1371" spans="2:5" ht="11.25">
      <c r="B1371" s="117"/>
      <c r="C1371" s="120"/>
      <c r="D1371" s="117"/>
      <c r="E1371" s="1"/>
    </row>
    <row r="1372" spans="2:5" ht="11.25">
      <c r="B1372" s="117"/>
      <c r="C1372" s="120"/>
      <c r="D1372" s="117"/>
      <c r="E1372" s="1"/>
    </row>
    <row r="1373" spans="2:5" ht="11.25">
      <c r="B1373" s="117"/>
      <c r="C1373" s="120"/>
      <c r="D1373" s="117"/>
      <c r="E1373" s="1"/>
    </row>
    <row r="1374" spans="2:5" ht="11.25">
      <c r="B1374" s="117"/>
      <c r="C1374" s="120"/>
      <c r="D1374" s="117"/>
      <c r="E1374" s="1"/>
    </row>
    <row r="1375" spans="2:5" ht="11.25">
      <c r="B1375" s="117"/>
      <c r="C1375" s="120"/>
      <c r="D1375" s="117"/>
      <c r="E1375" s="1"/>
    </row>
    <row r="1376" spans="2:5" ht="11.25">
      <c r="B1376" s="117"/>
      <c r="C1376" s="120"/>
      <c r="D1376" s="117"/>
      <c r="E1376" s="1"/>
    </row>
    <row r="1377" spans="2:5" ht="11.25">
      <c r="B1377" s="117"/>
      <c r="C1377" s="120"/>
      <c r="D1377" s="117"/>
      <c r="E1377" s="1"/>
    </row>
    <row r="1378" spans="2:5" ht="11.25">
      <c r="B1378" s="117"/>
      <c r="C1378" s="120"/>
      <c r="D1378" s="117"/>
      <c r="E1378" s="1"/>
    </row>
    <row r="1379" spans="2:5" ht="11.25">
      <c r="B1379" s="117"/>
      <c r="C1379" s="120"/>
      <c r="D1379" s="117"/>
      <c r="E1379" s="1"/>
    </row>
    <row r="1380" spans="2:5" ht="11.25">
      <c r="B1380" s="117"/>
      <c r="C1380" s="120"/>
      <c r="D1380" s="117"/>
      <c r="E1380" s="1"/>
    </row>
    <row r="1381" spans="2:5" ht="11.25">
      <c r="B1381" s="117"/>
      <c r="C1381" s="120"/>
      <c r="D1381" s="117"/>
      <c r="E1381" s="1"/>
    </row>
    <row r="1382" spans="2:5" ht="11.25">
      <c r="B1382" s="117"/>
      <c r="C1382" s="120"/>
      <c r="D1382" s="117"/>
      <c r="E1382" s="1"/>
    </row>
    <row r="1383" spans="2:5" ht="11.25">
      <c r="B1383" s="117"/>
      <c r="C1383" s="120"/>
      <c r="D1383" s="117"/>
      <c r="E1383" s="1"/>
    </row>
    <row r="1384" spans="2:5" ht="11.25">
      <c r="B1384" s="117"/>
      <c r="C1384" s="120"/>
      <c r="D1384" s="117"/>
      <c r="E1384" s="1"/>
    </row>
    <row r="1385" spans="2:5" ht="11.25">
      <c r="B1385" s="117"/>
      <c r="C1385" s="120"/>
      <c r="D1385" s="117"/>
      <c r="E1385" s="1"/>
    </row>
    <row r="1386" spans="2:5" ht="11.25">
      <c r="B1386" s="117"/>
      <c r="C1386" s="120"/>
      <c r="D1386" s="117"/>
      <c r="E1386" s="1"/>
    </row>
    <row r="1387" spans="2:5" ht="11.25">
      <c r="B1387" s="117"/>
      <c r="C1387" s="120"/>
      <c r="D1387" s="117"/>
      <c r="E1387" s="1"/>
    </row>
    <row r="1388" spans="2:5" ht="11.25">
      <c r="B1388" s="117"/>
      <c r="C1388" s="120"/>
      <c r="D1388" s="117"/>
      <c r="E1388" s="1"/>
    </row>
    <row r="1389" spans="2:5" ht="11.25">
      <c r="B1389" s="117"/>
      <c r="C1389" s="120"/>
      <c r="D1389" s="117"/>
      <c r="E1389" s="1"/>
    </row>
    <row r="1390" spans="2:5" ht="11.25">
      <c r="B1390" s="117"/>
      <c r="C1390" s="120"/>
      <c r="D1390" s="117"/>
      <c r="E1390" s="1"/>
    </row>
    <row r="1391" spans="2:5" ht="11.25">
      <c r="B1391" s="117"/>
      <c r="C1391" s="120"/>
      <c r="D1391" s="117"/>
      <c r="E1391" s="1"/>
    </row>
    <row r="1392" spans="2:5" ht="11.25">
      <c r="B1392" s="117"/>
      <c r="C1392" s="120"/>
      <c r="D1392" s="117"/>
      <c r="E1392" s="1"/>
    </row>
    <row r="1393" spans="2:5" ht="11.25">
      <c r="B1393" s="117"/>
      <c r="C1393" s="120"/>
      <c r="D1393" s="117"/>
      <c r="E1393" s="1"/>
    </row>
    <row r="1394" spans="2:5" ht="11.25">
      <c r="B1394" s="117"/>
      <c r="C1394" s="120"/>
      <c r="D1394" s="117"/>
      <c r="E1394" s="1"/>
    </row>
    <row r="1395" spans="2:5" ht="11.25">
      <c r="B1395" s="117"/>
      <c r="C1395" s="120"/>
      <c r="D1395" s="117"/>
      <c r="E1395" s="1"/>
    </row>
    <row r="1396" spans="2:5" ht="11.25">
      <c r="B1396" s="117"/>
      <c r="C1396" s="120"/>
      <c r="D1396" s="117"/>
      <c r="E1396" s="1"/>
    </row>
    <row r="1397" spans="2:5" ht="11.25">
      <c r="B1397" s="117"/>
      <c r="C1397" s="120"/>
      <c r="D1397" s="117"/>
      <c r="E1397" s="1"/>
    </row>
    <row r="1398" spans="2:5" ht="11.25">
      <c r="B1398" s="117"/>
      <c r="C1398" s="120"/>
      <c r="D1398" s="117"/>
      <c r="E1398" s="1"/>
    </row>
    <row r="1399" spans="2:5" ht="11.25">
      <c r="B1399" s="117"/>
      <c r="C1399" s="120"/>
      <c r="D1399" s="117"/>
      <c r="E1399" s="1"/>
    </row>
    <row r="1400" spans="2:5" ht="11.25">
      <c r="B1400" s="117"/>
      <c r="C1400" s="120"/>
      <c r="D1400" s="117"/>
      <c r="E1400" s="1"/>
    </row>
    <row r="1401" spans="2:5" ht="11.25">
      <c r="B1401" s="117"/>
      <c r="C1401" s="120"/>
      <c r="D1401" s="117"/>
      <c r="E1401" s="1"/>
    </row>
    <row r="1402" spans="2:5" ht="11.25">
      <c r="B1402" s="117"/>
      <c r="C1402" s="120"/>
      <c r="D1402" s="117"/>
      <c r="E1402" s="1"/>
    </row>
    <row r="1403" spans="2:5" ht="11.25">
      <c r="B1403" s="117"/>
      <c r="C1403" s="120"/>
      <c r="D1403" s="117"/>
      <c r="E1403" s="1"/>
    </row>
    <row r="1404" spans="2:5" ht="11.25">
      <c r="B1404" s="117"/>
      <c r="C1404" s="120"/>
      <c r="D1404" s="117"/>
      <c r="E1404" s="1"/>
    </row>
    <row r="1405" spans="2:5" ht="11.25">
      <c r="B1405" s="117"/>
      <c r="C1405" s="120"/>
      <c r="D1405" s="117"/>
      <c r="E1405" s="1"/>
    </row>
    <row r="1406" spans="2:5" ht="11.25">
      <c r="B1406" s="117"/>
      <c r="C1406" s="120"/>
      <c r="D1406" s="117"/>
      <c r="E1406" s="1"/>
    </row>
    <row r="1407" spans="2:5" ht="11.25">
      <c r="B1407" s="117"/>
      <c r="C1407" s="120"/>
      <c r="D1407" s="117"/>
      <c r="E1407" s="1"/>
    </row>
    <row r="1408" spans="2:5" ht="11.25">
      <c r="B1408" s="117"/>
      <c r="C1408" s="120"/>
      <c r="D1408" s="117"/>
      <c r="E1408" s="1"/>
    </row>
    <row r="1409" spans="2:5" ht="11.25">
      <c r="B1409" s="117"/>
      <c r="C1409" s="120"/>
      <c r="D1409" s="117"/>
      <c r="E1409" s="1"/>
    </row>
    <row r="1410" spans="2:5" ht="11.25">
      <c r="B1410" s="117"/>
      <c r="C1410" s="120"/>
      <c r="D1410" s="117"/>
      <c r="E1410" s="1"/>
    </row>
    <row r="1411" spans="2:5" ht="11.25">
      <c r="B1411" s="117"/>
      <c r="C1411" s="120"/>
      <c r="D1411" s="117"/>
      <c r="E1411" s="1"/>
    </row>
    <row r="1412" spans="2:5" ht="11.25">
      <c r="B1412" s="117"/>
      <c r="C1412" s="120"/>
      <c r="D1412" s="117"/>
      <c r="E1412" s="1"/>
    </row>
    <row r="1413" spans="2:5" ht="11.25">
      <c r="B1413" s="117"/>
      <c r="C1413" s="120"/>
      <c r="D1413" s="117"/>
      <c r="E1413" s="1"/>
    </row>
    <row r="1414" spans="2:5" ht="11.25">
      <c r="B1414" s="117"/>
      <c r="C1414" s="120"/>
      <c r="D1414" s="117"/>
      <c r="E1414" s="1"/>
    </row>
    <row r="1415" spans="2:5" ht="11.25">
      <c r="B1415" s="117"/>
      <c r="C1415" s="120"/>
      <c r="D1415" s="117"/>
      <c r="E1415" s="1"/>
    </row>
    <row r="1416" spans="2:5" ht="11.25">
      <c r="B1416" s="117"/>
      <c r="C1416" s="120"/>
      <c r="D1416" s="117"/>
      <c r="E1416" s="1"/>
    </row>
    <row r="1417" spans="2:5" ht="11.25">
      <c r="B1417" s="117"/>
      <c r="C1417" s="120"/>
      <c r="D1417" s="117"/>
      <c r="E1417" s="1"/>
    </row>
    <row r="1418" spans="2:5" ht="11.25">
      <c r="B1418" s="117"/>
      <c r="C1418" s="120"/>
      <c r="D1418" s="117"/>
      <c r="E1418" s="1"/>
    </row>
    <row r="1419" spans="2:5" ht="11.25">
      <c r="B1419" s="117"/>
      <c r="C1419" s="120"/>
      <c r="D1419" s="117"/>
      <c r="E1419" s="1"/>
    </row>
    <row r="1420" spans="2:5" ht="11.25">
      <c r="B1420" s="117"/>
      <c r="C1420" s="120"/>
      <c r="D1420" s="117"/>
      <c r="E1420" s="1"/>
    </row>
    <row r="1421" spans="2:5" ht="11.25">
      <c r="B1421" s="117"/>
      <c r="C1421" s="120"/>
      <c r="D1421" s="117"/>
      <c r="E1421" s="1"/>
    </row>
    <row r="1422" spans="2:5" ht="11.25">
      <c r="B1422" s="117"/>
      <c r="C1422" s="120"/>
      <c r="D1422" s="117"/>
      <c r="E1422" s="1"/>
    </row>
    <row r="1423" spans="2:5" ht="11.25">
      <c r="B1423" s="117"/>
      <c r="C1423" s="120"/>
      <c r="D1423" s="117"/>
      <c r="E1423" s="1"/>
    </row>
    <row r="1424" spans="2:5" ht="11.25">
      <c r="B1424" s="117"/>
      <c r="C1424" s="120"/>
      <c r="D1424" s="117"/>
      <c r="E1424" s="1"/>
    </row>
    <row r="1425" spans="2:5" ht="11.25">
      <c r="B1425" s="117"/>
      <c r="C1425" s="120"/>
      <c r="D1425" s="117"/>
      <c r="E1425" s="1"/>
    </row>
    <row r="1426" spans="2:5" ht="11.25">
      <c r="B1426" s="117"/>
      <c r="C1426" s="120"/>
      <c r="D1426" s="117"/>
      <c r="E1426" s="1"/>
    </row>
    <row r="1427" spans="2:5" ht="11.25">
      <c r="B1427" s="117"/>
      <c r="C1427" s="120"/>
      <c r="D1427" s="117"/>
      <c r="E1427" s="1"/>
    </row>
    <row r="1428" spans="2:5" ht="11.25">
      <c r="B1428" s="117"/>
      <c r="C1428" s="120"/>
      <c r="D1428" s="117"/>
      <c r="E1428" s="1"/>
    </row>
    <row r="1429" spans="2:5" ht="11.25">
      <c r="B1429" s="117"/>
      <c r="C1429" s="120"/>
      <c r="D1429" s="117"/>
      <c r="E1429" s="1"/>
    </row>
    <row r="1430" spans="2:5" ht="11.25">
      <c r="B1430" s="117"/>
      <c r="C1430" s="120"/>
      <c r="D1430" s="117"/>
      <c r="E1430" s="1"/>
    </row>
    <row r="1431" spans="2:5" ht="11.25">
      <c r="B1431" s="117"/>
      <c r="C1431" s="120"/>
      <c r="D1431" s="117"/>
      <c r="E1431" s="1"/>
    </row>
    <row r="1432" spans="2:5" ht="11.25">
      <c r="B1432" s="117"/>
      <c r="C1432" s="120"/>
      <c r="D1432" s="117"/>
      <c r="E1432" s="1"/>
    </row>
    <row r="1433" spans="2:5" ht="11.25">
      <c r="B1433" s="117"/>
      <c r="C1433" s="120"/>
      <c r="D1433" s="117"/>
      <c r="E1433" s="1"/>
    </row>
    <row r="1434" spans="2:5" ht="11.25">
      <c r="B1434" s="117"/>
      <c r="C1434" s="120"/>
      <c r="D1434" s="117"/>
      <c r="E1434" s="1"/>
    </row>
    <row r="1435" spans="2:5" ht="11.25">
      <c r="B1435" s="117"/>
      <c r="C1435" s="120"/>
      <c r="D1435" s="117"/>
      <c r="E1435" s="1"/>
    </row>
    <row r="1436" spans="2:5" ht="11.25">
      <c r="B1436" s="117"/>
      <c r="C1436" s="120"/>
      <c r="D1436" s="117"/>
      <c r="E1436" s="1"/>
    </row>
    <row r="1437" spans="2:5" ht="11.25">
      <c r="B1437" s="117"/>
      <c r="C1437" s="120"/>
      <c r="D1437" s="117"/>
      <c r="E1437" s="1"/>
    </row>
    <row r="1438" spans="2:5" ht="11.25">
      <c r="B1438" s="117"/>
      <c r="C1438" s="120"/>
      <c r="D1438" s="117"/>
      <c r="E1438" s="1"/>
    </row>
    <row r="1439" spans="2:5" ht="11.25">
      <c r="B1439" s="117"/>
      <c r="C1439" s="120"/>
      <c r="D1439" s="117"/>
      <c r="E1439" s="1"/>
    </row>
    <row r="1440" spans="2:5" ht="11.25">
      <c r="B1440" s="117"/>
      <c r="C1440" s="120"/>
      <c r="D1440" s="117"/>
      <c r="E1440" s="1"/>
    </row>
    <row r="1441" spans="2:5" ht="11.25">
      <c r="B1441" s="117"/>
      <c r="C1441" s="120"/>
      <c r="D1441" s="117"/>
      <c r="E1441" s="1"/>
    </row>
    <row r="1442" spans="2:5" ht="11.25">
      <c r="B1442" s="117"/>
      <c r="C1442" s="120"/>
      <c r="D1442" s="117"/>
      <c r="E1442" s="1"/>
    </row>
    <row r="1443" spans="2:5" ht="11.25">
      <c r="B1443" s="117"/>
      <c r="C1443" s="120"/>
      <c r="D1443" s="117"/>
      <c r="E1443" s="1"/>
    </row>
    <row r="1444" spans="2:5" ht="11.25">
      <c r="B1444" s="117"/>
      <c r="C1444" s="120"/>
      <c r="D1444" s="117"/>
      <c r="E1444" s="1"/>
    </row>
    <row r="1445" spans="2:5" ht="11.25">
      <c r="B1445" s="117"/>
      <c r="C1445" s="120"/>
      <c r="D1445" s="117"/>
      <c r="E1445" s="1"/>
    </row>
    <row r="1446" spans="2:5" ht="11.25">
      <c r="B1446" s="117"/>
      <c r="C1446" s="120"/>
      <c r="D1446" s="117"/>
      <c r="E1446" s="1"/>
    </row>
    <row r="1447" spans="2:5" ht="11.25">
      <c r="B1447" s="117"/>
      <c r="C1447" s="120"/>
      <c r="D1447" s="117"/>
      <c r="E1447" s="1"/>
    </row>
    <row r="1448" spans="2:5" ht="11.25">
      <c r="B1448" s="117"/>
      <c r="C1448" s="120"/>
      <c r="D1448" s="117"/>
      <c r="E1448" s="1"/>
    </row>
    <row r="1449" spans="2:5" ht="11.25">
      <c r="B1449" s="117"/>
      <c r="C1449" s="120"/>
      <c r="D1449" s="117"/>
      <c r="E1449" s="1"/>
    </row>
    <row r="1450" spans="2:5" ht="11.25">
      <c r="B1450" s="117"/>
      <c r="C1450" s="120"/>
      <c r="D1450" s="117"/>
      <c r="E1450" s="1"/>
    </row>
    <row r="1451" spans="2:5" ht="11.25">
      <c r="B1451" s="117"/>
      <c r="C1451" s="120"/>
      <c r="D1451" s="117"/>
      <c r="E1451" s="1"/>
    </row>
    <row r="1452" spans="2:5" ht="11.25">
      <c r="B1452" s="117"/>
      <c r="C1452" s="120"/>
      <c r="D1452" s="117"/>
      <c r="E1452" s="1"/>
    </row>
    <row r="1453" spans="2:5" ht="11.25">
      <c r="B1453" s="117"/>
      <c r="C1453" s="120"/>
      <c r="D1453" s="117"/>
      <c r="E1453" s="1"/>
    </row>
    <row r="1454" spans="2:5" ht="11.25">
      <c r="B1454" s="117"/>
      <c r="C1454" s="120"/>
      <c r="D1454" s="117"/>
      <c r="E1454" s="1"/>
    </row>
    <row r="1455" spans="2:5" ht="11.25">
      <c r="B1455" s="117"/>
      <c r="C1455" s="120"/>
      <c r="D1455" s="117"/>
      <c r="E1455" s="1"/>
    </row>
    <row r="1456" spans="2:5" ht="11.25">
      <c r="B1456" s="117"/>
      <c r="C1456" s="120"/>
      <c r="D1456" s="117"/>
      <c r="E1456" s="1"/>
    </row>
    <row r="1457" spans="2:5" ht="11.25">
      <c r="B1457" s="117"/>
      <c r="C1457" s="120"/>
      <c r="D1457" s="117"/>
      <c r="E1457" s="1"/>
    </row>
    <row r="1458" spans="2:5" ht="11.25">
      <c r="B1458" s="117"/>
      <c r="C1458" s="120"/>
      <c r="D1458" s="117"/>
      <c r="E1458" s="1"/>
    </row>
    <row r="1459" spans="2:5" ht="11.25">
      <c r="B1459" s="117"/>
      <c r="C1459" s="120"/>
      <c r="D1459" s="117"/>
      <c r="E1459" s="1"/>
    </row>
    <row r="1460" spans="2:5" ht="11.25">
      <c r="B1460" s="117"/>
      <c r="C1460" s="120"/>
      <c r="D1460" s="117"/>
      <c r="E1460" s="1"/>
    </row>
    <row r="1461" spans="2:5" ht="11.25">
      <c r="B1461" s="117"/>
      <c r="C1461" s="120"/>
      <c r="D1461" s="117"/>
      <c r="E1461" s="1"/>
    </row>
    <row r="1462" spans="2:5" ht="11.25">
      <c r="B1462" s="117"/>
      <c r="C1462" s="120"/>
      <c r="D1462" s="117"/>
      <c r="E1462" s="1"/>
    </row>
    <row r="1463" spans="2:5" ht="11.25">
      <c r="B1463" s="117"/>
      <c r="C1463" s="120"/>
      <c r="D1463" s="117"/>
      <c r="E1463" s="1"/>
    </row>
    <row r="1464" spans="2:5" ht="11.25">
      <c r="B1464" s="117"/>
      <c r="C1464" s="120"/>
      <c r="D1464" s="117"/>
      <c r="E1464" s="1"/>
    </row>
    <row r="1465" spans="2:5" ht="11.25">
      <c r="B1465" s="117"/>
      <c r="C1465" s="120"/>
      <c r="D1465" s="117"/>
      <c r="E1465" s="1"/>
    </row>
    <row r="1466" spans="2:5" ht="11.25">
      <c r="B1466" s="117"/>
      <c r="C1466" s="120"/>
      <c r="D1466" s="117"/>
      <c r="E1466" s="1"/>
    </row>
    <row r="1467" spans="2:5" ht="11.25">
      <c r="B1467" s="117"/>
      <c r="C1467" s="120"/>
      <c r="D1467" s="117"/>
      <c r="E1467" s="1"/>
    </row>
    <row r="1468" spans="2:5" ht="11.25">
      <c r="B1468" s="117"/>
      <c r="C1468" s="120"/>
      <c r="D1468" s="117"/>
      <c r="E1468" s="1"/>
    </row>
    <row r="1469" spans="2:5" ht="11.25">
      <c r="B1469" s="117"/>
      <c r="C1469" s="120"/>
      <c r="D1469" s="117"/>
      <c r="E1469" s="1"/>
    </row>
    <row r="1470" spans="2:5" ht="11.25">
      <c r="B1470" s="117"/>
      <c r="C1470" s="120"/>
      <c r="D1470" s="117"/>
      <c r="E1470" s="1"/>
    </row>
    <row r="1471" spans="2:5" ht="11.25">
      <c r="B1471" s="117"/>
      <c r="C1471" s="120"/>
      <c r="D1471" s="117"/>
      <c r="E1471" s="1"/>
    </row>
    <row r="1472" spans="2:5" ht="11.25">
      <c r="B1472" s="117"/>
      <c r="C1472" s="120"/>
      <c r="D1472" s="117"/>
      <c r="E1472" s="1"/>
    </row>
    <row r="1473" spans="2:5" ht="11.25">
      <c r="B1473" s="117"/>
      <c r="C1473" s="120"/>
      <c r="D1473" s="117"/>
      <c r="E1473" s="1"/>
    </row>
    <row r="1474" spans="2:5" ht="11.25">
      <c r="B1474" s="117"/>
      <c r="C1474" s="120"/>
      <c r="D1474" s="117"/>
      <c r="E1474" s="1"/>
    </row>
    <row r="1475" spans="2:5" ht="11.25">
      <c r="B1475" s="117"/>
      <c r="C1475" s="120"/>
      <c r="D1475" s="117"/>
      <c r="E1475" s="1"/>
    </row>
    <row r="1476" spans="2:5" ht="11.25">
      <c r="B1476" s="117"/>
      <c r="C1476" s="120"/>
      <c r="D1476" s="117"/>
      <c r="E1476" s="1"/>
    </row>
    <row r="1477" spans="2:5" ht="11.25">
      <c r="B1477" s="117"/>
      <c r="C1477" s="120"/>
      <c r="D1477" s="117"/>
      <c r="E1477" s="1"/>
    </row>
    <row r="1478" spans="2:5" ht="11.25">
      <c r="B1478" s="117"/>
      <c r="C1478" s="120"/>
      <c r="D1478" s="117"/>
      <c r="E1478" s="1"/>
    </row>
    <row r="1479" spans="2:5" ht="11.25">
      <c r="B1479" s="117"/>
      <c r="C1479" s="120"/>
      <c r="D1479" s="117"/>
      <c r="E1479" s="1"/>
    </row>
    <row r="1480" spans="2:5" ht="11.25">
      <c r="B1480" s="117"/>
      <c r="C1480" s="120"/>
      <c r="D1480" s="117"/>
      <c r="E1480" s="1"/>
    </row>
    <row r="1481" spans="2:5" ht="11.25">
      <c r="B1481" s="117"/>
      <c r="C1481" s="120"/>
      <c r="D1481" s="117"/>
      <c r="E1481" s="1"/>
    </row>
    <row r="1482" spans="2:5" ht="11.25">
      <c r="B1482" s="117"/>
      <c r="C1482" s="120"/>
      <c r="D1482" s="117"/>
      <c r="E1482" s="1"/>
    </row>
    <row r="1483" spans="2:5" ht="11.25">
      <c r="B1483" s="117"/>
      <c r="C1483" s="120"/>
      <c r="D1483" s="117"/>
      <c r="E1483" s="1"/>
    </row>
    <row r="1484" spans="2:5" ht="11.25">
      <c r="B1484" s="117"/>
      <c r="C1484" s="120"/>
      <c r="D1484" s="117"/>
      <c r="E1484" s="1"/>
    </row>
    <row r="1485" spans="2:5" ht="11.25">
      <c r="B1485" s="117"/>
      <c r="C1485" s="120"/>
      <c r="D1485" s="117"/>
      <c r="E1485" s="1"/>
    </row>
    <row r="1486" spans="2:5" ht="11.25">
      <c r="B1486" s="117"/>
      <c r="C1486" s="120"/>
      <c r="D1486" s="117"/>
      <c r="E1486" s="1"/>
    </row>
    <row r="1487" spans="2:5" ht="11.25">
      <c r="B1487" s="117"/>
      <c r="C1487" s="120"/>
      <c r="D1487" s="117"/>
      <c r="E1487" s="1"/>
    </row>
    <row r="1488" spans="2:5" ht="11.25">
      <c r="B1488" s="117"/>
      <c r="C1488" s="120"/>
      <c r="D1488" s="117"/>
      <c r="E1488" s="1"/>
    </row>
    <row r="1489" spans="2:5" ht="11.25">
      <c r="B1489" s="117"/>
      <c r="C1489" s="120"/>
      <c r="D1489" s="117"/>
      <c r="E1489" s="1"/>
    </row>
    <row r="1490" spans="2:5" ht="11.25">
      <c r="B1490" s="117"/>
      <c r="C1490" s="120"/>
      <c r="D1490" s="117"/>
      <c r="E1490" s="1"/>
    </row>
    <row r="1491" spans="2:5" ht="11.25">
      <c r="B1491" s="117"/>
      <c r="C1491" s="120"/>
      <c r="D1491" s="117"/>
      <c r="E1491" s="1"/>
    </row>
    <row r="1492" spans="2:5" ht="11.25">
      <c r="B1492" s="117"/>
      <c r="C1492" s="120"/>
      <c r="D1492" s="117"/>
      <c r="E1492" s="1"/>
    </row>
    <row r="1493" spans="2:5" ht="11.25">
      <c r="B1493" s="117"/>
      <c r="C1493" s="120"/>
      <c r="D1493" s="117"/>
      <c r="E1493" s="1"/>
    </row>
    <row r="1494" spans="2:5" ht="11.25">
      <c r="B1494" s="117"/>
      <c r="C1494" s="120"/>
      <c r="D1494" s="117"/>
      <c r="E1494" s="1"/>
    </row>
    <row r="1495" spans="2:5" ht="11.25">
      <c r="B1495" s="117"/>
      <c r="C1495" s="120"/>
      <c r="D1495" s="117"/>
      <c r="E1495" s="1"/>
    </row>
    <row r="1496" spans="2:5" ht="11.25">
      <c r="B1496" s="117"/>
      <c r="C1496" s="120"/>
      <c r="D1496" s="117"/>
      <c r="E1496" s="1"/>
    </row>
    <row r="1497" spans="2:5" ht="11.25">
      <c r="B1497" s="117"/>
      <c r="C1497" s="120"/>
      <c r="D1497" s="117"/>
      <c r="E1497" s="1"/>
    </row>
    <row r="1498" spans="2:5" ht="11.25">
      <c r="B1498" s="117"/>
      <c r="C1498" s="120"/>
      <c r="D1498" s="117"/>
      <c r="E1498" s="1"/>
    </row>
    <row r="1499" spans="2:5" ht="11.25">
      <c r="B1499" s="117"/>
      <c r="C1499" s="120"/>
      <c r="D1499" s="117"/>
      <c r="E1499" s="1"/>
    </row>
    <row r="1500" spans="2:5" ht="11.25">
      <c r="B1500" s="117"/>
      <c r="C1500" s="120"/>
      <c r="D1500" s="117"/>
      <c r="E1500" s="1"/>
    </row>
    <row r="1501" spans="2:5" ht="11.25">
      <c r="B1501" s="117"/>
      <c r="C1501" s="120"/>
      <c r="D1501" s="117"/>
      <c r="E1501" s="1"/>
    </row>
    <row r="1502" spans="2:5" ht="11.25">
      <c r="B1502" s="117"/>
      <c r="C1502" s="120"/>
      <c r="D1502" s="117"/>
      <c r="E1502" s="1"/>
    </row>
    <row r="1503" spans="2:5" ht="11.25">
      <c r="B1503" s="117"/>
      <c r="C1503" s="120"/>
      <c r="D1503" s="117"/>
      <c r="E1503" s="1"/>
    </row>
    <row r="1504" spans="2:5" ht="11.25">
      <c r="B1504" s="117"/>
      <c r="C1504" s="120"/>
      <c r="D1504" s="117"/>
      <c r="E1504" s="1"/>
    </row>
    <row r="1505" spans="2:5" ht="11.25">
      <c r="B1505" s="117"/>
      <c r="C1505" s="120"/>
      <c r="D1505" s="117"/>
      <c r="E1505" s="1"/>
    </row>
    <row r="1506" spans="2:5" ht="11.25">
      <c r="B1506" s="117"/>
      <c r="C1506" s="120"/>
      <c r="D1506" s="117"/>
      <c r="E1506" s="1"/>
    </row>
    <row r="1507" spans="2:5" ht="11.25">
      <c r="B1507" s="117"/>
      <c r="C1507" s="120"/>
      <c r="D1507" s="117"/>
      <c r="E1507" s="1"/>
    </row>
    <row r="1508" spans="2:5" ht="11.25">
      <c r="B1508" s="117"/>
      <c r="C1508" s="120"/>
      <c r="D1508" s="117"/>
      <c r="E1508" s="1"/>
    </row>
    <row r="1509" spans="2:5" ht="11.25">
      <c r="B1509" s="117"/>
      <c r="C1509" s="120"/>
      <c r="D1509" s="117"/>
      <c r="E1509" s="1"/>
    </row>
    <row r="1510" spans="2:5" ht="11.25">
      <c r="B1510" s="117"/>
      <c r="C1510" s="120"/>
      <c r="D1510" s="117"/>
      <c r="E1510" s="1"/>
    </row>
    <row r="1511" spans="2:5" ht="11.25">
      <c r="B1511" s="117"/>
      <c r="C1511" s="120"/>
      <c r="D1511" s="117"/>
      <c r="E1511" s="1"/>
    </row>
    <row r="1512" spans="2:5" ht="11.25">
      <c r="B1512" s="117"/>
      <c r="C1512" s="120"/>
      <c r="D1512" s="117"/>
      <c r="E1512" s="1"/>
    </row>
    <row r="1513" spans="2:5" ht="11.25">
      <c r="B1513" s="117"/>
      <c r="C1513" s="120"/>
      <c r="D1513" s="117"/>
      <c r="E1513" s="1"/>
    </row>
    <row r="1514" spans="2:5" ht="11.25">
      <c r="B1514" s="117"/>
      <c r="C1514" s="120"/>
      <c r="D1514" s="117"/>
      <c r="E1514" s="1"/>
    </row>
    <row r="1515" spans="2:5" ht="11.25">
      <c r="B1515" s="117"/>
      <c r="C1515" s="120"/>
      <c r="D1515" s="117"/>
      <c r="E1515" s="1"/>
    </row>
    <row r="1516" spans="2:5" ht="11.25">
      <c r="B1516" s="117"/>
      <c r="C1516" s="120"/>
      <c r="D1516" s="117"/>
      <c r="E1516" s="1"/>
    </row>
    <row r="1517" spans="2:5" ht="11.25">
      <c r="B1517" s="117"/>
      <c r="C1517" s="120"/>
      <c r="D1517" s="117"/>
      <c r="E1517" s="1"/>
    </row>
    <row r="1518" spans="2:5" ht="11.25">
      <c r="B1518" s="117"/>
      <c r="C1518" s="120"/>
      <c r="D1518" s="117"/>
      <c r="E1518" s="1"/>
    </row>
    <row r="1519" spans="2:5" ht="11.25">
      <c r="B1519" s="117"/>
      <c r="C1519" s="120"/>
      <c r="D1519" s="117"/>
      <c r="E1519" s="1"/>
    </row>
    <row r="1520" spans="2:5" ht="11.25">
      <c r="B1520" s="117"/>
      <c r="C1520" s="120"/>
      <c r="D1520" s="117"/>
      <c r="E1520" s="1"/>
    </row>
    <row r="1521" spans="2:5" ht="11.25">
      <c r="B1521" s="117"/>
      <c r="C1521" s="120"/>
      <c r="D1521" s="117"/>
      <c r="E1521" s="1"/>
    </row>
    <row r="1522" spans="2:5" ht="11.25">
      <c r="B1522" s="117"/>
      <c r="C1522" s="120"/>
      <c r="D1522" s="117"/>
      <c r="E1522" s="1"/>
    </row>
    <row r="1523" spans="2:5" ht="11.25">
      <c r="B1523" s="117"/>
      <c r="C1523" s="120"/>
      <c r="D1523" s="117"/>
      <c r="E1523" s="1"/>
    </row>
    <row r="1524" spans="2:5" ht="11.25">
      <c r="B1524" s="117"/>
      <c r="C1524" s="120"/>
      <c r="D1524" s="117"/>
      <c r="E1524" s="1"/>
    </row>
    <row r="1525" spans="2:5" ht="11.25">
      <c r="B1525" s="117"/>
      <c r="C1525" s="120"/>
      <c r="D1525" s="117"/>
      <c r="E1525" s="1"/>
    </row>
    <row r="1526" spans="2:5" ht="11.25">
      <c r="B1526" s="117"/>
      <c r="C1526" s="120"/>
      <c r="D1526" s="117"/>
      <c r="E1526" s="1"/>
    </row>
    <row r="1527" spans="2:5" ht="11.25">
      <c r="B1527" s="117"/>
      <c r="C1527" s="120"/>
      <c r="D1527" s="117"/>
      <c r="E1527" s="1"/>
    </row>
    <row r="1528" spans="2:5" ht="11.25">
      <c r="B1528" s="117"/>
      <c r="C1528" s="120"/>
      <c r="D1528" s="117"/>
      <c r="E1528" s="1"/>
    </row>
    <row r="1529" spans="2:5" ht="11.25">
      <c r="B1529" s="117"/>
      <c r="C1529" s="120"/>
      <c r="D1529" s="117"/>
      <c r="E1529" s="1"/>
    </row>
    <row r="1530" spans="2:5" ht="11.25">
      <c r="B1530" s="117"/>
      <c r="C1530" s="120"/>
      <c r="D1530" s="117"/>
      <c r="E1530" s="1"/>
    </row>
    <row r="1531" spans="2:5" ht="11.25">
      <c r="B1531" s="117"/>
      <c r="C1531" s="120"/>
      <c r="D1531" s="117"/>
      <c r="E1531" s="1"/>
    </row>
    <row r="1532" spans="2:5" ht="11.25">
      <c r="B1532" s="117"/>
      <c r="C1532" s="120"/>
      <c r="D1532" s="117"/>
      <c r="E1532" s="1"/>
    </row>
    <row r="1533" spans="2:5" ht="11.25">
      <c r="B1533" s="117"/>
      <c r="C1533" s="120"/>
      <c r="D1533" s="117"/>
      <c r="E1533" s="1"/>
    </row>
    <row r="1534" spans="2:5" ht="11.25">
      <c r="B1534" s="117"/>
      <c r="C1534" s="120"/>
      <c r="D1534" s="117"/>
      <c r="E1534" s="1"/>
    </row>
    <row r="1535" spans="2:5" ht="11.25">
      <c r="B1535" s="117"/>
      <c r="C1535" s="120"/>
      <c r="D1535" s="117"/>
      <c r="E1535" s="1"/>
    </row>
    <row r="1536" spans="2:5" ht="11.25">
      <c r="B1536" s="117"/>
      <c r="C1536" s="120"/>
      <c r="D1536" s="117"/>
      <c r="E1536" s="1"/>
    </row>
    <row r="1537" spans="2:5" ht="11.25">
      <c r="B1537" s="117"/>
      <c r="C1537" s="120"/>
      <c r="D1537" s="117"/>
      <c r="E1537" s="1"/>
    </row>
    <row r="1538" spans="2:5" ht="11.25">
      <c r="B1538" s="117"/>
      <c r="C1538" s="120"/>
      <c r="D1538" s="117"/>
      <c r="E1538" s="1"/>
    </row>
    <row r="1539" spans="2:5" ht="11.25">
      <c r="B1539" s="117"/>
      <c r="C1539" s="120"/>
      <c r="D1539" s="117"/>
      <c r="E1539" s="1"/>
    </row>
    <row r="1540" spans="2:5" ht="11.25">
      <c r="B1540" s="117"/>
      <c r="C1540" s="120"/>
      <c r="D1540" s="117"/>
      <c r="E1540" s="1"/>
    </row>
    <row r="1541" spans="2:5" ht="11.25">
      <c r="B1541" s="117"/>
      <c r="C1541" s="120"/>
      <c r="D1541" s="117"/>
      <c r="E1541" s="1"/>
    </row>
    <row r="1542" spans="2:5" ht="11.25">
      <c r="B1542" s="117"/>
      <c r="C1542" s="120"/>
      <c r="D1542" s="117"/>
      <c r="E1542" s="1"/>
    </row>
    <row r="1543" spans="2:5" ht="11.25">
      <c r="B1543" s="117"/>
      <c r="C1543" s="120"/>
      <c r="D1543" s="117"/>
      <c r="E1543" s="1"/>
    </row>
    <row r="1544" spans="2:5" ht="11.25">
      <c r="B1544" s="117"/>
      <c r="C1544" s="120"/>
      <c r="D1544" s="117"/>
      <c r="E1544" s="1"/>
    </row>
    <row r="1545" spans="2:5" ht="11.25">
      <c r="B1545" s="117"/>
      <c r="C1545" s="120"/>
      <c r="D1545" s="117"/>
      <c r="E1545" s="1"/>
    </row>
    <row r="1546" spans="2:5" ht="11.25">
      <c r="B1546" s="117"/>
      <c r="C1546" s="120"/>
      <c r="D1546" s="117"/>
      <c r="E1546" s="1"/>
    </row>
    <row r="1547" spans="2:5" ht="11.25">
      <c r="B1547" s="117"/>
      <c r="C1547" s="120"/>
      <c r="D1547" s="117"/>
      <c r="E1547" s="1"/>
    </row>
    <row r="1548" spans="2:5" ht="11.25">
      <c r="B1548" s="117"/>
      <c r="C1548" s="120"/>
      <c r="D1548" s="117"/>
      <c r="E1548" s="1"/>
    </row>
    <row r="1549" spans="2:5" ht="11.25">
      <c r="B1549" s="117"/>
      <c r="C1549" s="120"/>
      <c r="D1549" s="117"/>
      <c r="E1549" s="1"/>
    </row>
    <row r="1550" spans="2:5" ht="11.25">
      <c r="B1550" s="117"/>
      <c r="C1550" s="120"/>
      <c r="D1550" s="117"/>
      <c r="E1550" s="1"/>
    </row>
    <row r="1551" spans="2:5" ht="11.25">
      <c r="B1551" s="117"/>
      <c r="C1551" s="120"/>
      <c r="D1551" s="117"/>
      <c r="E1551" s="1"/>
    </row>
    <row r="1552" spans="2:5" ht="11.25">
      <c r="B1552" s="117"/>
      <c r="C1552" s="120"/>
      <c r="D1552" s="117"/>
      <c r="E1552" s="1"/>
    </row>
    <row r="1553" spans="2:5" ht="11.25">
      <c r="B1553" s="117"/>
      <c r="C1553" s="120"/>
      <c r="D1553" s="117"/>
      <c r="E1553" s="1"/>
    </row>
    <row r="1554" spans="2:5" ht="11.25">
      <c r="B1554" s="117"/>
      <c r="C1554" s="120"/>
      <c r="D1554" s="117"/>
      <c r="E1554" s="1"/>
    </row>
    <row r="1555" spans="2:5" ht="11.25">
      <c r="B1555" s="117"/>
      <c r="C1555" s="120"/>
      <c r="D1555" s="117"/>
      <c r="E1555" s="1"/>
    </row>
    <row r="1556" spans="2:5" ht="11.25">
      <c r="B1556" s="117"/>
      <c r="C1556" s="120"/>
      <c r="D1556" s="117"/>
      <c r="E1556" s="1"/>
    </row>
    <row r="1557" spans="2:5" ht="11.25">
      <c r="B1557" s="117"/>
      <c r="C1557" s="120"/>
      <c r="D1557" s="117"/>
      <c r="E1557" s="1"/>
    </row>
    <row r="1558" spans="2:5" ht="11.25">
      <c r="B1558" s="117"/>
      <c r="C1558" s="120"/>
      <c r="D1558" s="117"/>
      <c r="E1558" s="1"/>
    </row>
    <row r="1559" spans="2:5" ht="11.25">
      <c r="B1559" s="117"/>
      <c r="C1559" s="120"/>
      <c r="D1559" s="117"/>
      <c r="E1559" s="1"/>
    </row>
    <row r="1560" spans="2:5" ht="11.25">
      <c r="B1560" s="117"/>
      <c r="C1560" s="120"/>
      <c r="D1560" s="117"/>
      <c r="E1560" s="1"/>
    </row>
    <row r="1561" spans="2:5" ht="11.25">
      <c r="B1561" s="117"/>
      <c r="C1561" s="120"/>
      <c r="D1561" s="117"/>
      <c r="E1561" s="1"/>
    </row>
    <row r="1562" spans="2:5" ht="11.25">
      <c r="B1562" s="117"/>
      <c r="C1562" s="120"/>
      <c r="D1562" s="117"/>
      <c r="E1562" s="1"/>
    </row>
    <row r="1563" spans="2:5" ht="11.25">
      <c r="B1563" s="117"/>
      <c r="C1563" s="120"/>
      <c r="D1563" s="117"/>
      <c r="E1563" s="1"/>
    </row>
    <row r="1564" spans="2:5" ht="11.25">
      <c r="B1564" s="117"/>
      <c r="C1564" s="120"/>
      <c r="D1564" s="117"/>
      <c r="E1564" s="1"/>
    </row>
    <row r="1565" spans="2:5" ht="11.25">
      <c r="B1565" s="117"/>
      <c r="C1565" s="120"/>
      <c r="D1565" s="117"/>
      <c r="E1565" s="1"/>
    </row>
    <row r="1566" spans="2:5" ht="11.25">
      <c r="B1566" s="117"/>
      <c r="C1566" s="120"/>
      <c r="D1566" s="117"/>
      <c r="E1566" s="1"/>
    </row>
    <row r="1567" spans="2:5" ht="11.25">
      <c r="B1567" s="117"/>
      <c r="C1567" s="120"/>
      <c r="D1567" s="117"/>
      <c r="E1567" s="1"/>
    </row>
    <row r="1568" spans="2:5" ht="11.25">
      <c r="B1568" s="117"/>
      <c r="C1568" s="120"/>
      <c r="D1568" s="117"/>
      <c r="E1568" s="1"/>
    </row>
    <row r="1569" spans="2:5" ht="11.25">
      <c r="B1569" s="117"/>
      <c r="C1569" s="120"/>
      <c r="D1569" s="117"/>
      <c r="E1569" s="1"/>
    </row>
    <row r="1570" spans="2:5" ht="11.25">
      <c r="B1570" s="117"/>
      <c r="C1570" s="120"/>
      <c r="D1570" s="117"/>
      <c r="E1570" s="1"/>
    </row>
    <row r="1571" spans="2:5" ht="11.25">
      <c r="B1571" s="117"/>
      <c r="C1571" s="120"/>
      <c r="D1571" s="117"/>
      <c r="E1571" s="1"/>
    </row>
    <row r="1572" spans="2:5" ht="11.25">
      <c r="B1572" s="117"/>
      <c r="C1572" s="120"/>
      <c r="D1572" s="117"/>
      <c r="E1572" s="1"/>
    </row>
    <row r="1573" spans="2:5" ht="11.25">
      <c r="B1573" s="117"/>
      <c r="C1573" s="120"/>
      <c r="D1573" s="117"/>
      <c r="E1573" s="1"/>
    </row>
    <row r="1574" spans="2:5" ht="11.25">
      <c r="B1574" s="117"/>
      <c r="C1574" s="120"/>
      <c r="D1574" s="117"/>
      <c r="E1574" s="1"/>
    </row>
    <row r="1575" spans="2:5" ht="11.25">
      <c r="B1575" s="117"/>
      <c r="C1575" s="120"/>
      <c r="D1575" s="117"/>
      <c r="E1575" s="1"/>
    </row>
    <row r="1576" spans="2:5" ht="11.25">
      <c r="B1576" s="117"/>
      <c r="C1576" s="120"/>
      <c r="D1576" s="117"/>
      <c r="E1576" s="1"/>
    </row>
    <row r="1577" spans="2:5" ht="11.25">
      <c r="B1577" s="117"/>
      <c r="C1577" s="120"/>
      <c r="D1577" s="117"/>
      <c r="E1577" s="1"/>
    </row>
    <row r="1578" spans="2:5" ht="11.25">
      <c r="B1578" s="117"/>
      <c r="C1578" s="120"/>
      <c r="D1578" s="117"/>
      <c r="E1578" s="1"/>
    </row>
    <row r="1579" spans="2:5" ht="11.25">
      <c r="B1579" s="117"/>
      <c r="C1579" s="120"/>
      <c r="D1579" s="117"/>
      <c r="E1579" s="1"/>
    </row>
    <row r="1580" spans="2:5" ht="11.25">
      <c r="B1580" s="117"/>
      <c r="C1580" s="120"/>
      <c r="D1580" s="117"/>
      <c r="E1580" s="1"/>
    </row>
    <row r="1581" spans="2:5" ht="11.25">
      <c r="B1581" s="117"/>
      <c r="C1581" s="120"/>
      <c r="D1581" s="117"/>
      <c r="E1581" s="1"/>
    </row>
    <row r="1582" spans="2:5" ht="11.25">
      <c r="B1582" s="117"/>
      <c r="C1582" s="120"/>
      <c r="D1582" s="117"/>
      <c r="E1582" s="1"/>
    </row>
    <row r="1583" spans="2:5" ht="11.25">
      <c r="B1583" s="117"/>
      <c r="C1583" s="120"/>
      <c r="D1583" s="117"/>
      <c r="E1583" s="1"/>
    </row>
    <row r="1584" spans="2:5" ht="11.25">
      <c r="B1584" s="117"/>
      <c r="C1584" s="120"/>
      <c r="D1584" s="117"/>
      <c r="E1584" s="1"/>
    </row>
    <row r="1585" spans="2:5" ht="11.25">
      <c r="B1585" s="117"/>
      <c r="C1585" s="120"/>
      <c r="D1585" s="117"/>
      <c r="E1585" s="1"/>
    </row>
    <row r="1586" spans="2:5" ht="11.25">
      <c r="B1586" s="117"/>
      <c r="C1586" s="120"/>
      <c r="D1586" s="117"/>
      <c r="E1586" s="1"/>
    </row>
    <row r="1587" spans="2:5" ht="11.25">
      <c r="B1587" s="117"/>
      <c r="C1587" s="120"/>
      <c r="D1587" s="117"/>
      <c r="E1587" s="1"/>
    </row>
    <row r="1588" spans="2:5" ht="11.25">
      <c r="B1588" s="117"/>
      <c r="C1588" s="120"/>
      <c r="D1588" s="117"/>
      <c r="E1588" s="1"/>
    </row>
    <row r="1589" spans="3:5" ht="11.25">
      <c r="C1589" s="120"/>
      <c r="D1589" s="117"/>
      <c r="E1589" s="1"/>
    </row>
    <row r="1590" spans="3:5" ht="11.25">
      <c r="C1590" s="120"/>
      <c r="D1590" s="117"/>
      <c r="E1590" s="1"/>
    </row>
    <row r="1591" spans="3:5" ht="11.25">
      <c r="C1591" s="120"/>
      <c r="D1591" s="117"/>
      <c r="E1591" s="1"/>
    </row>
    <row r="1592" spans="3:5" ht="11.25">
      <c r="C1592" s="120"/>
      <c r="D1592" s="117"/>
      <c r="E1592" s="1"/>
    </row>
    <row r="1593" spans="3:5" ht="11.25">
      <c r="C1593" s="120"/>
      <c r="D1593" s="117"/>
      <c r="E1593" s="1"/>
    </row>
    <row r="1594" spans="3:5" ht="11.25">
      <c r="C1594" s="120"/>
      <c r="D1594" s="117"/>
      <c r="E1594" s="1"/>
    </row>
    <row r="1595" spans="3:5" ht="11.25">
      <c r="C1595" s="120"/>
      <c r="D1595" s="117"/>
      <c r="E1595" s="1"/>
    </row>
    <row r="1596" spans="3:5" ht="11.25">
      <c r="C1596" s="120"/>
      <c r="D1596" s="117"/>
      <c r="E1596" s="1"/>
    </row>
    <row r="1597" spans="3:5" ht="11.25">
      <c r="C1597" s="120"/>
      <c r="D1597" s="117"/>
      <c r="E1597" s="1"/>
    </row>
    <row r="1598" spans="3:5" ht="11.25">
      <c r="C1598" s="120"/>
      <c r="D1598" s="117"/>
      <c r="E1598" s="1"/>
    </row>
    <row r="1599" spans="3:5" ht="11.25">
      <c r="C1599" s="120"/>
      <c r="D1599" s="117"/>
      <c r="E1599" s="1"/>
    </row>
    <row r="1600" spans="3:5" ht="11.25">
      <c r="C1600" s="120"/>
      <c r="D1600" s="117"/>
      <c r="E1600" s="1"/>
    </row>
    <row r="1601" spans="3:5" ht="11.25">
      <c r="C1601" s="120"/>
      <c r="D1601" s="117"/>
      <c r="E1601" s="1"/>
    </row>
    <row r="1602" spans="3:5" ht="11.25">
      <c r="C1602" s="120"/>
      <c r="D1602" s="117"/>
      <c r="E1602" s="1"/>
    </row>
    <row r="1603" spans="3:5" ht="11.25">
      <c r="C1603" s="120"/>
      <c r="D1603" s="117"/>
      <c r="E1603" s="1"/>
    </row>
    <row r="1604" spans="3:5" ht="11.25">
      <c r="C1604" s="120"/>
      <c r="D1604" s="117"/>
      <c r="E1604" s="1"/>
    </row>
    <row r="1605" spans="3:5" ht="11.25">
      <c r="C1605" s="120"/>
      <c r="D1605" s="117"/>
      <c r="E1605" s="1"/>
    </row>
    <row r="1606" spans="3:5" ht="11.25">
      <c r="C1606" s="120"/>
      <c r="D1606" s="117"/>
      <c r="E1606" s="1"/>
    </row>
    <row r="1607" spans="3:5" ht="11.25">
      <c r="C1607" s="120"/>
      <c r="D1607" s="117"/>
      <c r="E1607" s="1"/>
    </row>
    <row r="1608" spans="3:5" ht="11.25">
      <c r="C1608" s="120"/>
      <c r="D1608" s="117"/>
      <c r="E1608" s="1"/>
    </row>
    <row r="1609" spans="3:5" ht="11.25">
      <c r="C1609" s="120"/>
      <c r="D1609" s="117"/>
      <c r="E1609" s="1"/>
    </row>
    <row r="1610" spans="3:5" ht="11.25">
      <c r="C1610" s="120"/>
      <c r="D1610" s="117"/>
      <c r="E1610" s="1"/>
    </row>
    <row r="1611" spans="3:5" ht="11.25">
      <c r="C1611" s="120"/>
      <c r="D1611" s="117"/>
      <c r="E1611" s="1"/>
    </row>
    <row r="1612" spans="3:5" ht="11.25">
      <c r="C1612" s="120"/>
      <c r="D1612" s="117"/>
      <c r="E1612" s="1"/>
    </row>
    <row r="1613" spans="3:5" ht="11.25">
      <c r="C1613" s="120"/>
      <c r="D1613" s="117"/>
      <c r="E1613" s="1"/>
    </row>
    <row r="1614" spans="3:5" ht="11.25">
      <c r="C1614" s="120"/>
      <c r="D1614" s="117"/>
      <c r="E1614" s="1"/>
    </row>
    <row r="1615" spans="3:5" ht="11.25">
      <c r="C1615" s="120"/>
      <c r="D1615" s="117"/>
      <c r="E1615" s="1"/>
    </row>
    <row r="1616" spans="3:5" ht="11.25">
      <c r="C1616" s="120"/>
      <c r="D1616" s="117"/>
      <c r="E1616" s="1"/>
    </row>
    <row r="1617" spans="3:5" ht="11.25">
      <c r="C1617" s="120"/>
      <c r="D1617" s="117"/>
      <c r="E1617" s="1"/>
    </row>
    <row r="1618" spans="3:5" ht="11.25">
      <c r="C1618" s="120"/>
      <c r="D1618" s="117"/>
      <c r="E1618" s="1"/>
    </row>
    <row r="1619" spans="3:5" ht="11.25">
      <c r="C1619" s="120"/>
      <c r="D1619" s="117"/>
      <c r="E1619" s="1"/>
    </row>
    <row r="1620" spans="3:5" ht="11.25">
      <c r="C1620" s="120"/>
      <c r="D1620" s="117"/>
      <c r="E1620" s="1"/>
    </row>
    <row r="1621" spans="3:5" ht="11.25">
      <c r="C1621" s="120"/>
      <c r="D1621" s="117"/>
      <c r="E1621" s="1"/>
    </row>
    <row r="1622" spans="3:5" ht="11.25">
      <c r="C1622" s="120"/>
      <c r="D1622" s="117"/>
      <c r="E1622" s="1"/>
    </row>
    <row r="1623" spans="3:5" ht="11.25">
      <c r="C1623" s="120"/>
      <c r="D1623" s="117"/>
      <c r="E1623" s="1"/>
    </row>
    <row r="1624" spans="3:5" ht="11.25">
      <c r="C1624" s="120"/>
      <c r="D1624" s="117"/>
      <c r="E1624" s="1"/>
    </row>
    <row r="1625" spans="3:5" ht="11.25">
      <c r="C1625" s="120"/>
      <c r="D1625" s="117"/>
      <c r="E1625" s="1"/>
    </row>
    <row r="1626" spans="3:5" ht="11.25">
      <c r="C1626" s="120"/>
      <c r="D1626" s="117"/>
      <c r="E1626" s="1"/>
    </row>
    <row r="1627" spans="3:5" ht="11.25">
      <c r="C1627" s="120"/>
      <c r="D1627" s="117"/>
      <c r="E1627" s="1"/>
    </row>
    <row r="1628" spans="3:5" ht="11.25">
      <c r="C1628" s="120"/>
      <c r="D1628" s="117"/>
      <c r="E1628" s="1"/>
    </row>
    <row r="1629" spans="3:5" ht="11.25">
      <c r="C1629" s="120"/>
      <c r="D1629" s="117"/>
      <c r="E1629" s="1"/>
    </row>
    <row r="1630" spans="3:5" ht="11.25">
      <c r="C1630" s="120"/>
      <c r="D1630" s="117"/>
      <c r="E1630" s="1"/>
    </row>
    <row r="1631" spans="3:5" ht="11.25">
      <c r="C1631" s="120"/>
      <c r="D1631" s="117"/>
      <c r="E1631" s="1"/>
    </row>
    <row r="1632" spans="3:5" ht="11.25">
      <c r="C1632" s="120"/>
      <c r="D1632" s="117"/>
      <c r="E1632" s="1"/>
    </row>
    <row r="1633" spans="3:5" ht="11.25">
      <c r="C1633" s="120"/>
      <c r="D1633" s="117"/>
      <c r="E1633" s="1"/>
    </row>
    <row r="1634" spans="3:5" ht="11.25">
      <c r="C1634" s="120"/>
      <c r="D1634" s="117"/>
      <c r="E1634" s="1"/>
    </row>
    <row r="1635" spans="3:5" ht="11.25">
      <c r="C1635" s="120"/>
      <c r="D1635" s="117"/>
      <c r="E1635" s="1"/>
    </row>
    <row r="1636" spans="3:5" ht="11.25">
      <c r="C1636" s="120"/>
      <c r="D1636" s="117"/>
      <c r="E1636" s="1"/>
    </row>
    <row r="1637" spans="3:5" ht="11.25">
      <c r="C1637" s="120"/>
      <c r="D1637" s="117"/>
      <c r="E1637" s="1"/>
    </row>
    <row r="1638" spans="3:5" ht="11.25">
      <c r="C1638" s="120"/>
      <c r="D1638" s="117"/>
      <c r="E1638" s="1"/>
    </row>
    <row r="1639" spans="3:5" ht="11.25">
      <c r="C1639" s="120"/>
      <c r="D1639" s="117"/>
      <c r="E1639" s="1"/>
    </row>
    <row r="1640" spans="3:5" ht="11.25">
      <c r="C1640" s="120"/>
      <c r="D1640" s="117"/>
      <c r="E1640" s="1"/>
    </row>
    <row r="1641" spans="3:5" ht="11.25">
      <c r="C1641" s="120"/>
      <c r="D1641" s="117"/>
      <c r="E1641" s="1"/>
    </row>
    <row r="1642" spans="3:5" ht="11.25">
      <c r="C1642" s="120"/>
      <c r="D1642" s="117"/>
      <c r="E1642" s="1"/>
    </row>
    <row r="1643" spans="3:5" ht="11.25">
      <c r="C1643" s="120"/>
      <c r="D1643" s="117"/>
      <c r="E1643" s="1"/>
    </row>
    <row r="1644" spans="3:5" ht="11.25">
      <c r="C1644" s="120"/>
      <c r="D1644" s="117"/>
      <c r="E1644" s="1"/>
    </row>
    <row r="1645" spans="3:5" ht="11.25">
      <c r="C1645" s="120"/>
      <c r="D1645" s="117"/>
      <c r="E1645" s="1"/>
    </row>
    <row r="1646" spans="3:5" ht="11.25">
      <c r="C1646" s="120"/>
      <c r="D1646" s="117"/>
      <c r="E1646" s="1"/>
    </row>
    <row r="1647" spans="3:5" ht="11.25">
      <c r="C1647" s="120"/>
      <c r="D1647" s="117"/>
      <c r="E1647" s="1"/>
    </row>
    <row r="1648" spans="3:5" ht="11.25">
      <c r="C1648" s="120"/>
      <c r="D1648" s="117"/>
      <c r="E1648" s="1"/>
    </row>
    <row r="1649" spans="3:5" ht="11.25">
      <c r="C1649" s="120"/>
      <c r="D1649" s="117"/>
      <c r="E1649" s="1"/>
    </row>
    <row r="1650" spans="3:5" ht="11.25">
      <c r="C1650" s="120"/>
      <c r="D1650" s="117"/>
      <c r="E1650" s="1"/>
    </row>
    <row r="1651" spans="3:5" ht="11.25">
      <c r="C1651" s="120"/>
      <c r="D1651" s="117"/>
      <c r="E1651" s="1"/>
    </row>
    <row r="1652" spans="3:5" ht="11.25">
      <c r="C1652" s="120"/>
      <c r="D1652" s="117"/>
      <c r="E1652" s="1"/>
    </row>
    <row r="1653" spans="3:5" ht="11.25">
      <c r="C1653" s="120"/>
      <c r="D1653" s="117"/>
      <c r="E1653" s="1"/>
    </row>
    <row r="1654" spans="3:5" ht="11.25">
      <c r="C1654" s="120"/>
      <c r="D1654" s="117"/>
      <c r="E1654" s="1"/>
    </row>
    <row r="1655" spans="3:5" ht="11.25">
      <c r="C1655" s="120"/>
      <c r="D1655" s="117"/>
      <c r="E1655" s="1"/>
    </row>
    <row r="1656" spans="3:5" ht="11.25">
      <c r="C1656" s="120"/>
      <c r="D1656" s="117"/>
      <c r="E1656" s="1"/>
    </row>
    <row r="1657" spans="3:5" ht="11.25">
      <c r="C1657" s="120"/>
      <c r="D1657" s="117"/>
      <c r="E1657" s="1"/>
    </row>
    <row r="1658" spans="3:5" ht="11.25">
      <c r="C1658" s="120"/>
      <c r="D1658" s="117"/>
      <c r="E1658" s="1"/>
    </row>
    <row r="1659" spans="3:5" ht="11.25">
      <c r="C1659" s="120"/>
      <c r="D1659" s="117"/>
      <c r="E1659" s="1"/>
    </row>
    <row r="1660" spans="3:5" ht="11.25">
      <c r="C1660" s="120"/>
      <c r="D1660" s="117"/>
      <c r="E1660" s="1"/>
    </row>
    <row r="1661" spans="3:5" ht="11.25">
      <c r="C1661" s="120"/>
      <c r="D1661" s="117"/>
      <c r="E1661" s="1"/>
    </row>
    <row r="1662" spans="3:5" ht="11.25">
      <c r="C1662" s="120"/>
      <c r="D1662" s="117"/>
      <c r="E1662" s="1"/>
    </row>
    <row r="1663" spans="3:5" ht="11.25">
      <c r="C1663" s="120"/>
      <c r="D1663" s="117"/>
      <c r="E1663" s="1"/>
    </row>
    <row r="1664" spans="3:5" ht="11.25">
      <c r="C1664" s="120"/>
      <c r="D1664" s="117"/>
      <c r="E1664" s="1"/>
    </row>
    <row r="1665" spans="3:5" ht="11.25">
      <c r="C1665" s="120"/>
      <c r="D1665" s="117"/>
      <c r="E1665" s="1"/>
    </row>
    <row r="1666" spans="3:5" ht="11.25">
      <c r="C1666" s="120"/>
      <c r="D1666" s="117"/>
      <c r="E1666" s="1"/>
    </row>
    <row r="1667" spans="3:5" ht="11.25">
      <c r="C1667" s="120"/>
      <c r="D1667" s="117"/>
      <c r="E1667" s="1"/>
    </row>
    <row r="1668" spans="3:5" ht="11.25">
      <c r="C1668" s="120"/>
      <c r="D1668" s="117"/>
      <c r="E1668" s="1"/>
    </row>
    <row r="1669" spans="3:5" ht="11.25">
      <c r="C1669" s="120"/>
      <c r="D1669" s="117"/>
      <c r="E1669" s="1"/>
    </row>
    <row r="1670" spans="3:5" ht="11.25">
      <c r="C1670" s="120"/>
      <c r="D1670" s="117"/>
      <c r="E1670" s="1"/>
    </row>
    <row r="1671" spans="3:5" ht="11.25">
      <c r="C1671" s="120"/>
      <c r="D1671" s="117"/>
      <c r="E1671" s="1"/>
    </row>
    <row r="1672" spans="3:5" ht="11.25">
      <c r="C1672" s="120"/>
      <c r="D1672" s="117"/>
      <c r="E1672" s="1"/>
    </row>
    <row r="1673" spans="3:5" ht="11.25">
      <c r="C1673" s="120"/>
      <c r="D1673" s="117"/>
      <c r="E1673" s="1"/>
    </row>
    <row r="1674" spans="3:5" ht="11.25">
      <c r="C1674" s="120"/>
      <c r="D1674" s="117"/>
      <c r="E1674" s="1"/>
    </row>
    <row r="1675" spans="3:5" ht="11.25">
      <c r="C1675" s="120"/>
      <c r="D1675" s="117"/>
      <c r="E1675" s="1"/>
    </row>
    <row r="1676" spans="3:5" ht="11.25">
      <c r="C1676" s="120"/>
      <c r="D1676" s="117"/>
      <c r="E1676" s="1"/>
    </row>
    <row r="1677" spans="3:5" ht="11.25">
      <c r="C1677" s="120"/>
      <c r="D1677" s="117"/>
      <c r="E1677" s="1"/>
    </row>
    <row r="1678" spans="3:5" ht="11.25">
      <c r="C1678" s="120"/>
      <c r="D1678" s="117"/>
      <c r="E1678" s="1"/>
    </row>
    <row r="1679" spans="3:5" ht="11.25">
      <c r="C1679" s="120"/>
      <c r="D1679" s="117"/>
      <c r="E1679" s="1"/>
    </row>
    <row r="1680" spans="3:5" ht="11.25">
      <c r="C1680" s="120"/>
      <c r="D1680" s="117"/>
      <c r="E1680" s="1"/>
    </row>
    <row r="1681" spans="3:5" ht="11.25">
      <c r="C1681" s="120"/>
      <c r="D1681" s="117"/>
      <c r="E1681" s="1"/>
    </row>
    <row r="1682" spans="3:5" ht="11.25">
      <c r="C1682" s="120"/>
      <c r="D1682" s="117"/>
      <c r="E1682" s="1"/>
    </row>
    <row r="1683" spans="3:5" ht="11.25">
      <c r="C1683" s="120"/>
      <c r="D1683" s="117"/>
      <c r="E1683" s="1"/>
    </row>
    <row r="1684" spans="3:5" ht="11.25">
      <c r="C1684" s="120"/>
      <c r="D1684" s="117"/>
      <c r="E1684" s="1"/>
    </row>
    <row r="1685" spans="3:5" ht="11.25">
      <c r="C1685" s="120"/>
      <c r="D1685" s="117"/>
      <c r="E1685" s="1"/>
    </row>
    <row r="1686" spans="3:5" ht="11.25">
      <c r="C1686" s="120"/>
      <c r="D1686" s="117"/>
      <c r="E1686" s="1"/>
    </row>
    <row r="1687" spans="3:5" ht="11.25">
      <c r="C1687" s="120"/>
      <c r="D1687" s="117"/>
      <c r="E1687" s="1"/>
    </row>
    <row r="1688" spans="3:5" ht="11.25">
      <c r="C1688" s="120"/>
      <c r="D1688" s="117"/>
      <c r="E1688" s="1"/>
    </row>
    <row r="1689" spans="3:5" ht="11.25">
      <c r="C1689" s="120"/>
      <c r="D1689" s="117"/>
      <c r="E1689" s="1"/>
    </row>
    <row r="1690" spans="3:5" ht="11.25">
      <c r="C1690" s="120"/>
      <c r="D1690" s="117"/>
      <c r="E1690" s="1"/>
    </row>
    <row r="1691" spans="3:5" ht="11.25">
      <c r="C1691" s="120"/>
      <c r="D1691" s="117"/>
      <c r="E1691" s="1"/>
    </row>
    <row r="1692" spans="3:5" ht="11.25">
      <c r="C1692" s="120"/>
      <c r="D1692" s="117"/>
      <c r="E1692" s="1"/>
    </row>
    <row r="1693" spans="3:5" ht="11.25">
      <c r="C1693" s="120"/>
      <c r="D1693" s="117"/>
      <c r="E1693" s="1"/>
    </row>
    <row r="1694" spans="3:5" ht="11.25">
      <c r="C1694" s="120"/>
      <c r="D1694" s="117"/>
      <c r="E1694" s="1"/>
    </row>
    <row r="1695" spans="3:5" ht="11.25">
      <c r="C1695" s="120"/>
      <c r="D1695" s="117"/>
      <c r="E1695" s="1"/>
    </row>
    <row r="1696" spans="3:5" ht="11.25">
      <c r="C1696" s="120"/>
      <c r="D1696" s="117"/>
      <c r="E1696" s="1"/>
    </row>
    <row r="1697" spans="3:5" ht="11.25">
      <c r="C1697" s="120"/>
      <c r="D1697" s="117"/>
      <c r="E1697" s="1"/>
    </row>
    <row r="1698" spans="3:5" ht="11.25">
      <c r="C1698" s="120"/>
      <c r="D1698" s="117"/>
      <c r="E1698" s="1"/>
    </row>
    <row r="1699" spans="3:5" ht="11.25">
      <c r="C1699" s="120"/>
      <c r="D1699" s="117"/>
      <c r="E1699" s="1"/>
    </row>
    <row r="1700" spans="3:5" ht="11.25">
      <c r="C1700" s="120"/>
      <c r="D1700" s="117"/>
      <c r="E1700" s="1"/>
    </row>
    <row r="1701" spans="3:5" ht="11.25">
      <c r="C1701" s="120"/>
      <c r="D1701" s="117"/>
      <c r="E1701" s="1"/>
    </row>
    <row r="1702" spans="3:5" ht="11.25">
      <c r="C1702" s="120"/>
      <c r="D1702" s="117"/>
      <c r="E1702" s="1"/>
    </row>
    <row r="1703" spans="3:5" ht="11.25">
      <c r="C1703" s="120"/>
      <c r="D1703" s="117"/>
      <c r="E1703" s="1"/>
    </row>
    <row r="1704" spans="3:5" ht="11.25">
      <c r="C1704" s="120"/>
      <c r="D1704" s="117"/>
      <c r="E1704" s="1"/>
    </row>
    <row r="1705" spans="3:5" ht="11.25">
      <c r="C1705" s="120"/>
      <c r="D1705" s="117"/>
      <c r="E1705" s="1"/>
    </row>
    <row r="1706" spans="3:5" ht="11.25">
      <c r="C1706" s="120"/>
      <c r="D1706" s="117"/>
      <c r="E1706" s="1"/>
    </row>
    <row r="1707" spans="3:5" ht="11.25">
      <c r="C1707" s="120"/>
      <c r="D1707" s="117"/>
      <c r="E1707" s="1"/>
    </row>
    <row r="1708" spans="3:5" ht="11.25">
      <c r="C1708" s="120"/>
      <c r="D1708" s="117"/>
      <c r="E1708" s="1"/>
    </row>
    <row r="1709" spans="3:5" ht="11.25">
      <c r="C1709" s="120"/>
      <c r="D1709" s="117"/>
      <c r="E1709" s="1"/>
    </row>
    <row r="1710" spans="3:5" ht="11.25">
      <c r="C1710" s="120"/>
      <c r="D1710" s="117"/>
      <c r="E1710" s="1"/>
    </row>
    <row r="1711" spans="3:5" ht="11.25">
      <c r="C1711" s="120"/>
      <c r="D1711" s="117"/>
      <c r="E1711" s="1"/>
    </row>
    <row r="1712" spans="3:5" ht="11.25">
      <c r="C1712" s="120"/>
      <c r="D1712" s="117"/>
      <c r="E1712" s="1"/>
    </row>
    <row r="1713" spans="3:5" ht="11.25">
      <c r="C1713" s="120"/>
      <c r="D1713" s="117"/>
      <c r="E1713" s="1"/>
    </row>
    <row r="1714" spans="3:5" ht="11.25">
      <c r="C1714" s="120"/>
      <c r="D1714" s="117"/>
      <c r="E1714" s="1"/>
    </row>
    <row r="1715" spans="3:5" ht="11.25">
      <c r="C1715" s="120"/>
      <c r="D1715" s="117"/>
      <c r="E1715" s="1"/>
    </row>
    <row r="1716" spans="3:5" ht="11.25">
      <c r="C1716" s="120"/>
      <c r="D1716" s="117"/>
      <c r="E1716" s="1"/>
    </row>
    <row r="1717" spans="3:5" ht="11.25">
      <c r="C1717" s="120"/>
      <c r="D1717" s="117"/>
      <c r="E1717" s="1"/>
    </row>
    <row r="1718" spans="3:5" ht="11.25">
      <c r="C1718" s="120"/>
      <c r="D1718" s="117"/>
      <c r="E1718" s="1"/>
    </row>
    <row r="1719" spans="3:5" ht="11.25">
      <c r="C1719" s="120"/>
      <c r="D1719" s="117"/>
      <c r="E1719" s="1"/>
    </row>
    <row r="1720" spans="3:5" ht="11.25">
      <c r="C1720" s="120"/>
      <c r="D1720" s="117"/>
      <c r="E1720" s="1"/>
    </row>
    <row r="1721" spans="3:5" ht="11.25">
      <c r="C1721" s="120"/>
      <c r="D1721" s="117"/>
      <c r="E1721" s="1"/>
    </row>
    <row r="1722" spans="3:5" ht="11.25">
      <c r="C1722" s="120"/>
      <c r="D1722" s="117"/>
      <c r="E1722" s="1"/>
    </row>
    <row r="1723" spans="3:5" ht="11.25">
      <c r="C1723" s="120"/>
      <c r="D1723" s="117"/>
      <c r="E1723" s="1"/>
    </row>
    <row r="1724" spans="3:5" ht="11.25">
      <c r="C1724" s="120"/>
      <c r="D1724" s="117"/>
      <c r="E1724" s="1"/>
    </row>
    <row r="1725" spans="3:5" ht="11.25">
      <c r="C1725" s="120"/>
      <c r="D1725" s="117"/>
      <c r="E1725" s="1"/>
    </row>
    <row r="1726" spans="3:5" ht="11.25">
      <c r="C1726" s="120"/>
      <c r="D1726" s="117"/>
      <c r="E1726" s="1"/>
    </row>
    <row r="1727" spans="3:5" ht="11.25">
      <c r="C1727" s="120"/>
      <c r="D1727" s="117"/>
      <c r="E1727" s="1"/>
    </row>
    <row r="1728" spans="3:5" ht="11.25">
      <c r="C1728" s="120"/>
      <c r="D1728" s="117"/>
      <c r="E1728" s="1"/>
    </row>
    <row r="1729" spans="3:5" ht="11.25">
      <c r="C1729" s="120"/>
      <c r="D1729" s="117"/>
      <c r="E1729" s="1"/>
    </row>
    <row r="1730" spans="3:5" ht="11.25">
      <c r="C1730" s="120"/>
      <c r="D1730" s="117"/>
      <c r="E1730" s="1"/>
    </row>
    <row r="1731" spans="3:5" ht="11.25">
      <c r="C1731" s="120"/>
      <c r="D1731" s="117"/>
      <c r="E1731" s="1"/>
    </row>
    <row r="1732" spans="3:5" ht="11.25">
      <c r="C1732" s="120"/>
      <c r="D1732" s="117"/>
      <c r="E1732" s="1"/>
    </row>
    <row r="1733" spans="3:5" ht="11.25">
      <c r="C1733" s="120"/>
      <c r="D1733" s="117"/>
      <c r="E1733" s="1"/>
    </row>
    <row r="1734" spans="3:5" ht="11.25">
      <c r="C1734" s="120"/>
      <c r="D1734" s="117"/>
      <c r="E1734" s="1"/>
    </row>
    <row r="1735" spans="3:5" ht="11.25">
      <c r="C1735" s="120"/>
      <c r="D1735" s="117"/>
      <c r="E1735" s="1"/>
    </row>
    <row r="1736" spans="3:5" ht="11.25">
      <c r="C1736" s="120"/>
      <c r="D1736" s="117"/>
      <c r="E1736" s="1"/>
    </row>
    <row r="1737" spans="3:5" ht="11.25">
      <c r="C1737" s="120"/>
      <c r="D1737" s="117"/>
      <c r="E1737" s="1"/>
    </row>
    <row r="1738" spans="3:5" ht="11.25">
      <c r="C1738" s="120"/>
      <c r="D1738" s="117"/>
      <c r="E1738" s="1"/>
    </row>
    <row r="1739" spans="3:5" ht="11.25">
      <c r="C1739" s="120"/>
      <c r="D1739" s="117"/>
      <c r="E1739" s="1"/>
    </row>
    <row r="1740" spans="3:5" ht="11.25">
      <c r="C1740" s="120"/>
      <c r="D1740" s="117"/>
      <c r="E1740" s="1"/>
    </row>
    <row r="1741" spans="3:5" ht="11.25">
      <c r="C1741" s="120"/>
      <c r="D1741" s="117"/>
      <c r="E1741" s="1"/>
    </row>
    <row r="1742" spans="3:5" ht="11.25">
      <c r="C1742" s="120"/>
      <c r="D1742" s="117"/>
      <c r="E1742" s="1"/>
    </row>
    <row r="1743" spans="3:5" ht="11.25">
      <c r="C1743" s="120"/>
      <c r="D1743" s="117"/>
      <c r="E1743" s="1"/>
    </row>
    <row r="1744" spans="3:5" ht="11.25">
      <c r="C1744" s="120"/>
      <c r="D1744" s="117"/>
      <c r="E1744" s="1"/>
    </row>
    <row r="1745" spans="3:5" ht="11.25">
      <c r="C1745" s="120"/>
      <c r="D1745" s="117"/>
      <c r="E1745" s="1"/>
    </row>
    <row r="1746" spans="3:5" ht="11.25">
      <c r="C1746" s="120"/>
      <c r="D1746" s="117"/>
      <c r="E1746" s="1"/>
    </row>
    <row r="1747" spans="3:5" ht="11.25">
      <c r="C1747" s="120"/>
      <c r="D1747" s="117"/>
      <c r="E1747" s="1"/>
    </row>
    <row r="1748" spans="3:5" ht="11.25">
      <c r="C1748" s="120"/>
      <c r="D1748" s="117"/>
      <c r="E1748" s="1"/>
    </row>
    <row r="1749" spans="3:5" ht="11.25">
      <c r="C1749" s="120"/>
      <c r="D1749" s="117"/>
      <c r="E1749" s="1"/>
    </row>
    <row r="1750" spans="3:5" ht="11.25">
      <c r="C1750" s="120"/>
      <c r="D1750" s="117"/>
      <c r="E1750" s="1"/>
    </row>
    <row r="1751" spans="3:5" ht="11.25">
      <c r="C1751" s="120"/>
      <c r="D1751" s="117"/>
      <c r="E1751" s="1"/>
    </row>
    <row r="1752" spans="3:5" ht="11.25">
      <c r="C1752" s="120"/>
      <c r="D1752" s="117"/>
      <c r="E1752" s="1"/>
    </row>
    <row r="1753" spans="3:5" ht="11.25">
      <c r="C1753" s="120"/>
      <c r="D1753" s="117"/>
      <c r="E1753" s="1"/>
    </row>
    <row r="1754" spans="3:5" ht="11.25">
      <c r="C1754" s="120"/>
      <c r="D1754" s="117"/>
      <c r="E1754" s="1"/>
    </row>
    <row r="1755" spans="3:5" ht="11.25">
      <c r="C1755" s="120"/>
      <c r="D1755" s="117"/>
      <c r="E1755" s="1"/>
    </row>
    <row r="1756" spans="3:5" ht="11.25">
      <c r="C1756" s="120"/>
      <c r="D1756" s="117"/>
      <c r="E1756" s="1"/>
    </row>
    <row r="1757" spans="3:5" ht="11.25">
      <c r="C1757" s="120"/>
      <c r="D1757" s="117"/>
      <c r="E1757" s="1"/>
    </row>
    <row r="1758" spans="3:5" ht="11.25">
      <c r="C1758" s="120"/>
      <c r="D1758" s="117"/>
      <c r="E1758" s="1"/>
    </row>
    <row r="1759" spans="3:5" ht="11.25">
      <c r="C1759" s="120"/>
      <c r="D1759" s="117"/>
      <c r="E1759" s="1"/>
    </row>
    <row r="1760" spans="3:5" ht="11.25">
      <c r="C1760" s="120"/>
      <c r="D1760" s="117"/>
      <c r="E1760" s="1"/>
    </row>
    <row r="1761" spans="3:5" ht="11.25">
      <c r="C1761" s="120"/>
      <c r="D1761" s="117"/>
      <c r="E1761" s="1"/>
    </row>
    <row r="1762" spans="3:5" ht="11.25">
      <c r="C1762" s="120"/>
      <c r="D1762" s="117"/>
      <c r="E1762" s="1"/>
    </row>
    <row r="1763" spans="3:5" ht="11.25">
      <c r="C1763" s="120"/>
      <c r="D1763" s="117"/>
      <c r="E1763" s="1"/>
    </row>
    <row r="1764" spans="3:5" ht="11.25">
      <c r="C1764" s="120"/>
      <c r="D1764" s="117"/>
      <c r="E1764" s="1"/>
    </row>
    <row r="1765" spans="3:5" ht="11.25">
      <c r="C1765" s="120"/>
      <c r="D1765" s="117"/>
      <c r="E1765" s="1"/>
    </row>
    <row r="1766" spans="3:5" ht="11.25">
      <c r="C1766" s="120"/>
      <c r="D1766" s="117"/>
      <c r="E1766" s="1"/>
    </row>
    <row r="1767" spans="3:5" ht="11.25">
      <c r="C1767" s="120"/>
      <c r="D1767" s="117"/>
      <c r="E1767" s="1"/>
    </row>
    <row r="1768" spans="3:5" ht="11.25">
      <c r="C1768" s="120"/>
      <c r="D1768" s="117"/>
      <c r="E1768" s="1"/>
    </row>
    <row r="1769" spans="3:5" ht="11.25">
      <c r="C1769" s="120"/>
      <c r="D1769" s="117"/>
      <c r="E1769" s="1"/>
    </row>
    <row r="1770" spans="3:5" ht="11.25">
      <c r="C1770" s="120"/>
      <c r="D1770" s="117"/>
      <c r="E1770" s="1"/>
    </row>
    <row r="1771" spans="3:5" ht="11.25">
      <c r="C1771" s="120"/>
      <c r="D1771" s="117"/>
      <c r="E1771" s="1"/>
    </row>
    <row r="1772" spans="3:5" ht="11.25">
      <c r="C1772" s="120"/>
      <c r="D1772" s="117"/>
      <c r="E1772" s="1"/>
    </row>
    <row r="1773" spans="3:5" ht="11.25">
      <c r="C1773" s="120"/>
      <c r="D1773" s="117"/>
      <c r="E1773" s="1"/>
    </row>
    <row r="1774" spans="3:5" ht="11.25">
      <c r="C1774" s="120"/>
      <c r="D1774" s="117"/>
      <c r="E1774" s="1"/>
    </row>
    <row r="1775" spans="3:5" ht="11.25">
      <c r="C1775" s="120"/>
      <c r="D1775" s="117"/>
      <c r="E1775" s="1"/>
    </row>
    <row r="1776" spans="3:5" ht="11.25">
      <c r="C1776" s="120"/>
      <c r="D1776" s="117"/>
      <c r="E1776" s="1"/>
    </row>
    <row r="1777" spans="3:5" ht="11.25">
      <c r="C1777" s="120"/>
      <c r="D1777" s="117"/>
      <c r="E1777" s="1"/>
    </row>
    <row r="1778" spans="3:5" ht="11.25">
      <c r="C1778" s="120"/>
      <c r="D1778" s="117"/>
      <c r="E1778" s="1"/>
    </row>
    <row r="1779" spans="3:5" ht="11.25">
      <c r="C1779" s="120"/>
      <c r="D1779" s="117"/>
      <c r="E1779" s="1"/>
    </row>
    <row r="1780" spans="3:5" ht="11.25">
      <c r="C1780" s="120"/>
      <c r="D1780" s="117"/>
      <c r="E1780" s="1"/>
    </row>
    <row r="1781" spans="3:5" ht="11.25">
      <c r="C1781" s="120"/>
      <c r="D1781" s="117"/>
      <c r="E1781" s="1"/>
    </row>
    <row r="1782" spans="3:5" ht="11.25">
      <c r="C1782" s="120"/>
      <c r="D1782" s="117"/>
      <c r="E1782" s="1"/>
    </row>
    <row r="1783" spans="3:5" ht="11.25">
      <c r="C1783" s="120"/>
      <c r="D1783" s="117"/>
      <c r="E1783" s="1"/>
    </row>
    <row r="1784" spans="3:5" ht="11.25">
      <c r="C1784" s="120"/>
      <c r="D1784" s="117"/>
      <c r="E1784" s="1"/>
    </row>
    <row r="1785" spans="3:5" ht="11.25">
      <c r="C1785" s="120"/>
      <c r="D1785" s="117"/>
      <c r="E1785" s="1"/>
    </row>
    <row r="1786" spans="3:5" ht="11.25">
      <c r="C1786" s="120"/>
      <c r="D1786" s="117"/>
      <c r="E1786" s="1"/>
    </row>
    <row r="1787" spans="3:5" ht="11.25">
      <c r="C1787" s="120"/>
      <c r="D1787" s="117"/>
      <c r="E1787" s="1"/>
    </row>
    <row r="1788" spans="3:5" ht="11.25">
      <c r="C1788" s="120"/>
      <c r="D1788" s="117"/>
      <c r="E1788" s="1"/>
    </row>
    <row r="1789" spans="3:5" ht="11.25">
      <c r="C1789" s="120"/>
      <c r="D1789" s="117"/>
      <c r="E1789" s="1"/>
    </row>
    <row r="1790" spans="3:5" ht="11.25">
      <c r="C1790" s="120"/>
      <c r="D1790" s="117"/>
      <c r="E1790" s="1"/>
    </row>
    <row r="1791" spans="3:5" ht="11.25">
      <c r="C1791" s="120"/>
      <c r="D1791" s="117"/>
      <c r="E1791" s="1"/>
    </row>
    <row r="1792" spans="3:5" ht="11.25">
      <c r="C1792" s="120"/>
      <c r="D1792" s="117"/>
      <c r="E1792" s="1"/>
    </row>
    <row r="1793" spans="3:5" ht="11.25">
      <c r="C1793" s="120"/>
      <c r="D1793" s="117"/>
      <c r="E1793" s="1"/>
    </row>
    <row r="1794" spans="3:5" ht="11.25">
      <c r="C1794" s="120"/>
      <c r="D1794" s="117"/>
      <c r="E1794" s="1"/>
    </row>
    <row r="1795" spans="3:5" ht="11.25">
      <c r="C1795" s="120"/>
      <c r="D1795" s="117"/>
      <c r="E1795" s="1"/>
    </row>
    <row r="1796" spans="3:5" ht="11.25">
      <c r="C1796" s="120"/>
      <c r="D1796" s="117"/>
      <c r="E1796" s="1"/>
    </row>
    <row r="1797" spans="3:5" ht="11.25">
      <c r="C1797" s="120"/>
      <c r="D1797" s="117"/>
      <c r="E1797" s="1"/>
    </row>
    <row r="1798" spans="3:5" ht="11.25">
      <c r="C1798" s="120"/>
      <c r="D1798" s="117"/>
      <c r="E1798" s="1"/>
    </row>
    <row r="1799" spans="3:5" ht="11.25">
      <c r="C1799" s="120"/>
      <c r="D1799" s="117"/>
      <c r="E1799" s="1"/>
    </row>
    <row r="1800" spans="3:5" ht="11.25">
      <c r="C1800" s="120"/>
      <c r="D1800" s="117"/>
      <c r="E1800" s="1"/>
    </row>
    <row r="1801" spans="3:5" ht="11.25">
      <c r="C1801" s="120"/>
      <c r="D1801" s="117"/>
      <c r="E1801" s="1"/>
    </row>
    <row r="1802" spans="3:5" ht="11.25">
      <c r="C1802" s="120"/>
      <c r="D1802" s="117"/>
      <c r="E1802" s="1"/>
    </row>
    <row r="1803" spans="3:5" ht="11.25">
      <c r="C1803" s="120"/>
      <c r="D1803" s="117"/>
      <c r="E1803" s="1"/>
    </row>
    <row r="1804" spans="3:5" ht="11.25">
      <c r="C1804" s="120"/>
      <c r="D1804" s="117"/>
      <c r="E1804" s="1"/>
    </row>
    <row r="1805" spans="3:5" ht="11.25">
      <c r="C1805" s="120"/>
      <c r="D1805" s="117"/>
      <c r="E1805" s="1"/>
    </row>
    <row r="1806" spans="3:5" ht="11.25">
      <c r="C1806" s="120"/>
      <c r="D1806" s="117"/>
      <c r="E1806" s="1"/>
    </row>
    <row r="1807" spans="3:5" ht="11.25">
      <c r="C1807" s="120"/>
      <c r="D1807" s="117"/>
      <c r="E1807" s="1"/>
    </row>
    <row r="1808" spans="3:5" ht="11.25">
      <c r="C1808" s="120"/>
      <c r="D1808" s="117"/>
      <c r="E1808" s="1"/>
    </row>
    <row r="1809" spans="3:5" ht="11.25">
      <c r="C1809" s="120"/>
      <c r="D1809" s="117"/>
      <c r="E1809" s="1"/>
    </row>
    <row r="1810" spans="3:5" ht="11.25">
      <c r="C1810" s="120"/>
      <c r="D1810" s="117"/>
      <c r="E1810" s="1"/>
    </row>
    <row r="1811" spans="3:5" ht="11.25">
      <c r="C1811" s="120"/>
      <c r="D1811" s="117"/>
      <c r="E1811" s="1"/>
    </row>
    <row r="1812" spans="3:5" ht="11.25">
      <c r="C1812" s="120"/>
      <c r="D1812" s="117"/>
      <c r="E1812" s="1"/>
    </row>
    <row r="1813" spans="3:5" ht="11.25">
      <c r="C1813" s="120"/>
      <c r="D1813" s="117"/>
      <c r="E1813" s="1"/>
    </row>
    <row r="1814" spans="3:5" ht="11.25">
      <c r="C1814" s="120"/>
      <c r="D1814" s="117"/>
      <c r="E1814" s="1"/>
    </row>
    <row r="1815" spans="3:5" ht="11.25">
      <c r="C1815" s="120"/>
      <c r="D1815" s="117"/>
      <c r="E1815" s="1"/>
    </row>
    <row r="1816" spans="3:5" ht="11.25">
      <c r="C1816" s="120"/>
      <c r="D1816" s="117"/>
      <c r="E1816" s="1"/>
    </row>
    <row r="1817" spans="3:5" ht="11.25">
      <c r="C1817" s="120"/>
      <c r="D1817" s="117"/>
      <c r="E1817" s="1"/>
    </row>
    <row r="1818" spans="3:5" ht="11.25">
      <c r="C1818" s="120"/>
      <c r="D1818" s="117"/>
      <c r="E1818" s="1"/>
    </row>
    <row r="1819" spans="3:5" ht="11.25">
      <c r="C1819" s="120"/>
      <c r="D1819" s="117"/>
      <c r="E1819" s="1"/>
    </row>
    <row r="1820" spans="3:5" ht="11.25">
      <c r="C1820" s="120"/>
      <c r="D1820" s="117"/>
      <c r="E1820" s="1"/>
    </row>
    <row r="1821" spans="3:5" ht="11.25">
      <c r="C1821" s="120"/>
      <c r="D1821" s="117"/>
      <c r="E1821" s="1"/>
    </row>
    <row r="1822" spans="3:5" ht="11.25">
      <c r="C1822" s="120"/>
      <c r="D1822" s="117"/>
      <c r="E1822" s="1"/>
    </row>
    <row r="1823" spans="3:5" ht="11.25">
      <c r="C1823" s="120"/>
      <c r="D1823" s="117"/>
      <c r="E1823" s="1"/>
    </row>
    <row r="1824" spans="3:5" ht="11.25">
      <c r="C1824" s="120"/>
      <c r="D1824" s="117"/>
      <c r="E1824" s="1"/>
    </row>
    <row r="1825" spans="3:5" ht="11.25">
      <c r="C1825" s="120"/>
      <c r="D1825" s="117"/>
      <c r="E1825" s="1"/>
    </row>
    <row r="1826" spans="3:5" ht="11.25">
      <c r="C1826" s="120"/>
      <c r="D1826" s="117"/>
      <c r="E1826" s="1"/>
    </row>
    <row r="1827" spans="3:5" ht="11.25">
      <c r="C1827" s="120"/>
      <c r="D1827" s="117"/>
      <c r="E1827" s="1"/>
    </row>
    <row r="1828" spans="3:5" ht="11.25">
      <c r="C1828" s="120"/>
      <c r="D1828" s="117"/>
      <c r="E1828" s="1"/>
    </row>
    <row r="1829" spans="3:5" ht="11.25">
      <c r="C1829" s="120"/>
      <c r="D1829" s="117"/>
      <c r="E1829" s="1"/>
    </row>
    <row r="1830" spans="3:5" ht="11.25">
      <c r="C1830" s="120"/>
      <c r="D1830" s="117"/>
      <c r="E1830" s="1"/>
    </row>
    <row r="1831" spans="3:5" ht="11.25">
      <c r="C1831" s="120"/>
      <c r="D1831" s="117"/>
      <c r="E1831" s="1"/>
    </row>
    <row r="1832" spans="3:5" ht="11.25">
      <c r="C1832" s="120"/>
      <c r="D1832" s="117"/>
      <c r="E1832" s="1"/>
    </row>
    <row r="1833" spans="3:5" ht="11.25">
      <c r="C1833" s="120"/>
      <c r="D1833" s="117"/>
      <c r="E1833" s="1"/>
    </row>
    <row r="1834" spans="3:5" ht="11.25">
      <c r="C1834" s="120"/>
      <c r="D1834" s="117"/>
      <c r="E1834" s="1"/>
    </row>
    <row r="1835" spans="3:5" ht="11.25">
      <c r="C1835" s="120"/>
      <c r="D1835" s="117"/>
      <c r="E1835" s="1"/>
    </row>
    <row r="1836" spans="3:5" ht="11.25">
      <c r="C1836" s="120"/>
      <c r="D1836" s="117"/>
      <c r="E1836" s="1"/>
    </row>
    <row r="1837" spans="3:5" ht="11.25">
      <c r="C1837" s="120"/>
      <c r="D1837" s="117"/>
      <c r="E1837" s="1"/>
    </row>
    <row r="1838" spans="3:5" ht="11.25">
      <c r="C1838" s="120"/>
      <c r="D1838" s="117"/>
      <c r="E1838" s="1"/>
    </row>
    <row r="1839" spans="3:5" ht="11.25">
      <c r="C1839" s="120"/>
      <c r="D1839" s="117"/>
      <c r="E1839" s="1"/>
    </row>
    <row r="1840" spans="3:5" ht="11.25">
      <c r="C1840" s="120"/>
      <c r="D1840" s="117"/>
      <c r="E1840" s="1"/>
    </row>
    <row r="1841" spans="3:5" ht="11.25">
      <c r="C1841" s="120"/>
      <c r="D1841" s="117"/>
      <c r="E1841" s="1"/>
    </row>
    <row r="1842" spans="3:5" ht="11.25">
      <c r="C1842" s="120"/>
      <c r="D1842" s="117"/>
      <c r="E1842" s="1"/>
    </row>
    <row r="1843" spans="3:5" ht="11.25">
      <c r="C1843" s="120"/>
      <c r="D1843" s="117"/>
      <c r="E1843" s="1"/>
    </row>
    <row r="1844" spans="3:5" ht="11.25">
      <c r="C1844" s="120"/>
      <c r="D1844" s="117"/>
      <c r="E1844" s="1"/>
    </row>
    <row r="1845" spans="3:5" ht="11.25">
      <c r="C1845" s="120"/>
      <c r="D1845" s="117"/>
      <c r="E1845" s="1"/>
    </row>
    <row r="1846" spans="3:5" ht="11.25">
      <c r="C1846" s="120"/>
      <c r="D1846" s="117"/>
      <c r="E1846" s="1"/>
    </row>
    <row r="1847" spans="3:5" ht="11.25">
      <c r="C1847" s="120"/>
      <c r="D1847" s="117"/>
      <c r="E1847" s="1"/>
    </row>
    <row r="1848" spans="3:5" ht="11.25">
      <c r="C1848" s="120"/>
      <c r="D1848" s="117"/>
      <c r="E1848" s="1"/>
    </row>
    <row r="1849" spans="3:5" ht="11.25">
      <c r="C1849" s="120"/>
      <c r="D1849" s="117"/>
      <c r="E1849" s="1"/>
    </row>
    <row r="1850" spans="3:5" ht="11.25">
      <c r="C1850" s="120"/>
      <c r="D1850" s="117"/>
      <c r="E1850" s="1"/>
    </row>
    <row r="1851" spans="3:5" ht="11.25">
      <c r="C1851" s="120"/>
      <c r="D1851" s="117"/>
      <c r="E1851" s="1"/>
    </row>
    <row r="1852" spans="3:5" ht="11.25">
      <c r="C1852" s="120"/>
      <c r="D1852" s="117"/>
      <c r="E1852" s="1"/>
    </row>
    <row r="1853" spans="3:5" ht="11.25">
      <c r="C1853" s="120"/>
      <c r="D1853" s="117"/>
      <c r="E1853" s="1"/>
    </row>
    <row r="1854" spans="3:5" ht="11.25">
      <c r="C1854" s="120"/>
      <c r="D1854" s="117"/>
      <c r="E1854" s="1"/>
    </row>
    <row r="1855" spans="3:5" ht="11.25">
      <c r="C1855" s="120"/>
      <c r="D1855" s="117"/>
      <c r="E1855" s="1"/>
    </row>
    <row r="1856" spans="3:5" ht="11.25">
      <c r="C1856" s="120"/>
      <c r="D1856" s="117"/>
      <c r="E1856" s="1"/>
    </row>
    <row r="1857" spans="3:5" ht="11.25">
      <c r="C1857" s="120"/>
      <c r="D1857" s="117"/>
      <c r="E1857" s="1"/>
    </row>
    <row r="1858" spans="3:5" ht="11.25">
      <c r="C1858" s="120"/>
      <c r="D1858" s="117"/>
      <c r="E1858" s="1"/>
    </row>
    <row r="1859" spans="3:5" ht="11.25">
      <c r="C1859" s="120"/>
      <c r="D1859" s="117"/>
      <c r="E1859" s="1"/>
    </row>
    <row r="1860" spans="3:5" ht="11.25">
      <c r="C1860" s="120"/>
      <c r="D1860" s="117"/>
      <c r="E1860" s="1"/>
    </row>
    <row r="1861" spans="3:5" ht="11.25">
      <c r="C1861" s="120"/>
      <c r="D1861" s="117"/>
      <c r="E1861" s="1"/>
    </row>
    <row r="1862" spans="3:5" ht="11.25">
      <c r="C1862" s="120"/>
      <c r="D1862" s="117"/>
      <c r="E1862" s="1"/>
    </row>
    <row r="1863" spans="3:5" ht="11.25">
      <c r="C1863" s="120"/>
      <c r="D1863" s="117"/>
      <c r="E1863" s="1"/>
    </row>
    <row r="1864" spans="3:5" ht="11.25">
      <c r="C1864" s="120"/>
      <c r="D1864" s="117"/>
      <c r="E1864" s="1"/>
    </row>
    <row r="1865" spans="3:5" ht="11.25">
      <c r="C1865" s="120"/>
      <c r="D1865" s="117"/>
      <c r="E1865" s="1"/>
    </row>
    <row r="1866" spans="3:5" ht="11.25">
      <c r="C1866" s="120"/>
      <c r="D1866" s="117"/>
      <c r="E1866" s="1"/>
    </row>
    <row r="1867" spans="3:5" ht="11.25">
      <c r="C1867" s="120"/>
      <c r="D1867" s="117"/>
      <c r="E1867" s="1"/>
    </row>
    <row r="1868" spans="3:5" ht="11.25">
      <c r="C1868" s="120"/>
      <c r="D1868" s="117"/>
      <c r="E1868" s="1"/>
    </row>
    <row r="1869" spans="3:5" ht="11.25">
      <c r="C1869" s="120"/>
      <c r="D1869" s="117"/>
      <c r="E1869" s="1"/>
    </row>
    <row r="1870" spans="3:5" ht="11.25">
      <c r="C1870" s="120"/>
      <c r="D1870" s="117"/>
      <c r="E1870" s="1"/>
    </row>
    <row r="1871" spans="3:5" ht="11.25">
      <c r="C1871" s="120"/>
      <c r="D1871" s="117"/>
      <c r="E1871" s="1"/>
    </row>
    <row r="1872" spans="3:5" ht="11.25">
      <c r="C1872" s="120"/>
      <c r="D1872" s="117"/>
      <c r="E1872" s="1"/>
    </row>
    <row r="1873" spans="3:5" ht="11.25">
      <c r="C1873" s="120"/>
      <c r="D1873" s="117"/>
      <c r="E1873" s="1"/>
    </row>
    <row r="1874" spans="3:5" ht="11.25">
      <c r="C1874" s="120"/>
      <c r="D1874" s="117"/>
      <c r="E1874" s="1"/>
    </row>
    <row r="1875" spans="3:5" ht="11.25">
      <c r="C1875" s="120"/>
      <c r="D1875" s="117"/>
      <c r="E1875" s="1"/>
    </row>
    <row r="1876" spans="3:5" ht="11.25">
      <c r="C1876" s="120"/>
      <c r="D1876" s="117"/>
      <c r="E1876" s="1"/>
    </row>
    <row r="1877" spans="3:5" ht="11.25">
      <c r="C1877" s="120"/>
      <c r="D1877" s="117"/>
      <c r="E1877" s="1"/>
    </row>
    <row r="1878" spans="3:5" ht="11.25">
      <c r="C1878" s="120"/>
      <c r="D1878" s="117"/>
      <c r="E1878" s="1"/>
    </row>
    <row r="1879" spans="3:5" ht="11.25">
      <c r="C1879" s="120"/>
      <c r="D1879" s="117"/>
      <c r="E1879" s="1"/>
    </row>
    <row r="1880" spans="3:5" ht="11.25">
      <c r="C1880" s="120"/>
      <c r="D1880" s="117"/>
      <c r="E1880" s="1"/>
    </row>
    <row r="1881" spans="3:5" ht="11.25">
      <c r="C1881" s="120"/>
      <c r="D1881" s="117"/>
      <c r="E1881" s="1"/>
    </row>
    <row r="1882" spans="3:5" ht="11.25">
      <c r="C1882" s="120"/>
      <c r="D1882" s="117"/>
      <c r="E1882" s="1"/>
    </row>
    <row r="1883" spans="3:5" ht="11.25">
      <c r="C1883" s="120"/>
      <c r="D1883" s="117"/>
      <c r="E1883" s="1"/>
    </row>
    <row r="1884" spans="3:5" ht="11.25">
      <c r="C1884" s="120"/>
      <c r="D1884" s="117"/>
      <c r="E1884" s="1"/>
    </row>
    <row r="1885" spans="3:5" ht="11.25">
      <c r="C1885" s="120"/>
      <c r="D1885" s="117"/>
      <c r="E1885" s="1"/>
    </row>
    <row r="1886" spans="3:5" ht="11.25">
      <c r="C1886" s="120"/>
      <c r="D1886" s="117"/>
      <c r="E1886" s="1"/>
    </row>
    <row r="1887" spans="3:5" ht="11.25">
      <c r="C1887" s="120"/>
      <c r="D1887" s="117"/>
      <c r="E1887" s="1"/>
    </row>
    <row r="1888" spans="3:5" ht="11.25">
      <c r="C1888" s="120"/>
      <c r="D1888" s="117"/>
      <c r="E1888" s="1"/>
    </row>
    <row r="1889" spans="3:5" ht="11.25">
      <c r="C1889" s="120"/>
      <c r="D1889" s="117"/>
      <c r="E1889" s="1"/>
    </row>
    <row r="1890" spans="3:5" ht="11.25">
      <c r="C1890" s="120"/>
      <c r="D1890" s="117"/>
      <c r="E1890" s="1"/>
    </row>
    <row r="1891" spans="3:5" ht="11.25">
      <c r="C1891" s="120"/>
      <c r="D1891" s="117"/>
      <c r="E1891" s="1"/>
    </row>
    <row r="1892" spans="3:5" ht="11.25">
      <c r="C1892" s="120"/>
      <c r="D1892" s="117"/>
      <c r="E1892" s="1"/>
    </row>
    <row r="1893" spans="3:5" ht="11.25">
      <c r="C1893" s="120"/>
      <c r="D1893" s="117"/>
      <c r="E1893" s="1"/>
    </row>
    <row r="1894" spans="3:5" ht="11.25">
      <c r="C1894" s="120"/>
      <c r="D1894" s="117"/>
      <c r="E1894" s="1"/>
    </row>
    <row r="1895" spans="3:5" ht="11.25">
      <c r="C1895" s="120"/>
      <c r="D1895" s="117"/>
      <c r="E1895" s="1"/>
    </row>
    <row r="1896" spans="3:5" ht="11.25">
      <c r="C1896" s="120"/>
      <c r="D1896" s="117"/>
      <c r="E1896" s="1"/>
    </row>
    <row r="1897" spans="3:5" ht="11.25">
      <c r="C1897" s="120"/>
      <c r="D1897" s="117"/>
      <c r="E1897" s="1"/>
    </row>
    <row r="1898" spans="3:5" ht="11.25">
      <c r="C1898" s="120"/>
      <c r="D1898" s="117"/>
      <c r="E1898" s="1"/>
    </row>
    <row r="1899" spans="3:5" ht="11.25">
      <c r="C1899" s="120"/>
      <c r="D1899" s="117"/>
      <c r="E1899" s="1"/>
    </row>
    <row r="1900" spans="3:5" ht="11.25">
      <c r="C1900" s="120"/>
      <c r="D1900" s="117"/>
      <c r="E1900" s="1"/>
    </row>
    <row r="1901" spans="3:5" ht="11.25">
      <c r="C1901" s="120"/>
      <c r="D1901" s="117"/>
      <c r="E1901" s="1"/>
    </row>
    <row r="1902" spans="3:5" ht="11.25">
      <c r="C1902" s="120"/>
      <c r="D1902" s="117"/>
      <c r="E1902" s="1"/>
    </row>
    <row r="1903" spans="3:5" ht="11.25">
      <c r="C1903" s="120"/>
      <c r="D1903" s="117"/>
      <c r="E1903" s="1"/>
    </row>
    <row r="1904" spans="3:5" ht="11.25">
      <c r="C1904" s="120"/>
      <c r="D1904" s="117"/>
      <c r="E1904" s="1"/>
    </row>
    <row r="1905" spans="3:5" ht="11.25">
      <c r="C1905" s="120"/>
      <c r="D1905" s="117"/>
      <c r="E1905" s="1"/>
    </row>
    <row r="1906" spans="3:5" ht="11.25">
      <c r="C1906" s="120"/>
      <c r="D1906" s="117"/>
      <c r="E1906" s="1"/>
    </row>
    <row r="1907" spans="3:5" ht="11.25">
      <c r="C1907" s="120"/>
      <c r="D1907" s="117"/>
      <c r="E1907" s="1"/>
    </row>
    <row r="1908" spans="3:5" ht="11.25">
      <c r="C1908" s="120"/>
      <c r="D1908" s="117"/>
      <c r="E1908" s="1"/>
    </row>
    <row r="1909" spans="3:5" ht="11.25">
      <c r="C1909" s="120"/>
      <c r="D1909" s="117"/>
      <c r="E1909" s="1"/>
    </row>
    <row r="1910" spans="3:5" ht="11.25">
      <c r="C1910" s="120"/>
      <c r="D1910" s="117"/>
      <c r="E1910" s="1"/>
    </row>
    <row r="1911" spans="3:5" ht="11.25">
      <c r="C1911" s="120"/>
      <c r="D1911" s="117"/>
      <c r="E1911" s="1"/>
    </row>
    <row r="1912" spans="3:5" ht="11.25">
      <c r="C1912" s="120"/>
      <c r="D1912" s="117"/>
      <c r="E1912" s="1"/>
    </row>
    <row r="1913" spans="3:5" ht="11.25">
      <c r="C1913" s="120"/>
      <c r="D1913" s="117"/>
      <c r="E1913" s="1"/>
    </row>
    <row r="1914" spans="3:5" ht="11.25">
      <c r="C1914" s="120"/>
      <c r="D1914" s="117"/>
      <c r="E1914" s="1"/>
    </row>
    <row r="1915" spans="3:5" ht="11.25">
      <c r="C1915" s="120"/>
      <c r="D1915" s="117"/>
      <c r="E1915" s="1"/>
    </row>
    <row r="1916" spans="3:5" ht="11.25">
      <c r="C1916" s="120"/>
      <c r="D1916" s="117"/>
      <c r="E1916" s="1"/>
    </row>
    <row r="1917" spans="3:5" ht="11.25">
      <c r="C1917" s="120"/>
      <c r="D1917" s="117"/>
      <c r="E1917" s="1"/>
    </row>
    <row r="1918" spans="3:5" ht="11.25">
      <c r="C1918" s="120"/>
      <c r="D1918" s="117"/>
      <c r="E1918" s="1"/>
    </row>
    <row r="1919" spans="3:5" ht="11.25">
      <c r="C1919" s="120"/>
      <c r="D1919" s="117"/>
      <c r="E1919" s="1"/>
    </row>
    <row r="1920" spans="3:5" ht="11.25">
      <c r="C1920" s="120"/>
      <c r="D1920" s="117"/>
      <c r="E1920" s="1"/>
    </row>
    <row r="1921" spans="3:5" ht="11.25">
      <c r="C1921" s="120"/>
      <c r="D1921" s="117"/>
      <c r="E1921" s="1"/>
    </row>
    <row r="1922" spans="3:5" ht="11.25">
      <c r="C1922" s="120"/>
      <c r="D1922" s="117"/>
      <c r="E1922" s="1"/>
    </row>
    <row r="1923" spans="3:5" ht="11.25">
      <c r="C1923" s="120"/>
      <c r="D1923" s="117"/>
      <c r="E1923" s="1"/>
    </row>
    <row r="1924" spans="3:5" ht="11.25">
      <c r="C1924" s="120"/>
      <c r="D1924" s="117"/>
      <c r="E1924" s="1"/>
    </row>
    <row r="1925" spans="3:5" ht="11.25">
      <c r="C1925" s="120"/>
      <c r="D1925" s="117"/>
      <c r="E1925" s="1"/>
    </row>
    <row r="1926" spans="3:5" ht="11.25">
      <c r="C1926" s="120"/>
      <c r="D1926" s="117"/>
      <c r="E1926" s="1"/>
    </row>
    <row r="1927" spans="3:5" ht="11.25">
      <c r="C1927" s="120"/>
      <c r="D1927" s="117"/>
      <c r="E1927" s="1"/>
    </row>
    <row r="1928" spans="3:5" ht="11.25">
      <c r="C1928" s="120"/>
      <c r="D1928" s="117"/>
      <c r="E1928" s="1"/>
    </row>
    <row r="1929" spans="3:5" ht="11.25">
      <c r="C1929" s="120"/>
      <c r="D1929" s="117"/>
      <c r="E1929" s="1"/>
    </row>
    <row r="1930" spans="3:5" ht="11.25">
      <c r="C1930" s="120"/>
      <c r="D1930" s="117"/>
      <c r="E1930" s="1"/>
    </row>
    <row r="1931" spans="3:5" ht="11.25">
      <c r="C1931" s="120"/>
      <c r="D1931" s="117"/>
      <c r="E1931" s="1"/>
    </row>
    <row r="1932" spans="3:5" ht="11.25">
      <c r="C1932" s="120"/>
      <c r="D1932" s="117"/>
      <c r="E1932" s="1"/>
    </row>
    <row r="1933" spans="3:5" ht="11.25">
      <c r="C1933" s="120"/>
      <c r="D1933" s="117"/>
      <c r="E1933" s="1"/>
    </row>
    <row r="1934" spans="3:5" ht="11.25">
      <c r="C1934" s="120"/>
      <c r="D1934" s="117"/>
      <c r="E1934" s="1"/>
    </row>
    <row r="1935" spans="3:5" ht="11.25">
      <c r="C1935" s="120"/>
      <c r="D1935" s="117"/>
      <c r="E1935" s="1"/>
    </row>
    <row r="1936" spans="3:5" ht="11.25">
      <c r="C1936" s="120"/>
      <c r="D1936" s="117"/>
      <c r="E1936" s="1"/>
    </row>
    <row r="1937" spans="3:5" ht="11.25">
      <c r="C1937" s="120"/>
      <c r="D1937" s="117"/>
      <c r="E1937" s="1"/>
    </row>
    <row r="1938" spans="3:5" ht="11.25">
      <c r="C1938" s="120"/>
      <c r="D1938" s="117"/>
      <c r="E1938" s="1"/>
    </row>
    <row r="1939" spans="3:5" ht="11.25">
      <c r="C1939" s="120"/>
      <c r="D1939" s="117"/>
      <c r="E1939" s="1"/>
    </row>
    <row r="1940" spans="3:5" ht="11.25">
      <c r="C1940" s="120"/>
      <c r="D1940" s="117"/>
      <c r="E1940" s="1"/>
    </row>
    <row r="1941" spans="3:5" ht="11.25">
      <c r="C1941" s="120"/>
      <c r="D1941" s="117"/>
      <c r="E1941" s="1"/>
    </row>
    <row r="1942" spans="3:5" ht="11.25">
      <c r="C1942" s="120"/>
      <c r="D1942" s="117"/>
      <c r="E1942" s="1"/>
    </row>
    <row r="1943" spans="3:5" ht="11.25">
      <c r="C1943" s="120"/>
      <c r="D1943" s="117"/>
      <c r="E1943" s="1"/>
    </row>
    <row r="1944" spans="3:5" ht="11.25">
      <c r="C1944" s="120"/>
      <c r="D1944" s="117"/>
      <c r="E1944" s="1"/>
    </row>
    <row r="1945" spans="3:5" ht="11.25">
      <c r="C1945" s="120"/>
      <c r="D1945" s="117"/>
      <c r="E1945" s="1"/>
    </row>
    <row r="1946" spans="3:5" ht="11.25">
      <c r="C1946" s="120"/>
      <c r="D1946" s="117"/>
      <c r="E1946" s="1"/>
    </row>
    <row r="1947" spans="3:5" ht="11.25">
      <c r="C1947" s="120"/>
      <c r="D1947" s="117"/>
      <c r="E1947" s="1"/>
    </row>
    <row r="1948" spans="3:5" ht="11.25">
      <c r="C1948" s="120"/>
      <c r="D1948" s="117"/>
      <c r="E1948" s="1"/>
    </row>
    <row r="1949" spans="3:5" ht="11.25">
      <c r="C1949" s="120"/>
      <c r="D1949" s="117"/>
      <c r="E1949" s="1"/>
    </row>
    <row r="1950" spans="3:5" ht="11.25">
      <c r="C1950" s="120"/>
      <c r="D1950" s="117"/>
      <c r="E1950" s="1"/>
    </row>
    <row r="1951" spans="3:5" ht="11.25">
      <c r="C1951" s="120"/>
      <c r="D1951" s="117"/>
      <c r="E1951" s="1"/>
    </row>
    <row r="1952" spans="3:5" ht="11.25">
      <c r="C1952" s="120"/>
      <c r="D1952" s="117"/>
      <c r="E1952" s="1"/>
    </row>
    <row r="1953" spans="3:5" ht="11.25">
      <c r="C1953" s="120"/>
      <c r="D1953" s="117"/>
      <c r="E1953" s="1"/>
    </row>
    <row r="1954" spans="3:5" ht="11.25">
      <c r="C1954" s="120"/>
      <c r="D1954" s="117"/>
      <c r="E1954" s="1"/>
    </row>
    <row r="1955" spans="3:5" ht="11.25">
      <c r="C1955" s="120"/>
      <c r="D1955" s="117"/>
      <c r="E1955" s="1"/>
    </row>
    <row r="1956" spans="3:5" ht="11.25">
      <c r="C1956" s="120"/>
      <c r="D1956" s="117"/>
      <c r="E1956" s="1"/>
    </row>
    <row r="1957" spans="3:5" ht="11.25">
      <c r="C1957" s="120"/>
      <c r="D1957" s="117"/>
      <c r="E1957" s="1"/>
    </row>
    <row r="1958" spans="3:5" ht="11.25">
      <c r="C1958" s="120"/>
      <c r="D1958" s="117"/>
      <c r="E1958" s="1"/>
    </row>
    <row r="1959" spans="3:5" ht="11.25">
      <c r="C1959" s="120"/>
      <c r="D1959" s="117"/>
      <c r="E1959" s="1"/>
    </row>
    <row r="1960" spans="3:5" ht="11.25">
      <c r="C1960" s="120"/>
      <c r="D1960" s="117"/>
      <c r="E1960" s="1"/>
    </row>
    <row r="1961" spans="3:5" ht="11.25">
      <c r="C1961" s="120"/>
      <c r="D1961" s="117"/>
      <c r="E1961" s="1"/>
    </row>
    <row r="1962" spans="3:5" ht="11.25">
      <c r="C1962" s="120"/>
      <c r="D1962" s="117"/>
      <c r="E1962" s="1"/>
    </row>
    <row r="1963" spans="3:5" ht="11.25">
      <c r="C1963" s="120"/>
      <c r="D1963" s="117"/>
      <c r="E1963" s="1"/>
    </row>
    <row r="1964" spans="3:5" ht="11.25">
      <c r="C1964" s="120"/>
      <c r="D1964" s="117"/>
      <c r="E1964" s="1"/>
    </row>
    <row r="1965" spans="3:5" ht="11.25">
      <c r="C1965" s="120"/>
      <c r="D1965" s="117"/>
      <c r="E1965" s="1"/>
    </row>
    <row r="1966" spans="3:5" ht="11.25">
      <c r="C1966" s="120"/>
      <c r="D1966" s="117"/>
      <c r="E1966" s="1"/>
    </row>
    <row r="1967" spans="3:5" ht="11.25">
      <c r="C1967" s="120"/>
      <c r="D1967" s="117"/>
      <c r="E1967" s="1"/>
    </row>
    <row r="1968" spans="3:5" ht="11.25">
      <c r="C1968" s="120"/>
      <c r="D1968" s="117"/>
      <c r="E1968" s="1"/>
    </row>
    <row r="1969" spans="3:5" ht="11.25">
      <c r="C1969" s="120"/>
      <c r="D1969" s="117"/>
      <c r="E1969" s="1"/>
    </row>
    <row r="1970" spans="3:5" ht="11.25">
      <c r="C1970" s="120"/>
      <c r="D1970" s="117"/>
      <c r="E1970" s="1"/>
    </row>
    <row r="1971" spans="3:5" ht="11.25">
      <c r="C1971" s="120"/>
      <c r="D1971" s="117"/>
      <c r="E1971" s="1"/>
    </row>
    <row r="1972" spans="3:5" ht="11.25">
      <c r="C1972" s="120"/>
      <c r="D1972" s="117"/>
      <c r="E1972" s="1"/>
    </row>
    <row r="1973" spans="3:5" ht="11.25">
      <c r="C1973" s="120"/>
      <c r="D1973" s="117"/>
      <c r="E1973" s="1"/>
    </row>
    <row r="1974" spans="3:5" ht="11.25">
      <c r="C1974" s="120"/>
      <c r="D1974" s="117"/>
      <c r="E1974" s="1"/>
    </row>
    <row r="1975" spans="3:5" ht="11.25">
      <c r="C1975" s="120"/>
      <c r="D1975" s="117"/>
      <c r="E1975" s="1"/>
    </row>
    <row r="1976" spans="3:5" ht="11.25">
      <c r="C1976" s="120"/>
      <c r="D1976" s="117"/>
      <c r="E1976" s="1"/>
    </row>
    <row r="1977" spans="3:5" ht="11.25">
      <c r="C1977" s="120"/>
      <c r="D1977" s="117"/>
      <c r="E1977" s="1"/>
    </row>
    <row r="1978" spans="3:5" ht="11.25">
      <c r="C1978" s="120"/>
      <c r="D1978" s="117"/>
      <c r="E1978" s="1"/>
    </row>
    <row r="1979" spans="3:5" ht="11.25">
      <c r="C1979" s="120"/>
      <c r="D1979" s="117"/>
      <c r="E1979" s="1"/>
    </row>
    <row r="1980" spans="3:5" ht="11.25">
      <c r="C1980" s="120"/>
      <c r="D1980" s="117"/>
      <c r="E1980" s="1"/>
    </row>
    <row r="1981" spans="3:5" ht="11.25">
      <c r="C1981" s="120"/>
      <c r="D1981" s="117"/>
      <c r="E1981" s="1"/>
    </row>
    <row r="1982" spans="3:5" ht="11.25">
      <c r="C1982" s="120"/>
      <c r="D1982" s="117"/>
      <c r="E1982" s="1"/>
    </row>
    <row r="1983" spans="3:5" ht="11.25">
      <c r="C1983" s="120"/>
      <c r="D1983" s="117"/>
      <c r="E1983" s="1"/>
    </row>
    <row r="1984" spans="3:5" ht="11.25">
      <c r="C1984" s="120"/>
      <c r="D1984" s="117"/>
      <c r="E1984" s="1"/>
    </row>
    <row r="1985" spans="3:5" ht="11.25">
      <c r="C1985" s="120"/>
      <c r="D1985" s="117"/>
      <c r="E1985" s="1"/>
    </row>
    <row r="1986" spans="3:5" ht="11.25">
      <c r="C1986" s="120"/>
      <c r="D1986" s="117"/>
      <c r="E1986" s="1"/>
    </row>
    <row r="1987" spans="3:5" ht="11.25">
      <c r="C1987" s="120"/>
      <c r="D1987" s="117"/>
      <c r="E1987" s="1"/>
    </row>
    <row r="1988" spans="3:5" ht="11.25">
      <c r="C1988" s="120"/>
      <c r="D1988" s="117"/>
      <c r="E1988" s="1"/>
    </row>
    <row r="1989" spans="3:5" ht="11.25">
      <c r="C1989" s="120"/>
      <c r="D1989" s="117"/>
      <c r="E1989" s="1"/>
    </row>
    <row r="1990" spans="3:5" ht="11.25">
      <c r="C1990" s="120"/>
      <c r="D1990" s="117"/>
      <c r="E1990" s="1"/>
    </row>
    <row r="1991" spans="3:5" ht="11.25">
      <c r="C1991" s="120"/>
      <c r="D1991" s="117"/>
      <c r="E1991" s="1"/>
    </row>
    <row r="1992" spans="3:5" ht="11.25">
      <c r="C1992" s="120"/>
      <c r="D1992" s="117"/>
      <c r="E1992" s="1"/>
    </row>
    <row r="1993" spans="3:5" ht="11.25">
      <c r="C1993" s="120"/>
      <c r="D1993" s="117"/>
      <c r="E1993" s="1"/>
    </row>
    <row r="1994" spans="3:5" ht="11.25">
      <c r="C1994" s="120"/>
      <c r="D1994" s="117"/>
      <c r="E1994" s="1"/>
    </row>
    <row r="1995" spans="3:5" ht="11.25">
      <c r="C1995" s="120"/>
      <c r="D1995" s="117"/>
      <c r="E1995" s="1"/>
    </row>
    <row r="1996" spans="3:5" ht="11.25">
      <c r="C1996" s="120"/>
      <c r="D1996" s="117"/>
      <c r="E1996" s="1"/>
    </row>
    <row r="1997" spans="3:5" ht="11.25">
      <c r="C1997" s="120"/>
      <c r="D1997" s="117"/>
      <c r="E1997" s="1"/>
    </row>
    <row r="1998" spans="3:5" ht="11.25">
      <c r="C1998" s="120"/>
      <c r="D1998" s="117"/>
      <c r="E1998" s="1"/>
    </row>
    <row r="1999" spans="3:5" ht="11.25">
      <c r="C1999" s="120"/>
      <c r="D1999" s="117"/>
      <c r="E1999" s="1"/>
    </row>
    <row r="2000" spans="3:5" ht="11.25">
      <c r="C2000" s="120"/>
      <c r="D2000" s="117"/>
      <c r="E2000" s="1"/>
    </row>
    <row r="2001" spans="3:5" ht="11.25">
      <c r="C2001" s="120"/>
      <c r="D2001" s="117"/>
      <c r="E2001" s="1"/>
    </row>
    <row r="2002" spans="3:5" ht="11.25">
      <c r="C2002" s="120"/>
      <c r="D2002" s="117"/>
      <c r="E2002" s="1"/>
    </row>
    <row r="2003" spans="3:5" ht="11.25">
      <c r="C2003" s="120"/>
      <c r="D2003" s="117"/>
      <c r="E2003" s="1"/>
    </row>
    <row r="2004" spans="3:5" ht="11.25">
      <c r="C2004" s="120"/>
      <c r="D2004" s="117"/>
      <c r="E2004" s="1"/>
    </row>
    <row r="2005" spans="3:5" ht="11.25">
      <c r="C2005" s="120"/>
      <c r="D2005" s="117"/>
      <c r="E2005" s="1"/>
    </row>
    <row r="2006" spans="3:5" ht="11.25">
      <c r="C2006" s="120"/>
      <c r="D2006" s="117"/>
      <c r="E2006" s="1"/>
    </row>
    <row r="2007" spans="3:5" ht="11.25">
      <c r="C2007" s="120"/>
      <c r="D2007" s="117"/>
      <c r="E2007" s="1"/>
    </row>
    <row r="2008" spans="3:5" ht="11.25">
      <c r="C2008" s="120"/>
      <c r="D2008" s="117"/>
      <c r="E2008" s="1"/>
    </row>
    <row r="2009" spans="3:5" ht="11.25">
      <c r="C2009" s="120"/>
      <c r="D2009" s="117"/>
      <c r="E2009" s="1"/>
    </row>
    <row r="2010" spans="3:5" ht="11.25">
      <c r="C2010" s="120"/>
      <c r="D2010" s="117"/>
      <c r="E2010" s="1"/>
    </row>
    <row r="2011" spans="3:5" ht="11.25">
      <c r="C2011" s="120"/>
      <c r="D2011" s="117"/>
      <c r="E2011" s="1"/>
    </row>
    <row r="2012" spans="3:5" ht="11.25">
      <c r="C2012" s="120"/>
      <c r="D2012" s="117"/>
      <c r="E2012" s="1"/>
    </row>
    <row r="2013" spans="3:5" ht="11.25">
      <c r="C2013" s="120"/>
      <c r="D2013" s="117"/>
      <c r="E2013" s="1"/>
    </row>
    <row r="2014" spans="3:5" ht="11.25">
      <c r="C2014" s="120"/>
      <c r="D2014" s="117"/>
      <c r="E2014" s="1"/>
    </row>
    <row r="2015" spans="3:5" ht="11.25">
      <c r="C2015" s="120"/>
      <c r="D2015" s="117"/>
      <c r="E2015" s="1"/>
    </row>
    <row r="2016" spans="3:5" ht="11.25">
      <c r="C2016" s="120"/>
      <c r="D2016" s="117"/>
      <c r="E2016" s="1"/>
    </row>
    <row r="2017" spans="3:5" ht="11.25">
      <c r="C2017" s="120"/>
      <c r="D2017" s="117"/>
      <c r="E2017" s="1"/>
    </row>
    <row r="2018" spans="3:5" ht="11.25">
      <c r="C2018" s="120"/>
      <c r="D2018" s="117"/>
      <c r="E2018" s="1"/>
    </row>
    <row r="2019" spans="3:5" ht="11.25">
      <c r="C2019" s="120"/>
      <c r="D2019" s="117"/>
      <c r="E2019" s="1"/>
    </row>
    <row r="2020" spans="3:5" ht="11.25">
      <c r="C2020" s="120"/>
      <c r="D2020" s="117"/>
      <c r="E2020" s="1"/>
    </row>
    <row r="2021" spans="3:5" ht="11.25">
      <c r="C2021" s="120"/>
      <c r="D2021" s="117"/>
      <c r="E2021" s="1"/>
    </row>
    <row r="2022" spans="3:5" ht="11.25">
      <c r="C2022" s="120"/>
      <c r="D2022" s="117"/>
      <c r="E2022" s="1"/>
    </row>
    <row r="2023" spans="3:5" ht="11.25">
      <c r="C2023" s="120"/>
      <c r="D2023" s="117"/>
      <c r="E2023" s="1"/>
    </row>
    <row r="2024" spans="3:5" ht="11.25">
      <c r="C2024" s="120"/>
      <c r="D2024" s="117"/>
      <c r="E2024" s="1"/>
    </row>
    <row r="2025" spans="3:5" ht="11.25">
      <c r="C2025" s="120"/>
      <c r="D2025" s="117"/>
      <c r="E2025" s="1"/>
    </row>
    <row r="2026" spans="3:5" ht="11.25">
      <c r="C2026" s="120"/>
      <c r="D2026" s="117"/>
      <c r="E2026" s="1"/>
    </row>
    <row r="2027" spans="3:5" ht="11.25">
      <c r="C2027" s="120"/>
      <c r="D2027" s="117"/>
      <c r="E2027" s="1"/>
    </row>
    <row r="2028" spans="3:5" ht="11.25">
      <c r="C2028" s="120"/>
      <c r="D2028" s="117"/>
      <c r="E2028" s="1"/>
    </row>
    <row r="2029" spans="3:5" ht="11.25">
      <c r="C2029" s="120"/>
      <c r="D2029" s="117"/>
      <c r="E2029" s="1"/>
    </row>
    <row r="2030" spans="3:5" ht="11.25">
      <c r="C2030" s="120"/>
      <c r="D2030" s="117"/>
      <c r="E2030" s="1"/>
    </row>
    <row r="2031" spans="3:5" ht="11.25">
      <c r="C2031" s="120"/>
      <c r="D2031" s="117"/>
      <c r="E2031" s="1"/>
    </row>
    <row r="2032" spans="3:5" ht="11.25">
      <c r="C2032" s="120"/>
      <c r="D2032" s="117"/>
      <c r="E2032" s="1"/>
    </row>
    <row r="2033" spans="3:5" ht="11.25">
      <c r="C2033" s="121"/>
      <c r="D2033" s="117"/>
      <c r="E2033" s="1"/>
    </row>
    <row r="2034" spans="3:5" ht="11.25">
      <c r="C2034" s="121"/>
      <c r="D2034" s="117"/>
      <c r="E2034" s="1"/>
    </row>
    <row r="2035" spans="3:5" ht="11.25">
      <c r="C2035" s="121"/>
      <c r="D2035" s="117"/>
      <c r="E2035" s="1"/>
    </row>
    <row r="2036" spans="3:5" ht="11.25">
      <c r="C2036" s="121"/>
      <c r="D2036" s="117"/>
      <c r="E2036" s="1"/>
    </row>
    <row r="2037" spans="3:5" ht="11.25">
      <c r="C2037" s="121"/>
      <c r="D2037" s="117"/>
      <c r="E2037" s="1"/>
    </row>
    <row r="2038" spans="3:5" ht="11.25">
      <c r="C2038" s="121"/>
      <c r="D2038" s="117"/>
      <c r="E2038" s="1"/>
    </row>
    <row r="2039" spans="3:5" ht="11.25">
      <c r="C2039" s="121"/>
      <c r="D2039" s="117"/>
      <c r="E2039" s="1"/>
    </row>
    <row r="2040" spans="3:5" ht="11.25">
      <c r="C2040" s="121"/>
      <c r="D2040" s="117"/>
      <c r="E2040" s="1"/>
    </row>
    <row r="2041" spans="3:5" ht="11.25">
      <c r="C2041" s="121"/>
      <c r="D2041" s="117"/>
      <c r="E2041" s="1"/>
    </row>
    <row r="2042" spans="3:5" ht="11.25">
      <c r="C2042" s="121"/>
      <c r="D2042" s="117"/>
      <c r="E2042" s="1"/>
    </row>
    <row r="2043" spans="3:5" ht="11.25">
      <c r="C2043" s="121"/>
      <c r="D2043" s="117"/>
      <c r="E2043" s="1"/>
    </row>
    <row r="2044" spans="3:5" ht="11.25">
      <c r="C2044" s="121"/>
      <c r="D2044" s="117"/>
      <c r="E2044" s="1"/>
    </row>
    <row r="2045" spans="3:5" ht="11.25">
      <c r="C2045" s="121"/>
      <c r="D2045" s="117"/>
      <c r="E2045" s="1"/>
    </row>
    <row r="2046" spans="3:5" ht="11.25">
      <c r="C2046" s="121"/>
      <c r="D2046" s="117"/>
      <c r="E2046" s="1"/>
    </row>
    <row r="2047" spans="3:5" ht="11.25">
      <c r="C2047" s="121"/>
      <c r="D2047" s="117"/>
      <c r="E2047" s="1"/>
    </row>
    <row r="2048" spans="3:5" ht="11.25">
      <c r="C2048" s="121"/>
      <c r="D2048" s="117"/>
      <c r="E2048" s="1"/>
    </row>
    <row r="2049" spans="3:5" ht="11.25">
      <c r="C2049" s="121"/>
      <c r="D2049" s="117"/>
      <c r="E2049" s="1"/>
    </row>
    <row r="2050" spans="3:5" ht="11.25">
      <c r="C2050" s="121"/>
      <c r="D2050" s="117"/>
      <c r="E2050" s="1"/>
    </row>
    <row r="2051" spans="3:5" ht="11.25">
      <c r="C2051" s="121"/>
      <c r="D2051" s="117"/>
      <c r="E2051" s="1"/>
    </row>
    <row r="2052" spans="3:5" ht="11.25">
      <c r="C2052" s="121"/>
      <c r="D2052" s="117"/>
      <c r="E2052" s="1"/>
    </row>
    <row r="2053" spans="3:5" ht="11.25">
      <c r="C2053" s="121"/>
      <c r="D2053" s="117"/>
      <c r="E2053" s="1"/>
    </row>
    <row r="2054" spans="3:5" ht="11.25">
      <c r="C2054" s="121"/>
      <c r="D2054" s="117"/>
      <c r="E2054" s="1"/>
    </row>
    <row r="2055" spans="3:5" ht="11.25">
      <c r="C2055" s="121"/>
      <c r="D2055" s="117"/>
      <c r="E2055" s="1"/>
    </row>
    <row r="2056" spans="3:5" ht="11.25">
      <c r="C2056" s="121"/>
      <c r="D2056" s="117"/>
      <c r="E2056" s="1"/>
    </row>
    <row r="2057" spans="3:5" ht="11.25">
      <c r="C2057" s="121"/>
      <c r="D2057" s="117"/>
      <c r="E2057" s="1"/>
    </row>
    <row r="2058" spans="3:5" ht="11.25">
      <c r="C2058" s="121"/>
      <c r="D2058" s="117"/>
      <c r="E2058" s="1"/>
    </row>
    <row r="2059" spans="3:5" ht="11.25">
      <c r="C2059" s="121"/>
      <c r="D2059" s="117"/>
      <c r="E2059" s="1"/>
    </row>
    <row r="2060" spans="3:5" ht="11.25">
      <c r="C2060" s="121"/>
      <c r="D2060" s="117"/>
      <c r="E2060" s="1"/>
    </row>
    <row r="2061" spans="3:5" ht="11.25">
      <c r="C2061" s="121"/>
      <c r="D2061" s="117"/>
      <c r="E2061" s="1"/>
    </row>
    <row r="2062" spans="3:5" ht="11.25">
      <c r="C2062" s="121"/>
      <c r="D2062" s="117"/>
      <c r="E2062" s="1"/>
    </row>
    <row r="2063" spans="3:5" ht="11.25">
      <c r="C2063" s="121"/>
      <c r="D2063" s="117"/>
      <c r="E2063" s="1"/>
    </row>
    <row r="2064" spans="3:5" ht="11.25">
      <c r="C2064" s="121"/>
      <c r="D2064" s="117"/>
      <c r="E2064" s="1"/>
    </row>
    <row r="2065" spans="3:5" ht="11.25">
      <c r="C2065" s="121"/>
      <c r="D2065" s="117"/>
      <c r="E2065" s="1"/>
    </row>
    <row r="2066" spans="3:5" ht="11.25">
      <c r="C2066" s="121"/>
      <c r="D2066" s="117"/>
      <c r="E2066" s="1"/>
    </row>
    <row r="2067" spans="3:5" ht="11.25">
      <c r="C2067" s="121"/>
      <c r="D2067" s="117"/>
      <c r="E2067" s="1"/>
    </row>
    <row r="2068" spans="3:5" ht="11.25">
      <c r="C2068" s="121"/>
      <c r="D2068" s="117"/>
      <c r="E2068" s="1"/>
    </row>
    <row r="2069" spans="3:5" ht="11.25">
      <c r="C2069" s="121"/>
      <c r="D2069" s="117"/>
      <c r="E2069" s="1"/>
    </row>
    <row r="2070" spans="3:5" ht="11.25">
      <c r="C2070" s="121"/>
      <c r="D2070" s="117"/>
      <c r="E2070" s="1"/>
    </row>
    <row r="2071" spans="3:5" ht="11.25">
      <c r="C2071" s="121"/>
      <c r="D2071" s="117"/>
      <c r="E2071" s="1"/>
    </row>
    <row r="2072" spans="3:5" ht="11.25">
      <c r="C2072" s="121"/>
      <c r="D2072" s="117"/>
      <c r="E2072" s="1"/>
    </row>
    <row r="2073" spans="3:5" ht="11.25">
      <c r="C2073" s="121"/>
      <c r="D2073" s="117"/>
      <c r="E2073" s="1"/>
    </row>
    <row r="2074" spans="3:5" ht="11.25">
      <c r="C2074" s="121"/>
      <c r="D2074" s="117"/>
      <c r="E2074" s="1"/>
    </row>
    <row r="2075" spans="3:5" ht="11.25">
      <c r="C2075" s="121"/>
      <c r="D2075" s="117"/>
      <c r="E2075" s="1"/>
    </row>
    <row r="2076" spans="3:5" ht="11.25">
      <c r="C2076" s="121"/>
      <c r="D2076" s="117"/>
      <c r="E2076" s="1"/>
    </row>
    <row r="2077" spans="3:5" ht="11.25">
      <c r="C2077" s="121"/>
      <c r="D2077" s="117"/>
      <c r="E2077" s="1"/>
    </row>
    <row r="2078" spans="3:5" ht="11.25">
      <c r="C2078" s="121"/>
      <c r="D2078" s="117"/>
      <c r="E2078" s="1"/>
    </row>
    <row r="2079" spans="3:5" ht="11.25">
      <c r="C2079" s="121"/>
      <c r="D2079" s="117"/>
      <c r="E2079" s="1"/>
    </row>
    <row r="2080" spans="3:5" ht="11.25">
      <c r="C2080" s="121"/>
      <c r="D2080" s="117"/>
      <c r="E2080" s="1"/>
    </row>
    <row r="2081" spans="3:5" ht="11.25">
      <c r="C2081" s="121"/>
      <c r="D2081" s="117"/>
      <c r="E2081" s="1"/>
    </row>
    <row r="2082" spans="3:5" ht="11.25">
      <c r="C2082" s="121"/>
      <c r="D2082" s="117"/>
      <c r="E2082" s="1"/>
    </row>
    <row r="2083" spans="3:5" ht="11.25">
      <c r="C2083" s="121"/>
      <c r="D2083" s="117"/>
      <c r="E2083" s="1"/>
    </row>
    <row r="2084" spans="3:5" ht="11.25">
      <c r="C2084" s="121"/>
      <c r="D2084" s="117"/>
      <c r="E2084" s="1"/>
    </row>
    <row r="2085" spans="3:5" ht="11.25">
      <c r="C2085" s="121"/>
      <c r="D2085" s="117"/>
      <c r="E2085" s="1"/>
    </row>
    <row r="2086" spans="3:5" ht="11.25">
      <c r="C2086" s="121"/>
      <c r="D2086" s="117"/>
      <c r="E2086" s="1"/>
    </row>
    <row r="2087" spans="3:5" ht="11.25">
      <c r="C2087" s="121"/>
      <c r="D2087" s="117"/>
      <c r="E2087" s="1"/>
    </row>
    <row r="2088" spans="3:5" ht="11.25">
      <c r="C2088" s="121"/>
      <c r="D2088" s="117"/>
      <c r="E2088" s="1"/>
    </row>
    <row r="2089" spans="3:5" ht="11.25">
      <c r="C2089" s="121"/>
      <c r="D2089" s="117"/>
      <c r="E2089" s="1"/>
    </row>
    <row r="2090" spans="3:5" ht="11.25">
      <c r="C2090" s="121"/>
      <c r="D2090" s="117"/>
      <c r="E2090" s="1"/>
    </row>
    <row r="2091" spans="3:5" ht="11.25">
      <c r="C2091" s="121"/>
      <c r="D2091" s="117"/>
      <c r="E2091" s="1"/>
    </row>
    <row r="2092" spans="3:5" ht="11.25">
      <c r="C2092" s="121"/>
      <c r="D2092" s="117"/>
      <c r="E2092" s="1"/>
    </row>
    <row r="2093" spans="3:5" ht="11.25">
      <c r="C2093" s="121"/>
      <c r="D2093" s="117"/>
      <c r="E2093" s="1"/>
    </row>
    <row r="2094" spans="3:5" ht="11.25">
      <c r="C2094" s="121"/>
      <c r="D2094" s="117"/>
      <c r="E2094" s="1"/>
    </row>
    <row r="2095" spans="3:5" ht="11.25">
      <c r="C2095" s="121"/>
      <c r="D2095" s="117"/>
      <c r="E2095" s="1"/>
    </row>
    <row r="2096" spans="3:5" ht="11.25">
      <c r="C2096" s="121"/>
      <c r="D2096" s="117"/>
      <c r="E2096" s="1"/>
    </row>
    <row r="2097" spans="3:5" ht="11.25">
      <c r="C2097" s="121"/>
      <c r="D2097" s="117"/>
      <c r="E2097" s="1"/>
    </row>
    <row r="2098" spans="3:5" ht="11.25">
      <c r="C2098" s="121"/>
      <c r="D2098" s="117"/>
      <c r="E2098" s="1"/>
    </row>
    <row r="2099" spans="3:5" ht="11.25">
      <c r="C2099" s="121"/>
      <c r="D2099" s="117"/>
      <c r="E2099" s="1"/>
    </row>
    <row r="2100" spans="3:5" ht="11.25">
      <c r="C2100" s="121"/>
      <c r="D2100" s="117"/>
      <c r="E2100" s="1"/>
    </row>
    <row r="2101" spans="3:5" ht="11.25">
      <c r="C2101" s="121"/>
      <c r="D2101" s="117"/>
      <c r="E2101" s="1"/>
    </row>
    <row r="2102" spans="3:5" ht="11.25">
      <c r="C2102" s="121"/>
      <c r="D2102" s="117"/>
      <c r="E2102" s="1"/>
    </row>
    <row r="2103" spans="3:5" ht="11.25">
      <c r="C2103" s="121"/>
      <c r="D2103" s="117"/>
      <c r="E2103" s="1"/>
    </row>
    <row r="2104" spans="3:5" ht="11.25">
      <c r="C2104" s="121"/>
      <c r="D2104" s="117"/>
      <c r="E2104" s="1"/>
    </row>
    <row r="2105" spans="3:5" ht="11.25">
      <c r="C2105" s="121"/>
      <c r="D2105" s="117"/>
      <c r="E2105" s="1"/>
    </row>
    <row r="2106" spans="3:5" ht="11.25">
      <c r="C2106" s="121"/>
      <c r="D2106" s="117"/>
      <c r="E2106" s="1"/>
    </row>
    <row r="2107" spans="3:5" ht="11.25">
      <c r="C2107" s="121"/>
      <c r="D2107" s="117"/>
      <c r="E2107" s="1"/>
    </row>
    <row r="2108" spans="3:5" ht="11.25">
      <c r="C2108" s="121"/>
      <c r="D2108" s="117"/>
      <c r="E2108" s="1"/>
    </row>
    <row r="2109" spans="3:5" ht="11.25">
      <c r="C2109" s="121"/>
      <c r="D2109" s="117"/>
      <c r="E2109" s="1"/>
    </row>
    <row r="2110" spans="3:5" ht="11.25">
      <c r="C2110" s="121"/>
      <c r="D2110" s="117"/>
      <c r="E2110" s="1"/>
    </row>
    <row r="2111" spans="3:5" ht="11.25">
      <c r="C2111" s="121"/>
      <c r="D2111" s="117"/>
      <c r="E2111" s="1"/>
    </row>
    <row r="2112" spans="3:5" ht="11.25">
      <c r="C2112" s="121"/>
      <c r="D2112" s="117"/>
      <c r="E2112" s="1"/>
    </row>
    <row r="2113" spans="3:5" ht="11.25">
      <c r="C2113" s="121"/>
      <c r="D2113" s="117"/>
      <c r="E2113" s="1"/>
    </row>
    <row r="2114" spans="3:5" ht="11.25">
      <c r="C2114" s="121"/>
      <c r="D2114" s="117"/>
      <c r="E2114" s="1"/>
    </row>
    <row r="2115" spans="3:5" ht="11.25">
      <c r="C2115" s="121"/>
      <c r="D2115" s="117"/>
      <c r="E2115" s="1"/>
    </row>
    <row r="2116" spans="3:5" ht="11.25">
      <c r="C2116" s="121"/>
      <c r="D2116" s="117"/>
      <c r="E2116" s="1"/>
    </row>
    <row r="2117" spans="3:5" ht="11.25">
      <c r="C2117" s="121"/>
      <c r="D2117" s="117"/>
      <c r="E2117" s="1"/>
    </row>
    <row r="2118" spans="3:5" ht="11.25">
      <c r="C2118" s="121"/>
      <c r="D2118" s="117"/>
      <c r="E2118" s="1"/>
    </row>
    <row r="2119" spans="3:5" ht="11.25">
      <c r="C2119" s="121"/>
      <c r="D2119" s="117"/>
      <c r="E2119" s="1"/>
    </row>
    <row r="2120" spans="3:5" ht="11.25">
      <c r="C2120" s="121"/>
      <c r="D2120" s="117"/>
      <c r="E2120" s="1"/>
    </row>
    <row r="2121" spans="3:5" ht="11.25">
      <c r="C2121" s="121"/>
      <c r="D2121" s="117"/>
      <c r="E2121" s="1"/>
    </row>
    <row r="2122" spans="3:5" ht="11.25">
      <c r="C2122" s="121"/>
      <c r="D2122" s="117"/>
      <c r="E2122" s="1"/>
    </row>
    <row r="2123" spans="3:5" ht="11.25">
      <c r="C2123" s="121"/>
      <c r="D2123" s="117"/>
      <c r="E2123" s="1"/>
    </row>
    <row r="2124" spans="3:5" ht="11.25">
      <c r="C2124" s="121"/>
      <c r="D2124" s="117"/>
      <c r="E2124" s="1"/>
    </row>
    <row r="2125" spans="3:5" ht="11.25">
      <c r="C2125" s="121"/>
      <c r="D2125" s="117"/>
      <c r="E2125" s="1"/>
    </row>
    <row r="2126" spans="3:5" ht="11.25">
      <c r="C2126" s="121"/>
      <c r="D2126" s="117"/>
      <c r="E2126" s="1"/>
    </row>
    <row r="2127" spans="3:5" ht="11.25">
      <c r="C2127" s="121"/>
      <c r="D2127" s="117"/>
      <c r="E2127" s="1"/>
    </row>
    <row r="2128" spans="3:5" ht="11.25">
      <c r="C2128" s="121"/>
      <c r="D2128" s="117"/>
      <c r="E2128" s="1"/>
    </row>
    <row r="2129" spans="3:5" ht="11.25">
      <c r="C2129" s="121"/>
      <c r="D2129" s="117"/>
      <c r="E2129" s="1"/>
    </row>
    <row r="2130" spans="3:5" ht="11.25">
      <c r="C2130" s="121"/>
      <c r="D2130" s="117"/>
      <c r="E2130" s="1"/>
    </row>
    <row r="2131" spans="3:5" ht="11.25">
      <c r="C2131" s="121"/>
      <c r="D2131" s="117"/>
      <c r="E2131" s="1"/>
    </row>
    <row r="2132" spans="3:5" ht="11.25">
      <c r="C2132" s="121"/>
      <c r="D2132" s="117"/>
      <c r="E2132" s="1"/>
    </row>
    <row r="2133" spans="3:5" ht="11.25">
      <c r="C2133" s="121"/>
      <c r="D2133" s="117"/>
      <c r="E2133" s="1"/>
    </row>
    <row r="2134" spans="3:5" ht="11.25">
      <c r="C2134" s="121"/>
      <c r="D2134" s="117"/>
      <c r="E2134" s="1"/>
    </row>
    <row r="2135" spans="3:5" ht="11.25">
      <c r="C2135" s="121"/>
      <c r="D2135" s="117"/>
      <c r="E2135" s="1"/>
    </row>
    <row r="2136" spans="3:5" ht="11.25">
      <c r="C2136" s="121"/>
      <c r="D2136" s="117"/>
      <c r="E2136" s="1"/>
    </row>
    <row r="2137" spans="3:5" ht="11.25">
      <c r="C2137" s="121"/>
      <c r="D2137" s="117"/>
      <c r="E2137" s="1"/>
    </row>
    <row r="2138" spans="3:5" ht="11.25">
      <c r="C2138" s="121"/>
      <c r="D2138" s="117"/>
      <c r="E2138" s="1"/>
    </row>
    <row r="2139" spans="3:5" ht="11.25">
      <c r="C2139" s="121"/>
      <c r="D2139" s="117"/>
      <c r="E2139" s="1"/>
    </row>
    <row r="2140" spans="3:5" ht="11.25">
      <c r="C2140" s="121"/>
      <c r="D2140" s="117"/>
      <c r="E2140" s="1"/>
    </row>
    <row r="2141" spans="3:5" ht="11.25">
      <c r="C2141" s="121"/>
      <c r="D2141" s="117"/>
      <c r="E2141" s="1"/>
    </row>
    <row r="2142" spans="3:5" ht="11.25">
      <c r="C2142" s="121"/>
      <c r="D2142" s="117"/>
      <c r="E2142" s="1"/>
    </row>
    <row r="2143" spans="3:5" ht="11.25">
      <c r="C2143" s="121"/>
      <c r="D2143" s="117"/>
      <c r="E2143" s="1"/>
    </row>
    <row r="2144" spans="3:5" ht="11.25">
      <c r="C2144" s="121"/>
      <c r="D2144" s="117"/>
      <c r="E2144" s="1"/>
    </row>
    <row r="2145" spans="3:5" ht="11.25">
      <c r="C2145" s="121"/>
      <c r="D2145" s="117"/>
      <c r="E2145" s="1"/>
    </row>
    <row r="2146" spans="3:5" ht="11.25">
      <c r="C2146" s="121"/>
      <c r="D2146" s="117"/>
      <c r="E2146" s="1"/>
    </row>
    <row r="2147" spans="3:5" ht="11.25">
      <c r="C2147" s="121"/>
      <c r="D2147" s="117"/>
      <c r="E2147" s="1"/>
    </row>
    <row r="2148" spans="3:5" ht="11.25">
      <c r="C2148" s="121"/>
      <c r="D2148" s="117"/>
      <c r="E2148" s="1"/>
    </row>
    <row r="2149" spans="3:5" ht="11.25">
      <c r="C2149" s="121"/>
      <c r="D2149" s="117"/>
      <c r="E2149" s="1"/>
    </row>
    <row r="2150" spans="3:5" ht="11.25">
      <c r="C2150" s="121"/>
      <c r="D2150" s="117"/>
      <c r="E2150" s="1"/>
    </row>
    <row r="2151" spans="3:5" ht="11.25">
      <c r="C2151" s="121"/>
      <c r="D2151" s="117"/>
      <c r="E2151" s="1"/>
    </row>
    <row r="2152" spans="3:5" ht="11.25">
      <c r="C2152" s="121"/>
      <c r="D2152" s="117"/>
      <c r="E2152" s="1"/>
    </row>
    <row r="2153" spans="3:5" ht="11.25">
      <c r="C2153" s="121"/>
      <c r="D2153" s="117"/>
      <c r="E2153" s="1"/>
    </row>
    <row r="2154" spans="3:5" ht="11.25">
      <c r="C2154" s="121"/>
      <c r="D2154" s="117"/>
      <c r="E2154" s="1"/>
    </row>
    <row r="2155" spans="3:5" ht="11.25">
      <c r="C2155" s="121"/>
      <c r="D2155" s="117"/>
      <c r="E2155" s="1"/>
    </row>
    <row r="2156" spans="3:5" ht="11.25">
      <c r="C2156" s="121"/>
      <c r="D2156" s="117"/>
      <c r="E2156" s="1"/>
    </row>
    <row r="2157" spans="3:5" ht="11.25">
      <c r="C2157" s="121"/>
      <c r="D2157" s="117"/>
      <c r="E2157" s="1"/>
    </row>
    <row r="2158" spans="3:5" ht="11.25">
      <c r="C2158" s="121"/>
      <c r="D2158" s="117"/>
      <c r="E2158" s="1"/>
    </row>
    <row r="2159" spans="3:5" ht="11.25">
      <c r="C2159" s="121"/>
      <c r="D2159" s="117"/>
      <c r="E2159" s="1"/>
    </row>
    <row r="2160" spans="3:5" ht="11.25">
      <c r="C2160" s="121"/>
      <c r="D2160" s="117"/>
      <c r="E2160" s="1"/>
    </row>
    <row r="2161" spans="3:5" ht="11.25">
      <c r="C2161" s="121"/>
      <c r="D2161" s="117"/>
      <c r="E2161" s="1"/>
    </row>
    <row r="2162" spans="3:5" ht="11.25">
      <c r="C2162" s="121"/>
      <c r="D2162" s="117"/>
      <c r="E2162" s="1"/>
    </row>
    <row r="2163" spans="3:5" ht="11.25">
      <c r="C2163" s="121"/>
      <c r="D2163" s="117"/>
      <c r="E2163" s="1"/>
    </row>
    <row r="2164" spans="3:5" ht="11.25">
      <c r="C2164" s="121"/>
      <c r="D2164" s="117"/>
      <c r="E2164" s="1"/>
    </row>
    <row r="2165" spans="3:5" ht="11.25">
      <c r="C2165" s="121"/>
      <c r="D2165" s="117"/>
      <c r="E2165" s="1"/>
    </row>
    <row r="2166" spans="3:5" ht="11.25">
      <c r="C2166" s="121"/>
      <c r="D2166" s="117"/>
      <c r="E2166" s="1"/>
    </row>
    <row r="2167" spans="3:5" ht="11.25">
      <c r="C2167" s="121"/>
      <c r="D2167" s="117"/>
      <c r="E2167" s="1"/>
    </row>
    <row r="2168" spans="3:5" ht="11.25">
      <c r="C2168" s="121"/>
      <c r="D2168" s="117"/>
      <c r="E2168" s="1"/>
    </row>
    <row r="2169" spans="3:5" ht="11.25">
      <c r="C2169" s="121"/>
      <c r="D2169" s="117"/>
      <c r="E2169" s="1"/>
    </row>
    <row r="2170" spans="3:5" ht="11.25">
      <c r="C2170" s="121"/>
      <c r="D2170" s="117"/>
      <c r="E2170" s="1"/>
    </row>
    <row r="2171" spans="3:5" ht="11.25">
      <c r="C2171" s="121"/>
      <c r="D2171" s="117"/>
      <c r="E2171" s="1"/>
    </row>
    <row r="2172" spans="3:5" ht="11.25">
      <c r="C2172" s="121"/>
      <c r="D2172" s="117"/>
      <c r="E2172" s="1"/>
    </row>
    <row r="2173" spans="3:5" ht="11.25">
      <c r="C2173" s="121"/>
      <c r="D2173" s="117"/>
      <c r="E2173" s="1"/>
    </row>
    <row r="2174" spans="3:5" ht="11.25">
      <c r="C2174" s="121"/>
      <c r="D2174" s="117"/>
      <c r="E2174" s="1"/>
    </row>
    <row r="2175" spans="3:5" ht="11.25">
      <c r="C2175" s="121"/>
      <c r="D2175" s="117"/>
      <c r="E2175" s="1"/>
    </row>
    <row r="2176" spans="3:5" ht="11.25">
      <c r="C2176" s="121"/>
      <c r="D2176" s="117"/>
      <c r="E2176" s="1"/>
    </row>
    <row r="2177" spans="3:5" ht="11.25">
      <c r="C2177" s="121"/>
      <c r="D2177" s="117"/>
      <c r="E2177" s="1"/>
    </row>
    <row r="2178" spans="3:5" ht="11.25">
      <c r="C2178" s="121"/>
      <c r="D2178" s="117"/>
      <c r="E2178" s="1"/>
    </row>
    <row r="2179" spans="3:5" ht="11.25">
      <c r="C2179" s="121"/>
      <c r="D2179" s="117"/>
      <c r="E2179" s="1"/>
    </row>
    <row r="2180" spans="3:5" ht="11.25">
      <c r="C2180" s="121"/>
      <c r="D2180" s="117"/>
      <c r="E2180" s="1"/>
    </row>
    <row r="2181" spans="3:5" ht="11.25">
      <c r="C2181" s="121"/>
      <c r="D2181" s="117"/>
      <c r="E2181" s="1"/>
    </row>
    <row r="2182" spans="3:5" ht="11.25">
      <c r="C2182" s="121"/>
      <c r="D2182" s="117"/>
      <c r="E2182" s="1"/>
    </row>
    <row r="2183" spans="3:5" ht="11.25">
      <c r="C2183" s="121"/>
      <c r="D2183" s="117"/>
      <c r="E2183" s="1"/>
    </row>
    <row r="2184" spans="3:5" ht="11.25">
      <c r="C2184" s="121"/>
      <c r="D2184" s="117"/>
      <c r="E2184" s="1"/>
    </row>
    <row r="2185" spans="3:5" ht="11.25">
      <c r="C2185" s="121"/>
      <c r="D2185" s="117"/>
      <c r="E2185" s="1"/>
    </row>
    <row r="2186" spans="3:5" ht="11.25">
      <c r="C2186" s="121"/>
      <c r="D2186" s="117"/>
      <c r="E2186" s="1"/>
    </row>
    <row r="2187" spans="3:5" ht="11.25">
      <c r="C2187" s="121"/>
      <c r="D2187" s="117"/>
      <c r="E2187" s="1"/>
    </row>
    <row r="2188" spans="3:5" ht="11.25">
      <c r="C2188" s="121"/>
      <c r="D2188" s="117"/>
      <c r="E2188" s="1"/>
    </row>
    <row r="2189" spans="3:5" ht="11.25">
      <c r="C2189" s="121"/>
      <c r="D2189" s="117"/>
      <c r="E2189" s="1"/>
    </row>
    <row r="2190" spans="3:5" ht="11.25">
      <c r="C2190" s="121"/>
      <c r="D2190" s="117"/>
      <c r="E2190" s="1"/>
    </row>
    <row r="2191" spans="3:5" ht="11.25">
      <c r="C2191" s="121"/>
      <c r="D2191" s="117"/>
      <c r="E2191" s="1"/>
    </row>
    <row r="2192" spans="3:5" ht="11.25">
      <c r="C2192" s="121"/>
      <c r="D2192" s="117"/>
      <c r="E2192" s="1"/>
    </row>
    <row r="2193" spans="3:5" ht="11.25">
      <c r="C2193" s="121"/>
      <c r="D2193" s="117"/>
      <c r="E2193" s="1"/>
    </row>
    <row r="2194" spans="3:5" ht="11.25">
      <c r="C2194" s="121"/>
      <c r="D2194" s="117"/>
      <c r="E2194" s="1"/>
    </row>
    <row r="2195" spans="3:5" ht="11.25">
      <c r="C2195" s="121"/>
      <c r="D2195" s="117"/>
      <c r="E2195" s="1"/>
    </row>
    <row r="2196" spans="3:5" ht="11.25">
      <c r="C2196" s="121"/>
      <c r="D2196" s="117"/>
      <c r="E2196" s="1"/>
    </row>
    <row r="2197" spans="3:5" ht="11.25">
      <c r="C2197" s="121"/>
      <c r="D2197" s="117"/>
      <c r="E2197" s="1"/>
    </row>
    <row r="2198" spans="3:5" ht="11.25">
      <c r="C2198" s="121"/>
      <c r="D2198" s="117"/>
      <c r="E2198" s="1"/>
    </row>
    <row r="2199" spans="3:5" ht="11.25">
      <c r="C2199" s="121"/>
      <c r="D2199" s="117"/>
      <c r="E2199" s="1"/>
    </row>
    <row r="2200" spans="3:5" ht="11.25">
      <c r="C2200" s="121"/>
      <c r="D2200" s="117"/>
      <c r="E2200" s="1"/>
    </row>
    <row r="2201" spans="3:5" ht="11.25">
      <c r="C2201" s="121"/>
      <c r="D2201" s="117"/>
      <c r="E2201" s="1"/>
    </row>
    <row r="2202" spans="3:5" ht="11.25">
      <c r="C2202" s="121"/>
      <c r="D2202" s="117"/>
      <c r="E2202" s="1"/>
    </row>
    <row r="2203" spans="3:5" ht="11.25">
      <c r="C2203" s="121"/>
      <c r="D2203" s="117"/>
      <c r="E2203" s="1"/>
    </row>
    <row r="2204" spans="3:5" ht="11.25">
      <c r="C2204" s="121"/>
      <c r="D2204" s="117"/>
      <c r="E2204" s="1"/>
    </row>
    <row r="2205" spans="3:5" ht="11.25">
      <c r="C2205" s="121"/>
      <c r="D2205" s="117"/>
      <c r="E2205" s="1"/>
    </row>
    <row r="2206" spans="3:5" ht="11.25">
      <c r="C2206" s="121"/>
      <c r="D2206" s="117"/>
      <c r="E2206" s="1"/>
    </row>
    <row r="2207" spans="3:5" ht="11.25">
      <c r="C2207" s="121"/>
      <c r="D2207" s="117"/>
      <c r="E2207" s="1"/>
    </row>
    <row r="2208" spans="3:5" ht="11.25">
      <c r="C2208" s="121"/>
      <c r="D2208" s="117"/>
      <c r="E2208" s="1"/>
    </row>
    <row r="2209" spans="3:5" ht="11.25">
      <c r="C2209" s="121"/>
      <c r="D2209" s="117"/>
      <c r="E2209" s="1"/>
    </row>
    <row r="2210" spans="3:5" ht="11.25">
      <c r="C2210" s="121"/>
      <c r="D2210" s="117"/>
      <c r="E2210" s="1"/>
    </row>
    <row r="2211" spans="3:5" ht="11.25">
      <c r="C2211" s="121"/>
      <c r="D2211" s="117"/>
      <c r="E2211" s="1"/>
    </row>
    <row r="2212" spans="3:5" ht="11.25">
      <c r="C2212" s="121"/>
      <c r="D2212" s="117"/>
      <c r="E2212" s="1"/>
    </row>
    <row r="2213" spans="3:5" ht="11.25">
      <c r="C2213" s="121"/>
      <c r="D2213" s="117"/>
      <c r="E2213" s="1"/>
    </row>
    <row r="2214" spans="3:5" ht="11.25">
      <c r="C2214" s="121"/>
      <c r="D2214" s="117"/>
      <c r="E2214" s="1"/>
    </row>
    <row r="2215" spans="3:5" ht="11.25">
      <c r="C2215" s="121"/>
      <c r="D2215" s="117"/>
      <c r="E2215" s="1"/>
    </row>
    <row r="2216" spans="3:5" ht="11.25">
      <c r="C2216" s="121"/>
      <c r="D2216" s="117"/>
      <c r="E2216" s="1"/>
    </row>
    <row r="2217" spans="3:5" ht="11.25">
      <c r="C2217" s="121"/>
      <c r="D2217" s="117"/>
      <c r="E2217" s="1"/>
    </row>
    <row r="2218" spans="3:5" ht="11.25">
      <c r="C2218" s="121"/>
      <c r="D2218" s="117"/>
      <c r="E2218" s="1"/>
    </row>
    <row r="2219" spans="3:5" ht="11.25">
      <c r="C2219" s="121"/>
      <c r="D2219" s="117"/>
      <c r="E2219" s="1"/>
    </row>
    <row r="2220" spans="3:5" ht="11.25">
      <c r="C2220" s="121"/>
      <c r="D2220" s="117"/>
      <c r="E2220" s="1"/>
    </row>
    <row r="2221" spans="3:5" ht="11.25">
      <c r="C2221" s="121"/>
      <c r="D2221" s="117"/>
      <c r="E2221" s="1"/>
    </row>
    <row r="2222" spans="3:5" ht="11.25">
      <c r="C2222" s="121"/>
      <c r="D2222" s="117"/>
      <c r="E2222" s="1"/>
    </row>
    <row r="2223" spans="3:5" ht="11.25">
      <c r="C2223" s="121"/>
      <c r="D2223" s="117"/>
      <c r="E2223" s="1"/>
    </row>
    <row r="2224" spans="3:5" ht="11.25">
      <c r="C2224" s="121"/>
      <c r="D2224" s="117"/>
      <c r="E2224" s="1"/>
    </row>
    <row r="2225" spans="3:5" ht="11.25">
      <c r="C2225" s="121"/>
      <c r="D2225" s="117"/>
      <c r="E2225" s="1"/>
    </row>
    <row r="2226" spans="3:5" ht="11.25">
      <c r="C2226" s="121"/>
      <c r="D2226" s="117"/>
      <c r="E2226" s="1"/>
    </row>
    <row r="2227" spans="3:5" ht="11.25">
      <c r="C2227" s="121"/>
      <c r="D2227" s="117"/>
      <c r="E2227" s="1"/>
    </row>
    <row r="2228" spans="3:5" ht="11.25">
      <c r="C2228" s="121"/>
      <c r="D2228" s="117"/>
      <c r="E2228" s="1"/>
    </row>
    <row r="2229" spans="3:5" ht="11.25">
      <c r="C2229" s="121"/>
      <c r="D2229" s="117"/>
      <c r="E2229" s="1"/>
    </row>
    <row r="2230" spans="3:5" ht="11.25">
      <c r="C2230" s="121"/>
      <c r="D2230" s="117"/>
      <c r="E2230" s="1"/>
    </row>
    <row r="2231" spans="3:5" ht="11.25">
      <c r="C2231" s="121"/>
      <c r="D2231" s="117"/>
      <c r="E2231" s="1"/>
    </row>
    <row r="2232" spans="3:5" ht="11.25">
      <c r="C2232" s="121"/>
      <c r="D2232" s="117"/>
      <c r="E2232" s="1"/>
    </row>
    <row r="2233" spans="3:5" ht="11.25">
      <c r="C2233" s="121"/>
      <c r="D2233" s="117"/>
      <c r="E2233" s="1"/>
    </row>
    <row r="2234" spans="3:5" ht="11.25">
      <c r="C2234" s="121"/>
      <c r="D2234" s="117"/>
      <c r="E2234" s="1"/>
    </row>
    <row r="2235" spans="3:5" ht="11.25">
      <c r="C2235" s="121"/>
      <c r="D2235" s="117"/>
      <c r="E2235" s="1"/>
    </row>
    <row r="2236" spans="3:5" ht="11.25">
      <c r="C2236" s="121"/>
      <c r="D2236" s="117"/>
      <c r="E2236" s="1"/>
    </row>
    <row r="2237" spans="3:5" ht="11.25">
      <c r="C2237" s="121"/>
      <c r="D2237" s="117"/>
      <c r="E2237" s="1"/>
    </row>
    <row r="2238" spans="3:5" ht="11.25">
      <c r="C2238" s="121"/>
      <c r="D2238" s="117"/>
      <c r="E2238" s="1"/>
    </row>
    <row r="2239" spans="3:5" ht="11.25">
      <c r="C2239" s="121"/>
      <c r="D2239" s="117"/>
      <c r="E2239" s="1"/>
    </row>
    <row r="2240" spans="3:5" ht="11.25">
      <c r="C2240" s="121"/>
      <c r="D2240" s="117"/>
      <c r="E2240" s="1"/>
    </row>
    <row r="2241" spans="3:5" ht="11.25">
      <c r="C2241" s="121"/>
      <c r="D2241" s="117"/>
      <c r="E2241" s="1"/>
    </row>
    <row r="2242" spans="3:5" ht="11.25">
      <c r="C2242" s="121"/>
      <c r="D2242" s="117"/>
      <c r="E2242" s="1"/>
    </row>
    <row r="2243" spans="3:5" ht="11.25">
      <c r="C2243" s="121"/>
      <c r="D2243" s="117"/>
      <c r="E2243" s="1"/>
    </row>
    <row r="2244" spans="3:5" ht="11.25">
      <c r="C2244" s="121"/>
      <c r="D2244" s="117"/>
      <c r="E2244" s="1"/>
    </row>
    <row r="2245" spans="3:5" ht="11.25">
      <c r="C2245" s="121"/>
      <c r="D2245" s="117"/>
      <c r="E2245" s="1"/>
    </row>
    <row r="2246" spans="3:5" ht="11.25">
      <c r="C2246" s="121"/>
      <c r="D2246" s="117"/>
      <c r="E2246" s="1"/>
    </row>
    <row r="2247" spans="3:5" ht="11.25">
      <c r="C2247" s="121"/>
      <c r="D2247" s="117"/>
      <c r="E2247" s="1"/>
    </row>
    <row r="2248" spans="3:5" ht="11.25">
      <c r="C2248" s="121"/>
      <c r="D2248" s="117"/>
      <c r="E2248" s="1"/>
    </row>
    <row r="2249" spans="3:5" ht="11.25">
      <c r="C2249" s="121"/>
      <c r="D2249" s="117"/>
      <c r="E2249" s="1"/>
    </row>
    <row r="2250" spans="3:5" ht="11.25">
      <c r="C2250" s="121"/>
      <c r="D2250" s="117"/>
      <c r="E2250" s="1"/>
    </row>
    <row r="2251" spans="3:5" ht="11.25">
      <c r="C2251" s="121"/>
      <c r="D2251" s="117"/>
      <c r="E2251" s="1"/>
    </row>
    <row r="2252" spans="3:5" ht="11.25">
      <c r="C2252" s="121"/>
      <c r="D2252" s="117"/>
      <c r="E2252" s="1"/>
    </row>
    <row r="2253" spans="3:5" ht="11.25">
      <c r="C2253" s="121"/>
      <c r="D2253" s="117"/>
      <c r="E2253" s="1"/>
    </row>
    <row r="2254" spans="3:5" ht="11.25">
      <c r="C2254" s="121"/>
      <c r="D2254" s="117"/>
      <c r="E2254" s="1"/>
    </row>
    <row r="2255" spans="3:5" ht="11.25">
      <c r="C2255" s="121"/>
      <c r="D2255" s="117"/>
      <c r="E2255" s="1"/>
    </row>
    <row r="2256" spans="3:5" ht="11.25">
      <c r="C2256" s="121"/>
      <c r="D2256" s="117"/>
      <c r="E2256" s="1"/>
    </row>
    <row r="2257" spans="3:5" ht="11.25">
      <c r="C2257" s="121"/>
      <c r="D2257" s="117"/>
      <c r="E2257" s="1"/>
    </row>
    <row r="2258" spans="3:5" ht="11.25">
      <c r="C2258" s="121"/>
      <c r="D2258" s="117"/>
      <c r="E2258" s="1"/>
    </row>
    <row r="2259" spans="3:5" ht="11.25">
      <c r="C2259" s="121"/>
      <c r="D2259" s="117"/>
      <c r="E2259" s="1"/>
    </row>
    <row r="2260" spans="3:5" ht="11.25">
      <c r="C2260" s="121"/>
      <c r="D2260" s="117"/>
      <c r="E2260" s="1"/>
    </row>
    <row r="2261" spans="3:5" ht="11.25">
      <c r="C2261" s="121"/>
      <c r="D2261" s="117"/>
      <c r="E2261" s="1"/>
    </row>
    <row r="2262" spans="3:5" ht="11.25">
      <c r="C2262" s="121"/>
      <c r="D2262" s="117"/>
      <c r="E2262" s="1"/>
    </row>
    <row r="2263" spans="3:5" ht="11.25">
      <c r="C2263" s="121"/>
      <c r="D2263" s="117"/>
      <c r="E2263" s="1"/>
    </row>
    <row r="2264" spans="3:5" ht="11.25">
      <c r="C2264" s="121"/>
      <c r="D2264" s="117"/>
      <c r="E2264" s="1"/>
    </row>
    <row r="2265" spans="3:5" ht="11.25">
      <c r="C2265" s="121"/>
      <c r="D2265" s="117"/>
      <c r="E2265" s="1"/>
    </row>
    <row r="2266" spans="3:5" ht="11.25">
      <c r="C2266" s="121"/>
      <c r="D2266" s="117"/>
      <c r="E2266" s="1"/>
    </row>
    <row r="2267" spans="3:5" ht="11.25">
      <c r="C2267" s="121"/>
      <c r="D2267" s="117"/>
      <c r="E2267" s="1"/>
    </row>
    <row r="2268" spans="3:5" ht="11.25">
      <c r="C2268" s="121"/>
      <c r="D2268" s="117"/>
      <c r="E2268" s="1"/>
    </row>
    <row r="2269" spans="3:5" ht="11.25">
      <c r="C2269" s="121"/>
      <c r="D2269" s="117"/>
      <c r="E2269" s="1"/>
    </row>
    <row r="2270" spans="3:5" ht="11.25">
      <c r="C2270" s="121"/>
      <c r="D2270" s="117"/>
      <c r="E2270" s="1"/>
    </row>
    <row r="2271" spans="3:5" ht="11.25">
      <c r="C2271" s="121"/>
      <c r="D2271" s="117"/>
      <c r="E2271" s="1"/>
    </row>
    <row r="2272" spans="3:5" ht="11.25">
      <c r="C2272" s="121"/>
      <c r="D2272" s="117"/>
      <c r="E2272" s="1"/>
    </row>
    <row r="2273" spans="3:5" ht="11.25">
      <c r="C2273" s="121"/>
      <c r="D2273" s="117"/>
      <c r="E2273" s="1"/>
    </row>
    <row r="2274" spans="3:5" ht="11.25">
      <c r="C2274" s="121"/>
      <c r="D2274" s="117"/>
      <c r="E2274" s="1"/>
    </row>
    <row r="2275" spans="3:5" ht="11.25">
      <c r="C2275" s="121"/>
      <c r="D2275" s="117"/>
      <c r="E2275" s="1"/>
    </row>
    <row r="2276" spans="3:5" ht="11.25">
      <c r="C2276" s="121"/>
      <c r="D2276" s="117"/>
      <c r="E2276" s="1"/>
    </row>
    <row r="2277" spans="3:5" ht="11.25">
      <c r="C2277" s="121"/>
      <c r="D2277" s="117"/>
      <c r="E2277" s="1"/>
    </row>
    <row r="2278" spans="3:5" ht="11.25">
      <c r="C2278" s="121"/>
      <c r="D2278" s="117"/>
      <c r="E2278" s="1"/>
    </row>
    <row r="2279" spans="3:5" ht="11.25">
      <c r="C2279" s="121"/>
      <c r="D2279" s="117"/>
      <c r="E2279" s="1"/>
    </row>
    <row r="2280" spans="3:5" ht="11.25">
      <c r="C2280" s="121"/>
      <c r="D2280" s="117"/>
      <c r="E2280" s="1"/>
    </row>
    <row r="2281" spans="3:5" ht="11.25">
      <c r="C2281" s="121"/>
      <c r="D2281" s="117"/>
      <c r="E2281" s="1"/>
    </row>
    <row r="2282" spans="3:5" ht="11.25">
      <c r="C2282" s="121"/>
      <c r="D2282" s="117"/>
      <c r="E2282" s="1"/>
    </row>
    <row r="2283" spans="3:5" ht="11.25">
      <c r="C2283" s="121"/>
      <c r="D2283" s="117"/>
      <c r="E2283" s="1"/>
    </row>
    <row r="2284" spans="3:5" ht="11.25">
      <c r="C2284" s="121"/>
      <c r="D2284" s="117"/>
      <c r="E2284" s="1"/>
    </row>
    <row r="2285" spans="3:5" ht="11.25">
      <c r="C2285" s="121"/>
      <c r="D2285" s="117"/>
      <c r="E2285" s="1"/>
    </row>
    <row r="2286" spans="3:5" ht="11.25">
      <c r="C2286" s="121"/>
      <c r="D2286" s="117"/>
      <c r="E2286" s="1"/>
    </row>
    <row r="2287" spans="3:5" ht="11.25">
      <c r="C2287" s="121"/>
      <c r="D2287" s="117"/>
      <c r="E2287" s="1"/>
    </row>
    <row r="2288" spans="3:5" ht="11.25">
      <c r="C2288" s="121"/>
      <c r="D2288" s="117"/>
      <c r="E2288" s="1"/>
    </row>
    <row r="2289" spans="3:5" ht="11.25">
      <c r="C2289" s="121"/>
      <c r="D2289" s="117"/>
      <c r="E2289" s="1"/>
    </row>
    <row r="2290" spans="3:5" ht="11.25">
      <c r="C2290" s="121"/>
      <c r="D2290" s="117"/>
      <c r="E2290" s="1"/>
    </row>
    <row r="2291" spans="3:5" ht="11.25">
      <c r="C2291" s="121"/>
      <c r="D2291" s="117"/>
      <c r="E2291" s="1"/>
    </row>
    <row r="2292" spans="3:5" ht="11.25">
      <c r="C2292" s="121"/>
      <c r="D2292" s="117"/>
      <c r="E2292" s="1"/>
    </row>
    <row r="2293" spans="3:5" ht="11.25">
      <c r="C2293" s="121"/>
      <c r="D2293" s="117"/>
      <c r="E2293" s="1"/>
    </row>
    <row r="2294" spans="3:5" ht="11.25">
      <c r="C2294" s="121"/>
      <c r="D2294" s="117"/>
      <c r="E2294" s="1"/>
    </row>
    <row r="2295" spans="3:5" ht="11.25">
      <c r="C2295" s="121"/>
      <c r="D2295" s="117"/>
      <c r="E2295" s="1"/>
    </row>
    <row r="2296" spans="3:5" ht="11.25">
      <c r="C2296" s="121"/>
      <c r="D2296" s="117"/>
      <c r="E2296" s="1"/>
    </row>
    <row r="2297" spans="3:5" ht="11.25">
      <c r="C2297" s="121"/>
      <c r="D2297" s="117"/>
      <c r="E2297" s="1"/>
    </row>
    <row r="2298" spans="3:5" ht="11.25">
      <c r="C2298" s="121"/>
      <c r="D2298" s="117"/>
      <c r="E2298" s="1"/>
    </row>
    <row r="2299" spans="3:5" ht="11.25">
      <c r="C2299" s="121"/>
      <c r="D2299" s="117"/>
      <c r="E2299" s="1"/>
    </row>
    <row r="2300" spans="3:5" ht="11.25">
      <c r="C2300" s="121"/>
      <c r="D2300" s="117"/>
      <c r="E2300" s="1"/>
    </row>
    <row r="2301" spans="3:5" ht="11.25">
      <c r="C2301" s="121"/>
      <c r="D2301" s="117"/>
      <c r="E2301" s="1"/>
    </row>
    <row r="2302" spans="3:5" ht="11.25">
      <c r="C2302" s="121"/>
      <c r="D2302" s="117"/>
      <c r="E2302" s="1"/>
    </row>
    <row r="2303" spans="3:5" ht="11.25">
      <c r="C2303" s="121"/>
      <c r="D2303" s="117"/>
      <c r="E2303" s="1"/>
    </row>
    <row r="2304" spans="3:5" ht="11.25">
      <c r="C2304" s="121"/>
      <c r="D2304" s="117"/>
      <c r="E2304" s="1"/>
    </row>
    <row r="2305" spans="3:5" ht="11.25">
      <c r="C2305" s="121"/>
      <c r="D2305" s="117"/>
      <c r="E2305" s="1"/>
    </row>
    <row r="2306" spans="3:5" ht="11.25">
      <c r="C2306" s="121"/>
      <c r="D2306" s="117"/>
      <c r="E2306" s="1"/>
    </row>
    <row r="2307" spans="3:5" ht="11.25">
      <c r="C2307" s="121"/>
      <c r="D2307" s="117"/>
      <c r="E2307" s="1"/>
    </row>
    <row r="2308" spans="3:5" ht="11.25">
      <c r="C2308" s="121"/>
      <c r="D2308" s="117"/>
      <c r="E2308" s="1"/>
    </row>
    <row r="2309" spans="3:5" ht="11.25">
      <c r="C2309" s="121"/>
      <c r="D2309" s="117"/>
      <c r="E2309" s="1"/>
    </row>
    <row r="2310" spans="3:5" ht="11.25">
      <c r="C2310" s="121"/>
      <c r="D2310" s="117"/>
      <c r="E2310" s="1"/>
    </row>
    <row r="2311" spans="3:5" ht="11.25">
      <c r="C2311" s="121"/>
      <c r="D2311" s="117"/>
      <c r="E2311" s="1"/>
    </row>
    <row r="2312" spans="3:5" ht="11.25">
      <c r="C2312" s="121"/>
      <c r="D2312" s="117"/>
      <c r="E2312" s="1"/>
    </row>
    <row r="2313" spans="3:5" ht="11.25">
      <c r="C2313" s="121"/>
      <c r="D2313" s="117"/>
      <c r="E2313" s="1"/>
    </row>
    <row r="2314" spans="3:5" ht="11.25">
      <c r="C2314" s="121"/>
      <c r="D2314" s="117"/>
      <c r="E2314" s="1"/>
    </row>
    <row r="2315" spans="3:5" ht="11.25">
      <c r="C2315" s="121"/>
      <c r="E2315" s="1"/>
    </row>
    <row r="2316" spans="3:5" ht="11.25">
      <c r="C2316" s="121"/>
      <c r="E2316" s="1"/>
    </row>
    <row r="2317" spans="3:5" ht="11.25">
      <c r="C2317" s="121"/>
      <c r="E2317" s="1"/>
    </row>
    <row r="2318" spans="3:5" ht="11.25">
      <c r="C2318" s="121"/>
      <c r="E2318" s="1"/>
    </row>
    <row r="2319" spans="3:5" ht="11.25">
      <c r="C2319" s="121"/>
      <c r="E2319" s="1"/>
    </row>
    <row r="2320" spans="3:5" ht="11.25">
      <c r="C2320" s="121"/>
      <c r="E2320" s="1"/>
    </row>
    <row r="2321" spans="3:5" ht="11.25">
      <c r="C2321" s="121"/>
      <c r="E2321" s="1"/>
    </row>
    <row r="2322" spans="3:5" ht="11.25">
      <c r="C2322" s="121"/>
      <c r="E2322" s="1"/>
    </row>
    <row r="2323" spans="3:5" ht="11.25">
      <c r="C2323" s="121"/>
      <c r="E2323" s="1"/>
    </row>
    <row r="2324" spans="3:5" ht="11.25">
      <c r="C2324" s="121"/>
      <c r="E2324" s="1"/>
    </row>
    <row r="2325" spans="3:5" ht="11.25">
      <c r="C2325" s="121"/>
      <c r="E2325" s="1"/>
    </row>
    <row r="2326" spans="3:5" ht="11.25">
      <c r="C2326" s="121"/>
      <c r="E2326" s="1"/>
    </row>
    <row r="2327" spans="3:5" ht="11.25">
      <c r="C2327" s="121"/>
      <c r="E2327" s="1"/>
    </row>
    <row r="2328" spans="3:5" ht="11.25">
      <c r="C2328" s="121"/>
      <c r="E2328" s="1"/>
    </row>
    <row r="2329" spans="3:5" ht="11.25">
      <c r="C2329" s="121"/>
      <c r="E2329" s="1"/>
    </row>
    <row r="2330" spans="3:5" ht="11.25">
      <c r="C2330" s="121"/>
      <c r="E2330" s="1"/>
    </row>
    <row r="2331" spans="3:5" ht="11.25">
      <c r="C2331" s="121"/>
      <c r="E2331" s="1"/>
    </row>
    <row r="2332" spans="3:5" ht="11.25">
      <c r="C2332" s="121"/>
      <c r="E2332" s="1"/>
    </row>
    <row r="2333" spans="3:5" ht="11.25">
      <c r="C2333" s="121"/>
      <c r="E2333" s="1"/>
    </row>
    <row r="2334" spans="3:5" ht="11.25">
      <c r="C2334" s="121"/>
      <c r="E2334" s="1"/>
    </row>
    <row r="2335" spans="3:5" ht="11.25">
      <c r="C2335" s="121"/>
      <c r="E2335" s="1"/>
    </row>
    <row r="2336" spans="3:5" ht="11.25">
      <c r="C2336" s="121"/>
      <c r="E2336" s="1"/>
    </row>
    <row r="2337" spans="3:5" ht="11.25">
      <c r="C2337" s="121"/>
      <c r="E2337" s="1"/>
    </row>
    <row r="2338" spans="3:5" ht="11.25">
      <c r="C2338" s="121"/>
      <c r="E2338" s="1"/>
    </row>
    <row r="2339" spans="3:5" ht="11.25">
      <c r="C2339" s="121"/>
      <c r="E2339" s="1"/>
    </row>
    <row r="2340" spans="3:5" ht="11.25">
      <c r="C2340" s="121"/>
      <c r="E2340" s="1"/>
    </row>
    <row r="2341" spans="3:5" ht="11.25">
      <c r="C2341" s="121"/>
      <c r="E2341" s="1"/>
    </row>
    <row r="2342" spans="3:5" ht="11.25">
      <c r="C2342" s="121"/>
      <c r="E2342" s="1"/>
    </row>
    <row r="2343" spans="3:5" ht="11.25">
      <c r="C2343" s="121"/>
      <c r="E2343" s="1"/>
    </row>
    <row r="2344" spans="3:5" ht="11.25">
      <c r="C2344" s="121"/>
      <c r="E2344" s="1"/>
    </row>
    <row r="2345" spans="3:5" ht="11.25">
      <c r="C2345" s="121"/>
      <c r="E2345" s="1"/>
    </row>
    <row r="2346" spans="3:5" ht="11.25">
      <c r="C2346" s="121"/>
      <c r="E2346" s="1"/>
    </row>
    <row r="2347" spans="3:5" ht="11.25">
      <c r="C2347" s="121"/>
      <c r="E2347" s="1"/>
    </row>
    <row r="2348" spans="3:5" ht="11.25">
      <c r="C2348" s="121"/>
      <c r="E2348" s="1"/>
    </row>
    <row r="2349" spans="3:5" ht="11.25">
      <c r="C2349" s="121"/>
      <c r="E2349" s="1"/>
    </row>
    <row r="2350" spans="3:5" ht="11.25">
      <c r="C2350" s="121"/>
      <c r="E2350" s="1"/>
    </row>
    <row r="2351" spans="3:5" ht="11.25">
      <c r="C2351" s="121"/>
      <c r="E2351" s="1"/>
    </row>
    <row r="2352" spans="3:5" ht="11.25">
      <c r="C2352" s="121"/>
      <c r="E2352" s="1"/>
    </row>
    <row r="2353" spans="3:5" ht="11.25">
      <c r="C2353" s="121"/>
      <c r="E2353" s="1"/>
    </row>
    <row r="2354" spans="3:5" ht="11.25">
      <c r="C2354" s="121"/>
      <c r="E2354" s="1"/>
    </row>
    <row r="2355" spans="3:5" ht="11.25">
      <c r="C2355" s="121"/>
      <c r="E2355" s="1"/>
    </row>
    <row r="2356" spans="3:5" ht="11.25">
      <c r="C2356" s="121"/>
      <c r="E2356" s="1"/>
    </row>
    <row r="2357" spans="3:5" ht="11.25">
      <c r="C2357" s="121"/>
      <c r="E2357" s="1"/>
    </row>
    <row r="2358" spans="3:5" ht="11.25">
      <c r="C2358" s="121"/>
      <c r="E2358" s="1"/>
    </row>
    <row r="2359" spans="3:5" ht="11.25">
      <c r="C2359" s="121"/>
      <c r="E2359" s="1"/>
    </row>
    <row r="2360" spans="3:5" ht="11.25">
      <c r="C2360" s="121"/>
      <c r="E2360" s="1"/>
    </row>
    <row r="2361" spans="3:5" ht="11.25">
      <c r="C2361" s="121"/>
      <c r="E2361" s="1"/>
    </row>
    <row r="2362" spans="3:5" ht="11.25">
      <c r="C2362" s="121"/>
      <c r="E2362" s="1"/>
    </row>
    <row r="2363" spans="3:5" ht="11.25">
      <c r="C2363" s="121"/>
      <c r="E2363" s="1"/>
    </row>
    <row r="2364" spans="3:5" ht="11.25">
      <c r="C2364" s="121"/>
      <c r="E2364" s="1"/>
    </row>
    <row r="2365" spans="3:5" ht="11.25">
      <c r="C2365" s="121"/>
      <c r="E2365" s="1"/>
    </row>
    <row r="2366" spans="3:5" ht="11.25">
      <c r="C2366" s="121"/>
      <c r="E2366" s="1"/>
    </row>
    <row r="2367" spans="3:5" ht="11.25">
      <c r="C2367" s="121"/>
      <c r="E2367" s="1"/>
    </row>
    <row r="2368" spans="3:5" ht="11.25">
      <c r="C2368" s="121"/>
      <c r="E2368" s="1"/>
    </row>
    <row r="2369" spans="3:5" ht="11.25">
      <c r="C2369" s="121"/>
      <c r="E2369" s="1"/>
    </row>
    <row r="2370" spans="3:5" ht="11.25">
      <c r="C2370" s="121"/>
      <c r="E2370" s="1"/>
    </row>
    <row r="2371" spans="3:5" ht="11.25">
      <c r="C2371" s="121"/>
      <c r="E2371" s="1"/>
    </row>
    <row r="2372" spans="3:5" ht="11.25">
      <c r="C2372" s="121"/>
      <c r="E2372" s="1"/>
    </row>
    <row r="2373" spans="3:5" ht="11.25">
      <c r="C2373" s="121"/>
      <c r="E2373" s="1"/>
    </row>
    <row r="2374" spans="3:5" ht="11.25">
      <c r="C2374" s="121"/>
      <c r="E2374" s="1"/>
    </row>
    <row r="2375" spans="3:5" ht="11.25">
      <c r="C2375" s="121"/>
      <c r="E2375" s="1"/>
    </row>
    <row r="2376" spans="3:5" ht="11.25">
      <c r="C2376" s="121"/>
      <c r="E2376" s="1"/>
    </row>
    <row r="2377" spans="3:5" ht="11.25">
      <c r="C2377" s="121"/>
      <c r="E2377" s="1"/>
    </row>
    <row r="2378" spans="3:5" ht="11.25">
      <c r="C2378" s="121"/>
      <c r="E2378" s="1"/>
    </row>
    <row r="2379" spans="3:5" ht="11.25">
      <c r="C2379" s="121"/>
      <c r="E2379" s="1"/>
    </row>
    <row r="2380" spans="3:5" ht="11.25">
      <c r="C2380" s="121"/>
      <c r="E2380" s="1"/>
    </row>
    <row r="2381" spans="3:5" ht="11.25">
      <c r="C2381" s="121"/>
      <c r="E2381" s="1"/>
    </row>
    <row r="2382" spans="3:5" ht="11.25">
      <c r="C2382" s="121"/>
      <c r="E2382" s="1"/>
    </row>
    <row r="2383" spans="3:5" ht="11.25">
      <c r="C2383" s="121"/>
      <c r="E2383" s="1"/>
    </row>
    <row r="2384" spans="3:5" ht="11.25">
      <c r="C2384" s="121"/>
      <c r="E2384" s="1"/>
    </row>
    <row r="2385" spans="3:5" ht="11.25">
      <c r="C2385" s="121"/>
      <c r="E2385" s="1"/>
    </row>
    <row r="2386" spans="3:5" ht="11.25">
      <c r="C2386" s="121"/>
      <c r="E2386" s="1"/>
    </row>
    <row r="2387" spans="3:5" ht="11.25">
      <c r="C2387" s="121"/>
      <c r="E2387" s="1"/>
    </row>
    <row r="2388" spans="3:5" ht="11.25">
      <c r="C2388" s="121"/>
      <c r="E2388" s="1"/>
    </row>
    <row r="2389" spans="3:5" ht="11.25">
      <c r="C2389" s="121"/>
      <c r="E2389" s="1"/>
    </row>
    <row r="2390" spans="3:5" ht="11.25">
      <c r="C2390" s="121"/>
      <c r="E2390" s="1"/>
    </row>
    <row r="2391" spans="3:5" ht="11.25">
      <c r="C2391" s="121"/>
      <c r="E2391" s="1"/>
    </row>
    <row r="2392" spans="3:5" ht="11.25">
      <c r="C2392" s="121"/>
      <c r="E2392" s="1"/>
    </row>
    <row r="2393" spans="3:5" ht="11.25">
      <c r="C2393" s="121"/>
      <c r="E2393" s="1"/>
    </row>
    <row r="2394" spans="3:5" ht="11.25">
      <c r="C2394" s="121"/>
      <c r="E2394" s="1"/>
    </row>
    <row r="2395" spans="3:5" ht="11.25">
      <c r="C2395" s="121"/>
      <c r="E2395" s="1"/>
    </row>
    <row r="2396" spans="3:5" ht="11.25">
      <c r="C2396" s="121"/>
      <c r="E2396" s="1"/>
    </row>
    <row r="2397" spans="3:5" ht="11.25">
      <c r="C2397" s="121"/>
      <c r="E2397" s="1"/>
    </row>
    <row r="2398" spans="3:5" ht="11.25">
      <c r="C2398" s="121"/>
      <c r="E2398" s="1"/>
    </row>
    <row r="2399" spans="3:5" ht="11.25">
      <c r="C2399" s="121"/>
      <c r="E2399" s="1"/>
    </row>
    <row r="2400" spans="3:5" ht="11.25">
      <c r="C2400" s="121"/>
      <c r="E2400" s="1"/>
    </row>
    <row r="2401" spans="3:5" ht="11.25">
      <c r="C2401" s="121"/>
      <c r="E2401" s="1"/>
    </row>
    <row r="2402" spans="3:5" ht="11.25">
      <c r="C2402" s="121"/>
      <c r="E2402" s="1"/>
    </row>
    <row r="2403" spans="3:5" ht="11.25">
      <c r="C2403" s="121"/>
      <c r="E2403" s="1"/>
    </row>
    <row r="2404" spans="3:5" ht="11.25">
      <c r="C2404" s="121"/>
      <c r="E2404" s="1"/>
    </row>
    <row r="2405" spans="3:5" ht="11.25">
      <c r="C2405" s="121"/>
      <c r="E2405" s="1"/>
    </row>
    <row r="2406" spans="3:5" ht="11.25">
      <c r="C2406" s="121"/>
      <c r="E2406" s="1"/>
    </row>
    <row r="2407" spans="3:5" ht="11.25">
      <c r="C2407" s="121"/>
      <c r="E2407" s="1"/>
    </row>
    <row r="2408" spans="3:5" ht="11.25">
      <c r="C2408" s="121"/>
      <c r="E2408" s="1"/>
    </row>
    <row r="2409" spans="3:5" ht="11.25">
      <c r="C2409" s="121"/>
      <c r="E2409" s="1"/>
    </row>
    <row r="2410" spans="3:5" ht="11.25">
      <c r="C2410" s="121"/>
      <c r="E2410" s="1"/>
    </row>
    <row r="2411" spans="3:5" ht="11.25">
      <c r="C2411" s="121"/>
      <c r="E2411" s="1"/>
    </row>
    <row r="2412" spans="3:5" ht="11.25">
      <c r="C2412" s="121"/>
      <c r="E2412" s="1"/>
    </row>
    <row r="2413" spans="3:5" ht="11.25">
      <c r="C2413" s="121"/>
      <c r="E2413" s="1"/>
    </row>
    <row r="2414" spans="3:5" ht="11.25">
      <c r="C2414" s="121"/>
      <c r="E2414" s="1"/>
    </row>
    <row r="2415" spans="3:5" ht="11.25">
      <c r="C2415" s="121"/>
      <c r="E2415" s="1"/>
    </row>
    <row r="2416" spans="3:5" ht="11.25">
      <c r="C2416" s="121"/>
      <c r="E2416" s="1"/>
    </row>
    <row r="2417" spans="3:5" ht="11.25">
      <c r="C2417" s="121"/>
      <c r="E2417" s="1"/>
    </row>
    <row r="2418" spans="3:5" ht="11.25">
      <c r="C2418" s="121"/>
      <c r="E2418" s="1"/>
    </row>
    <row r="2419" spans="3:5" ht="11.25">
      <c r="C2419" s="121"/>
      <c r="E2419" s="1"/>
    </row>
    <row r="2420" spans="3:5" ht="11.25">
      <c r="C2420" s="121"/>
      <c r="E2420" s="1"/>
    </row>
    <row r="2421" spans="3:5" ht="11.25">
      <c r="C2421" s="121"/>
      <c r="E2421" s="1"/>
    </row>
    <row r="2422" spans="3:5" ht="11.25">
      <c r="C2422" s="121"/>
      <c r="E2422" s="1"/>
    </row>
    <row r="2423" spans="3:5" ht="11.25">
      <c r="C2423" s="121"/>
      <c r="E2423" s="1"/>
    </row>
    <row r="2424" spans="3:5" ht="11.25">
      <c r="C2424" s="121"/>
      <c r="E2424" s="1"/>
    </row>
    <row r="2425" spans="3:5" ht="11.25">
      <c r="C2425" s="121"/>
      <c r="E2425" s="1"/>
    </row>
    <row r="2426" spans="3:5" ht="11.25">
      <c r="C2426" s="121"/>
      <c r="E2426" s="1"/>
    </row>
    <row r="2427" spans="3:5" ht="11.25">
      <c r="C2427" s="121"/>
      <c r="E2427" s="1"/>
    </row>
    <row r="2428" spans="3:5" ht="11.25">
      <c r="C2428" s="121"/>
      <c r="E2428" s="1"/>
    </row>
    <row r="2429" spans="3:5" ht="11.25">
      <c r="C2429" s="121"/>
      <c r="E2429" s="1"/>
    </row>
    <row r="2430" spans="3:5" ht="11.25">
      <c r="C2430" s="121"/>
      <c r="E2430" s="1"/>
    </row>
    <row r="2431" spans="3:5" ht="11.25">
      <c r="C2431" s="121"/>
      <c r="E2431" s="1"/>
    </row>
    <row r="2432" spans="3:5" ht="11.25">
      <c r="C2432" s="121"/>
      <c r="E2432" s="1"/>
    </row>
    <row r="2433" spans="3:5" ht="11.25">
      <c r="C2433" s="121"/>
      <c r="E2433" s="1"/>
    </row>
    <row r="2434" spans="3:5" ht="11.25">
      <c r="C2434" s="121"/>
      <c r="E2434" s="1"/>
    </row>
    <row r="2435" spans="3:5" ht="11.25">
      <c r="C2435" s="121"/>
      <c r="E2435" s="1"/>
    </row>
    <row r="2436" spans="3:5" ht="11.25">
      <c r="C2436" s="121"/>
      <c r="E2436" s="1"/>
    </row>
    <row r="2437" spans="3:5" ht="11.25">
      <c r="C2437" s="121"/>
      <c r="E2437" s="1"/>
    </row>
    <row r="2438" spans="3:5" ht="11.25">
      <c r="C2438" s="121"/>
      <c r="E2438" s="1"/>
    </row>
    <row r="2439" spans="3:5" ht="11.25">
      <c r="C2439" s="121"/>
      <c r="E2439" s="1"/>
    </row>
    <row r="2440" spans="3:5" ht="11.25">
      <c r="C2440" s="121"/>
      <c r="E2440" s="1"/>
    </row>
    <row r="2441" spans="3:5" ht="11.25">
      <c r="C2441" s="121"/>
      <c r="E2441" s="1"/>
    </row>
    <row r="2442" spans="3:5" ht="11.25">
      <c r="C2442" s="121"/>
      <c r="E2442" s="1"/>
    </row>
    <row r="2443" spans="3:5" ht="11.25">
      <c r="C2443" s="121"/>
      <c r="E2443" s="1"/>
    </row>
    <row r="2444" spans="3:5" ht="11.25">
      <c r="C2444" s="121"/>
      <c r="E2444" s="1"/>
    </row>
    <row r="2445" spans="3:5" ht="11.25">
      <c r="C2445" s="121"/>
      <c r="E2445" s="1"/>
    </row>
    <row r="2446" spans="3:5" ht="11.25">
      <c r="C2446" s="121"/>
      <c r="E2446" s="1"/>
    </row>
    <row r="2447" spans="3:5" ht="11.25">
      <c r="C2447" s="121"/>
      <c r="E2447" s="1"/>
    </row>
    <row r="2448" spans="3:5" ht="11.25">
      <c r="C2448" s="121"/>
      <c r="E2448" s="1"/>
    </row>
    <row r="2449" spans="3:5" ht="11.25">
      <c r="C2449" s="121"/>
      <c r="E2449" s="1"/>
    </row>
    <row r="2450" spans="3:5" ht="11.25">
      <c r="C2450" s="121"/>
      <c r="E2450" s="1"/>
    </row>
    <row r="2451" spans="3:5" ht="11.25">
      <c r="C2451" s="121"/>
      <c r="E2451" s="1"/>
    </row>
    <row r="2452" spans="3:5" ht="11.25">
      <c r="C2452" s="121"/>
      <c r="E2452" s="1"/>
    </row>
    <row r="2453" spans="3:5" ht="11.25">
      <c r="C2453" s="121"/>
      <c r="E2453" s="1"/>
    </row>
    <row r="2454" spans="3:5" ht="11.25">
      <c r="C2454" s="121"/>
      <c r="E2454" s="1"/>
    </row>
    <row r="2455" spans="3:5" ht="11.25">
      <c r="C2455" s="121"/>
      <c r="E2455" s="1"/>
    </row>
    <row r="2456" spans="3:5" ht="11.25">
      <c r="C2456" s="121"/>
      <c r="E2456" s="1"/>
    </row>
    <row r="2457" spans="3:5" ht="11.25">
      <c r="C2457" s="121"/>
      <c r="E2457" s="1"/>
    </row>
    <row r="2458" spans="3:5" ht="11.25">
      <c r="C2458" s="121"/>
      <c r="E2458" s="1"/>
    </row>
    <row r="2459" spans="3:5" ht="11.25">
      <c r="C2459" s="121"/>
      <c r="E2459" s="1"/>
    </row>
    <row r="2460" spans="3:5" ht="11.25">
      <c r="C2460" s="121"/>
      <c r="E2460" s="1"/>
    </row>
    <row r="2461" spans="3:5" ht="11.25">
      <c r="C2461" s="121"/>
      <c r="E2461" s="1"/>
    </row>
    <row r="2462" spans="3:5" ht="11.25">
      <c r="C2462" s="121"/>
      <c r="E2462" s="1"/>
    </row>
    <row r="2463" spans="3:5" ht="11.25">
      <c r="C2463" s="121"/>
      <c r="E2463" s="1"/>
    </row>
    <row r="2464" spans="3:5" ht="11.25">
      <c r="C2464" s="121"/>
      <c r="E2464" s="1"/>
    </row>
    <row r="2465" spans="3:5" ht="11.25">
      <c r="C2465" s="121"/>
      <c r="E2465" s="1"/>
    </row>
    <row r="2466" spans="3:5" ht="11.25">
      <c r="C2466" s="121"/>
      <c r="E2466" s="1"/>
    </row>
    <row r="2467" spans="3:5" ht="11.25">
      <c r="C2467" s="121"/>
      <c r="E2467" s="1"/>
    </row>
    <row r="2468" spans="3:5" ht="11.25">
      <c r="C2468" s="121"/>
      <c r="E2468" s="1"/>
    </row>
    <row r="2469" spans="3:5" ht="11.25">
      <c r="C2469" s="121"/>
      <c r="E2469" s="1"/>
    </row>
    <row r="2470" spans="3:5" ht="11.25">
      <c r="C2470" s="121"/>
      <c r="E2470" s="1"/>
    </row>
    <row r="2471" spans="3:5" ht="11.25">
      <c r="C2471" s="121"/>
      <c r="E2471" s="1"/>
    </row>
    <row r="2472" spans="3:5" ht="11.25">
      <c r="C2472" s="121"/>
      <c r="E2472" s="1"/>
    </row>
    <row r="2473" spans="3:5" ht="11.25">
      <c r="C2473" s="121"/>
      <c r="E2473" s="1"/>
    </row>
    <row r="2474" spans="3:5" ht="11.25">
      <c r="C2474" s="121"/>
      <c r="E2474" s="1"/>
    </row>
    <row r="2475" spans="3:5" ht="11.25">
      <c r="C2475" s="121"/>
      <c r="E2475" s="1"/>
    </row>
    <row r="2476" spans="3:5" ht="11.25">
      <c r="C2476" s="121"/>
      <c r="E2476" s="1"/>
    </row>
    <row r="2477" spans="3:5" ht="11.25">
      <c r="C2477" s="121"/>
      <c r="E2477" s="1"/>
    </row>
    <row r="2478" spans="3:5" ht="11.25">
      <c r="C2478" s="121"/>
      <c r="E2478" s="1"/>
    </row>
    <row r="2479" spans="3:5" ht="11.25">
      <c r="C2479" s="121"/>
      <c r="E2479" s="1"/>
    </row>
    <row r="2480" spans="3:5" ht="11.25">
      <c r="C2480" s="121"/>
      <c r="E2480" s="1"/>
    </row>
    <row r="2481" spans="3:5" ht="11.25">
      <c r="C2481" s="121"/>
      <c r="E2481" s="1"/>
    </row>
    <row r="2482" spans="3:5" ht="11.25">
      <c r="C2482" s="121"/>
      <c r="E2482" s="1"/>
    </row>
    <row r="2483" spans="3:5" ht="11.25">
      <c r="C2483" s="121"/>
      <c r="E2483" s="1"/>
    </row>
    <row r="2484" spans="3:5" ht="11.25">
      <c r="C2484" s="121"/>
      <c r="E2484" s="1"/>
    </row>
    <row r="2485" spans="3:5" ht="11.25">
      <c r="C2485" s="121"/>
      <c r="E2485" s="1"/>
    </row>
    <row r="2486" spans="3:5" ht="11.25">
      <c r="C2486" s="121"/>
      <c r="E2486" s="1"/>
    </row>
    <row r="2487" spans="3:5" ht="11.25">
      <c r="C2487" s="121"/>
      <c r="E2487" s="1"/>
    </row>
    <row r="2488" spans="3:5" ht="11.25">
      <c r="C2488" s="121"/>
      <c r="E2488" s="1"/>
    </row>
    <row r="2489" spans="3:5" ht="11.25">
      <c r="C2489" s="121"/>
      <c r="E2489" s="1"/>
    </row>
    <row r="2490" spans="3:5" ht="11.25">
      <c r="C2490" s="121"/>
      <c r="E2490" s="1"/>
    </row>
    <row r="2491" spans="3:5" ht="11.25">
      <c r="C2491" s="121"/>
      <c r="E2491" s="1"/>
    </row>
    <row r="2492" spans="3:5" ht="11.25">
      <c r="C2492" s="121"/>
      <c r="E2492" s="1"/>
    </row>
    <row r="2493" spans="3:5" ht="11.25">
      <c r="C2493" s="121"/>
      <c r="E2493" s="1"/>
    </row>
    <row r="2494" spans="3:5" ht="11.25">
      <c r="C2494" s="121"/>
      <c r="E2494" s="1"/>
    </row>
    <row r="2495" spans="3:5" ht="11.25">
      <c r="C2495" s="121"/>
      <c r="E2495" s="1"/>
    </row>
    <row r="2496" spans="3:5" ht="11.25">
      <c r="C2496" s="121"/>
      <c r="E2496" s="1"/>
    </row>
    <row r="2497" spans="3:5" ht="11.25">
      <c r="C2497" s="121"/>
      <c r="E2497" s="1"/>
    </row>
    <row r="2498" spans="3:5" ht="11.25">
      <c r="C2498" s="121"/>
      <c r="E2498" s="1"/>
    </row>
    <row r="2499" spans="3:5" ht="11.25">
      <c r="C2499" s="121"/>
      <c r="E2499" s="1"/>
    </row>
    <row r="2500" spans="3:5" ht="11.25">
      <c r="C2500" s="121"/>
      <c r="E2500" s="1"/>
    </row>
    <row r="2501" spans="3:5" ht="11.25">
      <c r="C2501" s="121"/>
      <c r="E2501" s="1"/>
    </row>
    <row r="2502" spans="3:5" ht="11.25">
      <c r="C2502" s="121"/>
      <c r="E2502" s="1"/>
    </row>
    <row r="2503" spans="3:5" ht="11.25">
      <c r="C2503" s="121"/>
      <c r="E2503" s="1"/>
    </row>
    <row r="2504" spans="3:5" ht="11.25">
      <c r="C2504" s="121"/>
      <c r="E2504" s="1"/>
    </row>
    <row r="2505" spans="3:5" ht="11.25">
      <c r="C2505" s="121"/>
      <c r="E2505" s="1"/>
    </row>
    <row r="2506" spans="3:5" ht="11.25">
      <c r="C2506" s="121"/>
      <c r="E2506" s="1"/>
    </row>
    <row r="2507" spans="3:5" ht="11.25">
      <c r="C2507" s="121"/>
      <c r="E2507" s="1"/>
    </row>
    <row r="2508" spans="3:5" ht="11.25">
      <c r="C2508" s="121"/>
      <c r="E2508" s="1"/>
    </row>
    <row r="2509" spans="3:5" ht="11.25">
      <c r="C2509" s="121"/>
      <c r="E2509" s="1"/>
    </row>
    <row r="2510" spans="3:5" ht="11.25">
      <c r="C2510" s="121"/>
      <c r="E2510" s="1"/>
    </row>
    <row r="2511" spans="3:5" ht="11.25">
      <c r="C2511" s="121"/>
      <c r="E2511" s="1"/>
    </row>
    <row r="2512" spans="3:5" ht="11.25">
      <c r="C2512" s="121"/>
      <c r="E2512" s="1"/>
    </row>
    <row r="2513" spans="3:5" ht="11.25">
      <c r="C2513" s="121"/>
      <c r="E2513" s="1"/>
    </row>
    <row r="2514" spans="3:5" ht="11.25">
      <c r="C2514" s="121"/>
      <c r="E2514" s="1"/>
    </row>
    <row r="2515" spans="3:5" ht="11.25">
      <c r="C2515" s="121"/>
      <c r="E2515" s="1"/>
    </row>
    <row r="2516" spans="3:5" ht="11.25">
      <c r="C2516" s="121"/>
      <c r="E2516" s="1"/>
    </row>
    <row r="2517" spans="3:5" ht="11.25">
      <c r="C2517" s="121"/>
      <c r="E2517" s="1"/>
    </row>
    <row r="2518" spans="3:5" ht="11.25">
      <c r="C2518" s="121"/>
      <c r="E2518" s="1"/>
    </row>
    <row r="2519" spans="3:5" ht="11.25">
      <c r="C2519" s="121"/>
      <c r="E2519" s="1"/>
    </row>
    <row r="2520" spans="3:5" ht="11.25">
      <c r="C2520" s="121"/>
      <c r="E2520" s="1"/>
    </row>
    <row r="2521" spans="3:5" ht="11.25">
      <c r="C2521" s="121"/>
      <c r="E2521" s="1"/>
    </row>
    <row r="2522" spans="3:5" ht="11.25">
      <c r="C2522" s="121"/>
      <c r="E2522" s="1"/>
    </row>
    <row r="2523" spans="3:5" ht="11.25">
      <c r="C2523" s="121"/>
      <c r="E2523" s="1"/>
    </row>
    <row r="2524" spans="3:5" ht="11.25">
      <c r="C2524" s="121"/>
      <c r="E2524" s="1"/>
    </row>
    <row r="2525" spans="3:5" ht="11.25">
      <c r="C2525" s="121"/>
      <c r="E2525" s="1"/>
    </row>
    <row r="2526" spans="3:5" ht="11.25">
      <c r="C2526" s="121"/>
      <c r="E2526" s="1"/>
    </row>
    <row r="2527" spans="3:5" ht="11.25">
      <c r="C2527" s="121"/>
      <c r="E2527" s="1"/>
    </row>
    <row r="2528" spans="3:5" ht="11.25">
      <c r="C2528" s="121"/>
      <c r="E2528" s="1"/>
    </row>
    <row r="2529" spans="3:5" ht="11.25">
      <c r="C2529" s="121"/>
      <c r="E2529" s="1"/>
    </row>
    <row r="2530" spans="3:5" ht="11.25">
      <c r="C2530" s="121"/>
      <c r="E2530" s="1"/>
    </row>
    <row r="2531" spans="3:5" ht="11.25">
      <c r="C2531" s="121"/>
      <c r="E2531" s="1"/>
    </row>
    <row r="2532" spans="3:5" ht="11.25">
      <c r="C2532" s="121"/>
      <c r="E2532" s="1"/>
    </row>
    <row r="2533" spans="3:5" ht="11.25">
      <c r="C2533" s="121"/>
      <c r="E2533" s="1"/>
    </row>
    <row r="2534" spans="3:5" ht="11.25">
      <c r="C2534" s="121"/>
      <c r="E2534" s="1"/>
    </row>
    <row r="2535" spans="3:5" ht="11.25">
      <c r="C2535" s="121"/>
      <c r="E2535" s="1"/>
    </row>
    <row r="2536" spans="3:5" ht="11.25">
      <c r="C2536" s="121"/>
      <c r="E2536" s="1"/>
    </row>
    <row r="2537" spans="3:5" ht="11.25">
      <c r="C2537" s="121"/>
      <c r="E2537" s="1"/>
    </row>
    <row r="2538" spans="3:5" ht="11.25">
      <c r="C2538" s="121"/>
      <c r="E2538" s="1"/>
    </row>
    <row r="2539" spans="3:5" ht="11.25">
      <c r="C2539" s="121"/>
      <c r="E2539" s="1"/>
    </row>
    <row r="2540" spans="3:5" ht="11.25">
      <c r="C2540" s="121"/>
      <c r="E2540" s="1"/>
    </row>
    <row r="2541" spans="3:5" ht="11.25">
      <c r="C2541" s="121"/>
      <c r="E2541" s="1"/>
    </row>
    <row r="2542" spans="3:5" ht="11.25">
      <c r="C2542" s="121"/>
      <c r="E2542" s="1"/>
    </row>
    <row r="2543" spans="3:5" ht="11.25">
      <c r="C2543" s="121"/>
      <c r="E2543" s="1"/>
    </row>
    <row r="2544" spans="3:5" ht="11.25">
      <c r="C2544" s="121"/>
      <c r="E2544" s="1"/>
    </row>
    <row r="2545" spans="3:5" ht="11.25">
      <c r="C2545" s="121"/>
      <c r="E2545" s="1"/>
    </row>
    <row r="2546" spans="3:5" ht="11.25">
      <c r="C2546" s="121"/>
      <c r="E2546" s="1"/>
    </row>
    <row r="2547" spans="3:5" ht="11.25">
      <c r="C2547" s="121"/>
      <c r="E2547" s="1"/>
    </row>
    <row r="2548" spans="3:5" ht="11.25">
      <c r="C2548" s="121"/>
      <c r="E2548" s="1"/>
    </row>
    <row r="2549" spans="3:5" ht="11.25">
      <c r="C2549" s="121"/>
      <c r="E2549" s="1"/>
    </row>
    <row r="2550" spans="3:5" ht="11.25">
      <c r="C2550" s="121"/>
      <c r="E2550" s="1"/>
    </row>
    <row r="2551" spans="3:5" ht="11.25">
      <c r="C2551" s="121"/>
      <c r="E2551" s="1"/>
    </row>
    <row r="2552" spans="3:5" ht="11.25">
      <c r="C2552" s="121"/>
      <c r="E2552" s="1"/>
    </row>
    <row r="2553" spans="3:5" ht="11.25">
      <c r="C2553" s="121"/>
      <c r="E2553" s="1"/>
    </row>
    <row r="2554" spans="3:5" ht="11.25">
      <c r="C2554" s="121"/>
      <c r="E2554" s="1"/>
    </row>
    <row r="2555" spans="3:5" ht="11.25">
      <c r="C2555" s="121"/>
      <c r="E2555" s="1"/>
    </row>
    <row r="2556" spans="3:5" ht="11.25">
      <c r="C2556" s="121"/>
      <c r="E2556" s="1"/>
    </row>
    <row r="2557" spans="3:5" ht="11.25">
      <c r="C2557" s="121"/>
      <c r="E2557" s="1"/>
    </row>
    <row r="2558" spans="3:5" ht="11.25">
      <c r="C2558" s="121"/>
      <c r="E2558" s="1"/>
    </row>
    <row r="2559" spans="3:5" ht="11.25">
      <c r="C2559" s="121"/>
      <c r="E2559" s="1"/>
    </row>
    <row r="2560" spans="3:5" ht="11.25">
      <c r="C2560" s="121"/>
      <c r="E2560" s="1"/>
    </row>
    <row r="2561" spans="3:5" ht="11.25">
      <c r="C2561" s="121"/>
      <c r="E2561" s="1"/>
    </row>
    <row r="2562" spans="3:5" ht="11.25">
      <c r="C2562" s="121"/>
      <c r="E2562" s="1"/>
    </row>
    <row r="2563" spans="3:5" ht="11.25">
      <c r="C2563" s="121"/>
      <c r="E2563" s="1"/>
    </row>
    <row r="2564" spans="3:5" ht="11.25">
      <c r="C2564" s="121"/>
      <c r="E2564" s="1"/>
    </row>
    <row r="2565" spans="3:5" ht="11.25">
      <c r="C2565" s="121"/>
      <c r="E2565" s="1"/>
    </row>
    <row r="2566" spans="3:5" ht="11.25">
      <c r="C2566" s="121"/>
      <c r="E2566" s="1"/>
    </row>
    <row r="2567" spans="3:5" ht="11.25">
      <c r="C2567" s="121"/>
      <c r="E2567" s="1"/>
    </row>
    <row r="2568" spans="3:5" ht="11.25">
      <c r="C2568" s="121"/>
      <c r="E2568" s="1"/>
    </row>
    <row r="2569" spans="3:5" ht="11.25">
      <c r="C2569" s="121"/>
      <c r="E2569" s="1"/>
    </row>
    <row r="2570" spans="3:5" ht="11.25">
      <c r="C2570" s="121"/>
      <c r="E2570" s="1"/>
    </row>
    <row r="2571" spans="3:5" ht="11.25">
      <c r="C2571" s="121"/>
      <c r="E2571" s="1"/>
    </row>
    <row r="2572" spans="3:5" ht="11.25">
      <c r="C2572" s="121"/>
      <c r="E2572" s="1"/>
    </row>
    <row r="2573" spans="3:5" ht="11.25">
      <c r="C2573" s="121"/>
      <c r="E2573" s="1"/>
    </row>
    <row r="2574" spans="3:5" ht="11.25">
      <c r="C2574" s="121"/>
      <c r="E2574" s="1"/>
    </row>
    <row r="2575" spans="3:5" ht="11.25">
      <c r="C2575" s="121"/>
      <c r="E2575" s="1"/>
    </row>
    <row r="2576" spans="3:5" ht="11.25">
      <c r="C2576" s="121"/>
      <c r="E2576" s="1"/>
    </row>
    <row r="2577" spans="3:5" ht="11.25">
      <c r="C2577" s="121"/>
      <c r="E2577" s="1"/>
    </row>
    <row r="2578" spans="3:5" ht="11.25">
      <c r="C2578" s="121"/>
      <c r="E2578" s="1"/>
    </row>
    <row r="2579" spans="3:5" ht="11.25">
      <c r="C2579" s="121"/>
      <c r="E2579" s="1"/>
    </row>
    <row r="2580" spans="3:5" ht="11.25">
      <c r="C2580" s="121"/>
      <c r="E2580" s="1"/>
    </row>
    <row r="2581" spans="3:5" ht="11.25">
      <c r="C2581" s="121"/>
      <c r="E2581" s="1"/>
    </row>
    <row r="2582" spans="3:5" ht="11.25">
      <c r="C2582" s="121"/>
      <c r="E2582" s="1"/>
    </row>
    <row r="2583" spans="3:5" ht="11.25">
      <c r="C2583" s="121"/>
      <c r="E2583" s="1"/>
    </row>
    <row r="2584" ht="11.25">
      <c r="E2584" s="1"/>
    </row>
    <row r="2585" ht="11.25">
      <c r="E2585" s="1"/>
    </row>
    <row r="2586" ht="11.25">
      <c r="E2586" s="1"/>
    </row>
    <row r="2587" ht="11.25">
      <c r="E2587" s="1"/>
    </row>
    <row r="2588" ht="11.25">
      <c r="E2588" s="1"/>
    </row>
    <row r="2589" ht="11.25">
      <c r="E2589" s="1"/>
    </row>
    <row r="2590" ht="11.25">
      <c r="E2590" s="1"/>
    </row>
    <row r="2591" ht="11.25">
      <c r="E2591" s="1"/>
    </row>
    <row r="2592" ht="11.25">
      <c r="E2592" s="1"/>
    </row>
    <row r="2593" ht="11.25">
      <c r="E2593" s="1"/>
    </row>
    <row r="2594" ht="11.25">
      <c r="E2594" s="1"/>
    </row>
    <row r="2595" ht="11.25">
      <c r="E2595" s="1"/>
    </row>
    <row r="2596" ht="11.25">
      <c r="E2596" s="1"/>
    </row>
    <row r="2597" ht="11.25">
      <c r="E2597" s="1"/>
    </row>
    <row r="2598" ht="11.25">
      <c r="E2598" s="1"/>
    </row>
    <row r="2599" ht="11.25">
      <c r="E2599" s="1"/>
    </row>
    <row r="2600" ht="11.25">
      <c r="E2600" s="1"/>
    </row>
    <row r="2601" ht="11.25">
      <c r="E2601" s="1"/>
    </row>
    <row r="2602" ht="11.25">
      <c r="E2602" s="1"/>
    </row>
    <row r="2603" ht="11.25">
      <c r="E2603" s="1"/>
    </row>
    <row r="2604" ht="11.25">
      <c r="E2604" s="1"/>
    </row>
    <row r="2605" ht="11.25">
      <c r="E2605" s="1"/>
    </row>
    <row r="2606" ht="11.25">
      <c r="E2606" s="1"/>
    </row>
    <row r="2607" ht="11.25">
      <c r="E2607" s="1"/>
    </row>
    <row r="2608" ht="11.25">
      <c r="E2608" s="1"/>
    </row>
    <row r="2609" ht="11.25">
      <c r="E2609" s="1"/>
    </row>
    <row r="2610" ht="11.25">
      <c r="E2610" s="1"/>
    </row>
    <row r="2611" ht="11.25">
      <c r="E2611" s="1"/>
    </row>
    <row r="2612" ht="11.25">
      <c r="E2612" s="1"/>
    </row>
    <row r="2613" ht="11.25">
      <c r="E2613" s="1"/>
    </row>
    <row r="2614" ht="11.25">
      <c r="E2614" s="1"/>
    </row>
    <row r="2615" ht="11.25">
      <c r="E2615" s="1"/>
    </row>
    <row r="2616" ht="11.25">
      <c r="E2616" s="1"/>
    </row>
    <row r="2617" ht="11.25">
      <c r="E2617" s="1"/>
    </row>
    <row r="2618" ht="11.25">
      <c r="E2618" s="1"/>
    </row>
    <row r="2619" ht="11.25">
      <c r="E2619" s="1"/>
    </row>
    <row r="2620" ht="11.25">
      <c r="E2620" s="1"/>
    </row>
    <row r="2621" ht="11.25">
      <c r="E2621" s="1"/>
    </row>
    <row r="2622" ht="11.25">
      <c r="E2622" s="1"/>
    </row>
    <row r="2623" ht="11.25">
      <c r="E2623" s="1"/>
    </row>
    <row r="2624" ht="11.25">
      <c r="E2624" s="1"/>
    </row>
    <row r="2625" ht="11.25">
      <c r="E2625" s="1"/>
    </row>
    <row r="2626" ht="11.25">
      <c r="E2626" s="1"/>
    </row>
    <row r="2627" ht="11.25">
      <c r="E2627" s="1"/>
    </row>
    <row r="2628" ht="11.25">
      <c r="E2628" s="1"/>
    </row>
    <row r="2629" ht="11.25">
      <c r="E2629" s="1"/>
    </row>
    <row r="2630" ht="11.25">
      <c r="E2630" s="1"/>
    </row>
    <row r="2631" ht="11.25">
      <c r="E2631" s="1"/>
    </row>
    <row r="2632" ht="11.25">
      <c r="E2632" s="1"/>
    </row>
    <row r="2633" ht="11.25">
      <c r="E2633" s="1"/>
    </row>
    <row r="2634" ht="11.25">
      <c r="E2634" s="1"/>
    </row>
    <row r="2635" ht="11.25">
      <c r="E2635" s="1"/>
    </row>
    <row r="2636" ht="11.25">
      <c r="E2636" s="1"/>
    </row>
    <row r="2637" ht="11.25">
      <c r="E2637" s="1"/>
    </row>
    <row r="2638" ht="11.25">
      <c r="E2638" s="1"/>
    </row>
    <row r="2639" ht="11.25">
      <c r="E2639" s="1"/>
    </row>
    <row r="2640" ht="11.25">
      <c r="E2640" s="1"/>
    </row>
    <row r="2641" ht="11.25">
      <c r="E2641" s="1"/>
    </row>
    <row r="2642" ht="11.25">
      <c r="E2642" s="1"/>
    </row>
    <row r="2643" ht="11.25">
      <c r="E2643" s="1"/>
    </row>
    <row r="2644" ht="11.25">
      <c r="E2644" s="1"/>
    </row>
    <row r="2645" ht="11.25">
      <c r="E2645" s="1"/>
    </row>
    <row r="2646" ht="11.25">
      <c r="E2646" s="1"/>
    </row>
    <row r="2647" ht="11.25">
      <c r="E2647" s="1"/>
    </row>
    <row r="2648" ht="11.25">
      <c r="E2648" s="1"/>
    </row>
    <row r="2649" ht="11.25">
      <c r="E2649" s="1"/>
    </row>
    <row r="2650" ht="11.25">
      <c r="E2650" s="1"/>
    </row>
    <row r="2651" ht="11.25">
      <c r="E2651" s="1"/>
    </row>
    <row r="2652" ht="11.25">
      <c r="E2652" s="1"/>
    </row>
    <row r="2653" ht="11.25">
      <c r="E2653" s="1"/>
    </row>
    <row r="2654" ht="11.25">
      <c r="E2654" s="1"/>
    </row>
    <row r="2655" ht="11.25">
      <c r="E2655" s="1"/>
    </row>
    <row r="2656" ht="11.25">
      <c r="E2656" s="1"/>
    </row>
    <row r="2657" ht="11.25">
      <c r="E2657" s="1"/>
    </row>
    <row r="2658" ht="11.25">
      <c r="E2658" s="1"/>
    </row>
    <row r="2659" ht="11.25">
      <c r="E2659" s="1"/>
    </row>
    <row r="2660" ht="11.25">
      <c r="E2660" s="1"/>
    </row>
    <row r="2661" ht="11.25">
      <c r="E2661" s="1"/>
    </row>
    <row r="2662" ht="11.25">
      <c r="E2662" s="1"/>
    </row>
    <row r="2663" ht="11.25">
      <c r="E2663" s="1"/>
    </row>
    <row r="2664" ht="11.25">
      <c r="E2664" s="1"/>
    </row>
    <row r="2665" ht="11.25">
      <c r="E2665" s="1"/>
    </row>
    <row r="2666" ht="11.25">
      <c r="E2666" s="1"/>
    </row>
    <row r="2667" ht="11.25">
      <c r="E2667" s="1"/>
    </row>
    <row r="2668" ht="11.25">
      <c r="E2668" s="1"/>
    </row>
    <row r="2669" ht="11.25">
      <c r="E2669" s="1"/>
    </row>
    <row r="2670" ht="11.25">
      <c r="E2670" s="1"/>
    </row>
    <row r="2671" ht="11.25">
      <c r="E2671" s="1"/>
    </row>
    <row r="2672" ht="11.25">
      <c r="E2672" s="1"/>
    </row>
    <row r="2673" ht="11.25">
      <c r="E2673" s="1"/>
    </row>
    <row r="2674" ht="11.25">
      <c r="E2674" s="1"/>
    </row>
    <row r="2675" ht="11.25">
      <c r="E2675" s="1"/>
    </row>
    <row r="2676" ht="11.25">
      <c r="E2676" s="1"/>
    </row>
    <row r="2677" ht="11.25">
      <c r="E2677" s="1"/>
    </row>
    <row r="2678" ht="11.25">
      <c r="E2678" s="1"/>
    </row>
    <row r="2679" ht="11.25">
      <c r="E2679" s="1"/>
    </row>
    <row r="2680" ht="11.25">
      <c r="E2680" s="1"/>
    </row>
    <row r="2681" ht="11.25">
      <c r="E2681" s="1"/>
    </row>
    <row r="2682" ht="11.25">
      <c r="E2682" s="1"/>
    </row>
    <row r="2683" ht="11.25">
      <c r="E2683" s="1"/>
    </row>
    <row r="2684" ht="11.25">
      <c r="E2684" s="1"/>
    </row>
    <row r="2685" ht="11.25">
      <c r="E2685" s="1"/>
    </row>
    <row r="2686" ht="11.25">
      <c r="E2686" s="1"/>
    </row>
    <row r="2687" ht="11.25">
      <c r="E2687" s="1"/>
    </row>
    <row r="2688" ht="11.25">
      <c r="E2688" s="1"/>
    </row>
    <row r="2689" ht="11.25">
      <c r="E2689" s="1"/>
    </row>
    <row r="2690" ht="11.25">
      <c r="E2690" s="1"/>
    </row>
    <row r="2691" ht="11.25">
      <c r="E2691" s="1"/>
    </row>
    <row r="2692" ht="11.25">
      <c r="E2692" s="1"/>
    </row>
    <row r="2693" ht="11.25">
      <c r="E2693" s="1"/>
    </row>
    <row r="2694" ht="11.25">
      <c r="E2694" s="1"/>
    </row>
    <row r="2695" ht="11.25">
      <c r="E2695" s="1"/>
    </row>
    <row r="2696" ht="11.25">
      <c r="E2696" s="1"/>
    </row>
    <row r="2697" ht="11.25">
      <c r="E2697" s="1"/>
    </row>
    <row r="2698" ht="11.25">
      <c r="E2698" s="1"/>
    </row>
    <row r="2699" ht="11.25">
      <c r="E2699" s="1"/>
    </row>
    <row r="2700" ht="11.25">
      <c r="E2700" s="1"/>
    </row>
    <row r="2701" ht="11.25">
      <c r="E2701" s="1"/>
    </row>
    <row r="2702" ht="11.25">
      <c r="E2702" s="1"/>
    </row>
    <row r="2703" ht="11.25">
      <c r="E2703" s="1"/>
    </row>
    <row r="2704" ht="11.25">
      <c r="E2704" s="1"/>
    </row>
    <row r="2705" ht="11.25">
      <c r="E2705" s="1"/>
    </row>
    <row r="2706" ht="11.25">
      <c r="E2706" s="1"/>
    </row>
    <row r="2707" ht="11.25">
      <c r="E2707" s="1"/>
    </row>
    <row r="2708" ht="11.25">
      <c r="E2708" s="1"/>
    </row>
    <row r="2709" ht="11.25">
      <c r="E2709" s="1"/>
    </row>
    <row r="2710" ht="11.25">
      <c r="E2710" s="1"/>
    </row>
    <row r="2711" ht="11.25">
      <c r="E2711" s="1"/>
    </row>
    <row r="2712" ht="11.25">
      <c r="E2712" s="1"/>
    </row>
    <row r="2713" ht="11.25">
      <c r="E2713" s="1"/>
    </row>
    <row r="2714" ht="11.25">
      <c r="E2714" s="1"/>
    </row>
    <row r="2715" ht="11.25">
      <c r="E2715" s="1"/>
    </row>
    <row r="2716" ht="11.25">
      <c r="E2716" s="1"/>
    </row>
    <row r="2717" ht="11.25">
      <c r="E2717" s="1"/>
    </row>
    <row r="2718" ht="11.25">
      <c r="E2718" s="1"/>
    </row>
    <row r="2719" ht="11.25">
      <c r="E2719" s="1"/>
    </row>
    <row r="2720" ht="11.25">
      <c r="E2720" s="1"/>
    </row>
    <row r="2721" ht="11.25">
      <c r="E2721" s="1"/>
    </row>
    <row r="2722" ht="11.25">
      <c r="E2722" s="1"/>
    </row>
    <row r="2723" ht="11.25">
      <c r="E2723" s="1"/>
    </row>
    <row r="2724" ht="11.25">
      <c r="E2724" s="1"/>
    </row>
    <row r="2725" ht="11.25">
      <c r="E2725" s="1"/>
    </row>
    <row r="2726" ht="11.25">
      <c r="E2726" s="1"/>
    </row>
    <row r="2727" ht="11.25">
      <c r="E2727" s="1"/>
    </row>
    <row r="2728" ht="11.25">
      <c r="E2728" s="1"/>
    </row>
    <row r="2729" ht="11.25">
      <c r="E2729" s="1"/>
    </row>
    <row r="2730" ht="11.25">
      <c r="E2730" s="1"/>
    </row>
    <row r="2731" ht="11.25">
      <c r="E2731" s="1"/>
    </row>
    <row r="2732" ht="11.25">
      <c r="E2732" s="1"/>
    </row>
    <row r="2733" ht="11.25">
      <c r="E2733" s="1"/>
    </row>
    <row r="2734" ht="11.25">
      <c r="E2734" s="1"/>
    </row>
    <row r="2735" ht="11.25">
      <c r="E2735" s="1"/>
    </row>
    <row r="2736" ht="11.25">
      <c r="E2736" s="1"/>
    </row>
    <row r="2737" ht="11.25">
      <c r="E2737" s="1"/>
    </row>
    <row r="2738" ht="11.25">
      <c r="E2738" s="1"/>
    </row>
    <row r="2739" ht="11.25">
      <c r="E2739" s="1"/>
    </row>
    <row r="2740" ht="11.25">
      <c r="E2740" s="1"/>
    </row>
    <row r="2741" ht="11.25">
      <c r="E2741" s="1"/>
    </row>
    <row r="2742" ht="11.25">
      <c r="E2742" s="1"/>
    </row>
    <row r="2743" ht="11.25">
      <c r="E2743" s="1"/>
    </row>
    <row r="2744" ht="11.25">
      <c r="E2744" s="1"/>
    </row>
    <row r="2745" ht="11.25">
      <c r="E2745" s="1"/>
    </row>
    <row r="2746" ht="11.25">
      <c r="E2746" s="1"/>
    </row>
    <row r="2747" ht="11.25">
      <c r="E2747" s="1"/>
    </row>
    <row r="2748" ht="11.25">
      <c r="E2748" s="1"/>
    </row>
    <row r="2749" ht="11.25">
      <c r="E2749" s="1"/>
    </row>
    <row r="2750" ht="11.25">
      <c r="E2750" s="1"/>
    </row>
    <row r="2751" ht="11.25">
      <c r="E2751" s="1"/>
    </row>
  </sheetData>
  <mergeCells count="263">
    <mergeCell ref="C724:D724"/>
    <mergeCell ref="C752:D752"/>
    <mergeCell ref="C753:D753"/>
    <mergeCell ref="C757:D757"/>
    <mergeCell ref="C755:D755"/>
    <mergeCell ref="C756:D756"/>
    <mergeCell ref="A698:B698"/>
    <mergeCell ref="C698:D698"/>
    <mergeCell ref="D593:E593"/>
    <mergeCell ref="D644:E644"/>
    <mergeCell ref="C722:D722"/>
    <mergeCell ref="C327:D327"/>
    <mergeCell ref="C325:D325"/>
    <mergeCell ref="C319:E319"/>
    <mergeCell ref="C329:D329"/>
    <mergeCell ref="B333:D333"/>
    <mergeCell ref="A330:B332"/>
    <mergeCell ref="C699:D699"/>
    <mergeCell ref="C715:D715"/>
    <mergeCell ref="C708:D708"/>
    <mergeCell ref="D735:E735"/>
    <mergeCell ref="C729:D729"/>
    <mergeCell ref="C740:D740"/>
    <mergeCell ref="C749:D749"/>
    <mergeCell ref="C619:D619"/>
    <mergeCell ref="C617:D617"/>
    <mergeCell ref="C621:D621"/>
    <mergeCell ref="C716:D716"/>
    <mergeCell ref="C709:D709"/>
    <mergeCell ref="C710:D710"/>
    <mergeCell ref="C711:D711"/>
    <mergeCell ref="A273:B274"/>
    <mergeCell ref="C97:D97"/>
    <mergeCell ref="A763:B764"/>
    <mergeCell ref="C613:D613"/>
    <mergeCell ref="C615:D615"/>
    <mergeCell ref="A471:B489"/>
    <mergeCell ref="C501:D501"/>
    <mergeCell ref="C594:D594"/>
    <mergeCell ref="C596:D596"/>
    <mergeCell ref="C712:D712"/>
    <mergeCell ref="C305:D305"/>
    <mergeCell ref="A306:B308"/>
    <mergeCell ref="C275:D275"/>
    <mergeCell ref="C277:D277"/>
    <mergeCell ref="A287:B287"/>
    <mergeCell ref="C282:E282"/>
    <mergeCell ref="C288:D288"/>
    <mergeCell ref="C287:D287"/>
    <mergeCell ref="C304:D304"/>
    <mergeCell ref="B264:D264"/>
    <mergeCell ref="A201:B202"/>
    <mergeCell ref="A214:B215"/>
    <mergeCell ref="C149:D149"/>
    <mergeCell ref="B240:D240"/>
    <mergeCell ref="B152:D152"/>
    <mergeCell ref="C241:D241"/>
    <mergeCell ref="C255:D255"/>
    <mergeCell ref="C246:D246"/>
    <mergeCell ref="A779:D779"/>
    <mergeCell ref="A774:B777"/>
    <mergeCell ref="C745:D745"/>
    <mergeCell ref="C746:D746"/>
    <mergeCell ref="C773:D773"/>
    <mergeCell ref="C761:D761"/>
    <mergeCell ref="B760:D760"/>
    <mergeCell ref="A768:B768"/>
    <mergeCell ref="C133:D133"/>
    <mergeCell ref="D770:E770"/>
    <mergeCell ref="C754:D754"/>
    <mergeCell ref="C748:D748"/>
    <mergeCell ref="C267:D267"/>
    <mergeCell ref="B270:D270"/>
    <mergeCell ref="A302:B304"/>
    <mergeCell ref="A288:B288"/>
    <mergeCell ref="A281:B286"/>
    <mergeCell ref="C280:D280"/>
    <mergeCell ref="C82:D82"/>
    <mergeCell ref="A88:B88"/>
    <mergeCell ref="C91:D91"/>
    <mergeCell ref="C90:D90"/>
    <mergeCell ref="A78:B84"/>
    <mergeCell ref="C85:D85"/>
    <mergeCell ref="C78:D78"/>
    <mergeCell ref="C84:D84"/>
    <mergeCell ref="A85:B86"/>
    <mergeCell ref="C95:D95"/>
    <mergeCell ref="C94:D94"/>
    <mergeCell ref="A89:B107"/>
    <mergeCell ref="C96:D96"/>
    <mergeCell ref="C93:D93"/>
    <mergeCell ref="A256:B263"/>
    <mergeCell ref="C549:D549"/>
    <mergeCell ref="C547:D547"/>
    <mergeCell ref="C521:E521"/>
    <mergeCell ref="C460:D460"/>
    <mergeCell ref="C461:D461"/>
    <mergeCell ref="C490:D490"/>
    <mergeCell ref="D470:E470"/>
    <mergeCell ref="C525:D525"/>
    <mergeCell ref="C512:D512"/>
    <mergeCell ref="A247:B254"/>
    <mergeCell ref="A235:B238"/>
    <mergeCell ref="A232:B234"/>
    <mergeCell ref="A242:B245"/>
    <mergeCell ref="C66:D66"/>
    <mergeCell ref="C68:D68"/>
    <mergeCell ref="C220:D220"/>
    <mergeCell ref="A155:B157"/>
    <mergeCell ref="C164:D164"/>
    <mergeCell ref="C198:D198"/>
    <mergeCell ref="A159:B163"/>
    <mergeCell ref="A165:B166"/>
    <mergeCell ref="A176:B177"/>
    <mergeCell ref="C119:D119"/>
    <mergeCell ref="A18:B42"/>
    <mergeCell ref="C23:D23"/>
    <mergeCell ref="A16:B16"/>
    <mergeCell ref="C6:D6"/>
    <mergeCell ref="C20:D20"/>
    <mergeCell ref="C31:D31"/>
    <mergeCell ref="C33:D33"/>
    <mergeCell ref="C38:D38"/>
    <mergeCell ref="C686:D686"/>
    <mergeCell ref="A686:B686"/>
    <mergeCell ref="C45:D45"/>
    <mergeCell ref="C24:D24"/>
    <mergeCell ref="B519:D519"/>
    <mergeCell ref="B546:D546"/>
    <mergeCell ref="C643:D643"/>
    <mergeCell ref="C657:D657"/>
    <mergeCell ref="A67:B67"/>
    <mergeCell ref="D72:E72"/>
    <mergeCell ref="A734:B735"/>
    <mergeCell ref="C721:D721"/>
    <mergeCell ref="C693:D693"/>
    <mergeCell ref="C689:D689"/>
    <mergeCell ref="C720:D720"/>
    <mergeCell ref="C726:D726"/>
    <mergeCell ref="C725:D725"/>
    <mergeCell ref="C719:D719"/>
    <mergeCell ref="C707:D707"/>
    <mergeCell ref="A699:B699"/>
    <mergeCell ref="B654:D654"/>
    <mergeCell ref="A739:B739"/>
    <mergeCell ref="A700:B700"/>
    <mergeCell ref="C700:D700"/>
    <mergeCell ref="C738:D738"/>
    <mergeCell ref="C723:D723"/>
    <mergeCell ref="A703:B704"/>
    <mergeCell ref="A713:B713"/>
    <mergeCell ref="C666:D666"/>
    <mergeCell ref="A730:B731"/>
    <mergeCell ref="A674:B675"/>
    <mergeCell ref="C651:D651"/>
    <mergeCell ref="A670:B671"/>
    <mergeCell ref="A526:B529"/>
    <mergeCell ref="C670:D670"/>
    <mergeCell ref="A645:B649"/>
    <mergeCell ref="A656:B656"/>
    <mergeCell ref="A658:B658"/>
    <mergeCell ref="B662:D662"/>
    <mergeCell ref="C655:D655"/>
    <mergeCell ref="C676:D676"/>
    <mergeCell ref="C88:D88"/>
    <mergeCell ref="C89:D89"/>
    <mergeCell ref="A491:B499"/>
    <mergeCell ref="C505:D505"/>
    <mergeCell ref="B154:E154"/>
    <mergeCell ref="C177:D177"/>
    <mergeCell ref="C158:D158"/>
    <mergeCell ref="A310:B316"/>
    <mergeCell ref="A319:B327"/>
    <mergeCell ref="C77:D77"/>
    <mergeCell ref="A130:B131"/>
    <mergeCell ref="B132:D132"/>
    <mergeCell ref="D242:E242"/>
    <mergeCell ref="A124:B129"/>
    <mergeCell ref="C131:D131"/>
    <mergeCell ref="C125:D125"/>
    <mergeCell ref="C231:D231"/>
    <mergeCell ref="A223:B229"/>
    <mergeCell ref="C227:E227"/>
    <mergeCell ref="C265:D265"/>
    <mergeCell ref="C336:D336"/>
    <mergeCell ref="B340:D340"/>
    <mergeCell ref="C458:D458"/>
    <mergeCell ref="A266:B267"/>
    <mergeCell ref="C271:D271"/>
    <mergeCell ref="C318:D318"/>
    <mergeCell ref="C313:D313"/>
    <mergeCell ref="B328:D328"/>
    <mergeCell ref="B317:D317"/>
    <mergeCell ref="B65:D65"/>
    <mergeCell ref="C53:D53"/>
    <mergeCell ref="B52:D52"/>
    <mergeCell ref="C309:D309"/>
    <mergeCell ref="C137:D137"/>
    <mergeCell ref="C143:D143"/>
    <mergeCell ref="C153:D153"/>
    <mergeCell ref="C145:D145"/>
    <mergeCell ref="C142:D142"/>
    <mergeCell ref="C144:D144"/>
    <mergeCell ref="C404:D404"/>
    <mergeCell ref="A48:B51"/>
    <mergeCell ref="A54:B63"/>
    <mergeCell ref="A524:B524"/>
    <mergeCell ref="C518:D518"/>
    <mergeCell ref="A506:B516"/>
    <mergeCell ref="A518:B518"/>
    <mergeCell ref="C308:E308"/>
    <mergeCell ref="C129:D129"/>
    <mergeCell ref="C517:D517"/>
    <mergeCell ref="A1:E2"/>
    <mergeCell ref="C35:D35"/>
    <mergeCell ref="C36:D36"/>
    <mergeCell ref="C62:D62"/>
    <mergeCell ref="A7:B15"/>
    <mergeCell ref="C40:D40"/>
    <mergeCell ref="C43:D43"/>
    <mergeCell ref="A46:B46"/>
    <mergeCell ref="B5:D5"/>
    <mergeCell ref="C17:D17"/>
    <mergeCell ref="C27:D27"/>
    <mergeCell ref="C26:D26"/>
    <mergeCell ref="A44:B44"/>
    <mergeCell ref="C121:E121"/>
    <mergeCell ref="A112:B122"/>
    <mergeCell ref="C112:E112"/>
    <mergeCell ref="C109:D109"/>
    <mergeCell ref="C122:D122"/>
    <mergeCell ref="A108:B109"/>
    <mergeCell ref="C117:D117"/>
    <mergeCell ref="B110:D110"/>
    <mergeCell ref="C111:D111"/>
    <mergeCell ref="C127:E127"/>
    <mergeCell ref="C229:D229"/>
    <mergeCell ref="D168:E168"/>
    <mergeCell ref="C147:D147"/>
    <mergeCell ref="C123:D123"/>
    <mergeCell ref="C139:D139"/>
    <mergeCell ref="C141:D141"/>
    <mergeCell ref="C138:D138"/>
    <mergeCell ref="A705:B705"/>
    <mergeCell ref="C469:D469"/>
    <mergeCell ref="C135:D135"/>
    <mergeCell ref="C146:D146"/>
    <mergeCell ref="C334:D334"/>
    <mergeCell ref="C520:D520"/>
    <mergeCell ref="C532:D532"/>
    <mergeCell ref="C337:D337"/>
    <mergeCell ref="C341:D341"/>
    <mergeCell ref="C465:D465"/>
    <mergeCell ref="C772:D772"/>
    <mergeCell ref="D675:E675"/>
    <mergeCell ref="A678:B680"/>
    <mergeCell ref="C678:D678"/>
    <mergeCell ref="A762:B762"/>
    <mergeCell ref="C718:D718"/>
    <mergeCell ref="A714:B726"/>
    <mergeCell ref="C681:D681"/>
    <mergeCell ref="B701:D701"/>
    <mergeCell ref="C702:D702"/>
  </mergeCells>
  <printOptions horizontalCentered="1"/>
  <pageMargins left="0.49" right="0.4" top="0.74" bottom="0.41" header="0.2362204724409449" footer="0.17"/>
  <pageSetup blackAndWhite="1" horizontalDpi="300" verticalDpi="300" orientation="portrait" paperSize="9" r:id="rId3"/>
  <headerFooter alignWithMargins="0">
    <oddHeader>&amp;R&amp;"Arial CE,Pogrubiony"&amp;9Załącznik Nr &amp;A&amp;"Arial CE,Standardowy"
do Zarządzenia Wójta Gminy Nr 2/2010
z dnia 29 stycznia 2010 roku</oddHeader>
    <oddFooter>&amp;CStrona &amp;P&amp;R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/>
  <dimension ref="A2:G133"/>
  <sheetViews>
    <sheetView showGridLines="0" tabSelected="1" zoomScale="75" zoomScaleNormal="75" workbookViewId="0" topLeftCell="A1">
      <selection activeCell="K17" sqref="K17"/>
    </sheetView>
  </sheetViews>
  <sheetFormatPr defaultColWidth="9.00390625" defaultRowHeight="12.75"/>
  <cols>
    <col min="1" max="1" width="5.875" style="359" customWidth="1"/>
    <col min="2" max="2" width="8.125" style="359" customWidth="1"/>
    <col min="3" max="3" width="5.625" style="359" customWidth="1"/>
    <col min="4" max="4" width="43.375" style="360" customWidth="1"/>
    <col min="5" max="6" width="16.625" style="360" customWidth="1"/>
    <col min="7" max="7" width="11.625" style="360" bestFit="1" customWidth="1"/>
    <col min="8" max="16384" width="9.125" style="360" customWidth="1"/>
  </cols>
  <sheetData>
    <row r="1" ht="9" customHeight="1"/>
    <row r="2" spans="1:6" ht="17.25" customHeight="1">
      <c r="A2" s="560" t="s">
        <v>604</v>
      </c>
      <c r="B2" s="560"/>
      <c r="C2" s="560"/>
      <c r="D2" s="560"/>
      <c r="E2" s="560"/>
      <c r="F2" s="560"/>
    </row>
    <row r="3" spans="1:6" ht="35.25" customHeight="1">
      <c r="A3" s="559" t="s">
        <v>587</v>
      </c>
      <c r="B3" s="559"/>
      <c r="C3" s="559"/>
      <c r="D3" s="559"/>
      <c r="E3" s="559"/>
      <c r="F3" s="559"/>
    </row>
    <row r="4" spans="1:6" ht="13.5" customHeight="1" thickBot="1">
      <c r="A4" s="361"/>
      <c r="B4" s="361"/>
      <c r="C4" s="361"/>
      <c r="D4" s="361"/>
      <c r="E4" s="361"/>
      <c r="F4" s="361"/>
    </row>
    <row r="5" spans="1:6" s="362" customFormat="1" ht="22.5" customHeight="1">
      <c r="A5" s="566" t="s">
        <v>0</v>
      </c>
      <c r="B5" s="568" t="s">
        <v>1</v>
      </c>
      <c r="C5" s="568" t="s">
        <v>2</v>
      </c>
      <c r="D5" s="568" t="s">
        <v>112</v>
      </c>
      <c r="E5" s="564" t="s">
        <v>397</v>
      </c>
      <c r="F5" s="564" t="s">
        <v>588</v>
      </c>
    </row>
    <row r="6" spans="1:6" s="362" customFormat="1" ht="15" customHeight="1" thickBot="1">
      <c r="A6" s="567"/>
      <c r="B6" s="565"/>
      <c r="C6" s="565"/>
      <c r="D6" s="565"/>
      <c r="E6" s="565"/>
      <c r="F6" s="565"/>
    </row>
    <row r="7" spans="1:6" s="366" customFormat="1" ht="7.5" customHeight="1" thickBot="1">
      <c r="A7" s="365">
        <v>1</v>
      </c>
      <c r="B7" s="365">
        <v>2</v>
      </c>
      <c r="C7" s="365">
        <v>3</v>
      </c>
      <c r="D7" s="365">
        <v>4</v>
      </c>
      <c r="E7" s="365">
        <v>5</v>
      </c>
      <c r="F7" s="365">
        <v>6</v>
      </c>
    </row>
    <row r="8" spans="1:6" s="368" customFormat="1" ht="25.5" customHeight="1" thickBot="1">
      <c r="A8" s="367">
        <v>750</v>
      </c>
      <c r="B8" s="569" t="s">
        <v>589</v>
      </c>
      <c r="C8" s="570"/>
      <c r="D8" s="571"/>
      <c r="E8" s="429">
        <f>E9</f>
        <v>69122</v>
      </c>
      <c r="F8" s="429">
        <f>F9</f>
        <v>69122</v>
      </c>
    </row>
    <row r="9" spans="1:6" s="371" customFormat="1" ht="24.75" customHeight="1">
      <c r="A9" s="369"/>
      <c r="B9" s="370">
        <v>75011</v>
      </c>
      <c r="C9" s="572" t="s">
        <v>28</v>
      </c>
      <c r="D9" s="573"/>
      <c r="E9" s="430">
        <f>SUM(E10:E10)</f>
        <v>69122</v>
      </c>
      <c r="F9" s="430">
        <f>SUM(F11:F13)</f>
        <v>69122</v>
      </c>
    </row>
    <row r="10" spans="1:6" s="376" customFormat="1" ht="51">
      <c r="A10" s="372"/>
      <c r="B10" s="373"/>
      <c r="C10" s="374" t="s">
        <v>10</v>
      </c>
      <c r="D10" s="375" t="s">
        <v>590</v>
      </c>
      <c r="E10" s="434">
        <v>69122</v>
      </c>
      <c r="F10" s="431"/>
    </row>
    <row r="11" spans="1:6" s="376" customFormat="1" ht="16.5" customHeight="1">
      <c r="A11" s="377"/>
      <c r="B11" s="378"/>
      <c r="C11" s="379" t="s">
        <v>591</v>
      </c>
      <c r="D11" s="380" t="s">
        <v>115</v>
      </c>
      <c r="E11" s="432"/>
      <c r="F11" s="432">
        <v>58802</v>
      </c>
    </row>
    <row r="12" spans="1:6" s="376" customFormat="1" ht="16.5" customHeight="1">
      <c r="A12" s="377"/>
      <c r="B12" s="378"/>
      <c r="C12" s="379" t="s">
        <v>196</v>
      </c>
      <c r="D12" s="380" t="s">
        <v>117</v>
      </c>
      <c r="E12" s="432"/>
      <c r="F12" s="432">
        <v>8879</v>
      </c>
    </row>
    <row r="13" spans="1:6" s="376" customFormat="1" ht="16.5" customHeight="1" thickBot="1">
      <c r="A13" s="377"/>
      <c r="B13" s="378"/>
      <c r="C13" s="382" t="s">
        <v>197</v>
      </c>
      <c r="D13" s="380" t="s">
        <v>118</v>
      </c>
      <c r="E13" s="432"/>
      <c r="F13" s="432">
        <v>1441</v>
      </c>
    </row>
    <row r="14" spans="1:6" s="368" customFormat="1" ht="47.25" customHeight="1" thickBot="1">
      <c r="A14" s="367">
        <v>751</v>
      </c>
      <c r="B14" s="574" t="s">
        <v>592</v>
      </c>
      <c r="C14" s="575"/>
      <c r="D14" s="576"/>
      <c r="E14" s="429">
        <f>E15</f>
        <v>1040</v>
      </c>
      <c r="F14" s="429">
        <f>F15</f>
        <v>1040</v>
      </c>
    </row>
    <row r="15" spans="1:6" s="371" customFormat="1" ht="31.5" customHeight="1">
      <c r="A15" s="369"/>
      <c r="B15" s="370">
        <v>75101</v>
      </c>
      <c r="C15" s="577" t="s">
        <v>31</v>
      </c>
      <c r="D15" s="578"/>
      <c r="E15" s="430">
        <f>E16</f>
        <v>1040</v>
      </c>
      <c r="F15" s="430">
        <f>SUM(F17:F19)</f>
        <v>1040</v>
      </c>
    </row>
    <row r="16" spans="1:6" s="376" customFormat="1" ht="51">
      <c r="A16" s="372"/>
      <c r="B16" s="373"/>
      <c r="C16" s="374" t="s">
        <v>10</v>
      </c>
      <c r="D16" s="383" t="s">
        <v>590</v>
      </c>
      <c r="E16" s="434">
        <v>1040</v>
      </c>
      <c r="F16" s="431"/>
    </row>
    <row r="17" spans="1:6" s="376" customFormat="1" ht="17.25" customHeight="1">
      <c r="A17" s="377"/>
      <c r="B17" s="378"/>
      <c r="C17" s="379" t="s">
        <v>196</v>
      </c>
      <c r="D17" s="380" t="s">
        <v>117</v>
      </c>
      <c r="E17" s="432"/>
      <c r="F17" s="432">
        <v>133.59</v>
      </c>
    </row>
    <row r="18" spans="1:6" s="376" customFormat="1" ht="17.25" customHeight="1">
      <c r="A18" s="377"/>
      <c r="B18" s="378"/>
      <c r="C18" s="379" t="s">
        <v>197</v>
      </c>
      <c r="D18" s="380" t="s">
        <v>118</v>
      </c>
      <c r="E18" s="432"/>
      <c r="F18" s="432">
        <v>21.68</v>
      </c>
    </row>
    <row r="19" spans="1:6" s="376" customFormat="1" ht="17.25" customHeight="1" thickBot="1">
      <c r="A19" s="377"/>
      <c r="B19" s="378"/>
      <c r="C19" s="382" t="s">
        <v>198</v>
      </c>
      <c r="D19" s="380" t="s">
        <v>119</v>
      </c>
      <c r="E19" s="432"/>
      <c r="F19" s="432">
        <v>884.73</v>
      </c>
    </row>
    <row r="20" spans="1:6" s="368" customFormat="1" ht="23.25" customHeight="1" hidden="1" thickBot="1">
      <c r="A20" s="384">
        <v>752</v>
      </c>
      <c r="B20" s="574" t="s">
        <v>593</v>
      </c>
      <c r="C20" s="575"/>
      <c r="D20" s="576"/>
      <c r="E20" s="429">
        <f>E21</f>
        <v>0</v>
      </c>
      <c r="F20" s="429">
        <f>F21</f>
        <v>0</v>
      </c>
    </row>
    <row r="21" spans="1:6" s="371" customFormat="1" ht="23.25" customHeight="1" hidden="1">
      <c r="A21" s="385"/>
      <c r="B21" s="370">
        <v>75212</v>
      </c>
      <c r="C21" s="577" t="s">
        <v>32</v>
      </c>
      <c r="D21" s="578"/>
      <c r="E21" s="430">
        <f>SUM(E22:E26)-E24</f>
        <v>0</v>
      </c>
      <c r="F21" s="430">
        <f>SUM(F22:F26)-F24</f>
        <v>0</v>
      </c>
    </row>
    <row r="22" spans="1:6" s="376" customFormat="1" ht="51" hidden="1">
      <c r="A22" s="386"/>
      <c r="B22" s="387"/>
      <c r="C22" s="388" t="s">
        <v>10</v>
      </c>
      <c r="D22" s="389" t="s">
        <v>590</v>
      </c>
      <c r="E22" s="435"/>
      <c r="F22" s="435"/>
    </row>
    <row r="23" spans="1:6" s="376" customFormat="1" ht="8.25" customHeight="1" hidden="1">
      <c r="A23" s="390"/>
      <c r="B23" s="391"/>
      <c r="C23" s="392"/>
      <c r="D23" s="393"/>
      <c r="E23" s="436"/>
      <c r="F23" s="436"/>
    </row>
    <row r="24" spans="1:6" s="366" customFormat="1" ht="7.5" customHeight="1" hidden="1">
      <c r="A24" s="395">
        <v>1</v>
      </c>
      <c r="B24" s="395">
        <v>2</v>
      </c>
      <c r="C24" s="395">
        <v>3</v>
      </c>
      <c r="D24" s="395">
        <v>4</v>
      </c>
      <c r="E24" s="437">
        <v>5</v>
      </c>
      <c r="F24" s="437">
        <v>6</v>
      </c>
    </row>
    <row r="25" spans="1:6" s="376" customFormat="1" ht="38.25" hidden="1">
      <c r="A25" s="396"/>
      <c r="B25" s="397"/>
      <c r="C25" s="388" t="s">
        <v>594</v>
      </c>
      <c r="D25" s="389" t="s">
        <v>595</v>
      </c>
      <c r="E25" s="435"/>
      <c r="F25" s="435"/>
    </row>
    <row r="26" spans="1:6" s="376" customFormat="1" ht="16.5" customHeight="1" hidden="1" thickBot="1">
      <c r="A26" s="398"/>
      <c r="B26" s="399"/>
      <c r="C26" s="400" t="s">
        <v>199</v>
      </c>
      <c r="D26" s="401" t="s">
        <v>120</v>
      </c>
      <c r="E26" s="431"/>
      <c r="F26" s="431"/>
    </row>
    <row r="27" spans="1:6" s="368" customFormat="1" ht="36" customHeight="1" thickBot="1">
      <c r="A27" s="384">
        <v>754</v>
      </c>
      <c r="B27" s="574" t="s">
        <v>596</v>
      </c>
      <c r="C27" s="575"/>
      <c r="D27" s="576"/>
      <c r="E27" s="429">
        <f>E42</f>
        <v>1000</v>
      </c>
      <c r="F27" s="429">
        <f>F42</f>
        <v>1000</v>
      </c>
    </row>
    <row r="28" spans="1:6" s="371" customFormat="1" ht="21" customHeight="1" hidden="1">
      <c r="A28" s="385"/>
      <c r="B28" s="370">
        <v>75403</v>
      </c>
      <c r="C28" s="370"/>
      <c r="D28" s="402" t="s">
        <v>98</v>
      </c>
      <c r="E28" s="430">
        <f>E29</f>
        <v>0</v>
      </c>
      <c r="F28" s="430">
        <f>F29</f>
        <v>0</v>
      </c>
    </row>
    <row r="29" spans="1:6" s="376" customFormat="1" ht="21.75" customHeight="1" hidden="1">
      <c r="A29" s="372"/>
      <c r="B29" s="403"/>
      <c r="C29" s="400" t="s">
        <v>199</v>
      </c>
      <c r="D29" s="375" t="s">
        <v>120</v>
      </c>
      <c r="E29" s="431"/>
      <c r="F29" s="431"/>
    </row>
    <row r="30" spans="1:6" s="371" customFormat="1" ht="21" customHeight="1" hidden="1">
      <c r="A30" s="385"/>
      <c r="B30" s="404">
        <v>75412</v>
      </c>
      <c r="C30" s="404"/>
      <c r="D30" s="405" t="s">
        <v>33</v>
      </c>
      <c r="E30" s="438">
        <v>0</v>
      </c>
      <c r="F30" s="438">
        <f>SUM(F31:F41)</f>
        <v>0</v>
      </c>
    </row>
    <row r="31" spans="1:6" s="376" customFormat="1" ht="16.5" customHeight="1" hidden="1">
      <c r="A31" s="377"/>
      <c r="B31" s="406"/>
      <c r="C31" s="374" t="s">
        <v>202</v>
      </c>
      <c r="D31" s="407" t="s">
        <v>203</v>
      </c>
      <c r="E31" s="431"/>
      <c r="F31" s="431"/>
    </row>
    <row r="32" spans="1:6" s="376" customFormat="1" ht="16.5" customHeight="1" hidden="1">
      <c r="A32" s="377"/>
      <c r="B32" s="378"/>
      <c r="C32" s="379" t="s">
        <v>196</v>
      </c>
      <c r="D32" s="380" t="s">
        <v>117</v>
      </c>
      <c r="E32" s="432"/>
      <c r="F32" s="432"/>
    </row>
    <row r="33" spans="1:6" s="376" customFormat="1" ht="16.5" customHeight="1" hidden="1">
      <c r="A33" s="377"/>
      <c r="B33" s="378"/>
      <c r="C33" s="379" t="s">
        <v>198</v>
      </c>
      <c r="D33" s="380" t="s">
        <v>119</v>
      </c>
      <c r="E33" s="432"/>
      <c r="F33" s="432"/>
    </row>
    <row r="34" spans="1:6" s="376" customFormat="1" ht="16.5" customHeight="1" hidden="1">
      <c r="A34" s="377"/>
      <c r="B34" s="378"/>
      <c r="C34" s="379" t="s">
        <v>199</v>
      </c>
      <c r="D34" s="380" t="s">
        <v>120</v>
      </c>
      <c r="E34" s="432"/>
      <c r="F34" s="432"/>
    </row>
    <row r="35" spans="1:6" s="376" customFormat="1" ht="16.5" customHeight="1" hidden="1">
      <c r="A35" s="377"/>
      <c r="B35" s="378"/>
      <c r="C35" s="379" t="s">
        <v>211</v>
      </c>
      <c r="D35" s="380" t="s">
        <v>190</v>
      </c>
      <c r="E35" s="432"/>
      <c r="F35" s="432"/>
    </row>
    <row r="36" spans="1:6" s="376" customFormat="1" ht="16.5" customHeight="1" hidden="1">
      <c r="A36" s="377"/>
      <c r="B36" s="378"/>
      <c r="C36" s="379" t="s">
        <v>204</v>
      </c>
      <c r="D36" s="380" t="s">
        <v>147</v>
      </c>
      <c r="E36" s="432"/>
      <c r="F36" s="432"/>
    </row>
    <row r="37" spans="1:6" s="376" customFormat="1" ht="16.5" customHeight="1" hidden="1">
      <c r="A37" s="377"/>
      <c r="B37" s="378"/>
      <c r="C37" s="379" t="s">
        <v>212</v>
      </c>
      <c r="D37" s="380" t="s">
        <v>121</v>
      </c>
      <c r="E37" s="432"/>
      <c r="F37" s="432"/>
    </row>
    <row r="38" spans="1:6" s="376" customFormat="1" ht="16.5" customHeight="1" hidden="1">
      <c r="A38" s="377"/>
      <c r="B38" s="378"/>
      <c r="C38" s="379" t="s">
        <v>200</v>
      </c>
      <c r="D38" s="380" t="s">
        <v>122</v>
      </c>
      <c r="E38" s="432"/>
      <c r="F38" s="432"/>
    </row>
    <row r="39" spans="1:6" s="376" customFormat="1" ht="16.5" customHeight="1" hidden="1">
      <c r="A39" s="377"/>
      <c r="B39" s="378"/>
      <c r="C39" s="379" t="s">
        <v>201</v>
      </c>
      <c r="D39" s="380" t="s">
        <v>183</v>
      </c>
      <c r="E39" s="432"/>
      <c r="F39" s="432"/>
    </row>
    <row r="40" spans="1:6" s="376" customFormat="1" ht="16.5" customHeight="1" hidden="1">
      <c r="A40" s="377"/>
      <c r="B40" s="378"/>
      <c r="C40" s="379" t="s">
        <v>215</v>
      </c>
      <c r="D40" s="380" t="s">
        <v>133</v>
      </c>
      <c r="E40" s="432"/>
      <c r="F40" s="432"/>
    </row>
    <row r="41" spans="1:6" s="376" customFormat="1" ht="25.5" hidden="1">
      <c r="A41" s="372"/>
      <c r="B41" s="378"/>
      <c r="C41" s="382" t="s">
        <v>260</v>
      </c>
      <c r="D41" s="408" t="s">
        <v>271</v>
      </c>
      <c r="E41" s="432"/>
      <c r="F41" s="432"/>
    </row>
    <row r="42" spans="1:6" s="371" customFormat="1" ht="21" customHeight="1">
      <c r="A42" s="409"/>
      <c r="B42" s="404">
        <v>75414</v>
      </c>
      <c r="C42" s="579" t="s">
        <v>34</v>
      </c>
      <c r="D42" s="580"/>
      <c r="E42" s="438">
        <f>E43</f>
        <v>1000</v>
      </c>
      <c r="F42" s="438">
        <f>SUM(F44:F45)</f>
        <v>1000</v>
      </c>
    </row>
    <row r="43" spans="1:6" s="376" customFormat="1" ht="54.75" customHeight="1">
      <c r="A43" s="372"/>
      <c r="B43" s="373"/>
      <c r="C43" s="374" t="s">
        <v>10</v>
      </c>
      <c r="D43" s="383" t="s">
        <v>590</v>
      </c>
      <c r="E43" s="434">
        <v>1000</v>
      </c>
      <c r="F43" s="431"/>
    </row>
    <row r="44" spans="1:6" s="376" customFormat="1" ht="19.5" customHeight="1">
      <c r="A44" s="372"/>
      <c r="B44" s="412"/>
      <c r="C44" s="379" t="s">
        <v>199</v>
      </c>
      <c r="D44" s="401" t="s">
        <v>120</v>
      </c>
      <c r="E44" s="439"/>
      <c r="F44" s="439">
        <v>800</v>
      </c>
    </row>
    <row r="45" spans="1:6" s="376" customFormat="1" ht="26.25" thickBot="1">
      <c r="A45" s="411"/>
      <c r="B45" s="373"/>
      <c r="C45" s="433" t="s">
        <v>258</v>
      </c>
      <c r="D45" s="408" t="s">
        <v>186</v>
      </c>
      <c r="E45" s="434"/>
      <c r="F45" s="431">
        <v>200</v>
      </c>
    </row>
    <row r="46" spans="1:6" s="368" customFormat="1" ht="19.5" customHeight="1" thickBot="1">
      <c r="A46" s="384">
        <v>852</v>
      </c>
      <c r="B46" s="569" t="s">
        <v>598</v>
      </c>
      <c r="C46" s="570"/>
      <c r="D46" s="571"/>
      <c r="E46" s="429">
        <f>E49+E69</f>
        <v>1514500</v>
      </c>
      <c r="F46" s="429">
        <f>F49+F69</f>
        <v>1514500</v>
      </c>
    </row>
    <row r="47" spans="1:7" s="371" customFormat="1" ht="21.75" customHeight="1" hidden="1">
      <c r="A47" s="369"/>
      <c r="B47" s="414">
        <v>85202</v>
      </c>
      <c r="C47" s="415"/>
      <c r="D47" s="416" t="s">
        <v>253</v>
      </c>
      <c r="E47" s="440">
        <f>E48</f>
        <v>0</v>
      </c>
      <c r="F47" s="440">
        <f>F48</f>
        <v>0</v>
      </c>
      <c r="G47" s="417"/>
    </row>
    <row r="48" spans="1:6" s="376" customFormat="1" ht="42.75" customHeight="1" hidden="1">
      <c r="A48" s="372"/>
      <c r="B48" s="403"/>
      <c r="C48" s="400" t="s">
        <v>599</v>
      </c>
      <c r="D48" s="375" t="s">
        <v>600</v>
      </c>
      <c r="E48" s="431"/>
      <c r="F48" s="431"/>
    </row>
    <row r="49" spans="1:6" s="371" customFormat="1" ht="57" customHeight="1">
      <c r="A49" s="369"/>
      <c r="B49" s="404">
        <v>85212</v>
      </c>
      <c r="C49" s="581" t="s">
        <v>433</v>
      </c>
      <c r="D49" s="582"/>
      <c r="E49" s="438">
        <f>SUM(E50:E53)-E52</f>
        <v>1514000</v>
      </c>
      <c r="F49" s="438">
        <f>SUM(F58:F68)</f>
        <v>1514000</v>
      </c>
    </row>
    <row r="50" spans="1:6" s="376" customFormat="1" ht="51">
      <c r="A50" s="386"/>
      <c r="B50" s="387"/>
      <c r="C50" s="388" t="s">
        <v>10</v>
      </c>
      <c r="D50" s="389" t="s">
        <v>590</v>
      </c>
      <c r="E50" s="435">
        <v>1514000</v>
      </c>
      <c r="F50" s="435"/>
    </row>
    <row r="51" spans="1:6" s="376" customFormat="1" ht="8.25" customHeight="1" hidden="1">
      <c r="A51" s="390"/>
      <c r="B51" s="391"/>
      <c r="C51" s="392"/>
      <c r="D51" s="393"/>
      <c r="E51" s="394"/>
      <c r="F51" s="394"/>
    </row>
    <row r="52" spans="1:6" s="366" customFormat="1" ht="7.5" customHeight="1" hidden="1">
      <c r="A52" s="395">
        <v>1</v>
      </c>
      <c r="B52" s="395">
        <v>2</v>
      </c>
      <c r="C52" s="395">
        <v>3</v>
      </c>
      <c r="D52" s="395">
        <v>4</v>
      </c>
      <c r="E52" s="395">
        <v>5</v>
      </c>
      <c r="F52" s="395">
        <v>6</v>
      </c>
    </row>
    <row r="53" spans="1:6" s="376" customFormat="1" ht="51" hidden="1">
      <c r="A53" s="372"/>
      <c r="B53" s="412"/>
      <c r="C53" s="379" t="s">
        <v>29</v>
      </c>
      <c r="D53" s="401" t="s">
        <v>30</v>
      </c>
      <c r="E53" s="413"/>
      <c r="F53" s="381"/>
    </row>
    <row r="54" spans="1:6" ht="36" customHeight="1" thickBot="1">
      <c r="A54" s="361"/>
      <c r="B54" s="361"/>
      <c r="C54" s="361"/>
      <c r="D54" s="361"/>
      <c r="E54" s="361"/>
      <c r="F54" s="361"/>
    </row>
    <row r="55" spans="1:6" s="362" customFormat="1" ht="22.5" customHeight="1">
      <c r="A55" s="566" t="s">
        <v>0</v>
      </c>
      <c r="B55" s="568" t="s">
        <v>1</v>
      </c>
      <c r="C55" s="568" t="s">
        <v>2</v>
      </c>
      <c r="D55" s="568" t="s">
        <v>112</v>
      </c>
      <c r="E55" s="564" t="s">
        <v>397</v>
      </c>
      <c r="F55" s="564" t="s">
        <v>588</v>
      </c>
    </row>
    <row r="56" spans="1:6" s="362" customFormat="1" ht="15" customHeight="1" thickBot="1">
      <c r="A56" s="567"/>
      <c r="B56" s="565"/>
      <c r="C56" s="565"/>
      <c r="D56" s="565"/>
      <c r="E56" s="565"/>
      <c r="F56" s="565"/>
    </row>
    <row r="57" spans="1:6" s="366" customFormat="1" ht="7.5" customHeight="1">
      <c r="A57" s="441">
        <v>1</v>
      </c>
      <c r="B57" s="441">
        <v>2</v>
      </c>
      <c r="C57" s="441">
        <v>3</v>
      </c>
      <c r="D57" s="441">
        <v>4</v>
      </c>
      <c r="E57" s="441">
        <v>5</v>
      </c>
      <c r="F57" s="441">
        <v>6</v>
      </c>
    </row>
    <row r="58" spans="1:6" s="376" customFormat="1" ht="16.5" customHeight="1">
      <c r="A58" s="398"/>
      <c r="B58" s="406"/>
      <c r="C58" s="374" t="s">
        <v>266</v>
      </c>
      <c r="D58" s="407" t="s">
        <v>255</v>
      </c>
      <c r="E58" s="431"/>
      <c r="F58" s="431">
        <v>1468580</v>
      </c>
    </row>
    <row r="59" spans="1:6" s="376" customFormat="1" ht="16.5" customHeight="1">
      <c r="A59" s="377"/>
      <c r="B59" s="378"/>
      <c r="C59" s="379" t="s">
        <v>591</v>
      </c>
      <c r="D59" s="380" t="s">
        <v>115</v>
      </c>
      <c r="E59" s="432"/>
      <c r="F59" s="432">
        <v>30859</v>
      </c>
    </row>
    <row r="60" spans="1:6" s="376" customFormat="1" ht="16.5" customHeight="1">
      <c r="A60" s="377"/>
      <c r="B60" s="378"/>
      <c r="C60" s="379" t="s">
        <v>256</v>
      </c>
      <c r="D60" s="380" t="s">
        <v>116</v>
      </c>
      <c r="E60" s="432"/>
      <c r="F60" s="432">
        <v>2741</v>
      </c>
    </row>
    <row r="61" spans="1:6" s="376" customFormat="1" ht="16.5" customHeight="1">
      <c r="A61" s="377"/>
      <c r="B61" s="378"/>
      <c r="C61" s="379" t="s">
        <v>196</v>
      </c>
      <c r="D61" s="380" t="s">
        <v>117</v>
      </c>
      <c r="E61" s="432"/>
      <c r="F61" s="432">
        <v>5285</v>
      </c>
    </row>
    <row r="62" spans="1:7" s="376" customFormat="1" ht="16.5" customHeight="1">
      <c r="A62" s="377"/>
      <c r="B62" s="378"/>
      <c r="C62" s="379" t="s">
        <v>197</v>
      </c>
      <c r="D62" s="380" t="s">
        <v>118</v>
      </c>
      <c r="E62" s="432"/>
      <c r="F62" s="432">
        <v>823</v>
      </c>
      <c r="G62" s="418"/>
    </row>
    <row r="63" spans="1:6" s="376" customFormat="1" ht="16.5" customHeight="1">
      <c r="A63" s="377"/>
      <c r="B63" s="378"/>
      <c r="C63" s="379" t="s">
        <v>199</v>
      </c>
      <c r="D63" s="380" t="s">
        <v>120</v>
      </c>
      <c r="E63" s="432"/>
      <c r="F63" s="432">
        <v>1000</v>
      </c>
    </row>
    <row r="64" spans="1:6" s="376" customFormat="1" ht="16.5" customHeight="1">
      <c r="A64" s="377"/>
      <c r="B64" s="378"/>
      <c r="C64" s="379" t="s">
        <v>200</v>
      </c>
      <c r="D64" s="380" t="s">
        <v>122</v>
      </c>
      <c r="E64" s="432"/>
      <c r="F64" s="432">
        <v>1500</v>
      </c>
    </row>
    <row r="65" spans="1:6" s="376" customFormat="1" ht="25.5">
      <c r="A65" s="377"/>
      <c r="B65" s="378"/>
      <c r="C65" s="379" t="s">
        <v>414</v>
      </c>
      <c r="D65" s="408" t="s">
        <v>597</v>
      </c>
      <c r="E65" s="432"/>
      <c r="F65" s="432">
        <v>457</v>
      </c>
    </row>
    <row r="66" spans="1:6" s="376" customFormat="1" ht="16.5" customHeight="1">
      <c r="A66" s="377"/>
      <c r="B66" s="378"/>
      <c r="C66" s="379" t="s">
        <v>238</v>
      </c>
      <c r="D66" s="380" t="s">
        <v>123</v>
      </c>
      <c r="E66" s="432"/>
      <c r="F66" s="432">
        <v>1455</v>
      </c>
    </row>
    <row r="67" spans="1:6" s="376" customFormat="1" ht="25.5">
      <c r="A67" s="377"/>
      <c r="B67" s="378"/>
      <c r="C67" s="379" t="s">
        <v>251</v>
      </c>
      <c r="D67" s="408" t="s">
        <v>187</v>
      </c>
      <c r="E67" s="432"/>
      <c r="F67" s="432">
        <v>500</v>
      </c>
    </row>
    <row r="68" spans="1:6" s="376" customFormat="1" ht="25.5">
      <c r="A68" s="377"/>
      <c r="B68" s="378"/>
      <c r="C68" s="382" t="s">
        <v>259</v>
      </c>
      <c r="D68" s="408" t="s">
        <v>445</v>
      </c>
      <c r="E68" s="432"/>
      <c r="F68" s="432">
        <v>800</v>
      </c>
    </row>
    <row r="69" spans="1:6" s="371" customFormat="1" ht="75.75" customHeight="1">
      <c r="A69" s="419"/>
      <c r="B69" s="404">
        <v>85213</v>
      </c>
      <c r="C69" s="581" t="s">
        <v>585</v>
      </c>
      <c r="D69" s="582"/>
      <c r="E69" s="438">
        <f>E70</f>
        <v>500</v>
      </c>
      <c r="F69" s="438">
        <f>F71</f>
        <v>500</v>
      </c>
    </row>
    <row r="70" spans="1:6" s="376" customFormat="1" ht="51">
      <c r="A70" s="372"/>
      <c r="B70" s="373"/>
      <c r="C70" s="374" t="s">
        <v>10</v>
      </c>
      <c r="D70" s="383" t="s">
        <v>590</v>
      </c>
      <c r="E70" s="434">
        <v>500</v>
      </c>
      <c r="F70" s="434"/>
    </row>
    <row r="71" spans="1:6" s="376" customFormat="1" ht="22.5" customHeight="1" thickBot="1">
      <c r="A71" s="398"/>
      <c r="B71" s="406"/>
      <c r="C71" s="400" t="s">
        <v>263</v>
      </c>
      <c r="D71" s="407" t="s">
        <v>601</v>
      </c>
      <c r="E71" s="431"/>
      <c r="F71" s="431">
        <v>500</v>
      </c>
    </row>
    <row r="72" spans="1:6" s="371" customFormat="1" ht="19.5" customHeight="1" hidden="1">
      <c r="A72" s="409"/>
      <c r="B72" s="404">
        <v>85215</v>
      </c>
      <c r="C72" s="420"/>
      <c r="D72" s="405" t="s">
        <v>267</v>
      </c>
      <c r="E72" s="438">
        <f>E73</f>
        <v>0</v>
      </c>
      <c r="F72" s="438">
        <f>F73</f>
        <v>0</v>
      </c>
    </row>
    <row r="73" spans="1:6" s="376" customFormat="1" ht="19.5" customHeight="1" hidden="1">
      <c r="A73" s="377"/>
      <c r="B73" s="406"/>
      <c r="C73" s="400" t="s">
        <v>266</v>
      </c>
      <c r="D73" s="407" t="s">
        <v>255</v>
      </c>
      <c r="E73" s="431"/>
      <c r="F73" s="431"/>
    </row>
    <row r="74" spans="1:6" s="371" customFormat="1" ht="19.5" customHeight="1" hidden="1">
      <c r="A74" s="419"/>
      <c r="B74" s="404">
        <v>85219</v>
      </c>
      <c r="C74" s="420"/>
      <c r="D74" s="404" t="s">
        <v>75</v>
      </c>
      <c r="E74" s="438">
        <f>E75</f>
        <v>0</v>
      </c>
      <c r="F74" s="438">
        <f>SUM(F76:F93)-F84</f>
        <v>0</v>
      </c>
    </row>
    <row r="75" spans="1:6" s="376" customFormat="1" ht="25.5" hidden="1">
      <c r="A75" s="372"/>
      <c r="B75" s="373"/>
      <c r="C75" s="374" t="s">
        <v>72</v>
      </c>
      <c r="D75" s="383" t="s">
        <v>602</v>
      </c>
      <c r="E75" s="434"/>
      <c r="F75" s="431"/>
    </row>
    <row r="76" spans="1:6" s="376" customFormat="1" ht="17.25" customHeight="1" hidden="1">
      <c r="A76" s="377"/>
      <c r="B76" s="378"/>
      <c r="C76" s="379" t="s">
        <v>591</v>
      </c>
      <c r="D76" s="380" t="s">
        <v>115</v>
      </c>
      <c r="E76" s="432"/>
      <c r="F76" s="432"/>
    </row>
    <row r="77" spans="1:6" s="376" customFormat="1" ht="17.25" customHeight="1" hidden="1">
      <c r="A77" s="377"/>
      <c r="B77" s="378"/>
      <c r="C77" s="379" t="s">
        <v>256</v>
      </c>
      <c r="D77" s="380" t="s">
        <v>116</v>
      </c>
      <c r="E77" s="432"/>
      <c r="F77" s="432"/>
    </row>
    <row r="78" spans="1:6" s="376" customFormat="1" ht="17.25" customHeight="1" hidden="1">
      <c r="A78" s="377"/>
      <c r="B78" s="378"/>
      <c r="C78" s="379" t="s">
        <v>196</v>
      </c>
      <c r="D78" s="380" t="s">
        <v>117</v>
      </c>
      <c r="E78" s="432"/>
      <c r="F78" s="432"/>
    </row>
    <row r="79" spans="1:7" s="376" customFormat="1" ht="17.25" customHeight="1" hidden="1">
      <c r="A79" s="377"/>
      <c r="B79" s="378"/>
      <c r="C79" s="379" t="s">
        <v>197</v>
      </c>
      <c r="D79" s="380" t="s">
        <v>118</v>
      </c>
      <c r="E79" s="432"/>
      <c r="F79" s="432"/>
      <c r="G79" s="418"/>
    </row>
    <row r="80" spans="1:6" s="376" customFormat="1" ht="17.25" customHeight="1" hidden="1">
      <c r="A80" s="377"/>
      <c r="B80" s="378"/>
      <c r="C80" s="379" t="s">
        <v>199</v>
      </c>
      <c r="D80" s="380" t="s">
        <v>120</v>
      </c>
      <c r="E80" s="432"/>
      <c r="F80" s="432"/>
    </row>
    <row r="81" spans="1:6" s="376" customFormat="1" ht="17.25" customHeight="1" hidden="1">
      <c r="A81" s="377"/>
      <c r="B81" s="378"/>
      <c r="C81" s="379" t="s">
        <v>204</v>
      </c>
      <c r="D81" s="380" t="s">
        <v>147</v>
      </c>
      <c r="E81" s="432"/>
      <c r="F81" s="432"/>
    </row>
    <row r="82" spans="1:6" s="376" customFormat="1" ht="17.25" customHeight="1" hidden="1">
      <c r="A82" s="386"/>
      <c r="B82" s="421"/>
      <c r="C82" s="410" t="s">
        <v>268</v>
      </c>
      <c r="D82" s="422" t="s">
        <v>269</v>
      </c>
      <c r="E82" s="442"/>
      <c r="F82" s="442"/>
    </row>
    <row r="83" spans="1:6" s="376" customFormat="1" ht="12" customHeight="1" hidden="1">
      <c r="A83" s="390"/>
      <c r="B83" s="391"/>
      <c r="C83" s="392"/>
      <c r="D83" s="393"/>
      <c r="E83" s="436"/>
      <c r="F83" s="436"/>
    </row>
    <row r="84" spans="1:6" s="366" customFormat="1" ht="7.5" customHeight="1" hidden="1">
      <c r="A84" s="395">
        <v>1</v>
      </c>
      <c r="B84" s="395">
        <v>2</v>
      </c>
      <c r="C84" s="395">
        <v>3</v>
      </c>
      <c r="D84" s="395">
        <v>4</v>
      </c>
      <c r="E84" s="437">
        <v>5</v>
      </c>
      <c r="F84" s="437"/>
    </row>
    <row r="85" spans="1:6" s="376" customFormat="1" ht="17.25" customHeight="1" hidden="1">
      <c r="A85" s="377"/>
      <c r="B85" s="378"/>
      <c r="C85" s="379" t="s">
        <v>200</v>
      </c>
      <c r="D85" s="380" t="s">
        <v>122</v>
      </c>
      <c r="E85" s="432"/>
      <c r="F85" s="432"/>
    </row>
    <row r="86" spans="1:6" s="376" customFormat="1" ht="17.25" customHeight="1" hidden="1">
      <c r="A86" s="377"/>
      <c r="B86" s="378"/>
      <c r="C86" s="379" t="s">
        <v>257</v>
      </c>
      <c r="D86" s="380" t="s">
        <v>178</v>
      </c>
      <c r="E86" s="432"/>
      <c r="F86" s="432"/>
    </row>
    <row r="87" spans="1:6" s="376" customFormat="1" ht="25.5" hidden="1">
      <c r="A87" s="377"/>
      <c r="B87" s="378"/>
      <c r="C87" s="379" t="s">
        <v>414</v>
      </c>
      <c r="D87" s="408" t="s">
        <v>597</v>
      </c>
      <c r="E87" s="432"/>
      <c r="F87" s="432"/>
    </row>
    <row r="88" spans="1:6" s="376" customFormat="1" ht="17.25" customHeight="1" hidden="1">
      <c r="A88" s="377"/>
      <c r="B88" s="378"/>
      <c r="C88" s="379" t="s">
        <v>201</v>
      </c>
      <c r="D88" s="380" t="s">
        <v>183</v>
      </c>
      <c r="E88" s="432"/>
      <c r="F88" s="432"/>
    </row>
    <row r="89" spans="1:6" s="376" customFormat="1" ht="17.25" customHeight="1" hidden="1">
      <c r="A89" s="377"/>
      <c r="B89" s="378"/>
      <c r="C89" s="379" t="s">
        <v>215</v>
      </c>
      <c r="D89" s="380" t="s">
        <v>133</v>
      </c>
      <c r="E89" s="432"/>
      <c r="F89" s="432"/>
    </row>
    <row r="90" spans="1:6" s="376" customFormat="1" ht="17.25" customHeight="1" hidden="1">
      <c r="A90" s="377"/>
      <c r="B90" s="378"/>
      <c r="C90" s="379" t="s">
        <v>238</v>
      </c>
      <c r="D90" s="380" t="s">
        <v>123</v>
      </c>
      <c r="E90" s="432"/>
      <c r="F90" s="432"/>
    </row>
    <row r="91" spans="1:6" s="376" customFormat="1" ht="25.5" hidden="1">
      <c r="A91" s="377"/>
      <c r="B91" s="378"/>
      <c r="C91" s="379" t="s">
        <v>251</v>
      </c>
      <c r="D91" s="408" t="s">
        <v>187</v>
      </c>
      <c r="E91" s="432"/>
      <c r="F91" s="432"/>
    </row>
    <row r="92" spans="1:6" s="376" customFormat="1" ht="25.5" hidden="1">
      <c r="A92" s="377"/>
      <c r="B92" s="378"/>
      <c r="C92" s="382" t="s">
        <v>259</v>
      </c>
      <c r="D92" s="408" t="s">
        <v>445</v>
      </c>
      <c r="E92" s="432"/>
      <c r="F92" s="432"/>
    </row>
    <row r="93" spans="1:6" s="376" customFormat="1" ht="25.5" hidden="1">
      <c r="A93" s="377"/>
      <c r="B93" s="378"/>
      <c r="C93" s="382" t="s">
        <v>260</v>
      </c>
      <c r="D93" s="408" t="s">
        <v>271</v>
      </c>
      <c r="E93" s="432"/>
      <c r="F93" s="432"/>
    </row>
    <row r="94" spans="1:6" s="371" customFormat="1" ht="28.5" hidden="1">
      <c r="A94" s="377"/>
      <c r="B94" s="404">
        <v>85228</v>
      </c>
      <c r="C94" s="420"/>
      <c r="D94" s="405" t="s">
        <v>76</v>
      </c>
      <c r="E94" s="438">
        <f>E95</f>
        <v>0</v>
      </c>
      <c r="F94" s="438">
        <f>F95</f>
        <v>0</v>
      </c>
    </row>
    <row r="95" spans="1:6" s="376" customFormat="1" ht="18" customHeight="1" hidden="1">
      <c r="A95" s="372"/>
      <c r="B95" s="403"/>
      <c r="C95" s="400" t="s">
        <v>77</v>
      </c>
      <c r="D95" s="375" t="s">
        <v>78</v>
      </c>
      <c r="E95" s="431"/>
      <c r="F95" s="431"/>
    </row>
    <row r="96" spans="1:6" s="371" customFormat="1" ht="21" customHeight="1" hidden="1">
      <c r="A96" s="377"/>
      <c r="B96" s="404">
        <v>85295</v>
      </c>
      <c r="C96" s="420"/>
      <c r="D96" s="405" t="s">
        <v>8</v>
      </c>
      <c r="E96" s="438">
        <f>E97</f>
        <v>0</v>
      </c>
      <c r="F96" s="438">
        <f>SUM(F98:F99)</f>
        <v>0</v>
      </c>
    </row>
    <row r="97" spans="1:6" s="376" customFormat="1" ht="25.5" hidden="1">
      <c r="A97" s="372"/>
      <c r="B97" s="373"/>
      <c r="C97" s="374" t="s">
        <v>72</v>
      </c>
      <c r="D97" s="383" t="s">
        <v>602</v>
      </c>
      <c r="E97" s="434"/>
      <c r="F97" s="431"/>
    </row>
    <row r="98" spans="1:6" s="376" customFormat="1" ht="25.5" hidden="1">
      <c r="A98" s="377"/>
      <c r="B98" s="378"/>
      <c r="C98" s="379" t="s">
        <v>272</v>
      </c>
      <c r="D98" s="408" t="s">
        <v>273</v>
      </c>
      <c r="E98" s="432"/>
      <c r="F98" s="432"/>
    </row>
    <row r="99" spans="1:6" s="376" customFormat="1" ht="19.5" customHeight="1" hidden="1" thickBot="1">
      <c r="A99" s="377"/>
      <c r="B99" s="378"/>
      <c r="C99" s="382" t="s">
        <v>266</v>
      </c>
      <c r="D99" s="380" t="s">
        <v>255</v>
      </c>
      <c r="E99" s="432"/>
      <c r="F99" s="432"/>
    </row>
    <row r="100" spans="1:7" s="424" customFormat="1" ht="28.5" customHeight="1" thickBot="1">
      <c r="A100" s="561" t="s">
        <v>603</v>
      </c>
      <c r="B100" s="562"/>
      <c r="C100" s="562"/>
      <c r="D100" s="563"/>
      <c r="E100" s="443">
        <f>E8+E14+E20+E27+E46</f>
        <v>1585662</v>
      </c>
      <c r="F100" s="443">
        <f>F8+F14+F20+F27+F46</f>
        <v>1585662</v>
      </c>
      <c r="G100" s="423"/>
    </row>
    <row r="101" ht="17.25" customHeight="1">
      <c r="E101" s="425"/>
    </row>
    <row r="102" spans="2:6" ht="12.75">
      <c r="B102" s="426"/>
      <c r="C102" s="427"/>
      <c r="D102" s="428"/>
      <c r="E102" s="428"/>
      <c r="F102" s="428"/>
    </row>
    <row r="103" spans="2:6" ht="12.75">
      <c r="B103" s="427"/>
      <c r="C103" s="427"/>
      <c r="D103" s="428"/>
      <c r="E103" s="428"/>
      <c r="F103" s="428"/>
    </row>
    <row r="104" spans="2:6" ht="12.75">
      <c r="B104" s="427"/>
      <c r="C104" s="427"/>
      <c r="D104" s="428"/>
      <c r="E104" s="428"/>
      <c r="F104" s="428"/>
    </row>
    <row r="105" spans="2:6" ht="12.75">
      <c r="B105" s="427"/>
      <c r="C105" s="427"/>
      <c r="D105" s="428"/>
      <c r="E105" s="428"/>
      <c r="F105" s="428"/>
    </row>
    <row r="106" spans="2:6" ht="12.75">
      <c r="B106" s="427"/>
      <c r="C106" s="427"/>
      <c r="D106" s="428"/>
      <c r="E106" s="428"/>
      <c r="F106" s="428"/>
    </row>
    <row r="107" spans="2:6" ht="12.75">
      <c r="B107" s="427"/>
      <c r="C107" s="427"/>
      <c r="D107" s="428"/>
      <c r="E107" s="428"/>
      <c r="F107" s="428"/>
    </row>
    <row r="108" spans="2:6" ht="12.75">
      <c r="B108" s="427"/>
      <c r="C108" s="427"/>
      <c r="D108" s="428"/>
      <c r="E108" s="428"/>
      <c r="F108" s="428"/>
    </row>
    <row r="109" spans="2:6" ht="12.75">
      <c r="B109" s="427"/>
      <c r="C109" s="427"/>
      <c r="D109" s="428"/>
      <c r="E109" s="428"/>
      <c r="F109" s="428"/>
    </row>
    <row r="110" spans="2:6" ht="12.75">
      <c r="B110" s="427"/>
      <c r="C110" s="427"/>
      <c r="D110" s="428"/>
      <c r="E110" s="428"/>
      <c r="F110" s="428"/>
    </row>
    <row r="111" spans="2:6" ht="12.75">
      <c r="B111" s="427"/>
      <c r="C111" s="427"/>
      <c r="D111" s="428"/>
      <c r="E111" s="428"/>
      <c r="F111" s="428"/>
    </row>
    <row r="112" spans="2:6" ht="12.75">
      <c r="B112" s="427"/>
      <c r="C112" s="427"/>
      <c r="D112" s="428"/>
      <c r="E112" s="428"/>
      <c r="F112" s="428"/>
    </row>
    <row r="113" spans="2:6" ht="12.75">
      <c r="B113" s="427"/>
      <c r="C113" s="427"/>
      <c r="D113" s="428"/>
      <c r="E113" s="428"/>
      <c r="F113" s="428"/>
    </row>
    <row r="114" spans="2:6" ht="12.75">
      <c r="B114" s="427"/>
      <c r="C114" s="427"/>
      <c r="D114" s="428"/>
      <c r="E114" s="428"/>
      <c r="F114" s="428"/>
    </row>
    <row r="115" spans="2:6" ht="12.75">
      <c r="B115" s="427"/>
      <c r="C115" s="427"/>
      <c r="D115" s="428"/>
      <c r="E115" s="428"/>
      <c r="F115" s="428"/>
    </row>
    <row r="116" spans="2:6" ht="12.75">
      <c r="B116" s="427"/>
      <c r="C116" s="427"/>
      <c r="D116" s="428"/>
      <c r="E116" s="428"/>
      <c r="F116" s="428"/>
    </row>
    <row r="117" spans="2:6" ht="12.75">
      <c r="B117" s="427"/>
      <c r="C117" s="427"/>
      <c r="D117" s="428"/>
      <c r="E117" s="428"/>
      <c r="F117" s="428"/>
    </row>
    <row r="118" spans="2:6" ht="12.75">
      <c r="B118" s="427"/>
      <c r="C118" s="427"/>
      <c r="D118" s="428"/>
      <c r="E118" s="428"/>
      <c r="F118" s="428"/>
    </row>
    <row r="119" spans="2:6" ht="12.75">
      <c r="B119" s="427"/>
      <c r="C119" s="427"/>
      <c r="D119" s="428"/>
      <c r="E119" s="428"/>
      <c r="F119" s="428"/>
    </row>
    <row r="120" spans="2:6" ht="12.75">
      <c r="B120" s="427"/>
      <c r="C120" s="427"/>
      <c r="D120" s="428"/>
      <c r="E120" s="428"/>
      <c r="F120" s="428"/>
    </row>
    <row r="121" spans="2:6" ht="12.75">
      <c r="B121" s="427"/>
      <c r="C121" s="427"/>
      <c r="D121" s="428"/>
      <c r="E121" s="428"/>
      <c r="F121" s="428"/>
    </row>
    <row r="122" spans="2:6" ht="12.75">
      <c r="B122" s="427"/>
      <c r="C122" s="427"/>
      <c r="D122" s="428"/>
      <c r="E122" s="428"/>
      <c r="F122" s="428"/>
    </row>
    <row r="123" spans="2:6" ht="12.75">
      <c r="B123" s="427"/>
      <c r="C123" s="427"/>
      <c r="D123" s="428"/>
      <c r="E123" s="428"/>
      <c r="F123" s="428"/>
    </row>
    <row r="124" spans="2:6" ht="12.75">
      <c r="B124" s="427"/>
      <c r="C124" s="427"/>
      <c r="D124" s="428"/>
      <c r="E124" s="428"/>
      <c r="F124" s="428"/>
    </row>
    <row r="125" spans="2:6" ht="12.75">
      <c r="B125" s="427"/>
      <c r="C125" s="427"/>
      <c r="D125" s="428"/>
      <c r="E125" s="428"/>
      <c r="F125" s="428"/>
    </row>
    <row r="126" spans="2:6" ht="12.75">
      <c r="B126" s="427"/>
      <c r="C126" s="427"/>
      <c r="D126" s="428"/>
      <c r="E126" s="428"/>
      <c r="F126" s="428"/>
    </row>
    <row r="127" spans="2:6" ht="12.75">
      <c r="B127" s="427"/>
      <c r="C127" s="427"/>
      <c r="D127" s="428"/>
      <c r="E127" s="428"/>
      <c r="F127" s="428"/>
    </row>
    <row r="128" spans="2:6" ht="12.75">
      <c r="B128" s="427"/>
      <c r="C128" s="427"/>
      <c r="D128" s="428"/>
      <c r="E128" s="428"/>
      <c r="F128" s="428"/>
    </row>
    <row r="129" spans="2:6" ht="12.75">
      <c r="B129" s="427"/>
      <c r="C129" s="427"/>
      <c r="D129" s="428"/>
      <c r="E129" s="428"/>
      <c r="F129" s="428"/>
    </row>
    <row r="130" spans="2:6" ht="12.75">
      <c r="B130" s="427"/>
      <c r="C130" s="427"/>
      <c r="D130" s="428"/>
      <c r="E130" s="428"/>
      <c r="F130" s="428"/>
    </row>
    <row r="131" spans="2:6" ht="12.75">
      <c r="B131" s="427"/>
      <c r="C131" s="427"/>
      <c r="D131" s="428"/>
      <c r="E131" s="428"/>
      <c r="F131" s="428"/>
    </row>
    <row r="132" spans="2:6" ht="12.75">
      <c r="B132" s="427"/>
      <c r="C132" s="427"/>
      <c r="D132" s="428"/>
      <c r="E132" s="428"/>
      <c r="F132" s="428"/>
    </row>
    <row r="133" spans="2:6" ht="12.75">
      <c r="B133" s="427"/>
      <c r="C133" s="427"/>
      <c r="D133" s="428"/>
      <c r="E133" s="428"/>
      <c r="F133" s="428"/>
    </row>
  </sheetData>
  <mergeCells count="26">
    <mergeCell ref="E55:E56"/>
    <mergeCell ref="F55:F56"/>
    <mergeCell ref="C69:D69"/>
    <mergeCell ref="C49:D49"/>
    <mergeCell ref="A55:A56"/>
    <mergeCell ref="B55:B56"/>
    <mergeCell ref="C55:C56"/>
    <mergeCell ref="D55:D56"/>
    <mergeCell ref="C21:D21"/>
    <mergeCell ref="B27:D27"/>
    <mergeCell ref="C42:D42"/>
    <mergeCell ref="B46:D46"/>
    <mergeCell ref="C9:D9"/>
    <mergeCell ref="B14:D14"/>
    <mergeCell ref="C15:D15"/>
    <mergeCell ref="B20:D20"/>
    <mergeCell ref="A3:F3"/>
    <mergeCell ref="A2:F2"/>
    <mergeCell ref="A100:D100"/>
    <mergeCell ref="E5:E6"/>
    <mergeCell ref="F5:F6"/>
    <mergeCell ref="A5:A6"/>
    <mergeCell ref="B5:B6"/>
    <mergeCell ref="C5:C6"/>
    <mergeCell ref="D5:D6"/>
    <mergeCell ref="B8:D8"/>
  </mergeCells>
  <printOptions horizontalCentered="1"/>
  <pageMargins left="0.35433070866141736" right="0.35433070866141736" top="1.08" bottom="0.55" header="0.31496062992125984" footer="0.31496062992125984"/>
  <pageSetup horizontalDpi="600" verticalDpi="600" orientation="portrait" paperSize="9" r:id="rId1"/>
  <headerFooter alignWithMargins="0">
    <oddHeader>&amp;R&amp;"Arial CE,Pogrubiony"Załącznik nr &amp;A&amp;"Arial CE,Standardowy"&amp;9
do Zarządzenia Wójta Gminy Miłkowice Nr 2/2010
z dnia 29 stycznia 2010 roku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2010-02-04T08:46:47Z</cp:lastPrinted>
  <dcterms:created xsi:type="dcterms:W3CDTF">2008-11-20T13:07:49Z</dcterms:created>
  <dcterms:modified xsi:type="dcterms:W3CDTF">2010-02-04T09:07:40Z</dcterms:modified>
  <cp:category/>
  <cp:version/>
  <cp:contentType/>
  <cp:contentStatus/>
</cp:coreProperties>
</file>