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'1'!$A$1:$F$379</definedName>
    <definedName name="_xlnm.Print_Area" localSheetId="1">'2'!$A$1:$F$466</definedName>
    <definedName name="_xlnm.Print_Area" localSheetId="2">'3'!$A$1:$L$97</definedName>
    <definedName name="_xlnm.Print_Area" localSheetId="4">'5'!$A$1:$C$40</definedName>
  </definedNames>
  <calcPr fullCalcOnLoad="1"/>
</workbook>
</file>

<file path=xl/sharedStrings.xml><?xml version="1.0" encoding="utf-8"?>
<sst xmlns="http://schemas.openxmlformats.org/spreadsheetml/2006/main" count="1627" uniqueCount="477">
  <si>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</si>
  <si>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</si>
  <si>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</si>
  <si>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</si>
  <si>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</si>
  <si>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</si>
  <si>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</si>
  <si>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</si>
  <si>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</si>
  <si>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</si>
  <si>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</si>
  <si>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</si>
  <si>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</si>
  <si>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</si>
  <si>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</si>
  <si>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</si>
  <si>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</si>
  <si>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</si>
  <si>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</si>
  <si>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</si>
  <si>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</si>
  <si>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</si>
  <si>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</si>
  <si>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</si>
  <si>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</si>
  <si>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</si>
  <si>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</si>
  <si>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</si>
  <si>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</si>
  <si>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</si>
  <si>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</si>
  <si>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</si>
  <si>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</si>
  <si>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</si>
  <si>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</si>
  <si>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</si>
  <si>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</si>
  <si>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</si>
  <si>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</si>
  <si>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</si>
  <si>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</si>
  <si>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</si>
  <si>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</si>
  <si>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</si>
  <si>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</si>
  <si>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</si>
  <si>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</si>
  <si>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</si>
  <si>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</si>
  <si>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</si>
  <si>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</si>
  <si>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</si>
  <si>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</si>
  <si>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</si>
  <si>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</si>
  <si>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</si>
  <si>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</si>
  <si>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</si>
  <si>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</si>
  <si>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</si>
  <si>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</si>
  <si>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</si>
  <si>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</si>
  <si>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</si>
  <si>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</si>
  <si>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</si>
  <si>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</si>
  <si>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</si>
  <si>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</si>
  <si>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</si>
  <si>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</si>
  <si>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</si>
  <si>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</si>
  <si>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</si>
  <si>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</si>
  <si>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</si>
  <si>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</si>
  <si>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</si>
  <si>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</si>
  <si>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</si>
  <si>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</si>
  <si>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</si>
  <si>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</si>
  <si>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</si>
  <si>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</si>
  <si>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</si>
  <si>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</si>
  <si>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</si>
  <si>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</si>
  <si>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</si>
  <si>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</si>
  <si>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</si>
  <si>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</si>
  <si>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</si>
  <si>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</si>
  <si>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</si>
  <si>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</si>
  <si>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</si>
  <si>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</si>
  <si>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</si>
  <si>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</si>
  <si>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</si>
  <si>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</si>
  <si>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</si>
  <si>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</si>
  <si>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</si>
  <si>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</si>
  <si>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</si>
  <si>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</si>
  <si>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</si>
  <si>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</si>
  <si>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</si>
  <si>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</si>
  <si>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</si>
  <si>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</si>
  <si>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</si>
  <si>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</si>
  <si>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</si>
  <si>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</si>
  <si>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</si>
  <si>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</si>
  <si>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</si>
  <si>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</si>
  <si>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</si>
  <si>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</si>
  <si>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</si>
  <si>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</si>
  <si>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</si>
  <si>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</si>
  <si>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</si>
  <si>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</si>
  <si>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</si>
  <si>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</si>
  <si>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</si>
  <si>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</si>
  <si>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</si>
  <si>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</si>
  <si>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</si>
  <si>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</si>
  <si>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</si>
  <si>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</si>
  <si>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</si>
  <si>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</si>
  <si>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</si>
  <si>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</si>
  <si>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</si>
  <si>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</si>
  <si>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</si>
  <si>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</si>
  <si>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</si>
  <si>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</si>
  <si>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</si>
  <si>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</si>
  <si>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</si>
  <si>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</si>
  <si>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</si>
  <si>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</si>
  <si>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</si>
  <si>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</si>
  <si>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</si>
  <si>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</si>
  <si>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</si>
  <si>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</si>
  <si>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</si>
  <si>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</si>
  <si>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</si>
  <si>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</si>
  <si>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</si>
  <si>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</si>
  <si>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</si>
  <si>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</si>
  <si>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</si>
  <si>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</si>
  <si>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</si>
  <si>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</si>
  <si>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</si>
  <si>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</si>
  <si>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</si>
  <si>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</si>
  <si>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</si>
  <si>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</si>
  <si>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</si>
  <si>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</si>
  <si>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</si>
  <si>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</si>
  <si>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</si>
  <si>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</si>
  <si>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</si>
  <si>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</si>
  <si>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</si>
  <si>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</si>
  <si>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</si>
  <si>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</si>
  <si>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</si>
  <si>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</si>
  <si>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</si>
  <si>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</si>
  <si>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</si>
  <si>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</si>
  <si>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</si>
  <si>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</si>
  <si>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</si>
  <si>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</si>
  <si>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</si>
  <si>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</si>
  <si>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</si>
  <si>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</si>
  <si>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</si>
  <si>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</si>
  <si>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</si>
  <si>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</si>
  <si>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</si>
  <si>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</si>
  <si>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</si>
  <si>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</si>
  <si>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</si>
  <si>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</si>
  <si>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</si>
  <si>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</si>
  <si>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</si>
  <si>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</si>
  <si>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</si>
  <si>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</si>
  <si>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</si>
  <si>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</si>
  <si>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</si>
  <si>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</si>
  <si>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</si>
  <si>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</si>
  <si>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</si>
  <si>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</si>
  <si>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</si>
  <si>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</si>
  <si>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</si>
  <si>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</si>
  <si>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</si>
  <si>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</si>
  <si>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</si>
  <si>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</si>
  <si>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</si>
  <si>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</si>
  <si>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</si>
  <si>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</si>
  <si>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</si>
  <si>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</si>
  <si>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</si>
  <si>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</si>
  <si>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</si>
  <si>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</si>
  <si>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</si>
  <si>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</si>
  <si>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</si>
  <si>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</si>
  <si>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</si>
  <si>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</si>
  <si>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</si>
  <si>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</si>
  <si>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</si>
  <si>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</si>
  <si>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</si>
  <si>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</si>
  <si>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</si>
  <si>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</si>
  <si>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</si>
  <si>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</si>
  <si>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</si>
  <si>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</si>
  <si>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</si>
  <si>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</si>
  <si>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</si>
  <si>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</si>
  <si>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</si>
  <si>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</si>
  <si>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</si>
  <si>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</si>
  <si>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</si>
  <si>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</si>
  <si>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wynagrodzenia i pochodne</t>
  </si>
  <si>
    <t>pozostałe wydatki bieżące (zakupy)</t>
  </si>
  <si>
    <t>Dotacja podmiotowa z dla GOKiS na kulturę</t>
  </si>
  <si>
    <t xml:space="preserve"> Urząd Gminy Miłkowice: energia, woda</t>
  </si>
  <si>
    <t>Wykaz zadań inwestycyjnych na 2009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</si>
  <si>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</si>
  <si>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</si>
  <si>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</si>
  <si>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</si>
  <si>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</si>
  <si>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2009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</si>
  <si>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</si>
  <si>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</si>
  <si>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</si>
  <si>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</si>
  <si>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</si>
  <si>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</si>
  <si>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</si>
  <si>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</si>
  <si>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</si>
  <si>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</si>
  <si>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</si>
  <si>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2007-2011</t>
  </si>
  <si>
    <t>Urząd Gminy   Miłkowice</t>
  </si>
  <si>
    <t xml:space="preserve">Budowa kanalizacji sanitarnej wraz z przyłączami dla miejscowości Gniewomirowice i Goślinów </t>
  </si>
  <si>
    <t>2007-2010</t>
  </si>
  <si>
    <t>Rozbudowa gminnej sieci wodociągowej w Lipcach</t>
  </si>
  <si>
    <t>2008-2009</t>
  </si>
  <si>
    <t>w tym dotacja dla GZGK 50.000zł</t>
  </si>
  <si>
    <t>dotacja celowa na dofinans. inwestycji</t>
  </si>
  <si>
    <t>GZGK    w Miłkowicach</t>
  </si>
  <si>
    <t>Budowa kanalizacji sanitarnej przy ul. Leśnej w Rzeszotarach</t>
  </si>
  <si>
    <t>w tym dotacja dla GZGK  30.000zł</t>
  </si>
  <si>
    <t>Pożyczka i dotacja z WFOŚIGW</t>
  </si>
  <si>
    <t>Rozbudowa kanalizacji sanitarnej w Dobrzejowie</t>
  </si>
  <si>
    <t>w tym dotacja dla GZGK  20.000zł</t>
  </si>
  <si>
    <t>Dotacja (50.000zł) z WFOŚiGW i wpłaty ludności</t>
  </si>
  <si>
    <t>Budowa wodociągu tranzytowego Niedźwiedzice-Miłkowice i udział w budowie Stacji Uzdatniania Wody w Okmianach</t>
  </si>
  <si>
    <t>w tym dotacja dla Gminy Chojnów 50.000zł</t>
  </si>
  <si>
    <t>Pożyczka z WFOŚIGW</t>
  </si>
  <si>
    <t>Urząd Gminy Miłkowice i Gm. Chojnów</t>
  </si>
  <si>
    <t>Dział 600 : TRANSPORT I ŁĄCZNOŚĆ</t>
  </si>
  <si>
    <t xml:space="preserve">       Rozdział 60016 : Drogi publiczne gminne</t>
  </si>
  <si>
    <t>Remont dróg osiedlowych w Miłkowicach (ul. 22-lipca)</t>
  </si>
  <si>
    <t>2008-2011</t>
  </si>
  <si>
    <t xml:space="preserve">Budowa drogi asfaltowej w Ulesiu - droga do obwodnicy </t>
  </si>
  <si>
    <t>2008-2010</t>
  </si>
  <si>
    <t>Remont drogi równoległej do ul. Legnickiej w Rzeszotarach</t>
  </si>
  <si>
    <t>Remont dróg transportu rolnego w Studnicy</t>
  </si>
  <si>
    <t>dotacje z TFOGR</t>
  </si>
  <si>
    <t xml:space="preserve">Remont dróg transportu rolnego w Miłkowicach </t>
  </si>
  <si>
    <t>Remont dróg transportu rolnego w Grzymalinie ul. Błotna</t>
  </si>
  <si>
    <t>Remont dróg transportu rolnego w Siedliskach</t>
  </si>
  <si>
    <t>2007-2009</t>
  </si>
  <si>
    <t>Remont drogi transportu rolnego w Rzeszotarach ul. Cegielniana)</t>
  </si>
  <si>
    <t>Remont drogi transportu rolnego w Kochlicach ul. Sportowa)</t>
  </si>
  <si>
    <t>Dział 700 : GOSPODARKA MIESZKANIOWA</t>
  </si>
  <si>
    <t>Rozdział 70005 : Gospodarka gruntami i nieruchomościami</t>
  </si>
  <si>
    <t>Utworzenie Strefy Aktywności Gospodarczej w Rzeszotarach</t>
  </si>
  <si>
    <t xml:space="preserve">Wykup gruntów, na których posadowione są przepompownie ścieków </t>
  </si>
  <si>
    <t>Dział 754: BEZPIECZEŃSTWO PUBLICZNE I OCHRONA PRZECIWPOŻAROWA</t>
  </si>
  <si>
    <t>Rozdział 75404 : Komendy wojewódzkie Policji</t>
  </si>
  <si>
    <t xml:space="preserve">Dofinansowanie zakupu radiowozu dla Policji </t>
  </si>
  <si>
    <t>Rozdział 75412 : Ochotnicze straże pożarne</t>
  </si>
  <si>
    <t>Remont i modernizacja remizy w OSP Rzeszotary</t>
  </si>
  <si>
    <t>Remont i modernizacja remizy w OSP Grzymalin</t>
  </si>
  <si>
    <t>2009-2010</t>
  </si>
  <si>
    <t>Zakup sprzetu ratowniczego dla jednostki OSP Miłkowice</t>
  </si>
  <si>
    <t>Zakup Torby PSP-R1 dla OSP Miłkowice</t>
  </si>
  <si>
    <t>Dział 801: OŚWIATA I WYCHOWANIE</t>
  </si>
  <si>
    <t>Rozdział 80113 : Dowóz uczniów do szkół</t>
  </si>
  <si>
    <t>Remont i modernizacja autobusu gminnego</t>
  </si>
  <si>
    <t>kredyty
i pożyczki</t>
  </si>
  <si>
    <t>dotacje i śr. z innych źródeł</t>
  </si>
  <si>
    <t>Rozdział 80195 : Pozostała działalność</t>
  </si>
  <si>
    <t>Remont pokrycia dachowego w SP w Miłkowicach</t>
  </si>
  <si>
    <t>Remont pokrycia dachowego w SP w Miłkowicach (mały budynek)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</si>
  <si>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</si>
  <si>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</si>
  <si>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</si>
  <si>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Obligacje komunalne</t>
  </si>
  <si>
    <t>Dział 900 : GOSPODARKA KOMUNALNA I OCHRONA ŚRODOWISKA</t>
  </si>
  <si>
    <t>Rozdział  90002: Gospodarka odpadami</t>
  </si>
  <si>
    <t>Zakup pojemników do selektywnej zbiórki odpadów</t>
  </si>
  <si>
    <t>Dotacja celowa na dofinans. inwestycji</t>
  </si>
  <si>
    <t>Rozdział  90005: Ochrona powietrza atmosferycznego i klimatu</t>
  </si>
  <si>
    <t>Budowa kotłowni ekologicznej dla kompleksu budynków publicznych w Miłkowicach</t>
  </si>
  <si>
    <t>Rozdział  90008: Ochrona różnorodności biologicznej i krajobrazu</t>
  </si>
  <si>
    <t>Inwentaryzacja zasobów przyrodniczych gminy Miłkowice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</si>
  <si>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</si>
  <si>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</si>
  <si>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</si>
  <si>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</si>
  <si>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Dział 921 : KULTURA I OCHRONA DZIEDZICTWA NARODOWEGO</t>
  </si>
  <si>
    <t>Rozdział  92109: Domy i ośrodki kultury, świetlice i kluby</t>
  </si>
  <si>
    <t>GOKiS   w Miłkowicach</t>
  </si>
  <si>
    <t>Zakup pięciu podestów scenicznych</t>
  </si>
  <si>
    <t>Utworzenie Centrum Edukacyjno-Kulturalnego w miejscowości Ulesie</t>
  </si>
  <si>
    <t>Budowa Świetlicy w Goślinowie</t>
  </si>
  <si>
    <t>Remont świetlicy wiejskiej w Miłkowicach</t>
  </si>
  <si>
    <t>Remont remizy oraz świetlicy w Rzeszotarach</t>
  </si>
  <si>
    <t>Adaptacja zaplecza świetlicy wiejskiej w Ulesiu na kotłownię oraz modernizacja instalacji c.o.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</si>
  <si>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</si>
  <si>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</si>
  <si>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</si>
  <si>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</si>
  <si>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Budowa zespołu boisk i urządzeń sportowych z modułowym systemowym budynkiem zaplecza boisk ORLIK 2012 w Miłkowicach</t>
  </si>
  <si>
    <t>Przebudowa obiektu sportowego w Miłkowicach</t>
  </si>
  <si>
    <t>Zakup sprzętu do utrzymania boisk</t>
  </si>
  <si>
    <t>Razem wydatki inwestycyjne:</t>
  </si>
  <si>
    <t>Dotacje przedmiotowe w 2009 r.</t>
  </si>
  <si>
    <t>Nazwa jednostki
 otrzymującej dotację</t>
  </si>
  <si>
    <t>Zakres</t>
  </si>
  <si>
    <t>Ogółem kwota brutto dotacji</t>
  </si>
  <si>
    <t>Gminny Zakład Gospodarki komunalnej w Miłkowicach</t>
  </si>
  <si>
    <r>
      <t>dotacja 3,24zł do 1 km</t>
    </r>
    <r>
      <rPr>
        <sz val="10"/>
        <rFont val="Arial CE"/>
        <family val="0"/>
      </rPr>
      <t xml:space="preserve"> przewozu uczniów do szkół</t>
    </r>
  </si>
  <si>
    <t>Ogółem</t>
  </si>
  <si>
    <r>
      <t xml:space="preserve">dotacja 1,25zł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 zakupionej przez gospodarstwa domowe</t>
    </r>
  </si>
  <si>
    <r>
      <t xml:space="preserve">dotacja 3,32zł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 odprowadzonych przez gospodarstwa domowe</t>
    </r>
  </si>
  <si>
    <r>
      <t xml:space="preserve">dotacja 0,63zł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cmentarzy</t>
    </r>
  </si>
  <si>
    <r>
      <t xml:space="preserve">dotacja 7,42zł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lokali mieszkalnych</t>
    </r>
  </si>
  <si>
    <t>PLAN PRZYCHODÓW I WYDATKÓW</t>
  </si>
  <si>
    <t>Gminnego Zakładu Gospodarki Komunalnej w Miłkowicach                                         na rok 2009</t>
  </si>
  <si>
    <t>Plan przychodów na rok 2009</t>
  </si>
  <si>
    <t>Stan środków na początek roku</t>
  </si>
  <si>
    <t>§ 2650</t>
  </si>
  <si>
    <t>§ 0690</t>
  </si>
  <si>
    <t>§ 0750</t>
  </si>
  <si>
    <t>§ 0830</t>
  </si>
  <si>
    <t>Pozostałe przychody</t>
  </si>
  <si>
    <t>RAZEM</t>
  </si>
  <si>
    <t>Plan wydatków (kosztów) na rok 2009</t>
  </si>
  <si>
    <t>§ 3020</t>
  </si>
  <si>
    <t>Wydatki osobowe niezaliczone do wynagrodzeń</t>
  </si>
  <si>
    <t>§ 4010</t>
  </si>
  <si>
    <t>§ 4040</t>
  </si>
  <si>
    <t>§ 4110</t>
  </si>
  <si>
    <t>§ 4120</t>
  </si>
  <si>
    <t>§ 4140</t>
  </si>
  <si>
    <t>Wpłaty na PFRON</t>
  </si>
  <si>
    <t>§ 4170</t>
  </si>
  <si>
    <t>§ 4210</t>
  </si>
  <si>
    <t>§ 4260</t>
  </si>
  <si>
    <t>§ 4270</t>
  </si>
  <si>
    <t>§ 4280</t>
  </si>
  <si>
    <t>§ 4300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</si>
  <si>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</si>
  <si>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</si>
  <si>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</si>
  <si>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</si>
  <si>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</si>
  <si>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§ 4410</t>
  </si>
  <si>
    <t>§ 4430</t>
  </si>
  <si>
    <t>§ 4440</t>
  </si>
  <si>
    <t>Odpisy na zakładowy fundusz świadczeń socjalnych</t>
  </si>
  <si>
    <t>§ 4480</t>
  </si>
  <si>
    <t>§ 4700</t>
  </si>
  <si>
    <t>§ 4530</t>
  </si>
  <si>
    <t>§ 4740</t>
  </si>
  <si>
    <t>§ 4750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</si>
  <si>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</si>
  <si>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</si>
  <si>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</si>
  <si>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Plan przed zmianami</t>
  </si>
  <si>
    <t>Plan po zmianach</t>
  </si>
  <si>
    <t>Zmiana (+/-)</t>
  </si>
  <si>
    <t xml:space="preserve">Dotacja przedmiotowa z budżetu Gminy </t>
  </si>
  <si>
    <t>Dotacja podmiotowa z dla GOKiS na sport</t>
  </si>
  <si>
    <t>Dotacja podmiotowa z dla GOKiS na ORLIK</t>
  </si>
  <si>
    <t>pozostałe wydatki bieżące (uslugi)</t>
  </si>
  <si>
    <t>Budowa sieci kanalizacji sanitarnej i wodociągowej w Miłkowicach w obrębie ulic: 15 Sierpnia, 11 Listopada, Konstytucji 3 Maja"</t>
  </si>
  <si>
    <t>Dotacja celowa na dofinans. zakupów inwestycji</t>
  </si>
  <si>
    <t>remonty dróg gminnych</t>
  </si>
  <si>
    <t>zakupy materiałów do remontu dróg</t>
  </si>
  <si>
    <t>Rozbudowa kanalizacji sanitarnej w Grzymalinie</t>
  </si>
  <si>
    <t>Rozbudowa kanalizacji sanitarnej w Grzymalinie (dotacja dla GZGK)</t>
  </si>
  <si>
    <t>Rozbudowa gminnej sieci wodociągowej w Kochlicach (dotacja dla GZGK)</t>
  </si>
  <si>
    <t>utrzymanie dróg gminnych (zimowe i letnie)</t>
  </si>
  <si>
    <t>remonty przy drodze powiatowej (parking)</t>
  </si>
  <si>
    <t>Szkolno-Gimnazjalny Zespół Szkół : koszty utrzymania boiska ORLIK 2012</t>
  </si>
  <si>
    <t>Remont i modernizacja remizy OSP Rzeszotary</t>
  </si>
  <si>
    <t>Remont dróg osiedlowych w Miłkowicach</t>
  </si>
  <si>
    <t>w tym dotacja dla GZGK 5.320zł</t>
  </si>
  <si>
    <t xml:space="preserve">Zwiększenie </t>
  </si>
  <si>
    <t xml:space="preserve">Zmniejszenie </t>
  </si>
  <si>
    <t>Remont drogi transportu rolnego Miłkowice</t>
  </si>
  <si>
    <t>energia,woda</t>
  </si>
  <si>
    <t>Dotacja celowa z Urzędu Marszałk.</t>
  </si>
  <si>
    <t>Dotacja celowa na dofinans. inw.</t>
  </si>
  <si>
    <r>
      <t>dotacja 1,31zł do 1 m</t>
    </r>
    <r>
      <rPr>
        <vertAlign val="superscript"/>
        <sz val="10"/>
        <rFont val="Arial CE"/>
        <family val="0"/>
      </rPr>
      <t xml:space="preserve"> 2</t>
    </r>
    <r>
      <rPr>
        <sz val="10"/>
        <rFont val="Arial CE"/>
        <family val="2"/>
      </rPr>
      <t xml:space="preserve"> powierzchni wysypiska</t>
    </r>
  </si>
  <si>
    <t>Zmniejszenie</t>
  </si>
  <si>
    <t>Budowa kanalizacji sanitarnej Gniewomirowice</t>
  </si>
  <si>
    <t>Budowa kanalizacji sanitarnej Pątnówek-Jakuszów</t>
  </si>
  <si>
    <t>zakup usług pozostałych, szkolenia</t>
  </si>
  <si>
    <t>Budowa kanalizacji sanitarnej dla miejscowości Jezierzany, Jakuszów, Pątnówek i Bobrów I etap - Pątnówek-Jakuszów</t>
  </si>
  <si>
    <t>środki na program "Pomoc państwa w zakresie dożywiania" z Dolnośląskiego Urzędu Wojewódzkiego, zgodnie z pismem nr PS-III-3050-59/09 z dnia 26 maja 2009 roku.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</si>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</sst>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14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3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9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11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7" xfId="19" applyFont="1" applyBorder="1" applyAlignment="1">
      <alignment horizontal="center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2" fillId="0" borderId="14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3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3" xfId="18" applyFont="1" applyBorder="1" applyAlignment="1">
      <alignment horizontal="right" vertical="center" wrapText="1"/>
      <protection/>
    </xf>
    <xf numFmtId="0" fontId="19" fillId="0" borderId="28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21" fillId="0" borderId="1" xfId="19" applyNumberFormat="1" applyFont="1" applyBorder="1" applyAlignment="1">
      <alignment horizontal="center" vertical="center"/>
      <protection/>
    </xf>
    <xf numFmtId="3" fontId="18" fillId="0" borderId="29" xfId="18" applyNumberFormat="1" applyFont="1" applyBorder="1" applyAlignment="1">
      <alignment horizontal="center"/>
      <protection/>
    </xf>
    <xf numFmtId="3" fontId="21" fillId="0" borderId="21" xfId="18" applyNumberFormat="1" applyFont="1" applyBorder="1" applyAlignment="1">
      <alignment horizontal="center"/>
      <protection/>
    </xf>
    <xf numFmtId="3" fontId="21" fillId="0" borderId="15" xfId="18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2" fillId="0" borderId="12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31" xfId="19" applyFont="1" applyBorder="1" applyAlignment="1">
      <alignment horizontal="right" vertical="center" wrapText="1"/>
      <protection/>
    </xf>
    <xf numFmtId="3" fontId="21" fillId="0" borderId="29" xfId="18" applyNumberFormat="1" applyFont="1" applyFill="1" applyBorder="1" applyAlignment="1">
      <alignment horizontal="center" vertical="center"/>
      <protection/>
    </xf>
    <xf numFmtId="3" fontId="9" fillId="0" borderId="29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30" xfId="19" applyBorder="1" applyAlignment="1">
      <alignment vertical="center" wrapText="1"/>
      <protection/>
    </xf>
    <xf numFmtId="3" fontId="2" fillId="0" borderId="30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2" fillId="0" borderId="12" xfId="19" applyNumberFormat="1" applyBorder="1" applyAlignment="1">
      <alignment vertical="center"/>
      <protection/>
    </xf>
    <xf numFmtId="0" fontId="16" fillId="0" borderId="26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0" fontId="4" fillId="0" borderId="0" xfId="21" applyFont="1" applyAlignment="1">
      <alignment vertical="center" wrapText="1"/>
      <protection/>
    </xf>
    <xf numFmtId="0" fontId="23" fillId="0" borderId="0" xfId="21" applyFont="1">
      <alignment/>
      <protection/>
    </xf>
    <xf numFmtId="0" fontId="15" fillId="0" borderId="0" xfId="21" applyFont="1">
      <alignment/>
      <protection/>
    </xf>
    <xf numFmtId="3" fontId="15" fillId="0" borderId="0" xfId="21" applyNumberFormat="1" applyFont="1">
      <alignment/>
      <protection/>
    </xf>
    <xf numFmtId="0" fontId="24" fillId="0" borderId="0" xfId="21" applyFont="1" applyAlignment="1">
      <alignment horizontal="right" vertical="center"/>
      <protection/>
    </xf>
    <xf numFmtId="0" fontId="25" fillId="0" borderId="0" xfId="21" applyFont="1" applyAlignment="1">
      <alignment textRotation="180"/>
      <protection/>
    </xf>
    <xf numFmtId="0" fontId="25" fillId="2" borderId="33" xfId="21" applyFont="1" applyFill="1" applyBorder="1" applyAlignment="1">
      <alignment horizontal="center" vertical="center" wrapText="1"/>
      <protection/>
    </xf>
    <xf numFmtId="0" fontId="15" fillId="0" borderId="0" xfId="21" applyFont="1" applyAlignment="1">
      <alignment vertical="center" wrapText="1"/>
      <protection/>
    </xf>
    <xf numFmtId="0" fontId="25" fillId="2" borderId="32" xfId="21" applyFont="1" applyFill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26" fillId="0" borderId="34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3" fontId="24" fillId="0" borderId="12" xfId="21" applyNumberFormat="1" applyFont="1" applyFill="1" applyBorder="1" applyAlignment="1">
      <alignment horizontal="center" vertical="center" wrapText="1"/>
      <protection/>
    </xf>
    <xf numFmtId="0" fontId="24" fillId="0" borderId="12" xfId="21" applyFont="1" applyFill="1" applyBorder="1" applyAlignment="1">
      <alignment horizontal="center" vertical="center" wrapText="1"/>
      <protection/>
    </xf>
    <xf numFmtId="0" fontId="24" fillId="0" borderId="35" xfId="21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horizontal="center" textRotation="180"/>
      <protection/>
    </xf>
    <xf numFmtId="0" fontId="26" fillId="0" borderId="0" xfId="21" applyFont="1" applyFill="1" applyAlignment="1">
      <alignment horizontal="center" vertical="center" wrapText="1"/>
      <protection/>
    </xf>
    <xf numFmtId="3" fontId="25" fillId="0" borderId="2" xfId="21" applyNumberFormat="1" applyFont="1" applyFill="1" applyBorder="1" applyAlignment="1">
      <alignment vertical="center" wrapText="1"/>
      <protection/>
    </xf>
    <xf numFmtId="3" fontId="25" fillId="0" borderId="36" xfId="21" applyNumberFormat="1" applyFont="1" applyFill="1" applyBorder="1" applyAlignment="1">
      <alignment vertical="center" wrapText="1"/>
      <protection/>
    </xf>
    <xf numFmtId="3" fontId="2" fillId="0" borderId="11" xfId="21" applyNumberFormat="1" applyFont="1" applyFill="1" applyBorder="1" applyAlignment="1">
      <alignment vertical="center" wrapText="1"/>
      <protection/>
    </xf>
    <xf numFmtId="0" fontId="25" fillId="0" borderId="0" xfId="21" applyFont="1" applyFill="1" applyAlignment="1">
      <alignment textRotation="180"/>
      <protection/>
    </xf>
    <xf numFmtId="0" fontId="15" fillId="0" borderId="0" xfId="21" applyFont="1" applyFill="1" applyAlignment="1">
      <alignment vertical="center" wrapText="1"/>
      <protection/>
    </xf>
    <xf numFmtId="3" fontId="5" fillId="0" borderId="37" xfId="21" applyNumberFormat="1" applyFont="1" applyFill="1" applyBorder="1" applyAlignment="1">
      <alignment vertical="center" wrapText="1"/>
      <protection/>
    </xf>
    <xf numFmtId="3" fontId="5" fillId="0" borderId="38" xfId="21" applyNumberFormat="1" applyFont="1" applyFill="1" applyBorder="1" applyAlignment="1">
      <alignment vertical="center" wrapText="1"/>
      <protection/>
    </xf>
    <xf numFmtId="3" fontId="2" fillId="0" borderId="39" xfId="21" applyNumberFormat="1" applyFont="1" applyFill="1" applyBorder="1" applyAlignment="1">
      <alignment vertical="center" wrapText="1"/>
      <protection/>
    </xf>
    <xf numFmtId="0" fontId="15" fillId="0" borderId="40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vertical="center" wrapText="1"/>
      <protection/>
    </xf>
    <xf numFmtId="0" fontId="2" fillId="0" borderId="9" xfId="21" applyNumberFormat="1" applyFont="1" applyFill="1" applyBorder="1" applyAlignment="1">
      <alignment horizontal="center" vertical="center" wrapText="1"/>
      <protection/>
    </xf>
    <xf numFmtId="3" fontId="15" fillId="0" borderId="9" xfId="21" applyNumberFormat="1" applyFont="1" applyFill="1" applyBorder="1" applyAlignment="1">
      <alignment vertical="center" wrapText="1"/>
      <protection/>
    </xf>
    <xf numFmtId="3" fontId="27" fillId="0" borderId="9" xfId="21" applyNumberFormat="1" applyFont="1" applyFill="1" applyBorder="1" applyAlignment="1">
      <alignment vertical="center" wrapText="1"/>
      <protection/>
    </xf>
    <xf numFmtId="3" fontId="26" fillId="0" borderId="22" xfId="21" applyNumberFormat="1" applyFont="1" applyFill="1" applyBorder="1" applyAlignment="1">
      <alignment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3" fontId="15" fillId="0" borderId="7" xfId="21" applyNumberFormat="1" applyFont="1" applyFill="1" applyBorder="1" applyAlignment="1">
      <alignment vertical="center" wrapText="1"/>
      <protection/>
    </xf>
    <xf numFmtId="3" fontId="27" fillId="0" borderId="7" xfId="21" applyNumberFormat="1" applyFont="1" applyFill="1" applyBorder="1" applyAlignment="1">
      <alignment vertical="center" wrapText="1"/>
      <protection/>
    </xf>
    <xf numFmtId="0" fontId="15" fillId="0" borderId="34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2" fillId="0" borderId="12" xfId="21" applyNumberFormat="1" applyFont="1" applyFill="1" applyBorder="1" applyAlignment="1">
      <alignment horizontal="center" vertical="center" wrapText="1"/>
      <protection/>
    </xf>
    <xf numFmtId="3" fontId="15" fillId="0" borderId="12" xfId="21" applyNumberFormat="1" applyFont="1" applyFill="1" applyBorder="1" applyAlignment="1">
      <alignment horizontal="right" vertical="center" wrapText="1"/>
      <protection/>
    </xf>
    <xf numFmtId="3" fontId="15" fillId="0" borderId="12" xfId="21" applyNumberFormat="1" applyFont="1" applyFill="1" applyBorder="1" applyAlignment="1">
      <alignment vertical="center" wrapText="1"/>
      <protection/>
    </xf>
    <xf numFmtId="3" fontId="28" fillId="0" borderId="7" xfId="21" applyNumberFormat="1" applyFont="1" applyFill="1" applyBorder="1" applyAlignment="1">
      <alignment horizontal="center" vertical="center" wrapText="1"/>
      <protection/>
    </xf>
    <xf numFmtId="3" fontId="15" fillId="0" borderId="7" xfId="21" applyNumberFormat="1" applyFont="1" applyFill="1" applyBorder="1" applyAlignment="1">
      <alignment horizontal="right" vertical="center" wrapText="1"/>
      <protection/>
    </xf>
    <xf numFmtId="3" fontId="26" fillId="0" borderId="9" xfId="21" applyNumberFormat="1" applyFont="1" applyFill="1" applyBorder="1" applyAlignment="1">
      <alignment vertical="center" wrapText="1"/>
      <protection/>
    </xf>
    <xf numFmtId="0" fontId="15" fillId="0" borderId="41" xfId="21" applyFont="1" applyFill="1" applyBorder="1" applyAlignment="1">
      <alignment horizontal="center" vertical="center" wrapText="1"/>
      <protection/>
    </xf>
    <xf numFmtId="0" fontId="2" fillId="0" borderId="7" xfId="21" applyNumberFormat="1" applyFont="1" applyFill="1" applyBorder="1" applyAlignment="1">
      <alignment horizontal="center" vertical="center" wrapText="1"/>
      <protection/>
    </xf>
    <xf numFmtId="3" fontId="26" fillId="0" borderId="7" xfId="21" applyNumberFormat="1" applyFont="1" applyFill="1" applyBorder="1" applyAlignment="1">
      <alignment vertical="center" wrapText="1"/>
      <protection/>
    </xf>
    <xf numFmtId="0" fontId="2" fillId="0" borderId="7" xfId="21" applyFont="1" applyFill="1" applyBorder="1" applyAlignment="1">
      <alignment vertical="top" wrapText="1"/>
      <protection/>
    </xf>
    <xf numFmtId="3" fontId="2" fillId="0" borderId="10" xfId="21" applyNumberFormat="1" applyFont="1" applyFill="1" applyBorder="1" applyAlignment="1">
      <alignment vertical="center" wrapText="1"/>
      <protection/>
    </xf>
    <xf numFmtId="3" fontId="2" fillId="0" borderId="19" xfId="21" applyNumberFormat="1" applyFont="1" applyFill="1" applyBorder="1" applyAlignment="1">
      <alignment vertical="center" wrapText="1"/>
      <protection/>
    </xf>
    <xf numFmtId="0" fontId="2" fillId="0" borderId="9" xfId="21" applyFont="1" applyFill="1" applyBorder="1" applyAlignment="1">
      <alignment horizontal="left" vertical="center" wrapText="1"/>
      <protection/>
    </xf>
    <xf numFmtId="0" fontId="2" fillId="0" borderId="7" xfId="21" applyFont="1" applyFill="1" applyBorder="1" applyAlignment="1">
      <alignment horizontal="left" vertical="center" wrapText="1"/>
      <protection/>
    </xf>
    <xf numFmtId="0" fontId="2" fillId="0" borderId="21" xfId="21" applyNumberFormat="1" applyFont="1" applyFill="1" applyBorder="1" applyAlignment="1">
      <alignment horizontal="center" vertical="center" wrapText="1"/>
      <protection/>
    </xf>
    <xf numFmtId="3" fontId="15" fillId="0" borderId="22" xfId="21" applyNumberFormat="1" applyFont="1" applyFill="1" applyBorder="1" applyAlignment="1">
      <alignment vertical="center" wrapText="1"/>
      <protection/>
    </xf>
    <xf numFmtId="0" fontId="2" fillId="0" borderId="21" xfId="21" applyFont="1" applyFill="1" applyBorder="1" applyAlignment="1">
      <alignment horizontal="center" vertical="center" wrapText="1"/>
      <protection/>
    </xf>
    <xf numFmtId="3" fontId="5" fillId="0" borderId="9" xfId="21" applyNumberFormat="1" applyFont="1" applyFill="1" applyBorder="1" applyAlignment="1">
      <alignment vertical="center" wrapText="1"/>
      <protection/>
    </xf>
    <xf numFmtId="0" fontId="15" fillId="0" borderId="42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3" fontId="15" fillId="0" borderId="1" xfId="21" applyNumberFormat="1" applyFont="1" applyFill="1" applyBorder="1" applyAlignment="1">
      <alignment vertical="center" wrapText="1"/>
      <protection/>
    </xf>
    <xf numFmtId="3" fontId="5" fillId="0" borderId="1" xfId="21" applyNumberFormat="1" applyFont="1" applyFill="1" applyBorder="1" applyAlignment="1">
      <alignment vertical="center" wrapText="1"/>
      <protection/>
    </xf>
    <xf numFmtId="3" fontId="15" fillId="0" borderId="13" xfId="21" applyNumberFormat="1" applyFont="1" applyFill="1" applyBorder="1" applyAlignment="1">
      <alignment vertical="center" wrapText="1"/>
      <protection/>
    </xf>
    <xf numFmtId="0" fontId="15" fillId="0" borderId="43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left" vertical="center" wrapText="1"/>
      <protection/>
    </xf>
    <xf numFmtId="0" fontId="2" fillId="0" borderId="44" xfId="21" applyFont="1" applyFill="1" applyBorder="1" applyAlignment="1">
      <alignment horizontal="center" vertical="center" wrapText="1"/>
      <protection/>
    </xf>
    <xf numFmtId="3" fontId="15" fillId="0" borderId="10" xfId="21" applyNumberFormat="1" applyFont="1" applyFill="1" applyBorder="1" applyAlignment="1">
      <alignment vertical="center" wrapText="1"/>
      <protection/>
    </xf>
    <xf numFmtId="3" fontId="5" fillId="0" borderId="10" xfId="21" applyNumberFormat="1" applyFont="1" applyFill="1" applyBorder="1" applyAlignment="1">
      <alignment vertical="center" wrapText="1"/>
      <protection/>
    </xf>
    <xf numFmtId="3" fontId="15" fillId="0" borderId="45" xfId="21" applyNumberFormat="1" applyFont="1" applyFill="1" applyBorder="1" applyAlignment="1">
      <alignment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3" fontId="24" fillId="0" borderId="7" xfId="21" applyNumberFormat="1" applyFont="1" applyFill="1" applyBorder="1" applyAlignment="1">
      <alignment horizontal="center" vertical="center" wrapText="1"/>
      <protection/>
    </xf>
    <xf numFmtId="0" fontId="24" fillId="0" borderId="7" xfId="21" applyFont="1" applyFill="1" applyBorder="1" applyAlignment="1">
      <alignment horizontal="center" vertical="center" wrapText="1"/>
      <protection/>
    </xf>
    <xf numFmtId="3" fontId="26" fillId="0" borderId="27" xfId="21" applyNumberFormat="1" applyFont="1" applyFill="1" applyBorder="1" applyAlignment="1">
      <alignment horizontal="center" vertical="center" wrapText="1"/>
      <protection/>
    </xf>
    <xf numFmtId="3" fontId="26" fillId="0" borderId="46" xfId="21" applyNumberFormat="1" applyFont="1" applyFill="1" applyBorder="1" applyAlignment="1">
      <alignment horizontal="center" vertical="center" wrapText="1"/>
      <protection/>
    </xf>
    <xf numFmtId="3" fontId="2" fillId="0" borderId="47" xfId="21" applyNumberFormat="1" applyFont="1" applyFill="1" applyBorder="1" applyAlignment="1">
      <alignment vertical="center" wrapText="1"/>
      <protection/>
    </xf>
    <xf numFmtId="1" fontId="2" fillId="0" borderId="21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vertical="center" wrapText="1"/>
      <protection/>
    </xf>
    <xf numFmtId="1" fontId="2" fillId="0" borderId="44" xfId="21" applyNumberFormat="1" applyFont="1" applyFill="1" applyBorder="1" applyAlignment="1">
      <alignment horizontal="center" vertical="center" wrapText="1"/>
      <protection/>
    </xf>
    <xf numFmtId="1" fontId="2" fillId="0" borderId="9" xfId="21" applyNumberFormat="1" applyFont="1" applyFill="1" applyBorder="1" applyAlignment="1">
      <alignment horizontal="center" vertical="center" wrapText="1"/>
      <protection/>
    </xf>
    <xf numFmtId="3" fontId="30" fillId="0" borderId="22" xfId="21" applyNumberFormat="1" applyFont="1" applyFill="1" applyBorder="1" applyAlignment="1">
      <alignment vertical="center" wrapText="1"/>
      <protection/>
    </xf>
    <xf numFmtId="3" fontId="2" fillId="0" borderId="48" xfId="21" applyNumberFormat="1" applyFont="1" applyFill="1" applyBorder="1" applyAlignment="1">
      <alignment vertical="center" wrapText="1"/>
      <protection/>
    </xf>
    <xf numFmtId="3" fontId="2" fillId="0" borderId="37" xfId="21" applyNumberFormat="1" applyFont="1" applyFill="1" applyBorder="1" applyAlignment="1">
      <alignment vertical="center" wrapText="1"/>
      <protection/>
    </xf>
    <xf numFmtId="3" fontId="2" fillId="0" borderId="49" xfId="21" applyNumberFormat="1" applyFont="1" applyFill="1" applyBorder="1" applyAlignment="1">
      <alignment horizontal="center" vertical="center" wrapText="1"/>
      <protection/>
    </xf>
    <xf numFmtId="3" fontId="2" fillId="0" borderId="50" xfId="21" applyNumberFormat="1" applyFont="1" applyFill="1" applyBorder="1" applyAlignment="1">
      <alignment vertical="center" wrapText="1"/>
      <protection/>
    </xf>
    <xf numFmtId="3" fontId="5" fillId="0" borderId="39" xfId="21" applyNumberFormat="1" applyFont="1" applyFill="1" applyBorder="1" applyAlignment="1">
      <alignment vertical="center" wrapText="1"/>
      <protection/>
    </xf>
    <xf numFmtId="3" fontId="5" fillId="0" borderId="51" xfId="21" applyNumberFormat="1" applyFont="1" applyFill="1" applyBorder="1" applyAlignment="1">
      <alignment vertical="center" wrapText="1"/>
      <protection/>
    </xf>
    <xf numFmtId="3" fontId="5" fillId="0" borderId="52" xfId="21" applyNumberFormat="1" applyFont="1" applyFill="1" applyBorder="1" applyAlignment="1">
      <alignment vertical="center" wrapText="1"/>
      <protection/>
    </xf>
    <xf numFmtId="0" fontId="15" fillId="0" borderId="40" xfId="21" applyFont="1" applyFill="1" applyBorder="1" applyAlignment="1">
      <alignment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2" fillId="0" borderId="50" xfId="21" applyFont="1" applyFill="1" applyBorder="1" applyAlignment="1">
      <alignment horizontal="center" vertical="center" wrapText="1"/>
      <protection/>
    </xf>
    <xf numFmtId="0" fontId="15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15" fillId="0" borderId="0" xfId="21" applyNumberFormat="1" applyFont="1" applyFill="1" applyBorder="1" applyAlignment="1">
      <alignment vertical="center" wrapText="1"/>
      <protection/>
    </xf>
    <xf numFmtId="3" fontId="2" fillId="0" borderId="53" xfId="21" applyNumberFormat="1" applyFont="1" applyFill="1" applyBorder="1" applyAlignment="1">
      <alignment vertical="center" wrapText="1"/>
      <protection/>
    </xf>
    <xf numFmtId="0" fontId="26" fillId="0" borderId="54" xfId="21" applyFont="1" applyFill="1" applyBorder="1" applyAlignment="1">
      <alignment horizontal="center" vertical="center" wrapText="1"/>
      <protection/>
    </xf>
    <xf numFmtId="0" fontId="26" fillId="0" borderId="27" xfId="21" applyFont="1" applyFill="1" applyBorder="1" applyAlignment="1">
      <alignment horizontal="center" vertical="center" wrapText="1"/>
      <protection/>
    </xf>
    <xf numFmtId="3" fontId="24" fillId="0" borderId="27" xfId="21" applyNumberFormat="1" applyFont="1" applyFill="1" applyBorder="1" applyAlignment="1">
      <alignment horizontal="center" vertical="center" wrapText="1"/>
      <protection/>
    </xf>
    <xf numFmtId="0" fontId="24" fillId="0" borderId="27" xfId="21" applyFont="1" applyFill="1" applyBorder="1" applyAlignment="1">
      <alignment horizontal="center" vertical="center" wrapText="1"/>
      <protection/>
    </xf>
    <xf numFmtId="3" fontId="5" fillId="0" borderId="55" xfId="21" applyNumberFormat="1" applyFont="1" applyFill="1" applyBorder="1" applyAlignment="1">
      <alignment vertical="center" wrapText="1"/>
      <protection/>
    </xf>
    <xf numFmtId="3" fontId="5" fillId="0" borderId="56" xfId="21" applyNumberFormat="1" applyFont="1" applyFill="1" applyBorder="1" applyAlignment="1">
      <alignment vertical="center" wrapText="1"/>
      <protection/>
    </xf>
    <xf numFmtId="3" fontId="31" fillId="0" borderId="9" xfId="21" applyNumberFormat="1" applyFont="1" applyFill="1" applyBorder="1" applyAlignment="1">
      <alignment vertical="center" wrapText="1"/>
      <protection/>
    </xf>
    <xf numFmtId="0" fontId="15" fillId="0" borderId="57" xfId="21" applyFont="1" applyFill="1" applyBorder="1" applyAlignment="1">
      <alignment vertical="center" wrapText="1"/>
      <protection/>
    </xf>
    <xf numFmtId="1" fontId="2" fillId="0" borderId="11" xfId="21" applyNumberFormat="1" applyFont="1" applyFill="1" applyBorder="1" applyAlignment="1">
      <alignment horizontal="center" vertical="center" wrapText="1"/>
      <protection/>
    </xf>
    <xf numFmtId="3" fontId="15" fillId="0" borderId="11" xfId="21" applyNumberFormat="1" applyFont="1" applyFill="1" applyBorder="1" applyAlignment="1">
      <alignment vertical="center" wrapText="1"/>
      <protection/>
    </xf>
    <xf numFmtId="3" fontId="31" fillId="0" borderId="11" xfId="21" applyNumberFormat="1" applyFont="1" applyFill="1" applyBorder="1" applyAlignment="1">
      <alignment vertical="center" wrapText="1"/>
      <protection/>
    </xf>
    <xf numFmtId="0" fontId="15" fillId="0" borderId="57" xfId="2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vertical="center" wrapText="1"/>
      <protection/>
    </xf>
    <xf numFmtId="1" fontId="2" fillId="0" borderId="11" xfId="21" applyNumberFormat="1" applyFont="1" applyFill="1" applyBorder="1" applyAlignment="1">
      <alignment vertical="center" wrapText="1"/>
      <protection/>
    </xf>
    <xf numFmtId="3" fontId="15" fillId="0" borderId="49" xfId="21" applyNumberFormat="1" applyFont="1" applyFill="1" applyBorder="1" applyAlignment="1">
      <alignment vertical="center" wrapText="1"/>
      <protection/>
    </xf>
    <xf numFmtId="3" fontId="26" fillId="0" borderId="49" xfId="21" applyNumberFormat="1" applyFont="1" applyFill="1" applyBorder="1" applyAlignment="1">
      <alignment vertical="center" wrapText="1"/>
      <protection/>
    </xf>
    <xf numFmtId="0" fontId="2" fillId="0" borderId="19" xfId="21" applyFont="1" applyFill="1" applyBorder="1" applyAlignment="1">
      <alignment vertical="center" wrapText="1"/>
      <protection/>
    </xf>
    <xf numFmtId="0" fontId="15" fillId="0" borderId="5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4" fillId="0" borderId="59" xfId="21" applyFont="1" applyFill="1" applyBorder="1" applyAlignment="1">
      <alignment horizontal="center" vertical="center" wrapText="1"/>
      <protection/>
    </xf>
    <xf numFmtId="3" fontId="5" fillId="0" borderId="60" xfId="21" applyNumberFormat="1" applyFont="1" applyFill="1" applyBorder="1" applyAlignment="1">
      <alignment vertical="center" wrapText="1"/>
      <protection/>
    </xf>
    <xf numFmtId="3" fontId="5" fillId="0" borderId="61" xfId="21" applyNumberFormat="1" applyFont="1" applyFill="1" applyBorder="1" applyAlignment="1">
      <alignment vertical="center" wrapText="1"/>
      <protection/>
    </xf>
    <xf numFmtId="1" fontId="2" fillId="0" borderId="62" xfId="21" applyNumberFormat="1" applyFont="1" applyFill="1" applyBorder="1" applyAlignment="1">
      <alignment horizontal="center" vertical="center" wrapText="1"/>
      <protection/>
    </xf>
    <xf numFmtId="3" fontId="26" fillId="0" borderId="11" xfId="21" applyNumberFormat="1" applyFont="1" applyFill="1" applyBorder="1" applyAlignment="1">
      <alignment horizontal="left" vertical="center" wrapText="1"/>
      <protection/>
    </xf>
    <xf numFmtId="3" fontId="25" fillId="0" borderId="27" xfId="22" applyNumberFormat="1" applyFont="1" applyFill="1" applyBorder="1" applyAlignment="1">
      <alignment vertical="center" wrapText="1"/>
      <protection/>
    </xf>
    <xf numFmtId="0" fontId="25" fillId="0" borderId="0" xfId="22" applyFont="1" applyFill="1" applyAlignment="1">
      <alignment textRotation="180"/>
      <protection/>
    </xf>
    <xf numFmtId="0" fontId="15" fillId="0" borderId="0" xfId="22" applyFont="1" applyFill="1" applyAlignment="1">
      <alignment vertical="center" wrapText="1"/>
      <protection/>
    </xf>
    <xf numFmtId="3" fontId="5" fillId="0" borderId="55" xfId="22" applyNumberFormat="1" applyFont="1" applyFill="1" applyBorder="1" applyAlignment="1">
      <alignment vertical="center" wrapText="1"/>
      <protection/>
    </xf>
    <xf numFmtId="3" fontId="5" fillId="0" borderId="56" xfId="22" applyNumberFormat="1" applyFont="1" applyFill="1" applyBorder="1" applyAlignment="1">
      <alignment vertical="center" wrapText="1"/>
      <protection/>
    </xf>
    <xf numFmtId="0" fontId="15" fillId="0" borderId="40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vertical="center" wrapText="1"/>
      <protection/>
    </xf>
    <xf numFmtId="1" fontId="2" fillId="0" borderId="9" xfId="22" applyNumberFormat="1" applyFont="1" applyFill="1" applyBorder="1" applyAlignment="1">
      <alignment horizontal="center" vertical="center" wrapText="1"/>
      <protection/>
    </xf>
    <xf numFmtId="3" fontId="15" fillId="0" borderId="9" xfId="22" applyNumberFormat="1" applyFont="1" applyFill="1" applyBorder="1" applyAlignment="1">
      <alignment vertical="center" wrapText="1"/>
      <protection/>
    </xf>
    <xf numFmtId="1" fontId="2" fillId="0" borderId="7" xfId="21" applyNumberFormat="1" applyFont="1" applyFill="1" applyBorder="1" applyAlignment="1">
      <alignment horizontal="center" vertical="center" wrapText="1"/>
      <protection/>
    </xf>
    <xf numFmtId="3" fontId="25" fillId="0" borderId="19" xfId="21" applyNumberFormat="1" applyFont="1" applyFill="1" applyBorder="1" applyAlignment="1">
      <alignment vertical="center" wrapText="1"/>
      <protection/>
    </xf>
    <xf numFmtId="3" fontId="5" fillId="0" borderId="63" xfId="21" applyNumberFormat="1" applyFont="1" applyFill="1" applyBorder="1" applyAlignment="1">
      <alignment vertical="center" wrapText="1"/>
      <protection/>
    </xf>
    <xf numFmtId="0" fontId="25" fillId="0" borderId="64" xfId="21" applyFont="1" applyFill="1" applyBorder="1" applyAlignment="1">
      <alignment vertical="center" wrapText="1"/>
      <protection/>
    </xf>
    <xf numFmtId="3" fontId="25" fillId="0" borderId="65" xfId="21" applyNumberFormat="1" applyFont="1" applyFill="1" applyBorder="1" applyAlignment="1">
      <alignment vertical="center" wrapText="1"/>
      <protection/>
    </xf>
    <xf numFmtId="0" fontId="21" fillId="0" borderId="0" xfId="21" applyFont="1" applyAlignment="1">
      <alignment vertical="top"/>
      <protection/>
    </xf>
    <xf numFmtId="3" fontId="25" fillId="0" borderId="0" xfId="21" applyNumberFormat="1" applyFont="1" applyBorder="1" applyAlignment="1">
      <alignment vertical="center" wrapText="1"/>
      <protection/>
    </xf>
    <xf numFmtId="0" fontId="25" fillId="0" borderId="0" xfId="21" applyFont="1" applyAlignment="1">
      <alignment vertical="center" wrapText="1"/>
      <protection/>
    </xf>
    <xf numFmtId="0" fontId="32" fillId="0" borderId="0" xfId="21" applyFont="1">
      <alignment/>
      <protection/>
    </xf>
    <xf numFmtId="3" fontId="32" fillId="0" borderId="0" xfId="21" applyNumberFormat="1" applyFont="1">
      <alignment/>
      <protection/>
    </xf>
    <xf numFmtId="0" fontId="32" fillId="0" borderId="0" xfId="21" applyFont="1" applyAlignment="1">
      <alignment horizontal="right"/>
      <protection/>
    </xf>
    <xf numFmtId="0" fontId="33" fillId="0" borderId="0" xfId="21" applyFont="1">
      <alignment/>
      <protection/>
    </xf>
    <xf numFmtId="0" fontId="0" fillId="0" borderId="0" xfId="22">
      <alignment/>
      <protection/>
    </xf>
    <xf numFmtId="0" fontId="4" fillId="0" borderId="0" xfId="22" applyFont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14" fillId="0" borderId="0" xfId="22" applyFont="1" applyAlignment="1">
      <alignment horizontal="right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0" fillId="0" borderId="29" xfId="22" applyFont="1" applyBorder="1">
      <alignment/>
      <protection/>
    </xf>
    <xf numFmtId="0" fontId="0" fillId="0" borderId="29" xfId="22" applyFont="1" applyBorder="1" applyAlignment="1">
      <alignment horizontal="center"/>
      <protection/>
    </xf>
    <xf numFmtId="0" fontId="0" fillId="0" borderId="29" xfId="22" applyFont="1" applyBorder="1" applyAlignment="1">
      <alignment wrapText="1"/>
      <protection/>
    </xf>
    <xf numFmtId="44" fontId="0" fillId="0" borderId="29" xfId="22" applyNumberFormat="1" applyFont="1" applyBorder="1" applyAlignment="1">
      <alignment vertical="center" wrapText="1"/>
      <protection/>
    </xf>
    <xf numFmtId="3" fontId="0" fillId="0" borderId="29" xfId="22" applyNumberFormat="1" applyFont="1" applyBorder="1" applyAlignment="1">
      <alignment vertical="center"/>
      <protection/>
    </xf>
    <xf numFmtId="0" fontId="0" fillId="0" borderId="29" xfId="22" applyFont="1" applyBorder="1" applyAlignment="1">
      <alignment vertical="center" wrapText="1"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0" fillId="0" borderId="7" xfId="22" applyFont="1" applyBorder="1" applyAlignment="1">
      <alignment wrapText="1"/>
      <protection/>
    </xf>
    <xf numFmtId="0" fontId="0" fillId="0" borderId="7" xfId="22" applyFont="1" applyBorder="1" applyAlignment="1">
      <alignment vertical="center" wrapText="1"/>
      <protection/>
    </xf>
    <xf numFmtId="3" fontId="0" fillId="0" borderId="7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3" fontId="0" fillId="0" borderId="19" xfId="22" applyNumberFormat="1" applyFont="1" applyBorder="1" applyAlignment="1">
      <alignment vertical="center"/>
      <protection/>
    </xf>
    <xf numFmtId="0" fontId="2" fillId="0" borderId="0" xfId="22" applyFont="1">
      <alignment/>
      <protection/>
    </xf>
    <xf numFmtId="0" fontId="2" fillId="0" borderId="0" xfId="23">
      <alignment/>
      <protection/>
    </xf>
    <xf numFmtId="0" fontId="2" fillId="0" borderId="9" xfId="23" applyBorder="1">
      <alignment/>
      <protection/>
    </xf>
    <xf numFmtId="0" fontId="0" fillId="0" borderId="9" xfId="23" applyFont="1" applyBorder="1" applyAlignment="1">
      <alignment horizontal="justify" vertical="center"/>
      <protection/>
    </xf>
    <xf numFmtId="4" fontId="2" fillId="0" borderId="9" xfId="15" applyNumberFormat="1" applyBorder="1" applyAlignment="1">
      <alignment horizontal="right" vertical="center"/>
    </xf>
    <xf numFmtId="0" fontId="36" fillId="0" borderId="12" xfId="23" applyFont="1" applyBorder="1" applyAlignment="1">
      <alignment horizontal="center" vertical="center"/>
      <protection/>
    </xf>
    <xf numFmtId="0" fontId="0" fillId="0" borderId="12" xfId="23" applyFont="1" applyBorder="1" applyAlignment="1">
      <alignment horizontal="justify" vertical="center" wrapText="1"/>
      <protection/>
    </xf>
    <xf numFmtId="4" fontId="2" fillId="0" borderId="12" xfId="15" applyNumberFormat="1" applyBorder="1" applyAlignment="1">
      <alignment horizontal="right" vertical="center"/>
    </xf>
    <xf numFmtId="0" fontId="36" fillId="0" borderId="7" xfId="23" applyFont="1" applyBorder="1" applyAlignment="1">
      <alignment horizontal="center" vertical="center"/>
      <protection/>
    </xf>
    <xf numFmtId="0" fontId="0" fillId="0" borderId="7" xfId="23" applyFont="1" applyBorder="1" applyAlignment="1">
      <alignment horizontal="justify" vertical="center"/>
      <protection/>
    </xf>
    <xf numFmtId="4" fontId="2" fillId="0" borderId="7" xfId="15" applyNumberFormat="1" applyBorder="1" applyAlignment="1">
      <alignment horizontal="right" vertical="center"/>
    </xf>
    <xf numFmtId="0" fontId="2" fillId="0" borderId="12" xfId="23" applyBorder="1" applyAlignment="1">
      <alignment horizontal="center" vertical="center"/>
      <protection/>
    </xf>
    <xf numFmtId="0" fontId="0" fillId="0" borderId="12" xfId="23" applyFont="1" applyBorder="1" applyAlignment="1">
      <alignment horizontal="justify" vertical="center"/>
      <protection/>
    </xf>
    <xf numFmtId="4" fontId="2" fillId="0" borderId="0" xfId="23" applyNumberFormat="1">
      <alignment/>
      <protection/>
    </xf>
    <xf numFmtId="4" fontId="25" fillId="0" borderId="19" xfId="15" applyNumberFormat="1" applyFont="1" applyBorder="1" applyAlignment="1">
      <alignment horizontal="center" vertical="center"/>
    </xf>
    <xf numFmtId="0" fontId="2" fillId="0" borderId="0" xfId="23" applyAlignment="1">
      <alignment horizontal="center" vertical="center"/>
      <protection/>
    </xf>
    <xf numFmtId="0" fontId="2" fillId="0" borderId="0" xfId="23" applyAlignment="1">
      <alignment horizontal="justify" vertical="center"/>
      <protection/>
    </xf>
    <xf numFmtId="181" fontId="2" fillId="0" borderId="0" xfId="15" applyNumberFormat="1" applyAlignment="1">
      <alignment/>
    </xf>
    <xf numFmtId="0" fontId="36" fillId="0" borderId="9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left" vertical="center" wrapText="1"/>
      <protection/>
    </xf>
    <xf numFmtId="4" fontId="2" fillId="0" borderId="9" xfId="15" applyNumberFormat="1" applyBorder="1" applyAlignment="1">
      <alignment vertical="center"/>
    </xf>
    <xf numFmtId="0" fontId="0" fillId="0" borderId="7" xfId="23" applyFont="1" applyBorder="1" applyAlignment="1">
      <alignment horizontal="left" vertical="center" wrapText="1"/>
      <protection/>
    </xf>
    <xf numFmtId="4" fontId="2" fillId="0" borderId="7" xfId="15" applyNumberFormat="1" applyBorder="1" applyAlignment="1">
      <alignment vertical="center"/>
    </xf>
    <xf numFmtId="0" fontId="0" fillId="0" borderId="7" xfId="23" applyFont="1" applyBorder="1" applyAlignment="1">
      <alignment horizontal="justify" vertical="center" wrapText="1"/>
      <protection/>
    </xf>
    <xf numFmtId="0" fontId="2" fillId="0" borderId="7" xfId="23" applyBorder="1" applyAlignment="1">
      <alignment horizontal="center" vertical="center"/>
      <protection/>
    </xf>
    <xf numFmtId="0" fontId="0" fillId="0" borderId="7" xfId="23" applyFont="1" applyBorder="1" applyAlignment="1">
      <alignment horizontal="right" vertical="center"/>
      <protection/>
    </xf>
    <xf numFmtId="0" fontId="0" fillId="0" borderId="12" xfId="23" applyFont="1" applyBorder="1" applyAlignment="1">
      <alignment horizontal="right" vertical="center"/>
      <protection/>
    </xf>
    <xf numFmtId="4" fontId="2" fillId="0" borderId="12" xfId="15" applyNumberFormat="1" applyBorder="1" applyAlignment="1">
      <alignment vertical="center"/>
    </xf>
    <xf numFmtId="4" fontId="25" fillId="0" borderId="19" xfId="15" applyNumberFormat="1" applyFont="1" applyBorder="1" applyAlignment="1">
      <alignment horizontal="center"/>
    </xf>
    <xf numFmtId="3" fontId="37" fillId="3" borderId="7" xfId="23" applyNumberFormat="1" applyFont="1" applyFill="1" applyBorder="1" applyAlignment="1">
      <alignment horizontal="center" vertical="center" wrapText="1"/>
      <protection/>
    </xf>
    <xf numFmtId="4" fontId="2" fillId="0" borderId="0" xfId="15" applyNumberFormat="1" applyAlignment="1">
      <alignment/>
    </xf>
    <xf numFmtId="3" fontId="2" fillId="0" borderId="29" xfId="19" applyNumberFormat="1" applyBorder="1" applyAlignment="1">
      <alignment vertical="center"/>
      <protection/>
    </xf>
    <xf numFmtId="49" fontId="2" fillId="0" borderId="66" xfId="19" applyNumberFormat="1" applyBorder="1" applyAlignment="1">
      <alignment horizontal="center" vertical="center"/>
      <protection/>
    </xf>
    <xf numFmtId="3" fontId="2" fillId="0" borderId="67" xfId="19" applyNumberFormat="1" applyBorder="1" applyAlignment="1">
      <alignment vertical="center"/>
      <protection/>
    </xf>
    <xf numFmtId="3" fontId="2" fillId="0" borderId="20" xfId="19" applyNumberFormat="1" applyFont="1" applyBorder="1" applyAlignment="1">
      <alignment vertical="center"/>
      <protection/>
    </xf>
    <xf numFmtId="0" fontId="21" fillId="0" borderId="67" xfId="19" applyFont="1" applyBorder="1" applyAlignment="1">
      <alignment horizontal="right" vertical="center" wrapText="1"/>
      <protection/>
    </xf>
    <xf numFmtId="0" fontId="21" fillId="0" borderId="20" xfId="19" applyFont="1" applyBorder="1" applyAlignment="1">
      <alignment horizontal="right" vertical="center" wrapText="1"/>
      <protection/>
    </xf>
    <xf numFmtId="3" fontId="21" fillId="0" borderId="29" xfId="19" applyNumberFormat="1" applyFont="1" applyBorder="1" applyAlignment="1">
      <alignment horizontal="center" vertical="center"/>
      <protection/>
    </xf>
    <xf numFmtId="0" fontId="2" fillId="0" borderId="22" xfId="19" applyBorder="1" applyAlignment="1">
      <alignment horizontal="center"/>
      <protection/>
    </xf>
    <xf numFmtId="0" fontId="10" fillId="0" borderId="23" xfId="19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16" fillId="0" borderId="23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19" fillId="0" borderId="30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20" xfId="18" applyNumberFormat="1" applyFont="1" applyBorder="1" applyAlignment="1">
      <alignment horizont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1" xfId="19" applyFont="1" applyBorder="1" applyAlignment="1">
      <alignment vertical="center" wrapText="1"/>
      <protection/>
    </xf>
    <xf numFmtId="0" fontId="16" fillId="0" borderId="18" xfId="19" applyFont="1" applyBorder="1" applyAlignment="1">
      <alignment horizontal="right" vertical="center" wrapText="1"/>
      <protection/>
    </xf>
    <xf numFmtId="0" fontId="19" fillId="0" borderId="31" xfId="18" applyFont="1" applyBorder="1" applyAlignment="1">
      <alignment horizontal="right" vertical="center" wrapText="1"/>
      <protection/>
    </xf>
    <xf numFmtId="3" fontId="19" fillId="0" borderId="29" xfId="18" applyNumberFormat="1" applyFont="1" applyFill="1" applyBorder="1" applyAlignment="1">
      <alignment horizontal="center" vertical="center"/>
      <protection/>
    </xf>
    <xf numFmtId="3" fontId="21" fillId="0" borderId="67" xfId="18" applyNumberFormat="1" applyFont="1" applyBorder="1" applyAlignment="1">
      <alignment horizontal="center" vertical="center"/>
      <protection/>
    </xf>
    <xf numFmtId="3" fontId="21" fillId="0" borderId="7" xfId="19" applyNumberFormat="1" applyFont="1" applyBorder="1" applyAlignment="1">
      <alignment horizontal="center" vertical="center"/>
      <protection/>
    </xf>
    <xf numFmtId="3" fontId="2" fillId="0" borderId="27" xfId="21" applyNumberFormat="1" applyFont="1" applyFill="1" applyBorder="1" applyAlignment="1">
      <alignment vertical="center" wrapText="1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/>
      <protection/>
    </xf>
    <xf numFmtId="0" fontId="16" fillId="0" borderId="67" xfId="19" applyFont="1" applyBorder="1" applyAlignment="1">
      <alignment horizontal="left" vertical="center" wrapText="1"/>
      <protection/>
    </xf>
    <xf numFmtId="3" fontId="22" fillId="0" borderId="29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center"/>
      <protection/>
    </xf>
    <xf numFmtId="0" fontId="2" fillId="0" borderId="68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16" fillId="0" borderId="66" xfId="19" applyFont="1" applyBorder="1" applyAlignment="1">
      <alignment horizontal="center" vertical="center" wrapText="1"/>
      <protection/>
    </xf>
    <xf numFmtId="0" fontId="16" fillId="0" borderId="69" xfId="19" applyFont="1" applyBorder="1" applyAlignment="1">
      <alignment horizontal="center" vertical="center" wrapText="1"/>
      <protection/>
    </xf>
    <xf numFmtId="0" fontId="16" fillId="0" borderId="28" xfId="19" applyFont="1" applyBorder="1" applyAlignment="1">
      <alignment horizontal="right" vertical="center" wrapText="1"/>
      <protection/>
    </xf>
    <xf numFmtId="0" fontId="9" fillId="0" borderId="70" xfId="19" applyFont="1" applyBorder="1" applyAlignment="1">
      <alignment horizontal="center" vertical="center"/>
      <protection/>
    </xf>
    <xf numFmtId="0" fontId="9" fillId="0" borderId="52" xfId="19" applyFont="1" applyBorder="1" applyAlignment="1">
      <alignment horizontal="center" vertical="center"/>
      <protection/>
    </xf>
    <xf numFmtId="0" fontId="13" fillId="0" borderId="36" xfId="19" applyFont="1" applyBorder="1" applyAlignment="1">
      <alignment horizontal="right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horizontal="right" vertical="center" wrapText="1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70" xfId="19" applyFont="1" applyBorder="1" applyAlignment="1">
      <alignment horizontal="center" vertical="center" wrapText="1"/>
      <protection/>
    </xf>
    <xf numFmtId="0" fontId="9" fillId="0" borderId="52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3" fillId="0" borderId="64" xfId="19" applyFont="1" applyBorder="1" applyAlignment="1">
      <alignment horizontal="right" vertical="center"/>
      <protection/>
    </xf>
    <xf numFmtId="0" fontId="13" fillId="0" borderId="71" xfId="19" applyFont="1" applyBorder="1" applyAlignment="1">
      <alignment horizontal="right" vertical="center"/>
      <protection/>
    </xf>
    <xf numFmtId="0" fontId="13" fillId="0" borderId="65" xfId="19" applyFont="1" applyBorder="1" applyAlignment="1">
      <alignment horizontal="right" vertical="center"/>
      <protection/>
    </xf>
    <xf numFmtId="0" fontId="6" fillId="3" borderId="27" xfId="19" applyFont="1" applyFill="1" applyBorder="1" applyAlignment="1">
      <alignment horizontal="center" vertical="center" wrapText="1"/>
      <protection/>
    </xf>
    <xf numFmtId="0" fontId="6" fillId="3" borderId="11" xfId="19" applyFont="1" applyFill="1" applyBorder="1" applyAlignment="1">
      <alignment horizontal="center" vertical="center"/>
      <protection/>
    </xf>
    <xf numFmtId="0" fontId="6" fillId="3" borderId="54" xfId="19" applyFont="1" applyFill="1" applyBorder="1" applyAlignment="1">
      <alignment horizontal="center" vertical="center"/>
      <protection/>
    </xf>
    <xf numFmtId="0" fontId="6" fillId="3" borderId="57" xfId="19" applyFont="1" applyFill="1" applyBorder="1" applyAlignment="1">
      <alignment horizontal="center" vertical="center"/>
      <protection/>
    </xf>
    <xf numFmtId="0" fontId="6" fillId="3" borderId="27" xfId="19" applyFont="1" applyFill="1" applyBorder="1" applyAlignment="1">
      <alignment horizontal="center" vertical="center"/>
      <protection/>
    </xf>
    <xf numFmtId="0" fontId="8" fillId="0" borderId="36" xfId="19" applyFont="1" applyBorder="1" applyAlignment="1">
      <alignment horizontal="center" vertical="center" wrapText="1"/>
      <protection/>
    </xf>
    <xf numFmtId="0" fontId="8" fillId="0" borderId="71" xfId="19" applyFont="1" applyBorder="1" applyAlignment="1">
      <alignment horizontal="center" vertical="center" wrapText="1"/>
      <protection/>
    </xf>
    <xf numFmtId="0" fontId="8" fillId="0" borderId="65" xfId="19" applyFont="1" applyBorder="1" applyAlignment="1">
      <alignment horizontal="center" vertical="center" wrapText="1"/>
      <protection/>
    </xf>
    <xf numFmtId="0" fontId="9" fillId="0" borderId="72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8" fillId="0" borderId="36" xfId="19" applyFont="1" applyBorder="1" applyAlignment="1">
      <alignment horizontal="center" vertical="center"/>
      <protection/>
    </xf>
    <xf numFmtId="0" fontId="8" fillId="0" borderId="71" xfId="19" applyFont="1" applyBorder="1" applyAlignment="1">
      <alignment horizontal="center" vertical="center"/>
      <protection/>
    </xf>
    <xf numFmtId="0" fontId="8" fillId="0" borderId="65" xfId="19" applyFont="1" applyBorder="1" applyAlignment="1">
      <alignment horizontal="center" vertical="center"/>
      <protection/>
    </xf>
    <xf numFmtId="0" fontId="16" fillId="0" borderId="72" xfId="19" applyFont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0" fontId="11" fillId="0" borderId="32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9" fillId="0" borderId="72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8" fillId="0" borderId="49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20" fillId="0" borderId="13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16" fillId="0" borderId="24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20" fillId="0" borderId="22" xfId="18" applyFont="1" applyBorder="1" applyAlignment="1">
      <alignment horizontal="center" vertical="center"/>
      <protection/>
    </xf>
    <xf numFmtId="0" fontId="20" fillId="0" borderId="23" xfId="18" applyFont="1" applyBorder="1" applyAlignment="1">
      <alignment horizontal="center" vertical="center"/>
      <protection/>
    </xf>
    <xf numFmtId="0" fontId="16" fillId="0" borderId="31" xfId="19" applyFont="1" applyBorder="1" applyAlignment="1">
      <alignment horizontal="right" vertical="center" wrapText="1"/>
      <protection/>
    </xf>
    <xf numFmtId="0" fontId="16" fillId="0" borderId="67" xfId="19" applyFont="1" applyBorder="1" applyAlignment="1">
      <alignment horizontal="right" vertical="center" wrapText="1"/>
      <protection/>
    </xf>
    <xf numFmtId="0" fontId="2" fillId="0" borderId="73" xfId="21" applyFont="1" applyFill="1" applyBorder="1" applyAlignment="1">
      <alignment horizontal="center" vertical="center" wrapText="1"/>
      <protection/>
    </xf>
    <xf numFmtId="0" fontId="2" fillId="0" borderId="74" xfId="21" applyFont="1" applyFill="1" applyBorder="1" applyAlignment="1">
      <alignment horizontal="center" vertical="center" wrapText="1"/>
      <protection/>
    </xf>
    <xf numFmtId="0" fontId="25" fillId="2" borderId="70" xfId="21" applyFont="1" applyFill="1" applyBorder="1" applyAlignment="1">
      <alignment horizontal="center" vertical="center" wrapText="1"/>
      <protection/>
    </xf>
    <xf numFmtId="0" fontId="25" fillId="2" borderId="33" xfId="21" applyFont="1" applyFill="1" applyBorder="1" applyAlignment="1">
      <alignment horizontal="center" vertical="center" wrapText="1"/>
      <protection/>
    </xf>
    <xf numFmtId="0" fontId="25" fillId="2" borderId="52" xfId="21" applyFont="1" applyFill="1" applyBorder="1" applyAlignment="1">
      <alignment horizontal="center" vertical="center" wrapText="1"/>
      <protection/>
    </xf>
    <xf numFmtId="0" fontId="2" fillId="0" borderId="50" xfId="21" applyFont="1" applyFill="1" applyBorder="1" applyAlignment="1">
      <alignment horizontal="center" vertical="center" wrapText="1"/>
      <protection/>
    </xf>
    <xf numFmtId="0" fontId="2" fillId="0" borderId="53" xfId="21" applyFont="1" applyFill="1" applyBorder="1" applyAlignment="1">
      <alignment horizontal="center" vertical="center" wrapText="1"/>
      <protection/>
    </xf>
    <xf numFmtId="0" fontId="2" fillId="0" borderId="75" xfId="21" applyFont="1" applyFill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0" fontId="2" fillId="0" borderId="76" xfId="21" applyFont="1" applyFill="1" applyBorder="1" applyAlignment="1">
      <alignment horizontal="center" vertical="center" wrapText="1"/>
      <protection/>
    </xf>
    <xf numFmtId="0" fontId="2" fillId="0" borderId="77" xfId="2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1" xfId="21" applyNumberFormat="1" applyFont="1" applyFill="1" applyBorder="1" applyAlignment="1">
      <alignment horizontal="center" vertical="center" wrapText="1"/>
      <protection/>
    </xf>
    <xf numFmtId="0" fontId="25" fillId="2" borderId="27" xfId="21" applyFont="1" applyFill="1" applyBorder="1" applyAlignment="1">
      <alignment horizontal="center" vertical="center" wrapText="1"/>
      <protection/>
    </xf>
    <xf numFmtId="0" fontId="25" fillId="2" borderId="1" xfId="21" applyFont="1" applyFill="1" applyBorder="1" applyAlignment="1">
      <alignment horizontal="center" vertical="center" wrapText="1"/>
      <protection/>
    </xf>
    <xf numFmtId="0" fontId="6" fillId="2" borderId="78" xfId="21" applyFont="1" applyFill="1" applyBorder="1" applyAlignment="1">
      <alignment horizontal="center" vertical="center" wrapText="1"/>
      <protection/>
    </xf>
    <xf numFmtId="0" fontId="6" fillId="2" borderId="59" xfId="21" applyFont="1" applyFill="1" applyBorder="1" applyAlignment="1">
      <alignment horizontal="center" vertical="center" wrapText="1"/>
      <protection/>
    </xf>
    <xf numFmtId="0" fontId="6" fillId="2" borderId="46" xfId="21" applyFont="1" applyFill="1" applyBorder="1" applyAlignment="1">
      <alignment horizontal="center" vertical="center" wrapText="1"/>
      <protection/>
    </xf>
    <xf numFmtId="0" fontId="25" fillId="2" borderId="7" xfId="21" applyFont="1" applyFill="1" applyBorder="1" applyAlignment="1">
      <alignment horizontal="center" vertical="center" wrapText="1"/>
      <protection/>
    </xf>
    <xf numFmtId="0" fontId="25" fillId="2" borderId="12" xfId="21" applyFont="1" applyFill="1" applyBorder="1" applyAlignment="1">
      <alignment horizontal="center" vertical="center" wrapText="1"/>
      <protection/>
    </xf>
    <xf numFmtId="3" fontId="2" fillId="0" borderId="9" xfId="21" applyNumberFormat="1" applyFont="1" applyFill="1" applyBorder="1" applyAlignment="1">
      <alignment horizontal="center" vertical="center" wrapText="1"/>
      <protection/>
    </xf>
    <xf numFmtId="0" fontId="25" fillId="2" borderId="54" xfId="21" applyFont="1" applyFill="1" applyBorder="1" applyAlignment="1">
      <alignment horizontal="center" vertical="center" wrapText="1"/>
      <protection/>
    </xf>
    <xf numFmtId="0" fontId="25" fillId="2" borderId="42" xfId="21" applyFont="1" applyFill="1" applyBorder="1" applyAlignment="1">
      <alignment horizontal="center" vertical="center" wrapText="1"/>
      <protection/>
    </xf>
    <xf numFmtId="3" fontId="2" fillId="0" borderId="79" xfId="21" applyNumberFormat="1" applyFont="1" applyFill="1" applyBorder="1" applyAlignment="1">
      <alignment horizontal="center" vertical="center" wrapText="1"/>
      <protection/>
    </xf>
    <xf numFmtId="0" fontId="25" fillId="0" borderId="64" xfId="21" applyFont="1" applyFill="1" applyBorder="1" applyAlignment="1">
      <alignment horizontal="center" vertical="center" wrapText="1"/>
      <protection/>
    </xf>
    <xf numFmtId="0" fontId="25" fillId="0" borderId="71" xfId="21" applyFont="1" applyFill="1" applyBorder="1" applyAlignment="1">
      <alignment horizontal="center" vertical="center" wrapText="1"/>
      <protection/>
    </xf>
    <xf numFmtId="0" fontId="25" fillId="0" borderId="65" xfId="21" applyFont="1" applyFill="1" applyBorder="1" applyAlignment="1">
      <alignment horizontal="center" vertical="center" wrapText="1"/>
      <protection/>
    </xf>
    <xf numFmtId="3" fontId="29" fillId="0" borderId="12" xfId="21" applyNumberFormat="1" applyFont="1" applyFill="1" applyBorder="1" applyAlignment="1">
      <alignment horizontal="center" vertical="center" wrapText="1"/>
      <protection/>
    </xf>
    <xf numFmtId="3" fontId="29" fillId="0" borderId="11" xfId="21" applyNumberFormat="1" applyFont="1" applyFill="1" applyBorder="1" applyAlignment="1">
      <alignment horizontal="center" vertical="center" wrapText="1"/>
      <protection/>
    </xf>
    <xf numFmtId="0" fontId="5" fillId="0" borderId="80" xfId="21" applyFont="1" applyFill="1" applyBorder="1" applyAlignment="1">
      <alignment horizontal="left" vertical="center" wrapText="1"/>
      <protection/>
    </xf>
    <xf numFmtId="0" fontId="5" fillId="0" borderId="37" xfId="21" applyFont="1" applyFill="1" applyBorder="1" applyAlignment="1">
      <alignment horizontal="left" vertical="center" wrapText="1"/>
      <protection/>
    </xf>
    <xf numFmtId="3" fontId="6" fillId="2" borderId="27" xfId="21" applyNumberFormat="1" applyFont="1" applyFill="1" applyBorder="1" applyAlignment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3" fontId="2" fillId="0" borderId="12" xfId="21" applyNumberFormat="1" applyFont="1" applyFill="1" applyBorder="1" applyAlignment="1">
      <alignment horizontal="center" vertical="center" wrapText="1"/>
      <protection/>
    </xf>
    <xf numFmtId="0" fontId="5" fillId="0" borderId="81" xfId="21" applyFont="1" applyFill="1" applyBorder="1" applyAlignment="1">
      <alignment horizontal="left" vertical="center" wrapText="1"/>
      <protection/>
    </xf>
    <xf numFmtId="0" fontId="5" fillId="0" borderId="55" xfId="21" applyFont="1" applyFill="1" applyBorder="1" applyAlignment="1">
      <alignment horizontal="left" vertical="center" wrapText="1"/>
      <protection/>
    </xf>
    <xf numFmtId="0" fontId="5" fillId="0" borderId="81" xfId="22" applyFont="1" applyFill="1" applyBorder="1" applyAlignment="1">
      <alignment horizontal="left" vertical="center" wrapText="1"/>
      <protection/>
    </xf>
    <xf numFmtId="0" fontId="5" fillId="0" borderId="55" xfId="22" applyFont="1" applyFill="1" applyBorder="1" applyAlignment="1">
      <alignment horizontal="left" vertical="center" wrapText="1"/>
      <protection/>
    </xf>
    <xf numFmtId="0" fontId="25" fillId="0" borderId="25" xfId="21" applyFont="1" applyFill="1" applyBorder="1" applyAlignment="1">
      <alignment horizontal="center" vertical="center" wrapText="1"/>
      <protection/>
    </xf>
    <xf numFmtId="0" fontId="25" fillId="0" borderId="2" xfId="21" applyFont="1" applyFill="1" applyBorder="1" applyAlignment="1">
      <alignment horizontal="center" vertical="center" wrapText="1"/>
      <protection/>
    </xf>
    <xf numFmtId="0" fontId="25" fillId="0" borderId="54" xfId="22" applyFont="1" applyFill="1" applyBorder="1" applyAlignment="1">
      <alignment horizontal="center" vertical="center" wrapText="1"/>
      <protection/>
    </xf>
    <xf numFmtId="0" fontId="25" fillId="0" borderId="27" xfId="22" applyFont="1" applyFill="1" applyBorder="1" applyAlignment="1">
      <alignment horizontal="center" vertical="center" wrapText="1"/>
      <protection/>
    </xf>
    <xf numFmtId="0" fontId="5" fillId="0" borderId="82" xfId="21" applyFont="1" applyFill="1" applyBorder="1" applyAlignment="1">
      <alignment horizontal="left" vertical="center" wrapText="1"/>
      <protection/>
    </xf>
    <xf numFmtId="0" fontId="5" fillId="0" borderId="60" xfId="21" applyFont="1" applyFill="1" applyBorder="1" applyAlignment="1">
      <alignment horizontal="left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3" fontId="29" fillId="0" borderId="1" xfId="21" applyNumberFormat="1" applyFont="1" applyFill="1" applyBorder="1" applyAlignment="1">
      <alignment horizontal="center" vertical="center" wrapText="1"/>
      <protection/>
    </xf>
    <xf numFmtId="3" fontId="29" fillId="0" borderId="9" xfId="21" applyNumberFormat="1" applyFont="1" applyFill="1" applyBorder="1" applyAlignment="1">
      <alignment horizontal="center" vertical="center" wrapText="1"/>
      <protection/>
    </xf>
    <xf numFmtId="0" fontId="5" fillId="0" borderId="83" xfId="21" applyFont="1" applyFill="1" applyBorder="1" applyAlignment="1">
      <alignment horizontal="left" vertical="center" wrapText="1"/>
      <protection/>
    </xf>
    <xf numFmtId="0" fontId="5" fillId="0" borderId="39" xfId="21" applyFont="1" applyFill="1" applyBorder="1" applyAlignment="1">
      <alignment horizontal="left" vertical="center" wrapText="1"/>
      <protection/>
    </xf>
    <xf numFmtId="0" fontId="5" fillId="0" borderId="84" xfId="21" applyFont="1" applyFill="1" applyBorder="1" applyAlignment="1">
      <alignment horizontal="left" vertical="center" wrapText="1"/>
      <protection/>
    </xf>
    <xf numFmtId="0" fontId="5" fillId="0" borderId="85" xfId="21" applyFont="1" applyFill="1" applyBorder="1" applyAlignment="1">
      <alignment horizontal="left" vertical="center" wrapText="1"/>
      <protection/>
    </xf>
    <xf numFmtId="0" fontId="5" fillId="0" borderId="86" xfId="21" applyFont="1" applyFill="1" applyBorder="1" applyAlignment="1">
      <alignment horizontal="left" vertical="center" wrapText="1"/>
      <protection/>
    </xf>
    <xf numFmtId="3" fontId="26" fillId="0" borderId="27" xfId="21" applyNumberFormat="1" applyFont="1" applyFill="1" applyBorder="1" applyAlignment="1">
      <alignment horizontal="left" vertical="center" wrapText="1"/>
      <protection/>
    </xf>
    <xf numFmtId="3" fontId="26" fillId="0" borderId="9" xfId="21" applyNumberFormat="1" applyFont="1" applyFill="1" applyBorder="1" applyAlignment="1">
      <alignment horizontal="left" vertical="center" wrapText="1"/>
      <protection/>
    </xf>
    <xf numFmtId="0" fontId="2" fillId="0" borderId="87" xfId="21" applyFont="1" applyFill="1" applyBorder="1" applyAlignment="1">
      <alignment horizontal="center" vertical="center" wrapText="1"/>
      <protection/>
    </xf>
    <xf numFmtId="0" fontId="6" fillId="0" borderId="64" xfId="22" applyFont="1" applyBorder="1" applyAlignment="1">
      <alignment horizontal="center" vertical="center"/>
      <protection/>
    </xf>
    <xf numFmtId="0" fontId="6" fillId="0" borderId="71" xfId="22" applyFont="1" applyBorder="1" applyAlignment="1">
      <alignment horizontal="center" vertical="center"/>
      <protection/>
    </xf>
    <xf numFmtId="0" fontId="6" fillId="0" borderId="65" xfId="22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6" fillId="3" borderId="7" xfId="22" applyFont="1" applyFill="1" applyBorder="1" applyAlignment="1">
      <alignment horizontal="center" vertical="center" wrapText="1"/>
      <protection/>
    </xf>
    <xf numFmtId="0" fontId="6" fillId="3" borderId="7" xfId="22" applyFont="1" applyFill="1" applyBorder="1" applyAlignment="1">
      <alignment horizontal="center" vertical="center"/>
      <protection/>
    </xf>
    <xf numFmtId="0" fontId="25" fillId="3" borderId="7" xfId="23" applyFont="1" applyFill="1" applyBorder="1" applyAlignment="1">
      <alignment horizontal="center"/>
      <protection/>
    </xf>
    <xf numFmtId="0" fontId="35" fillId="0" borderId="0" xfId="23" applyFont="1" applyAlignment="1">
      <alignment horizontal="center"/>
      <protection/>
    </xf>
    <xf numFmtId="0" fontId="35" fillId="0" borderId="0" xfId="23" applyFont="1" applyAlignment="1">
      <alignment horizontal="center" wrapText="1"/>
      <protection/>
    </xf>
    <xf numFmtId="0" fontId="25" fillId="3" borderId="32" xfId="23" applyFont="1" applyFill="1" applyBorder="1" applyAlignment="1">
      <alignment horizontal="center" vertical="center"/>
      <protection/>
    </xf>
    <xf numFmtId="0" fontId="25" fillId="3" borderId="72" xfId="23" applyFont="1" applyFill="1" applyBorder="1" applyAlignment="1">
      <alignment horizontal="center" vertical="center"/>
      <protection/>
    </xf>
    <xf numFmtId="0" fontId="2" fillId="0" borderId="0" xfId="23" applyAlignment="1">
      <alignment horizontal="left" vertical="center"/>
      <protection/>
    </xf>
    <xf numFmtId="0" fontId="25" fillId="0" borderId="25" xfId="23" applyFont="1" applyBorder="1" applyAlignment="1">
      <alignment horizontal="center" vertical="center"/>
      <protection/>
    </xf>
    <xf numFmtId="0" fontId="25" fillId="0" borderId="2" xfId="23" applyFont="1" applyBorder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Normalny_zarz87_zal1_zalaczniki" xfId="22"/>
    <cellStyle name="Normalny_Zeszyt2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1"/>
  <sheetViews>
    <sheetView showGridLines="0" zoomScale="75" zoomScaleNormal="75" workbookViewId="0" topLeftCell="A4">
      <selection activeCell="I135" sqref="I13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508" t="s">
        <v>244</v>
      </c>
      <c r="B2" s="508"/>
      <c r="C2" s="508"/>
      <c r="D2" s="508"/>
      <c r="E2" s="508"/>
      <c r="F2" s="508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514" t="s">
        <v>4</v>
      </c>
      <c r="B4" s="516" t="s">
        <v>5</v>
      </c>
      <c r="C4" s="516" t="s">
        <v>6</v>
      </c>
      <c r="D4" s="516" t="s">
        <v>7</v>
      </c>
      <c r="E4" s="512" t="s">
        <v>460</v>
      </c>
      <c r="F4" s="512" t="s">
        <v>467</v>
      </c>
    </row>
    <row r="5" spans="1:6" s="4" customFormat="1" ht="15" customHeight="1" thickBot="1">
      <c r="A5" s="515"/>
      <c r="B5" s="513"/>
      <c r="C5" s="513"/>
      <c r="D5" s="513"/>
      <c r="E5" s="513"/>
      <c r="F5" s="513"/>
    </row>
    <row r="6" spans="1:6" s="6" customFormat="1" ht="7.5" customHeight="1" thickBot="1">
      <c r="A6" s="217">
        <v>1</v>
      </c>
      <c r="B6" s="217">
        <v>2</v>
      </c>
      <c r="C6" s="217">
        <v>3</v>
      </c>
      <c r="D6" s="217">
        <v>4</v>
      </c>
      <c r="E6" s="217">
        <v>5</v>
      </c>
      <c r="F6" s="217">
        <v>6</v>
      </c>
    </row>
    <row r="7" spans="1:6" s="11" customFormat="1" ht="23.25" customHeight="1" thickBot="1">
      <c r="A7" s="210" t="s">
        <v>8</v>
      </c>
      <c r="B7" s="522" t="s">
        <v>9</v>
      </c>
      <c r="C7" s="523"/>
      <c r="D7" s="524"/>
      <c r="E7" s="166">
        <f>E17+E32+E8+E26+E28+E30</f>
        <v>0</v>
      </c>
      <c r="F7" s="166">
        <f>F17+F32+F8+F26+F28+F30</f>
        <v>463100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8.5" customHeight="1">
      <c r="A17" s="12"/>
      <c r="B17" s="29" t="s">
        <v>28</v>
      </c>
      <c r="C17" s="527" t="s">
        <v>29</v>
      </c>
      <c r="D17" s="528"/>
      <c r="E17" s="31">
        <f>SUM(E21:E25)</f>
        <v>0</v>
      </c>
      <c r="F17" s="31">
        <f>F20</f>
        <v>463100</v>
      </c>
    </row>
    <row r="18" spans="1:6" s="22" customFormat="1" ht="21.75" customHeight="1" hidden="1">
      <c r="A18" s="164"/>
      <c r="B18" s="46"/>
      <c r="C18" s="171" t="s">
        <v>30</v>
      </c>
      <c r="D18" s="20" t="s">
        <v>31</v>
      </c>
      <c r="E18" s="212"/>
      <c r="F18" s="21"/>
    </row>
    <row r="19" spans="1:6" s="22" customFormat="1" ht="38.25" hidden="1">
      <c r="A19" s="164"/>
      <c r="B19" s="177"/>
      <c r="C19" s="173" t="s">
        <v>32</v>
      </c>
      <c r="D19" s="33" t="s">
        <v>33</v>
      </c>
      <c r="E19" s="213"/>
      <c r="F19" s="26"/>
    </row>
    <row r="20" spans="1:6" s="22" customFormat="1" ht="39" thickBot="1">
      <c r="A20" s="164"/>
      <c r="B20" s="177"/>
      <c r="C20" s="200">
        <v>6298</v>
      </c>
      <c r="D20" s="224" t="s">
        <v>34</v>
      </c>
      <c r="E20" s="219"/>
      <c r="F20" s="108">
        <v>463100</v>
      </c>
    </row>
    <row r="21" spans="1:6" s="22" customFormat="1" ht="19.5" customHeight="1" hidden="1">
      <c r="A21" s="164"/>
      <c r="B21" s="46"/>
      <c r="C21" s="171" t="s">
        <v>35</v>
      </c>
      <c r="D21" s="39" t="s">
        <v>36</v>
      </c>
      <c r="E21" s="212"/>
      <c r="F21" s="21"/>
    </row>
    <row r="22" spans="1:6" s="22" customFormat="1" ht="19.5" customHeight="1" hidden="1">
      <c r="A22" s="164"/>
      <c r="B22" s="46"/>
      <c r="C22" s="172"/>
      <c r="D22" s="33"/>
      <c r="E22" s="213"/>
      <c r="F22" s="26"/>
    </row>
    <row r="23" spans="1:6" s="22" customFormat="1" ht="12.75" hidden="1">
      <c r="A23" s="164"/>
      <c r="B23" s="177"/>
      <c r="C23" s="172" t="s">
        <v>37</v>
      </c>
      <c r="D23" s="33" t="s">
        <v>36</v>
      </c>
      <c r="E23" s="215"/>
      <c r="F23" s="26"/>
    </row>
    <row r="24" spans="1:6" s="22" customFormat="1" ht="26.25" customHeight="1" hidden="1">
      <c r="A24" s="164"/>
      <c r="B24" s="177"/>
      <c r="C24" s="176">
        <v>6059</v>
      </c>
      <c r="D24" s="33" t="s">
        <v>36</v>
      </c>
      <c r="E24" s="216"/>
      <c r="F24" s="34"/>
    </row>
    <row r="25" spans="1:6" s="22" customFormat="1" ht="38.25" hidden="1">
      <c r="A25" s="164"/>
      <c r="B25" s="177"/>
      <c r="C25" s="199">
        <v>6210</v>
      </c>
      <c r="D25" s="33" t="s">
        <v>38</v>
      </c>
      <c r="E25" s="212"/>
      <c r="F25" s="21"/>
    </row>
    <row r="26" spans="1:6" s="16" customFormat="1" ht="23.25" customHeight="1" hidden="1">
      <c r="A26" s="164"/>
      <c r="B26" s="155" t="s">
        <v>39</v>
      </c>
      <c r="C26" s="161"/>
      <c r="D26" s="30" t="s">
        <v>40</v>
      </c>
      <c r="E26" s="214">
        <f>E27</f>
        <v>0</v>
      </c>
      <c r="F26" s="31">
        <f>F27</f>
        <v>0</v>
      </c>
    </row>
    <row r="27" spans="1:6" s="22" customFormat="1" ht="19.5" customHeight="1" hidden="1">
      <c r="A27" s="164"/>
      <c r="B27" s="46"/>
      <c r="C27" s="168" t="s">
        <v>24</v>
      </c>
      <c r="D27" s="20" t="s">
        <v>25</v>
      </c>
      <c r="E27" s="212"/>
      <c r="F27" s="21"/>
    </row>
    <row r="28" spans="1:6" s="16" customFormat="1" ht="23.25" customHeight="1" hidden="1">
      <c r="A28" s="164"/>
      <c r="B28" s="155" t="s">
        <v>41</v>
      </c>
      <c r="C28" s="161"/>
      <c r="D28" s="30" t="s">
        <v>42</v>
      </c>
      <c r="E28" s="214">
        <f>E29</f>
        <v>0</v>
      </c>
      <c r="F28" s="31">
        <f>F29</f>
        <v>0</v>
      </c>
    </row>
    <row r="29" spans="1:6" s="22" customFormat="1" ht="19.5" customHeight="1" hidden="1">
      <c r="A29" s="164"/>
      <c r="B29" s="46"/>
      <c r="C29" s="168" t="s">
        <v>43</v>
      </c>
      <c r="D29" s="39" t="s">
        <v>44</v>
      </c>
      <c r="E29" s="212"/>
      <c r="F29" s="21"/>
    </row>
    <row r="30" spans="1:6" s="16" customFormat="1" ht="23.25" customHeight="1" hidden="1">
      <c r="A30" s="164"/>
      <c r="B30" s="155" t="s">
        <v>45</v>
      </c>
      <c r="C30" s="161"/>
      <c r="D30" s="30" t="s">
        <v>46</v>
      </c>
      <c r="E30" s="214">
        <f>E31</f>
        <v>0</v>
      </c>
      <c r="F30" s="31">
        <f>F31</f>
        <v>0</v>
      </c>
    </row>
    <row r="31" spans="1:6" s="22" customFormat="1" ht="19.5" customHeight="1" hidden="1">
      <c r="A31" s="164"/>
      <c r="B31" s="46"/>
      <c r="C31" s="168" t="s">
        <v>35</v>
      </c>
      <c r="D31" s="39" t="s">
        <v>36</v>
      </c>
      <c r="E31" s="212"/>
      <c r="F31" s="21"/>
    </row>
    <row r="32" spans="1:6" s="16" customFormat="1" ht="22.5" customHeight="1" hidden="1">
      <c r="A32" s="178"/>
      <c r="B32" s="29" t="s">
        <v>47</v>
      </c>
      <c r="C32" s="520" t="s">
        <v>48</v>
      </c>
      <c r="D32" s="521"/>
      <c r="E32" s="214">
        <f>E33</f>
        <v>0</v>
      </c>
      <c r="F32" s="31">
        <f>F33</f>
        <v>0</v>
      </c>
    </row>
    <row r="33" spans="1:6" s="22" customFormat="1" ht="51.75" hidden="1" thickBot="1">
      <c r="A33" s="164"/>
      <c r="B33" s="46"/>
      <c r="C33" s="107" t="s">
        <v>88</v>
      </c>
      <c r="D33" s="39" t="s">
        <v>89</v>
      </c>
      <c r="E33" s="212"/>
      <c r="F33" s="21"/>
    </row>
    <row r="34" spans="1:6" s="11" customFormat="1" ht="22.5" customHeight="1" hidden="1" thickBot="1">
      <c r="A34" s="210" t="s">
        <v>51</v>
      </c>
      <c r="B34" s="8"/>
      <c r="C34" s="53"/>
      <c r="D34" s="9" t="s">
        <v>52</v>
      </c>
      <c r="E34" s="10">
        <f>E35</f>
        <v>0</v>
      </c>
      <c r="F34" s="166">
        <f>F35</f>
        <v>0</v>
      </c>
    </row>
    <row r="35" spans="1:6" s="16" customFormat="1" ht="22.5" customHeight="1" hidden="1">
      <c r="A35" s="12"/>
      <c r="B35" s="122" t="s">
        <v>53</v>
      </c>
      <c r="C35" s="58"/>
      <c r="D35" s="58" t="s">
        <v>54</v>
      </c>
      <c r="E35" s="59">
        <f>E36</f>
        <v>0</v>
      </c>
      <c r="F35" s="59">
        <f>F36</f>
        <v>0</v>
      </c>
    </row>
    <row r="36" spans="1:6" s="22" customFormat="1" ht="59.25" customHeight="1" hidden="1">
      <c r="A36" s="40"/>
      <c r="B36" s="41"/>
      <c r="C36" s="42" t="s">
        <v>55</v>
      </c>
      <c r="D36" s="43" t="s">
        <v>56</v>
      </c>
      <c r="E36" s="44"/>
      <c r="F36" s="44"/>
    </row>
    <row r="37" spans="1:6" s="22" customFormat="1" ht="8.25" customHeight="1" hidden="1">
      <c r="A37" s="45"/>
      <c r="B37" s="46"/>
      <c r="C37" s="47"/>
      <c r="D37" s="48"/>
      <c r="E37" s="49"/>
      <c r="F37" s="49"/>
    </row>
    <row r="38" spans="1:6" s="6" customFormat="1" ht="7.5" customHeight="1" hidden="1">
      <c r="A38" s="50">
        <v>1</v>
      </c>
      <c r="B38" s="50">
        <v>2</v>
      </c>
      <c r="C38" s="50">
        <v>3</v>
      </c>
      <c r="D38" s="50">
        <v>4</v>
      </c>
      <c r="E38" s="50">
        <v>5</v>
      </c>
      <c r="F38" s="50">
        <v>6</v>
      </c>
    </row>
    <row r="39" spans="1:6" s="11" customFormat="1" ht="33.75" customHeight="1" hidden="1" thickBot="1">
      <c r="A39" s="51">
        <v>400</v>
      </c>
      <c r="B39" s="52"/>
      <c r="C39" s="53"/>
      <c r="D39" s="54" t="s">
        <v>57</v>
      </c>
      <c r="E39" s="55">
        <f>E40</f>
        <v>0</v>
      </c>
      <c r="F39" s="55">
        <f>F40</f>
        <v>0</v>
      </c>
    </row>
    <row r="40" spans="1:6" s="16" customFormat="1" ht="22.5" customHeight="1" hidden="1">
      <c r="A40" s="56"/>
      <c r="B40" s="14">
        <v>40002</v>
      </c>
      <c r="C40" s="14"/>
      <c r="D40" s="14" t="s">
        <v>58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30</v>
      </c>
      <c r="D41" s="20" t="s">
        <v>31</v>
      </c>
      <c r="E41" s="37"/>
      <c r="F41" s="21"/>
    </row>
    <row r="42" spans="1:6" s="22" customFormat="1" ht="19.5" customHeight="1" hidden="1">
      <c r="A42" s="17"/>
      <c r="B42" s="23"/>
      <c r="C42" s="28" t="s">
        <v>59</v>
      </c>
      <c r="D42" s="33" t="s">
        <v>60</v>
      </c>
      <c r="E42" s="34"/>
      <c r="F42" s="26"/>
    </row>
    <row r="43" spans="1:6" s="22" customFormat="1" ht="19.5" customHeight="1" hidden="1" thickBot="1">
      <c r="A43" s="17"/>
      <c r="B43" s="23"/>
      <c r="C43" s="28" t="s">
        <v>61</v>
      </c>
      <c r="D43" s="25" t="s">
        <v>62</v>
      </c>
      <c r="E43" s="26"/>
      <c r="F43" s="26"/>
    </row>
    <row r="44" spans="1:6" s="11" customFormat="1" ht="23.25" customHeight="1" hidden="1" thickBot="1">
      <c r="A44" s="9">
        <v>600</v>
      </c>
      <c r="B44" s="57"/>
      <c r="C44" s="9"/>
      <c r="D44" s="9" t="s">
        <v>63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6"/>
      <c r="B45" s="58">
        <v>60014</v>
      </c>
      <c r="C45" s="58"/>
      <c r="D45" s="58" t="s">
        <v>64</v>
      </c>
      <c r="E45" s="59">
        <f>E46</f>
        <v>0</v>
      </c>
      <c r="F45" s="59">
        <f>F46</f>
        <v>0</v>
      </c>
    </row>
    <row r="46" spans="1:6" s="22" customFormat="1" ht="26.25" customHeight="1" hidden="1">
      <c r="A46" s="60"/>
      <c r="B46" s="18"/>
      <c r="C46" s="38" t="s">
        <v>65</v>
      </c>
      <c r="D46" s="39" t="s">
        <v>66</v>
      </c>
      <c r="E46" s="21"/>
      <c r="F46" s="21"/>
    </row>
    <row r="47" spans="1:6" s="16" customFormat="1" ht="18" customHeight="1" hidden="1">
      <c r="A47" s="60"/>
      <c r="B47" s="30">
        <v>60016</v>
      </c>
      <c r="C47" s="30"/>
      <c r="D47" s="30" t="s">
        <v>67</v>
      </c>
      <c r="E47" s="31">
        <f>E48</f>
        <v>0</v>
      </c>
      <c r="F47" s="31">
        <f>F48</f>
        <v>0</v>
      </c>
    </row>
    <row r="48" spans="1:6" s="22" customFormat="1" ht="44.25" customHeight="1" hidden="1">
      <c r="A48" s="61"/>
      <c r="B48" s="18"/>
      <c r="C48" s="191" t="s">
        <v>249</v>
      </c>
      <c r="D48" s="39" t="s">
        <v>69</v>
      </c>
      <c r="E48" s="37"/>
      <c r="F48" s="21"/>
    </row>
    <row r="49" spans="1:6" s="22" customFormat="1" ht="19.5" customHeight="1" hidden="1">
      <c r="A49" s="17"/>
      <c r="B49" s="23"/>
      <c r="C49" s="24" t="s">
        <v>16</v>
      </c>
      <c r="D49" s="25" t="s">
        <v>17</v>
      </c>
      <c r="E49" s="26"/>
      <c r="F49" s="26"/>
    </row>
    <row r="50" spans="1:6" s="22" customFormat="1" ht="19.5" customHeight="1" hidden="1">
      <c r="A50" s="17"/>
      <c r="B50" s="23"/>
      <c r="C50" s="24" t="s">
        <v>20</v>
      </c>
      <c r="D50" s="25" t="s">
        <v>21</v>
      </c>
      <c r="E50" s="26"/>
      <c r="F50" s="26"/>
    </row>
    <row r="51" spans="1:6" s="22" customFormat="1" ht="19.5" customHeight="1" hidden="1">
      <c r="A51" s="17"/>
      <c r="B51" s="23"/>
      <c r="C51" s="24" t="s">
        <v>22</v>
      </c>
      <c r="D51" s="25" t="s">
        <v>23</v>
      </c>
      <c r="E51" s="26"/>
      <c r="F51" s="26"/>
    </row>
    <row r="52" spans="1:6" s="22" customFormat="1" ht="19.5" customHeight="1" hidden="1">
      <c r="A52" s="17"/>
      <c r="B52" s="23"/>
      <c r="C52" s="24" t="s">
        <v>70</v>
      </c>
      <c r="D52" s="25" t="s">
        <v>71</v>
      </c>
      <c r="E52" s="26"/>
      <c r="F52" s="26"/>
    </row>
    <row r="53" spans="1:6" s="22" customFormat="1" ht="19.5" customHeight="1" hidden="1">
      <c r="A53" s="17"/>
      <c r="B53" s="23"/>
      <c r="C53" s="24" t="s">
        <v>24</v>
      </c>
      <c r="D53" s="25" t="s">
        <v>25</v>
      </c>
      <c r="E53" s="26"/>
      <c r="F53" s="26"/>
    </row>
    <row r="54" spans="1:6" s="22" customFormat="1" ht="19.5" customHeight="1" hidden="1" thickBot="1">
      <c r="A54" s="17"/>
      <c r="B54" s="23"/>
      <c r="C54" s="28" t="s">
        <v>35</v>
      </c>
      <c r="D54" s="25" t="s">
        <v>36</v>
      </c>
      <c r="E54" s="26"/>
      <c r="F54" s="26"/>
    </row>
    <row r="55" spans="1:7" s="11" customFormat="1" ht="22.5" customHeight="1" hidden="1" thickBot="1">
      <c r="A55" s="9">
        <v>700</v>
      </c>
      <c r="B55" s="57"/>
      <c r="C55" s="9"/>
      <c r="D55" s="9" t="s">
        <v>72</v>
      </c>
      <c r="E55" s="10">
        <f>E56</f>
        <v>0</v>
      </c>
      <c r="F55" s="10">
        <f>F56+F68</f>
        <v>0</v>
      </c>
      <c r="G55" s="62"/>
    </row>
    <row r="56" spans="1:6" s="16" customFormat="1" ht="22.5" customHeight="1" hidden="1">
      <c r="A56" s="63"/>
      <c r="B56" s="14">
        <v>70005</v>
      </c>
      <c r="C56" s="14"/>
      <c r="D56" s="14" t="s">
        <v>73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4"/>
      <c r="C57" s="19" t="s">
        <v>74</v>
      </c>
      <c r="D57" s="65" t="s">
        <v>75</v>
      </c>
      <c r="E57" s="37"/>
      <c r="F57" s="37"/>
    </row>
    <row r="58" spans="1:6" s="22" customFormat="1" ht="19.5" customHeight="1" hidden="1">
      <c r="A58" s="66"/>
      <c r="B58" s="64"/>
      <c r="C58" s="19" t="s">
        <v>76</v>
      </c>
      <c r="D58" s="67" t="s">
        <v>77</v>
      </c>
      <c r="E58" s="37"/>
      <c r="F58" s="37"/>
    </row>
    <row r="59" spans="1:6" s="22" customFormat="1" ht="51" hidden="1">
      <c r="A59" s="27"/>
      <c r="B59" s="68"/>
      <c r="C59" s="24" t="s">
        <v>55</v>
      </c>
      <c r="D59" s="36" t="s">
        <v>56</v>
      </c>
      <c r="E59" s="34"/>
      <c r="F59" s="26"/>
    </row>
    <row r="60" spans="1:6" s="22" customFormat="1" ht="18.75" customHeight="1" hidden="1">
      <c r="A60" s="17"/>
      <c r="B60" s="23"/>
      <c r="C60" s="24" t="s">
        <v>49</v>
      </c>
      <c r="D60" s="69" t="s">
        <v>50</v>
      </c>
      <c r="E60" s="34"/>
      <c r="F60" s="26"/>
    </row>
    <row r="61" spans="1:6" s="22" customFormat="1" ht="19.5" customHeight="1" hidden="1">
      <c r="A61" s="17"/>
      <c r="B61" s="23"/>
      <c r="C61" s="24" t="s">
        <v>78</v>
      </c>
      <c r="D61" s="25" t="s">
        <v>79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34</v>
      </c>
      <c r="E62" s="34"/>
      <c r="F62" s="26"/>
    </row>
    <row r="63" spans="1:6" s="22" customFormat="1" ht="19.5" customHeight="1" hidden="1">
      <c r="A63" s="17"/>
      <c r="B63" s="23"/>
      <c r="C63" s="24" t="s">
        <v>24</v>
      </c>
      <c r="D63" s="25" t="s">
        <v>25</v>
      </c>
      <c r="E63" s="26"/>
      <c r="F63" s="26"/>
    </row>
    <row r="64" spans="1:6" s="22" customFormat="1" ht="19.5" customHeight="1" hidden="1">
      <c r="A64" s="27"/>
      <c r="B64" s="23"/>
      <c r="C64" s="24" t="s">
        <v>80</v>
      </c>
      <c r="D64" s="33" t="s">
        <v>81</v>
      </c>
      <c r="E64" s="26"/>
      <c r="F64" s="26"/>
    </row>
    <row r="65" spans="1:6" s="22" customFormat="1" ht="19.5" customHeight="1" hidden="1">
      <c r="A65" s="17"/>
      <c r="B65" s="23"/>
      <c r="C65" s="24" t="s">
        <v>65</v>
      </c>
      <c r="D65" s="25" t="s">
        <v>66</v>
      </c>
      <c r="E65" s="26"/>
      <c r="F65" s="26"/>
    </row>
    <row r="66" spans="1:6" s="22" customFormat="1" ht="19.5" customHeight="1" hidden="1">
      <c r="A66" s="17"/>
      <c r="B66" s="23"/>
      <c r="C66" s="24" t="s">
        <v>82</v>
      </c>
      <c r="D66" s="70" t="s">
        <v>83</v>
      </c>
      <c r="E66" s="26"/>
      <c r="F66" s="26"/>
    </row>
    <row r="67" spans="1:6" s="22" customFormat="1" ht="19.5" customHeight="1" hidden="1">
      <c r="A67" s="27"/>
      <c r="B67" s="23"/>
      <c r="C67" s="28" t="s">
        <v>35</v>
      </c>
      <c r="D67" s="25" t="s">
        <v>36</v>
      </c>
      <c r="E67" s="26"/>
      <c r="F67" s="26"/>
    </row>
    <row r="68" spans="1:6" s="16" customFormat="1" ht="22.5" customHeight="1" hidden="1">
      <c r="A68" s="63"/>
      <c r="B68" s="30">
        <v>70095</v>
      </c>
      <c r="C68" s="30"/>
      <c r="D68" s="30" t="s">
        <v>48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61</v>
      </c>
      <c r="D69" s="20" t="s">
        <v>62</v>
      </c>
      <c r="E69" s="21"/>
      <c r="F69" s="21"/>
    </row>
    <row r="70" spans="1:6" s="22" customFormat="1" ht="19.5" customHeight="1" hidden="1">
      <c r="A70" s="17"/>
      <c r="B70" s="23"/>
      <c r="C70" s="24" t="s">
        <v>24</v>
      </c>
      <c r="D70" s="25" t="s">
        <v>25</v>
      </c>
      <c r="E70" s="26"/>
      <c r="F70" s="26"/>
    </row>
    <row r="71" spans="1:6" s="22" customFormat="1" ht="19.5" customHeight="1" hidden="1" thickBot="1">
      <c r="A71" s="17"/>
      <c r="B71" s="23"/>
      <c r="C71" s="28" t="s">
        <v>65</v>
      </c>
      <c r="D71" s="25" t="s">
        <v>66</v>
      </c>
      <c r="E71" s="26"/>
      <c r="F71" s="26"/>
    </row>
    <row r="72" spans="1:6" s="11" customFormat="1" ht="20.25" customHeight="1" hidden="1" thickBot="1">
      <c r="A72" s="9">
        <v>710</v>
      </c>
      <c r="B72" s="57"/>
      <c r="C72" s="9"/>
      <c r="D72" s="9" t="s">
        <v>84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3"/>
      <c r="B73" s="14">
        <v>71004</v>
      </c>
      <c r="C73" s="14"/>
      <c r="D73" s="14" t="s">
        <v>85</v>
      </c>
      <c r="E73" s="15"/>
      <c r="F73" s="15">
        <f>F74</f>
        <v>0</v>
      </c>
    </row>
    <row r="74" spans="1:6" s="22" customFormat="1" ht="21.75" customHeight="1" hidden="1">
      <c r="A74" s="40"/>
      <c r="B74" s="71"/>
      <c r="C74" s="42" t="s">
        <v>24</v>
      </c>
      <c r="D74" s="43" t="s">
        <v>25</v>
      </c>
      <c r="E74" s="44"/>
      <c r="F74" s="44"/>
    </row>
    <row r="75" spans="1:6" s="22" customFormat="1" ht="8.25" customHeight="1" hidden="1">
      <c r="A75" s="45"/>
      <c r="B75" s="46"/>
      <c r="C75" s="47"/>
      <c r="D75" s="48"/>
      <c r="E75" s="49"/>
      <c r="F75" s="49"/>
    </row>
    <row r="76" spans="1:6" s="6" customFormat="1" ht="7.5" customHeight="1" hidden="1" thickBot="1">
      <c r="A76" s="72">
        <v>1</v>
      </c>
      <c r="B76" s="72">
        <v>2</v>
      </c>
      <c r="C76" s="72">
        <v>3</v>
      </c>
      <c r="D76" s="72">
        <v>4</v>
      </c>
      <c r="E76" s="72">
        <v>5</v>
      </c>
      <c r="F76" s="72">
        <v>6</v>
      </c>
    </row>
    <row r="77" spans="1:6" s="11" customFormat="1" ht="20.25" customHeight="1" hidden="1" thickBot="1">
      <c r="A77" s="9">
        <v>750</v>
      </c>
      <c r="B77" s="57"/>
      <c r="C77" s="9"/>
      <c r="D77" s="9" t="s">
        <v>86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3"/>
      <c r="B78" s="14">
        <v>75011</v>
      </c>
      <c r="C78" s="14"/>
      <c r="D78" s="14" t="s">
        <v>87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3"/>
      <c r="C79" s="19" t="s">
        <v>88</v>
      </c>
      <c r="D79" s="39" t="s">
        <v>89</v>
      </c>
      <c r="E79" s="37"/>
      <c r="F79" s="21"/>
    </row>
    <row r="80" spans="1:6" s="22" customFormat="1" ht="38.25" hidden="1">
      <c r="A80" s="17"/>
      <c r="B80" s="32"/>
      <c r="C80" s="24" t="s">
        <v>90</v>
      </c>
      <c r="D80" s="33" t="s">
        <v>91</v>
      </c>
      <c r="E80" s="34"/>
      <c r="F80" s="26"/>
    </row>
    <row r="81" spans="1:6" s="22" customFormat="1" ht="16.5" customHeight="1" hidden="1">
      <c r="A81" s="17"/>
      <c r="B81" s="23"/>
      <c r="C81" s="24" t="s">
        <v>12</v>
      </c>
      <c r="D81" s="25" t="s">
        <v>13</v>
      </c>
      <c r="E81" s="26"/>
      <c r="F81" s="26"/>
    </row>
    <row r="82" spans="1:6" s="22" customFormat="1" ht="16.5" customHeight="1" hidden="1">
      <c r="A82" s="17"/>
      <c r="B82" s="23"/>
      <c r="C82" s="24" t="s">
        <v>16</v>
      </c>
      <c r="D82" s="25" t="s">
        <v>17</v>
      </c>
      <c r="E82" s="26"/>
      <c r="F82" s="26"/>
    </row>
    <row r="83" spans="1:6" s="22" customFormat="1" ht="16.5" customHeight="1" hidden="1">
      <c r="A83" s="17"/>
      <c r="B83" s="23"/>
      <c r="C83" s="28" t="s">
        <v>18</v>
      </c>
      <c r="D83" s="25" t="s">
        <v>19</v>
      </c>
      <c r="E83" s="26"/>
      <c r="F83" s="26"/>
    </row>
    <row r="84" spans="1:6" s="16" customFormat="1" ht="22.5" customHeight="1" hidden="1">
      <c r="A84" s="74"/>
      <c r="B84" s="30">
        <v>75022</v>
      </c>
      <c r="C84" s="30"/>
      <c r="D84" s="30" t="s">
        <v>92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93</v>
      </c>
      <c r="D85" s="20" t="s">
        <v>94</v>
      </c>
      <c r="E85" s="21"/>
      <c r="F85" s="21"/>
    </row>
    <row r="86" spans="1:6" s="22" customFormat="1" ht="15.75" customHeight="1" hidden="1">
      <c r="A86" s="17"/>
      <c r="B86" s="23"/>
      <c r="C86" s="24" t="s">
        <v>22</v>
      </c>
      <c r="D86" s="25" t="s">
        <v>23</v>
      </c>
      <c r="E86" s="26"/>
      <c r="F86" s="26"/>
    </row>
    <row r="87" spans="1:6" s="22" customFormat="1" ht="15.75" customHeight="1" hidden="1">
      <c r="A87" s="17"/>
      <c r="B87" s="23"/>
      <c r="C87" s="24" t="s">
        <v>95</v>
      </c>
      <c r="D87" s="25" t="s">
        <v>96</v>
      </c>
      <c r="E87" s="26"/>
      <c r="F87" s="26"/>
    </row>
    <row r="88" spans="1:6" s="22" customFormat="1" ht="15.75" customHeight="1" hidden="1">
      <c r="A88" s="17"/>
      <c r="B88" s="23"/>
      <c r="C88" s="24" t="s">
        <v>24</v>
      </c>
      <c r="D88" s="25" t="s">
        <v>25</v>
      </c>
      <c r="E88" s="26"/>
      <c r="F88" s="26"/>
    </row>
    <row r="89" spans="1:6" s="22" customFormat="1" ht="15.75" customHeight="1" hidden="1">
      <c r="A89" s="17"/>
      <c r="B89" s="23"/>
      <c r="C89" s="28" t="s">
        <v>97</v>
      </c>
      <c r="D89" s="25" t="s">
        <v>98</v>
      </c>
      <c r="E89" s="26"/>
      <c r="F89" s="26"/>
    </row>
    <row r="90" spans="1:6" s="16" customFormat="1" ht="22.5" customHeight="1" hidden="1">
      <c r="A90" s="74"/>
      <c r="B90" s="30">
        <v>75023</v>
      </c>
      <c r="C90" s="30"/>
      <c r="D90" s="30" t="s">
        <v>99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5"/>
      <c r="C91" s="19" t="s">
        <v>100</v>
      </c>
      <c r="D91" s="39" t="s">
        <v>101</v>
      </c>
      <c r="E91" s="37"/>
      <c r="F91" s="21"/>
    </row>
    <row r="92" spans="1:6" s="22" customFormat="1" ht="19.5" customHeight="1" hidden="1">
      <c r="A92" s="27"/>
      <c r="B92" s="35"/>
      <c r="C92" s="24" t="s">
        <v>30</v>
      </c>
      <c r="D92" s="69" t="s">
        <v>31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34</v>
      </c>
      <c r="E93" s="34"/>
      <c r="F93" s="26"/>
    </row>
    <row r="94" spans="1:6" s="22" customFormat="1" ht="17.25" customHeight="1" hidden="1">
      <c r="A94" s="17"/>
      <c r="B94" s="23"/>
      <c r="C94" s="24" t="s">
        <v>102</v>
      </c>
      <c r="D94" s="25" t="s">
        <v>103</v>
      </c>
      <c r="E94" s="26"/>
      <c r="F94" s="26"/>
    </row>
    <row r="95" spans="1:6" s="22" customFormat="1" ht="17.25" customHeight="1" hidden="1">
      <c r="A95" s="17"/>
      <c r="B95" s="23"/>
      <c r="C95" s="24" t="s">
        <v>12</v>
      </c>
      <c r="D95" s="25" t="s">
        <v>13</v>
      </c>
      <c r="E95" s="26"/>
      <c r="F95" s="26"/>
    </row>
    <row r="96" spans="1:6" s="22" customFormat="1" ht="17.25" customHeight="1" hidden="1">
      <c r="A96" s="17"/>
      <c r="B96" s="23"/>
      <c r="C96" s="24" t="s">
        <v>14</v>
      </c>
      <c r="D96" s="25" t="s">
        <v>15</v>
      </c>
      <c r="E96" s="26"/>
      <c r="F96" s="26"/>
    </row>
    <row r="97" spans="1:6" s="22" customFormat="1" ht="17.25" customHeight="1" hidden="1">
      <c r="A97" s="17"/>
      <c r="B97" s="23"/>
      <c r="C97" s="24" t="s">
        <v>16</v>
      </c>
      <c r="D97" s="25" t="s">
        <v>17</v>
      </c>
      <c r="E97" s="26"/>
      <c r="F97" s="26"/>
    </row>
    <row r="98" spans="1:6" s="22" customFormat="1" ht="17.25" customHeight="1" hidden="1">
      <c r="A98" s="17"/>
      <c r="B98" s="23"/>
      <c r="C98" s="24" t="s">
        <v>18</v>
      </c>
      <c r="D98" s="25" t="s">
        <v>19</v>
      </c>
      <c r="E98" s="26"/>
      <c r="F98" s="26"/>
    </row>
    <row r="99" spans="1:6" s="22" customFormat="1" ht="17.25" customHeight="1" hidden="1">
      <c r="A99" s="17"/>
      <c r="B99" s="23"/>
      <c r="C99" s="24" t="s">
        <v>104</v>
      </c>
      <c r="D99" s="25" t="s">
        <v>105</v>
      </c>
      <c r="E99" s="26"/>
      <c r="F99" s="26"/>
    </row>
    <row r="100" spans="1:6" s="22" customFormat="1" ht="17.25" customHeight="1" hidden="1">
      <c r="A100" s="17"/>
      <c r="B100" s="23"/>
      <c r="C100" s="24" t="s">
        <v>20</v>
      </c>
      <c r="D100" s="25" t="s">
        <v>21</v>
      </c>
      <c r="E100" s="26"/>
      <c r="F100" s="26"/>
    </row>
    <row r="101" spans="1:6" s="22" customFormat="1" ht="17.25" customHeight="1" hidden="1">
      <c r="A101" s="17"/>
      <c r="B101" s="23"/>
      <c r="C101" s="24" t="s">
        <v>22</v>
      </c>
      <c r="D101" s="25" t="s">
        <v>23</v>
      </c>
      <c r="E101" s="26"/>
      <c r="F101" s="26"/>
    </row>
    <row r="102" spans="1:6" s="22" customFormat="1" ht="17.25" customHeight="1" hidden="1">
      <c r="A102" s="17"/>
      <c r="B102" s="23"/>
      <c r="C102" s="24" t="s">
        <v>61</v>
      </c>
      <c r="D102" s="25" t="s">
        <v>62</v>
      </c>
      <c r="E102" s="26"/>
      <c r="F102" s="26"/>
    </row>
    <row r="103" spans="1:6" s="22" customFormat="1" ht="17.25" customHeight="1" hidden="1">
      <c r="A103" s="17"/>
      <c r="B103" s="23"/>
      <c r="C103" s="24" t="s">
        <v>70</v>
      </c>
      <c r="D103" s="25" t="s">
        <v>71</v>
      </c>
      <c r="E103" s="26"/>
      <c r="F103" s="26"/>
    </row>
    <row r="104" spans="1:6" s="22" customFormat="1" ht="17.25" customHeight="1" hidden="1">
      <c r="A104" s="17"/>
      <c r="B104" s="23"/>
      <c r="C104" s="24" t="s">
        <v>106</v>
      </c>
      <c r="D104" s="25" t="s">
        <v>107</v>
      </c>
      <c r="E104" s="26"/>
      <c r="F104" s="26"/>
    </row>
    <row r="105" spans="1:6" s="22" customFormat="1" ht="17.25" customHeight="1" hidden="1">
      <c r="A105" s="17"/>
      <c r="B105" s="23"/>
      <c r="C105" s="24" t="s">
        <v>24</v>
      </c>
      <c r="D105" s="25" t="s">
        <v>25</v>
      </c>
      <c r="E105" s="26"/>
      <c r="F105" s="26"/>
    </row>
    <row r="106" spans="1:6" s="22" customFormat="1" ht="17.25" customHeight="1" hidden="1">
      <c r="A106" s="17"/>
      <c r="B106" s="23"/>
      <c r="C106" s="24" t="s">
        <v>108</v>
      </c>
      <c r="D106" s="25" t="s">
        <v>109</v>
      </c>
      <c r="E106" s="26"/>
      <c r="F106" s="26"/>
    </row>
    <row r="107" spans="1:6" s="22" customFormat="1" ht="25.5" hidden="1">
      <c r="A107" s="17"/>
      <c r="B107" s="23"/>
      <c r="C107" s="24" t="s">
        <v>110</v>
      </c>
      <c r="D107" s="33" t="s">
        <v>111</v>
      </c>
      <c r="E107" s="26"/>
      <c r="F107" s="26"/>
    </row>
    <row r="108" spans="1:6" s="22" customFormat="1" ht="25.5" hidden="1">
      <c r="A108" s="17"/>
      <c r="B108" s="23"/>
      <c r="C108" s="24" t="s">
        <v>112</v>
      </c>
      <c r="D108" s="33" t="s">
        <v>113</v>
      </c>
      <c r="E108" s="26"/>
      <c r="F108" s="26"/>
    </row>
    <row r="109" spans="1:6" s="22" customFormat="1" ht="25.5" hidden="1">
      <c r="A109" s="17"/>
      <c r="B109" s="23"/>
      <c r="C109" s="24" t="s">
        <v>80</v>
      </c>
      <c r="D109" s="33" t="s">
        <v>81</v>
      </c>
      <c r="E109" s="26"/>
      <c r="F109" s="26"/>
    </row>
    <row r="110" spans="1:6" s="22" customFormat="1" ht="16.5" customHeight="1" hidden="1">
      <c r="A110" s="17"/>
      <c r="B110" s="23"/>
      <c r="C110" s="24" t="s">
        <v>97</v>
      </c>
      <c r="D110" s="25" t="s">
        <v>98</v>
      </c>
      <c r="E110" s="26"/>
      <c r="F110" s="26"/>
    </row>
    <row r="111" spans="1:6" s="22" customFormat="1" ht="16.5" customHeight="1" hidden="1">
      <c r="A111" s="17"/>
      <c r="B111" s="23"/>
      <c r="C111" s="24" t="s">
        <v>65</v>
      </c>
      <c r="D111" s="25" t="s">
        <v>66</v>
      </c>
      <c r="E111" s="26"/>
      <c r="F111" s="26"/>
    </row>
    <row r="112" spans="1:6" s="22" customFormat="1" ht="14.25" customHeight="1" hidden="1">
      <c r="A112" s="40"/>
      <c r="B112" s="76"/>
      <c r="C112" s="77" t="s">
        <v>26</v>
      </c>
      <c r="D112" s="78" t="s">
        <v>27</v>
      </c>
      <c r="E112" s="79"/>
      <c r="F112" s="79"/>
    </row>
    <row r="113" spans="1:6" s="22" customFormat="1" ht="12" customHeight="1" hidden="1">
      <c r="A113" s="45"/>
      <c r="B113" s="46"/>
      <c r="C113" s="47"/>
      <c r="D113" s="48"/>
      <c r="E113" s="49"/>
      <c r="F113" s="49"/>
    </row>
    <row r="114" spans="1:6" s="6" customFormat="1" ht="7.5" customHeight="1" hidden="1">
      <c r="A114" s="50">
        <v>1</v>
      </c>
      <c r="B114" s="50">
        <v>2</v>
      </c>
      <c r="C114" s="50">
        <v>3</v>
      </c>
      <c r="D114" s="50">
        <v>4</v>
      </c>
      <c r="E114" s="50">
        <v>5</v>
      </c>
      <c r="F114" s="50">
        <v>6</v>
      </c>
    </row>
    <row r="115" spans="1:6" s="22" customFormat="1" ht="25.5" hidden="1">
      <c r="A115" s="80"/>
      <c r="B115" s="18"/>
      <c r="C115" s="19" t="s">
        <v>114</v>
      </c>
      <c r="D115" s="39" t="s">
        <v>115</v>
      </c>
      <c r="E115" s="21"/>
      <c r="F115" s="21"/>
    </row>
    <row r="116" spans="1:6" s="22" customFormat="1" ht="25.5" hidden="1">
      <c r="A116" s="17"/>
      <c r="B116" s="23"/>
      <c r="C116" s="24" t="s">
        <v>116</v>
      </c>
      <c r="D116" s="33" t="s">
        <v>117</v>
      </c>
      <c r="E116" s="26"/>
      <c r="F116" s="26"/>
    </row>
    <row r="117" spans="1:6" s="22" customFormat="1" ht="19.5" customHeight="1" hidden="1">
      <c r="A117" s="17"/>
      <c r="B117" s="23"/>
      <c r="C117" s="24" t="s">
        <v>35</v>
      </c>
      <c r="D117" s="25" t="s">
        <v>36</v>
      </c>
      <c r="E117" s="26"/>
      <c r="F117" s="26"/>
    </row>
    <row r="118" spans="1:6" s="22" customFormat="1" ht="12.75" hidden="1">
      <c r="A118" s="17"/>
      <c r="B118" s="23"/>
      <c r="C118" s="24" t="s">
        <v>118</v>
      </c>
      <c r="D118" s="33" t="s">
        <v>119</v>
      </c>
      <c r="E118" s="26"/>
      <c r="F118" s="26"/>
    </row>
    <row r="119" spans="1:6" s="22" customFormat="1" ht="17.25" customHeight="1" hidden="1">
      <c r="A119" s="17"/>
      <c r="B119" s="23"/>
      <c r="C119" s="24" t="s">
        <v>37</v>
      </c>
      <c r="D119" s="25" t="s">
        <v>36</v>
      </c>
      <c r="E119" s="26"/>
      <c r="F119" s="26"/>
    </row>
    <row r="120" spans="1:6" s="22" customFormat="1" ht="17.25" customHeight="1" hidden="1">
      <c r="A120" s="27"/>
      <c r="B120" s="23"/>
      <c r="C120" s="28" t="s">
        <v>120</v>
      </c>
      <c r="D120" s="25" t="s">
        <v>36</v>
      </c>
      <c r="E120" s="26"/>
      <c r="F120" s="26"/>
    </row>
    <row r="121" spans="1:6" s="16" customFormat="1" ht="22.5" customHeight="1" hidden="1">
      <c r="A121" s="74"/>
      <c r="B121" s="30">
        <v>75075</v>
      </c>
      <c r="C121" s="30"/>
      <c r="D121" s="30" t="s">
        <v>121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20</v>
      </c>
      <c r="D122" s="20" t="s">
        <v>21</v>
      </c>
      <c r="E122" s="21"/>
      <c r="F122" s="21"/>
    </row>
    <row r="123" spans="1:6" s="22" customFormat="1" ht="17.25" customHeight="1" hidden="1">
      <c r="A123" s="17"/>
      <c r="B123" s="23"/>
      <c r="C123" s="24" t="s">
        <v>22</v>
      </c>
      <c r="D123" s="25" t="s">
        <v>23</v>
      </c>
      <c r="E123" s="26"/>
      <c r="F123" s="26"/>
    </row>
    <row r="124" spans="1:6" s="22" customFormat="1" ht="17.25" customHeight="1" hidden="1">
      <c r="A124" s="17"/>
      <c r="B124" s="23"/>
      <c r="C124" s="24" t="s">
        <v>95</v>
      </c>
      <c r="D124" s="25" t="s">
        <v>96</v>
      </c>
      <c r="E124" s="26"/>
      <c r="F124" s="26"/>
    </row>
    <row r="125" spans="1:6" s="22" customFormat="1" ht="17.25" customHeight="1" hidden="1">
      <c r="A125" s="17"/>
      <c r="B125" s="23"/>
      <c r="C125" s="24" t="s">
        <v>24</v>
      </c>
      <c r="D125" s="25" t="s">
        <v>25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65</v>
      </c>
      <c r="D126" s="25" t="s">
        <v>66</v>
      </c>
      <c r="E126" s="26"/>
      <c r="F126" s="26"/>
    </row>
    <row r="127" spans="1:6" s="11" customFormat="1" ht="45.75" customHeight="1" thickBot="1">
      <c r="A127" s="489">
        <v>751</v>
      </c>
      <c r="B127" s="517" t="s">
        <v>122</v>
      </c>
      <c r="C127" s="518"/>
      <c r="D127" s="519"/>
      <c r="E127" s="10">
        <f>E128+E133</f>
        <v>7920</v>
      </c>
      <c r="F127" s="166">
        <f>F128+F133</f>
        <v>0</v>
      </c>
    </row>
    <row r="128" spans="1:6" s="16" customFormat="1" ht="28.5" hidden="1">
      <c r="A128" s="157"/>
      <c r="B128" s="58">
        <v>75101</v>
      </c>
      <c r="C128" s="231"/>
      <c r="D128" s="95" t="s">
        <v>123</v>
      </c>
      <c r="E128" s="59">
        <f>E129</f>
        <v>0</v>
      </c>
      <c r="F128" s="59">
        <f>SUM(F130:F132)</f>
        <v>0</v>
      </c>
    </row>
    <row r="129" spans="1:6" s="22" customFormat="1" ht="51" hidden="1">
      <c r="A129" s="164"/>
      <c r="B129" s="177"/>
      <c r="C129" s="171" t="s">
        <v>88</v>
      </c>
      <c r="D129" s="65" t="s">
        <v>89</v>
      </c>
      <c r="E129" s="37"/>
      <c r="F129" s="21"/>
    </row>
    <row r="130" spans="1:6" s="22" customFormat="1" ht="17.25" customHeight="1" hidden="1">
      <c r="A130" s="164"/>
      <c r="B130" s="46"/>
      <c r="C130" s="172" t="s">
        <v>16</v>
      </c>
      <c r="D130" s="25" t="s">
        <v>17</v>
      </c>
      <c r="E130" s="26"/>
      <c r="F130" s="26"/>
    </row>
    <row r="131" spans="1:6" s="22" customFormat="1" ht="17.25" customHeight="1" hidden="1">
      <c r="A131" s="164"/>
      <c r="B131" s="46"/>
      <c r="C131" s="172" t="s">
        <v>18</v>
      </c>
      <c r="D131" s="25" t="s">
        <v>19</v>
      </c>
      <c r="E131" s="26"/>
      <c r="F131" s="26"/>
    </row>
    <row r="132" spans="1:6" s="22" customFormat="1" ht="17.25" customHeight="1" hidden="1">
      <c r="A132" s="164"/>
      <c r="B132" s="46"/>
      <c r="C132" s="173" t="s">
        <v>20</v>
      </c>
      <c r="D132" s="25" t="s">
        <v>21</v>
      </c>
      <c r="E132" s="26"/>
      <c r="F132" s="26"/>
    </row>
    <row r="133" spans="1:6" s="16" customFormat="1" ht="24" customHeight="1">
      <c r="A133" s="157"/>
      <c r="B133" s="30">
        <v>75113</v>
      </c>
      <c r="C133" s="529" t="s">
        <v>474</v>
      </c>
      <c r="D133" s="530"/>
      <c r="E133" s="31">
        <f>E134</f>
        <v>7920</v>
      </c>
      <c r="F133" s="31">
        <f>SUM(F136:F142)</f>
        <v>0</v>
      </c>
    </row>
    <row r="134" spans="1:6" s="22" customFormat="1" ht="51">
      <c r="A134" s="164"/>
      <c r="B134" s="177"/>
      <c r="C134" s="107" t="s">
        <v>88</v>
      </c>
      <c r="D134" s="224" t="s">
        <v>89</v>
      </c>
      <c r="E134" s="108">
        <v>7920</v>
      </c>
      <c r="F134" s="108"/>
    </row>
    <row r="135" spans="1:6" s="16" customFormat="1" ht="33.75" customHeight="1" thickBot="1">
      <c r="A135" s="179"/>
      <c r="B135" s="180"/>
      <c r="C135" s="267"/>
      <c r="D135" s="525" t="s">
        <v>475</v>
      </c>
      <c r="E135" s="525"/>
      <c r="F135" s="526"/>
    </row>
    <row r="136" spans="1:6" s="22" customFormat="1" ht="17.25" customHeight="1" hidden="1">
      <c r="A136" s="164"/>
      <c r="B136" s="46"/>
      <c r="C136" s="171" t="s">
        <v>93</v>
      </c>
      <c r="D136" s="20" t="s">
        <v>94</v>
      </c>
      <c r="E136" s="21"/>
      <c r="F136" s="21"/>
    </row>
    <row r="137" spans="1:6" s="22" customFormat="1" ht="17.25" customHeight="1" hidden="1">
      <c r="A137" s="164"/>
      <c r="B137" s="46"/>
      <c r="C137" s="172" t="s">
        <v>16</v>
      </c>
      <c r="D137" s="25" t="s">
        <v>17</v>
      </c>
      <c r="E137" s="26"/>
      <c r="F137" s="26"/>
    </row>
    <row r="138" spans="1:6" s="22" customFormat="1" ht="17.25" customHeight="1" hidden="1">
      <c r="A138" s="164"/>
      <c r="B138" s="46"/>
      <c r="C138" s="172" t="s">
        <v>18</v>
      </c>
      <c r="D138" s="25" t="s">
        <v>19</v>
      </c>
      <c r="E138" s="26"/>
      <c r="F138" s="26"/>
    </row>
    <row r="139" spans="1:6" s="22" customFormat="1" ht="17.25" customHeight="1" hidden="1">
      <c r="A139" s="164"/>
      <c r="B139" s="46"/>
      <c r="C139" s="172" t="s">
        <v>20</v>
      </c>
      <c r="D139" s="25" t="s">
        <v>21</v>
      </c>
      <c r="E139" s="26"/>
      <c r="F139" s="26"/>
    </row>
    <row r="140" spans="1:6" s="22" customFormat="1" ht="17.25" customHeight="1" hidden="1">
      <c r="A140" s="164"/>
      <c r="B140" s="46"/>
      <c r="C140" s="172" t="s">
        <v>22</v>
      </c>
      <c r="D140" s="25" t="s">
        <v>23</v>
      </c>
      <c r="E140" s="26"/>
      <c r="F140" s="26"/>
    </row>
    <row r="141" spans="1:6" s="22" customFormat="1" ht="17.25" customHeight="1" hidden="1">
      <c r="A141" s="164"/>
      <c r="B141" s="46"/>
      <c r="C141" s="172" t="s">
        <v>61</v>
      </c>
      <c r="D141" s="25" t="s">
        <v>62</v>
      </c>
      <c r="E141" s="26"/>
      <c r="F141" s="26"/>
    </row>
    <row r="142" spans="1:6" s="22" customFormat="1" ht="17.25" customHeight="1" hidden="1" thickBot="1">
      <c r="A142" s="80"/>
      <c r="B142" s="18"/>
      <c r="C142" s="28" t="s">
        <v>24</v>
      </c>
      <c r="D142" s="25" t="s">
        <v>25</v>
      </c>
      <c r="E142" s="26"/>
      <c r="F142" s="26"/>
    </row>
    <row r="143" spans="1:6" s="11" customFormat="1" ht="23.25" customHeight="1" hidden="1" thickBot="1">
      <c r="A143" s="84">
        <v>752</v>
      </c>
      <c r="B143" s="57"/>
      <c r="C143" s="9"/>
      <c r="D143" s="81" t="s">
        <v>124</v>
      </c>
      <c r="E143" s="10">
        <f>E144</f>
        <v>0</v>
      </c>
      <c r="F143" s="10">
        <f>F144</f>
        <v>0</v>
      </c>
    </row>
    <row r="144" spans="1:6" s="16" customFormat="1" ht="23.25" customHeight="1" hidden="1">
      <c r="A144" s="56"/>
      <c r="B144" s="85">
        <v>75212</v>
      </c>
      <c r="C144" s="85"/>
      <c r="D144" s="86" t="s">
        <v>125</v>
      </c>
      <c r="E144" s="87">
        <f>SUM(E145:E149)-E147</f>
        <v>0</v>
      </c>
      <c r="F144" s="87">
        <f>SUM(F145:F149)-F147</f>
        <v>0</v>
      </c>
    </row>
    <row r="145" spans="1:6" s="22" customFormat="1" ht="51" hidden="1">
      <c r="A145" s="40"/>
      <c r="B145" s="88"/>
      <c r="C145" s="77" t="s">
        <v>88</v>
      </c>
      <c r="D145" s="89" t="s">
        <v>89</v>
      </c>
      <c r="E145" s="79"/>
      <c r="F145" s="79"/>
    </row>
    <row r="146" spans="1:6" s="22" customFormat="1" ht="12.75" customHeight="1" hidden="1">
      <c r="A146" s="45"/>
      <c r="B146" s="46"/>
      <c r="C146" s="47"/>
      <c r="D146" s="48"/>
      <c r="E146" s="49"/>
      <c r="F146" s="49"/>
    </row>
    <row r="147" spans="1:6" s="6" customFormat="1" ht="7.5" customHeight="1" hidden="1">
      <c r="A147" s="50">
        <v>1</v>
      </c>
      <c r="B147" s="50">
        <v>2</v>
      </c>
      <c r="C147" s="50">
        <v>3</v>
      </c>
      <c r="D147" s="50">
        <v>4</v>
      </c>
      <c r="E147" s="50">
        <v>5</v>
      </c>
      <c r="F147" s="50">
        <v>6</v>
      </c>
    </row>
    <row r="148" spans="1:6" s="22" customFormat="1" ht="38.25" hidden="1">
      <c r="A148" s="90"/>
      <c r="B148" s="91"/>
      <c r="C148" s="42" t="s">
        <v>68</v>
      </c>
      <c r="D148" s="43" t="s">
        <v>69</v>
      </c>
      <c r="E148" s="44"/>
      <c r="F148" s="44"/>
    </row>
    <row r="149" spans="1:6" s="22" customFormat="1" ht="16.5" customHeight="1" hidden="1" thickBot="1">
      <c r="A149" s="80"/>
      <c r="B149" s="92"/>
      <c r="C149" s="38" t="s">
        <v>24</v>
      </c>
      <c r="D149" s="39" t="s">
        <v>25</v>
      </c>
      <c r="E149" s="21"/>
      <c r="F149" s="21"/>
    </row>
    <row r="150" spans="1:6" s="11" customFormat="1" ht="30.75" hidden="1" thickBot="1">
      <c r="A150" s="84">
        <v>754</v>
      </c>
      <c r="B150" s="57"/>
      <c r="C150" s="9"/>
      <c r="D150" s="81" t="s">
        <v>126</v>
      </c>
      <c r="E150" s="10">
        <f>E153</f>
        <v>0</v>
      </c>
      <c r="F150" s="10">
        <f>F166+F151+F153+F172</f>
        <v>0</v>
      </c>
    </row>
    <row r="151" spans="1:6" s="16" customFormat="1" ht="21" customHeight="1" hidden="1">
      <c r="A151" s="56"/>
      <c r="B151" s="14">
        <v>75403</v>
      </c>
      <c r="C151" s="14"/>
      <c r="D151" s="82" t="s">
        <v>127</v>
      </c>
      <c r="E151" s="15">
        <f>E152</f>
        <v>0</v>
      </c>
      <c r="F151" s="15">
        <f>F152</f>
        <v>0</v>
      </c>
    </row>
    <row r="152" spans="1:6" s="22" customFormat="1" ht="21.75" customHeight="1" hidden="1">
      <c r="A152" s="27"/>
      <c r="B152" s="75"/>
      <c r="C152" s="38" t="s">
        <v>22</v>
      </c>
      <c r="D152" s="39" t="s">
        <v>23</v>
      </c>
      <c r="E152" s="21"/>
      <c r="F152" s="21"/>
    </row>
    <row r="153" spans="1:6" s="16" customFormat="1" ht="24" customHeight="1" hidden="1">
      <c r="A153" s="56"/>
      <c r="B153" s="30">
        <v>75412</v>
      </c>
      <c r="C153" s="30"/>
      <c r="D153" s="93" t="s">
        <v>128</v>
      </c>
      <c r="E153" s="31">
        <f>E154</f>
        <v>0</v>
      </c>
      <c r="F153" s="31">
        <f>F154</f>
        <v>0</v>
      </c>
    </row>
    <row r="154" spans="1:6" s="22" customFormat="1" ht="38.25" hidden="1">
      <c r="A154" s="90"/>
      <c r="B154" s="91"/>
      <c r="C154" s="144" t="s">
        <v>232</v>
      </c>
      <c r="D154" s="36" t="s">
        <v>34</v>
      </c>
      <c r="E154" s="44"/>
      <c r="F154" s="44"/>
    </row>
    <row r="155" spans="1:6" s="22" customFormat="1" ht="16.5" customHeight="1" hidden="1">
      <c r="A155" s="17"/>
      <c r="B155" s="18"/>
      <c r="C155" s="19" t="s">
        <v>93</v>
      </c>
      <c r="D155" s="20" t="s">
        <v>94</v>
      </c>
      <c r="E155" s="21"/>
      <c r="F155" s="21"/>
    </row>
    <row r="156" spans="1:6" s="22" customFormat="1" ht="16.5" customHeight="1" hidden="1">
      <c r="A156" s="17"/>
      <c r="B156" s="23"/>
      <c r="C156" s="24" t="s">
        <v>16</v>
      </c>
      <c r="D156" s="25" t="s">
        <v>17</v>
      </c>
      <c r="E156" s="26"/>
      <c r="F156" s="26"/>
    </row>
    <row r="157" spans="1:6" s="22" customFormat="1" ht="16.5" customHeight="1" hidden="1">
      <c r="A157" s="17"/>
      <c r="B157" s="23"/>
      <c r="C157" s="24" t="s">
        <v>20</v>
      </c>
      <c r="D157" s="25" t="s">
        <v>21</v>
      </c>
      <c r="E157" s="26"/>
      <c r="F157" s="26"/>
    </row>
    <row r="158" spans="1:6" s="22" customFormat="1" ht="16.5" customHeight="1" hidden="1">
      <c r="A158" s="17"/>
      <c r="B158" s="23"/>
      <c r="C158" s="24" t="s">
        <v>22</v>
      </c>
      <c r="D158" s="25" t="s">
        <v>23</v>
      </c>
      <c r="E158" s="26"/>
      <c r="F158" s="26"/>
    </row>
    <row r="159" spans="1:6" s="22" customFormat="1" ht="16.5" customHeight="1" hidden="1">
      <c r="A159" s="17"/>
      <c r="B159" s="23"/>
      <c r="C159" s="24" t="s">
        <v>95</v>
      </c>
      <c r="D159" s="25" t="s">
        <v>96</v>
      </c>
      <c r="E159" s="26"/>
      <c r="F159" s="26"/>
    </row>
    <row r="160" spans="1:6" s="22" customFormat="1" ht="16.5" customHeight="1" hidden="1">
      <c r="A160" s="17"/>
      <c r="B160" s="23"/>
      <c r="C160" s="24" t="s">
        <v>61</v>
      </c>
      <c r="D160" s="25" t="s">
        <v>62</v>
      </c>
      <c r="E160" s="26"/>
      <c r="F160" s="26"/>
    </row>
    <row r="161" spans="1:6" s="22" customFormat="1" ht="16.5" customHeight="1" hidden="1">
      <c r="A161" s="17"/>
      <c r="B161" s="23"/>
      <c r="C161" s="24" t="s">
        <v>70</v>
      </c>
      <c r="D161" s="25" t="s">
        <v>71</v>
      </c>
      <c r="E161" s="26"/>
      <c r="F161" s="26"/>
    </row>
    <row r="162" spans="1:6" s="22" customFormat="1" ht="16.5" customHeight="1" hidden="1">
      <c r="A162" s="17"/>
      <c r="B162" s="23"/>
      <c r="C162" s="24" t="s">
        <v>24</v>
      </c>
      <c r="D162" s="25" t="s">
        <v>25</v>
      </c>
      <c r="E162" s="26"/>
      <c r="F162" s="26"/>
    </row>
    <row r="163" spans="1:6" s="22" customFormat="1" ht="16.5" customHeight="1" hidden="1">
      <c r="A163" s="17"/>
      <c r="B163" s="23"/>
      <c r="C163" s="24" t="s">
        <v>97</v>
      </c>
      <c r="D163" s="25" t="s">
        <v>98</v>
      </c>
      <c r="E163" s="26"/>
      <c r="F163" s="26"/>
    </row>
    <row r="164" spans="1:6" s="22" customFormat="1" ht="16.5" customHeight="1" hidden="1">
      <c r="A164" s="17"/>
      <c r="B164" s="23"/>
      <c r="C164" s="24" t="s">
        <v>65</v>
      </c>
      <c r="D164" s="25" t="s">
        <v>66</v>
      </c>
      <c r="E164" s="26"/>
      <c r="F164" s="26"/>
    </row>
    <row r="165" spans="1:6" s="22" customFormat="1" ht="12.75" hidden="1">
      <c r="A165" s="27"/>
      <c r="B165" s="23"/>
      <c r="C165" s="28" t="s">
        <v>118</v>
      </c>
      <c r="D165" s="33" t="s">
        <v>119</v>
      </c>
      <c r="E165" s="26"/>
      <c r="F165" s="26"/>
    </row>
    <row r="166" spans="1:6" s="16" customFormat="1" ht="21" customHeight="1" hidden="1">
      <c r="A166" s="94"/>
      <c r="B166" s="30">
        <v>75414</v>
      </c>
      <c r="C166" s="30"/>
      <c r="D166" s="93" t="s">
        <v>129</v>
      </c>
      <c r="E166" s="31">
        <f>E167</f>
        <v>0</v>
      </c>
      <c r="F166" s="31">
        <f>SUM(F168:F171)</f>
        <v>0</v>
      </c>
    </row>
    <row r="167" spans="1:6" s="22" customFormat="1" ht="51" hidden="1">
      <c r="A167" s="27"/>
      <c r="B167" s="73"/>
      <c r="C167" s="19" t="s">
        <v>88</v>
      </c>
      <c r="D167" s="65" t="s">
        <v>89</v>
      </c>
      <c r="E167" s="37"/>
      <c r="F167" s="21"/>
    </row>
    <row r="168" spans="1:6" s="22" customFormat="1" ht="19.5" customHeight="1" hidden="1">
      <c r="A168" s="27"/>
      <c r="B168" s="35"/>
      <c r="C168" s="24" t="s">
        <v>22</v>
      </c>
      <c r="D168" s="36" t="s">
        <v>23</v>
      </c>
      <c r="E168" s="34"/>
      <c r="F168" s="26"/>
    </row>
    <row r="169" spans="1:6" s="22" customFormat="1" ht="19.5" customHeight="1" hidden="1">
      <c r="A169" s="27"/>
      <c r="B169" s="35"/>
      <c r="C169" s="24" t="s">
        <v>24</v>
      </c>
      <c r="D169" s="36" t="s">
        <v>25</v>
      </c>
      <c r="E169" s="34"/>
      <c r="F169" s="26"/>
    </row>
    <row r="170" spans="1:6" s="22" customFormat="1" ht="25.5" hidden="1">
      <c r="A170" s="27"/>
      <c r="B170" s="35"/>
      <c r="C170" s="24" t="s">
        <v>112</v>
      </c>
      <c r="D170" s="36" t="s">
        <v>113</v>
      </c>
      <c r="E170" s="34"/>
      <c r="F170" s="26"/>
    </row>
    <row r="171" spans="1:6" s="22" customFormat="1" ht="25.5" hidden="1">
      <c r="A171" s="27"/>
      <c r="B171" s="32"/>
      <c r="C171" s="28" t="s">
        <v>114</v>
      </c>
      <c r="D171" s="33" t="s">
        <v>115</v>
      </c>
      <c r="E171" s="26"/>
      <c r="F171" s="26"/>
    </row>
    <row r="172" spans="1:6" s="16" customFormat="1" ht="21" customHeight="1" hidden="1">
      <c r="A172" s="56"/>
      <c r="B172" s="30">
        <v>75495</v>
      </c>
      <c r="C172" s="30"/>
      <c r="D172" s="93" t="s">
        <v>48</v>
      </c>
      <c r="E172" s="31">
        <f>E173</f>
        <v>0</v>
      </c>
      <c r="F172" s="31">
        <f>F173</f>
        <v>0</v>
      </c>
    </row>
    <row r="173" spans="1:6" s="22" customFormat="1" ht="19.5" customHeight="1" hidden="1" thickBot="1">
      <c r="A173" s="17"/>
      <c r="B173" s="75"/>
      <c r="C173" s="38" t="s">
        <v>22</v>
      </c>
      <c r="D173" s="39" t="s">
        <v>23</v>
      </c>
      <c r="E173" s="21"/>
      <c r="F173" s="21"/>
    </row>
    <row r="174" spans="1:6" s="11" customFormat="1" ht="65.25" customHeight="1" hidden="1" thickBot="1">
      <c r="A174" s="9">
        <v>756</v>
      </c>
      <c r="B174" s="517" t="s">
        <v>130</v>
      </c>
      <c r="C174" s="518"/>
      <c r="D174" s="519"/>
      <c r="E174" s="10">
        <f>E175+E177+E187+E198+E201</f>
        <v>0</v>
      </c>
      <c r="F174" s="10">
        <f>F175+F177+F187+F198+F201+F204</f>
        <v>0</v>
      </c>
    </row>
    <row r="175" spans="1:6" s="16" customFormat="1" ht="28.5" hidden="1">
      <c r="A175" s="56"/>
      <c r="B175" s="58">
        <v>75601</v>
      </c>
      <c r="C175" s="58"/>
      <c r="D175" s="95" t="s">
        <v>131</v>
      </c>
      <c r="E175" s="59">
        <f>E176</f>
        <v>0</v>
      </c>
      <c r="F175" s="59">
        <f>F176</f>
        <v>0</v>
      </c>
    </row>
    <row r="176" spans="1:6" s="22" customFormat="1" ht="25.5" hidden="1">
      <c r="A176" s="17"/>
      <c r="B176" s="75"/>
      <c r="C176" s="38" t="s">
        <v>132</v>
      </c>
      <c r="D176" s="39" t="s">
        <v>133</v>
      </c>
      <c r="E176" s="21"/>
      <c r="F176" s="21"/>
    </row>
    <row r="177" spans="1:6" s="16" customFormat="1" ht="42.75" customHeight="1" hidden="1">
      <c r="A177" s="94"/>
      <c r="B177" s="30">
        <v>75615</v>
      </c>
      <c r="C177" s="29"/>
      <c r="D177" s="93" t="s">
        <v>134</v>
      </c>
      <c r="E177" s="31">
        <f>SUM(E178:E186)-E181</f>
        <v>0</v>
      </c>
      <c r="F177" s="31">
        <f>SUM(F178:F186)-F181</f>
        <v>0</v>
      </c>
    </row>
    <row r="178" spans="1:6" s="22" customFormat="1" ht="17.25" customHeight="1" hidden="1">
      <c r="A178" s="17"/>
      <c r="B178" s="75"/>
      <c r="C178" s="19" t="s">
        <v>135</v>
      </c>
      <c r="D178" s="20" t="s">
        <v>136</v>
      </c>
      <c r="E178" s="21"/>
      <c r="F178" s="21"/>
    </row>
    <row r="179" spans="1:6" s="22" customFormat="1" ht="17.25" customHeight="1" hidden="1">
      <c r="A179" s="40"/>
      <c r="B179" s="88"/>
      <c r="C179" s="77" t="s">
        <v>137</v>
      </c>
      <c r="D179" s="78" t="s">
        <v>138</v>
      </c>
      <c r="E179" s="79"/>
      <c r="F179" s="79"/>
    </row>
    <row r="180" spans="1:6" s="22" customFormat="1" ht="8.25" customHeight="1" hidden="1">
      <c r="A180" s="45"/>
      <c r="B180" s="46"/>
      <c r="C180" s="47"/>
      <c r="D180" s="48"/>
      <c r="E180" s="49"/>
      <c r="F180" s="49"/>
    </row>
    <row r="181" spans="1:6" s="6" customFormat="1" ht="7.5" customHeight="1" hidden="1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</row>
    <row r="182" spans="1:6" s="22" customFormat="1" ht="17.25" customHeight="1" hidden="1">
      <c r="A182" s="17"/>
      <c r="B182" s="32"/>
      <c r="C182" s="24" t="s">
        <v>139</v>
      </c>
      <c r="D182" s="25" t="s">
        <v>140</v>
      </c>
      <c r="E182" s="26"/>
      <c r="F182" s="26"/>
    </row>
    <row r="183" spans="1:6" s="22" customFormat="1" ht="17.25" customHeight="1" hidden="1">
      <c r="A183" s="27"/>
      <c r="B183" s="35"/>
      <c r="C183" s="24" t="s">
        <v>141</v>
      </c>
      <c r="D183" s="69" t="s">
        <v>142</v>
      </c>
      <c r="E183" s="26"/>
      <c r="F183" s="26"/>
    </row>
    <row r="184" spans="1:6" s="22" customFormat="1" ht="17.25" customHeight="1" hidden="1">
      <c r="A184" s="27"/>
      <c r="B184" s="35"/>
      <c r="C184" s="24" t="s">
        <v>143</v>
      </c>
      <c r="D184" s="69" t="s">
        <v>144</v>
      </c>
      <c r="E184" s="34"/>
      <c r="F184" s="34"/>
    </row>
    <row r="185" spans="1:6" s="22" customFormat="1" ht="17.25" customHeight="1" hidden="1">
      <c r="A185" s="66"/>
      <c r="B185" s="73"/>
      <c r="C185" s="19" t="s">
        <v>76</v>
      </c>
      <c r="D185" s="67" t="s">
        <v>77</v>
      </c>
      <c r="E185" s="21"/>
      <c r="F185" s="21"/>
    </row>
    <row r="186" spans="1:6" s="22" customFormat="1" ht="25.5" hidden="1">
      <c r="A186" s="17"/>
      <c r="B186" s="32"/>
      <c r="C186" s="28" t="s">
        <v>145</v>
      </c>
      <c r="D186" s="33" t="s">
        <v>146</v>
      </c>
      <c r="E186" s="26"/>
      <c r="F186" s="26"/>
    </row>
    <row r="187" spans="1:6" s="16" customFormat="1" ht="60" customHeight="1" hidden="1">
      <c r="A187" s="74"/>
      <c r="B187" s="30">
        <v>75616</v>
      </c>
      <c r="C187" s="29"/>
      <c r="D187" s="93" t="s">
        <v>147</v>
      </c>
      <c r="E187" s="31">
        <f>SUM(E188:E197)</f>
        <v>0</v>
      </c>
      <c r="F187" s="31">
        <f>SUM(F188:F197)</f>
        <v>0</v>
      </c>
    </row>
    <row r="188" spans="1:6" s="22" customFormat="1" ht="16.5" customHeight="1" hidden="1">
      <c r="A188" s="27"/>
      <c r="B188" s="73"/>
      <c r="C188" s="19" t="s">
        <v>135</v>
      </c>
      <c r="D188" s="20" t="s">
        <v>136</v>
      </c>
      <c r="E188" s="21"/>
      <c r="F188" s="21"/>
    </row>
    <row r="189" spans="1:6" s="22" customFormat="1" ht="16.5" customHeight="1" hidden="1">
      <c r="A189" s="17"/>
      <c r="B189" s="32"/>
      <c r="C189" s="24" t="s">
        <v>137</v>
      </c>
      <c r="D189" s="69" t="s">
        <v>138</v>
      </c>
      <c r="E189" s="26"/>
      <c r="F189" s="26"/>
    </row>
    <row r="190" spans="1:6" s="22" customFormat="1" ht="16.5" customHeight="1" hidden="1">
      <c r="A190" s="27"/>
      <c r="B190" s="35"/>
      <c r="C190" s="24" t="s">
        <v>139</v>
      </c>
      <c r="D190" s="25" t="s">
        <v>140</v>
      </c>
      <c r="E190" s="26"/>
      <c r="F190" s="26"/>
    </row>
    <row r="191" spans="1:6" s="22" customFormat="1" ht="16.5" customHeight="1" hidden="1">
      <c r="A191" s="27"/>
      <c r="B191" s="35"/>
      <c r="C191" s="24" t="s">
        <v>141</v>
      </c>
      <c r="D191" s="69" t="s">
        <v>142</v>
      </c>
      <c r="E191" s="26"/>
      <c r="F191" s="26"/>
    </row>
    <row r="192" spans="1:6" s="22" customFormat="1" ht="16.5" customHeight="1" hidden="1">
      <c r="A192" s="27"/>
      <c r="B192" s="35"/>
      <c r="C192" s="24" t="s">
        <v>148</v>
      </c>
      <c r="D192" s="69" t="s">
        <v>149</v>
      </c>
      <c r="E192" s="26"/>
      <c r="F192" s="26"/>
    </row>
    <row r="193" spans="1:6" s="22" customFormat="1" ht="16.5" customHeight="1" hidden="1">
      <c r="A193" s="27"/>
      <c r="B193" s="35"/>
      <c r="C193" s="24" t="s">
        <v>150</v>
      </c>
      <c r="D193" s="69" t="s">
        <v>151</v>
      </c>
      <c r="E193" s="26"/>
      <c r="F193" s="26"/>
    </row>
    <row r="194" spans="1:6" s="22" customFormat="1" ht="25.5" hidden="1">
      <c r="A194" s="66"/>
      <c r="B194" s="73"/>
      <c r="C194" s="19" t="s">
        <v>152</v>
      </c>
      <c r="D194" s="65" t="s">
        <v>153</v>
      </c>
      <c r="E194" s="26"/>
      <c r="F194" s="26"/>
    </row>
    <row r="195" spans="1:6" s="22" customFormat="1" ht="15.75" customHeight="1" hidden="1">
      <c r="A195" s="27"/>
      <c r="B195" s="35"/>
      <c r="C195" s="24" t="s">
        <v>143</v>
      </c>
      <c r="D195" s="69" t="s">
        <v>144</v>
      </c>
      <c r="E195" s="26"/>
      <c r="F195" s="26"/>
    </row>
    <row r="196" spans="1:6" s="22" customFormat="1" ht="15.75" customHeight="1" hidden="1">
      <c r="A196" s="27"/>
      <c r="B196" s="35"/>
      <c r="C196" s="24" t="s">
        <v>76</v>
      </c>
      <c r="D196" s="69" t="s">
        <v>77</v>
      </c>
      <c r="E196" s="26"/>
      <c r="F196" s="26"/>
    </row>
    <row r="197" spans="1:6" s="22" customFormat="1" ht="25.5" hidden="1">
      <c r="A197" s="27"/>
      <c r="B197" s="32"/>
      <c r="C197" s="28" t="s">
        <v>145</v>
      </c>
      <c r="D197" s="33" t="s">
        <v>146</v>
      </c>
      <c r="E197" s="26"/>
      <c r="F197" s="26"/>
    </row>
    <row r="198" spans="1:6" s="16" customFormat="1" ht="42.75" hidden="1">
      <c r="A198" s="94"/>
      <c r="B198" s="30">
        <v>75618</v>
      </c>
      <c r="C198" s="29"/>
      <c r="D198" s="93" t="s">
        <v>154</v>
      </c>
      <c r="E198" s="31">
        <f>SUM(E199:E200)</f>
        <v>0</v>
      </c>
      <c r="F198" s="31">
        <f>SUM(F199:F200)</f>
        <v>0</v>
      </c>
    </row>
    <row r="199" spans="1:6" s="22" customFormat="1" ht="15" customHeight="1" hidden="1">
      <c r="A199" s="17"/>
      <c r="B199" s="75"/>
      <c r="C199" s="19" t="s">
        <v>155</v>
      </c>
      <c r="D199" s="20" t="s">
        <v>151</v>
      </c>
      <c r="E199" s="21"/>
      <c r="F199" s="21"/>
    </row>
    <row r="200" spans="1:6" s="22" customFormat="1" ht="12.75" hidden="1">
      <c r="A200" s="27"/>
      <c r="B200" s="32"/>
      <c r="C200" s="28" t="s">
        <v>156</v>
      </c>
      <c r="D200" s="33" t="s">
        <v>157</v>
      </c>
      <c r="E200" s="26"/>
      <c r="F200" s="26"/>
    </row>
    <row r="201" spans="1:6" s="16" customFormat="1" ht="25.5" customHeight="1" hidden="1">
      <c r="A201" s="63"/>
      <c r="B201" s="30">
        <v>75621</v>
      </c>
      <c r="C201" s="532" t="s">
        <v>158</v>
      </c>
      <c r="D201" s="530"/>
      <c r="E201" s="31">
        <f>SUM(E202:E203)</f>
        <v>0</v>
      </c>
      <c r="F201" s="31">
        <f>SUM(F202:F203)</f>
        <v>0</v>
      </c>
    </row>
    <row r="202" spans="1:6" s="22" customFormat="1" ht="19.5" customHeight="1" hidden="1">
      <c r="A202" s="27"/>
      <c r="B202" s="73"/>
      <c r="C202" s="188" t="s">
        <v>245</v>
      </c>
      <c r="D202" s="67" t="s">
        <v>160</v>
      </c>
      <c r="E202" s="37"/>
      <c r="F202" s="21"/>
    </row>
    <row r="203" spans="1:6" s="22" customFormat="1" ht="19.5" customHeight="1" hidden="1">
      <c r="A203" s="27"/>
      <c r="B203" s="32"/>
      <c r="C203" s="189" t="s">
        <v>246</v>
      </c>
      <c r="D203" s="25" t="s">
        <v>162</v>
      </c>
      <c r="E203" s="26"/>
      <c r="F203" s="26"/>
    </row>
    <row r="204" spans="1:6" s="16" customFormat="1" ht="28.5" hidden="1">
      <c r="A204" s="63"/>
      <c r="B204" s="30">
        <v>75647</v>
      </c>
      <c r="C204" s="29"/>
      <c r="D204" s="93" t="s">
        <v>163</v>
      </c>
      <c r="E204" s="31">
        <f>SUM(E205:E210)</f>
        <v>0</v>
      </c>
      <c r="F204" s="31">
        <f>SUM(F205:F210)</f>
        <v>0</v>
      </c>
    </row>
    <row r="205" spans="1:6" s="22" customFormat="1" ht="17.25" customHeight="1" hidden="1">
      <c r="A205" s="27"/>
      <c r="B205" s="73"/>
      <c r="C205" s="19" t="s">
        <v>164</v>
      </c>
      <c r="D205" s="67" t="s">
        <v>165</v>
      </c>
      <c r="E205" s="37"/>
      <c r="F205" s="21"/>
    </row>
    <row r="206" spans="1:6" s="22" customFormat="1" ht="17.25" customHeight="1" hidden="1">
      <c r="A206" s="27"/>
      <c r="B206" s="35"/>
      <c r="C206" s="24" t="s">
        <v>16</v>
      </c>
      <c r="D206" s="69" t="s">
        <v>166</v>
      </c>
      <c r="E206" s="34"/>
      <c r="F206" s="26"/>
    </row>
    <row r="207" spans="1:6" s="22" customFormat="1" ht="17.25" customHeight="1" hidden="1">
      <c r="A207" s="27"/>
      <c r="B207" s="35"/>
      <c r="C207" s="24" t="s">
        <v>18</v>
      </c>
      <c r="D207" s="69" t="s">
        <v>19</v>
      </c>
      <c r="E207" s="34"/>
      <c r="F207" s="26"/>
    </row>
    <row r="208" spans="1:6" s="22" customFormat="1" ht="17.25" customHeight="1" hidden="1">
      <c r="A208" s="27"/>
      <c r="B208" s="35"/>
      <c r="C208" s="24" t="s">
        <v>20</v>
      </c>
      <c r="D208" s="69" t="s">
        <v>21</v>
      </c>
      <c r="E208" s="34"/>
      <c r="F208" s="26"/>
    </row>
    <row r="209" spans="1:6" s="22" customFormat="1" ht="17.25" customHeight="1" hidden="1">
      <c r="A209" s="27"/>
      <c r="B209" s="35"/>
      <c r="C209" s="24" t="s">
        <v>22</v>
      </c>
      <c r="D209" s="69" t="s">
        <v>23</v>
      </c>
      <c r="E209" s="34"/>
      <c r="F209" s="26"/>
    </row>
    <row r="210" spans="1:6" s="22" customFormat="1" ht="17.25" customHeight="1" hidden="1" thickBot="1">
      <c r="A210" s="17"/>
      <c r="B210" s="32"/>
      <c r="C210" s="28" t="s">
        <v>24</v>
      </c>
      <c r="D210" s="25" t="s">
        <v>25</v>
      </c>
      <c r="E210" s="26"/>
      <c r="F210" s="26"/>
    </row>
    <row r="211" spans="1:6" s="22" customFormat="1" ht="19.5" customHeight="1" hidden="1" thickBot="1">
      <c r="A211" s="57">
        <v>757</v>
      </c>
      <c r="B211" s="96"/>
      <c r="C211" s="97"/>
      <c r="D211" s="9" t="s">
        <v>167</v>
      </c>
      <c r="E211" s="10">
        <f>E212</f>
        <v>0</v>
      </c>
      <c r="F211" s="10">
        <f>F212</f>
        <v>0</v>
      </c>
    </row>
    <row r="212" spans="1:6" s="22" customFormat="1" ht="30.75" customHeight="1" hidden="1">
      <c r="A212" s="80"/>
      <c r="B212" s="14">
        <v>75702</v>
      </c>
      <c r="C212" s="98"/>
      <c r="D212" s="99" t="s">
        <v>168</v>
      </c>
      <c r="E212" s="100">
        <f>E214</f>
        <v>0</v>
      </c>
      <c r="F212" s="100">
        <f>SUM(F213:F214)</f>
        <v>0</v>
      </c>
    </row>
    <row r="213" spans="1:6" s="22" customFormat="1" ht="20.25" customHeight="1" hidden="1">
      <c r="A213" s="17"/>
      <c r="B213" s="92"/>
      <c r="C213" s="101" t="s">
        <v>24</v>
      </c>
      <c r="D213" s="102" t="s">
        <v>25</v>
      </c>
      <c r="E213" s="21"/>
      <c r="F213" s="21"/>
    </row>
    <row r="214" spans="1:6" s="22" customFormat="1" ht="42.75" hidden="1">
      <c r="A214" s="40"/>
      <c r="B214" s="103"/>
      <c r="C214" s="104" t="s">
        <v>169</v>
      </c>
      <c r="D214" s="105" t="s">
        <v>170</v>
      </c>
      <c r="E214" s="79"/>
      <c r="F214" s="79"/>
    </row>
    <row r="215" spans="1:6" s="22" customFormat="1" ht="15" customHeight="1" hidden="1">
      <c r="A215" s="45"/>
      <c r="B215" s="46"/>
      <c r="C215" s="47"/>
      <c r="D215" s="48"/>
      <c r="E215" s="49"/>
      <c r="F215" s="49"/>
    </row>
    <row r="216" spans="1:6" s="6" customFormat="1" ht="7.5" customHeight="1" hidden="1" thickBot="1">
      <c r="A216" s="72">
        <v>1</v>
      </c>
      <c r="B216" s="72">
        <v>2</v>
      </c>
      <c r="C216" s="72">
        <v>3</v>
      </c>
      <c r="D216" s="72">
        <v>4</v>
      </c>
      <c r="E216" s="72">
        <v>5</v>
      </c>
      <c r="F216" s="72">
        <v>6</v>
      </c>
    </row>
    <row r="217" spans="1:6" s="22" customFormat="1" ht="19.5" customHeight="1" hidden="1" thickBot="1">
      <c r="A217" s="57">
        <v>758</v>
      </c>
      <c r="B217" s="522" t="s">
        <v>171</v>
      </c>
      <c r="C217" s="523"/>
      <c r="D217" s="524"/>
      <c r="E217" s="10">
        <f>E218+E220+E226+E222</f>
        <v>0</v>
      </c>
      <c r="F217" s="10">
        <f>F218+F220+F226+F222+F224</f>
        <v>0</v>
      </c>
    </row>
    <row r="218" spans="1:6" s="22" customFormat="1" ht="27" customHeight="1" hidden="1">
      <c r="A218" s="80"/>
      <c r="B218" s="14">
        <v>75801</v>
      </c>
      <c r="C218" s="506" t="s">
        <v>172</v>
      </c>
      <c r="D218" s="507"/>
      <c r="E218" s="100">
        <f>E219</f>
        <v>0</v>
      </c>
      <c r="F218" s="100">
        <f>F219</f>
        <v>0</v>
      </c>
    </row>
    <row r="219" spans="1:6" s="22" customFormat="1" ht="23.25" customHeight="1" hidden="1">
      <c r="A219" s="17"/>
      <c r="B219" s="92"/>
      <c r="C219" s="106" t="s">
        <v>173</v>
      </c>
      <c r="D219" s="102" t="s">
        <v>174</v>
      </c>
      <c r="E219" s="21"/>
      <c r="F219" s="21"/>
    </row>
    <row r="220" spans="1:6" s="22" customFormat="1" ht="14.25" hidden="1">
      <c r="A220" s="17"/>
      <c r="B220" s="30">
        <v>75807</v>
      </c>
      <c r="C220" s="107"/>
      <c r="D220" s="93" t="s">
        <v>175</v>
      </c>
      <c r="E220" s="108">
        <f>E221</f>
        <v>0</v>
      </c>
      <c r="F220" s="108">
        <f>F221</f>
        <v>0</v>
      </c>
    </row>
    <row r="221" spans="1:6" s="22" customFormat="1" ht="20.25" customHeight="1" hidden="1">
      <c r="A221" s="17"/>
      <c r="B221" s="92"/>
      <c r="C221" s="106" t="s">
        <v>173</v>
      </c>
      <c r="D221" s="102" t="s">
        <v>174</v>
      </c>
      <c r="E221" s="21"/>
      <c r="F221" s="21"/>
    </row>
    <row r="222" spans="1:6" s="22" customFormat="1" ht="21" customHeight="1" hidden="1">
      <c r="A222" s="17"/>
      <c r="B222" s="30">
        <v>75814</v>
      </c>
      <c r="C222" s="107"/>
      <c r="D222" s="93" t="s">
        <v>176</v>
      </c>
      <c r="E222" s="108">
        <f>E223</f>
        <v>0</v>
      </c>
      <c r="F222" s="108">
        <f>F223</f>
        <v>0</v>
      </c>
    </row>
    <row r="223" spans="1:6" s="22" customFormat="1" ht="20.25" customHeight="1" hidden="1">
      <c r="A223" s="17"/>
      <c r="B223" s="92"/>
      <c r="C223" s="106" t="s">
        <v>30</v>
      </c>
      <c r="D223" s="102" t="s">
        <v>31</v>
      </c>
      <c r="E223" s="21"/>
      <c r="F223" s="21"/>
    </row>
    <row r="224" spans="1:6" s="22" customFormat="1" ht="21" customHeight="1" hidden="1">
      <c r="A224" s="17"/>
      <c r="B224" s="30">
        <v>75818</v>
      </c>
      <c r="C224" s="107"/>
      <c r="D224" s="93" t="s">
        <v>177</v>
      </c>
      <c r="E224" s="108">
        <f>E225</f>
        <v>0</v>
      </c>
      <c r="F224" s="108">
        <f>F225</f>
        <v>0</v>
      </c>
    </row>
    <row r="225" spans="1:6" s="22" customFormat="1" ht="20.25" customHeight="1" hidden="1">
      <c r="A225" s="17"/>
      <c r="B225" s="92"/>
      <c r="C225" s="106" t="s">
        <v>178</v>
      </c>
      <c r="D225" s="102" t="s">
        <v>179</v>
      </c>
      <c r="E225" s="21"/>
      <c r="F225" s="21"/>
    </row>
    <row r="226" spans="1:6" s="22" customFormat="1" ht="14.25" hidden="1">
      <c r="A226" s="17"/>
      <c r="B226" s="30">
        <v>75831</v>
      </c>
      <c r="C226" s="107"/>
      <c r="D226" s="93" t="s">
        <v>180</v>
      </c>
      <c r="E226" s="108">
        <f>E227</f>
        <v>0</v>
      </c>
      <c r="F226" s="108">
        <f>F227</f>
        <v>0</v>
      </c>
    </row>
    <row r="227" spans="1:6" s="22" customFormat="1" ht="20.25" customHeight="1" hidden="1" thickBot="1">
      <c r="A227" s="17"/>
      <c r="B227" s="75"/>
      <c r="C227" s="106" t="s">
        <v>173</v>
      </c>
      <c r="D227" s="102" t="s">
        <v>174</v>
      </c>
      <c r="E227" s="21"/>
      <c r="F227" s="21"/>
    </row>
    <row r="228" spans="1:6" s="11" customFormat="1" ht="19.5" customHeight="1" hidden="1" thickBot="1">
      <c r="A228" s="84">
        <v>801</v>
      </c>
      <c r="B228" s="522" t="s">
        <v>181</v>
      </c>
      <c r="C228" s="523"/>
      <c r="D228" s="524"/>
      <c r="E228" s="10"/>
      <c r="F228" s="10">
        <f>F229+F250+F268+F270+F289+F303+F305</f>
        <v>0</v>
      </c>
    </row>
    <row r="229" spans="1:6" s="16" customFormat="1" ht="19.5" customHeight="1" hidden="1">
      <c r="A229" s="63"/>
      <c r="B229" s="14">
        <v>80101</v>
      </c>
      <c r="C229" s="500" t="s">
        <v>182</v>
      </c>
      <c r="D229" s="501"/>
      <c r="E229" s="15"/>
      <c r="F229" s="15">
        <f>SUM(F230:F249)</f>
        <v>0</v>
      </c>
    </row>
    <row r="230" spans="1:6" s="22" customFormat="1" ht="16.5" customHeight="1" hidden="1">
      <c r="A230" s="17"/>
      <c r="B230" s="18"/>
      <c r="C230" s="19" t="s">
        <v>102</v>
      </c>
      <c r="D230" s="39" t="s">
        <v>103</v>
      </c>
      <c r="E230" s="21"/>
      <c r="F230" s="21"/>
    </row>
    <row r="231" spans="1:6" s="22" customFormat="1" ht="16.5" customHeight="1" hidden="1">
      <c r="A231" s="17"/>
      <c r="B231" s="23"/>
      <c r="C231" s="24" t="s">
        <v>12</v>
      </c>
      <c r="D231" s="25" t="s">
        <v>13</v>
      </c>
      <c r="E231" s="26"/>
      <c r="F231" s="26"/>
    </row>
    <row r="232" spans="1:6" s="22" customFormat="1" ht="16.5" customHeight="1" hidden="1">
      <c r="A232" s="17"/>
      <c r="B232" s="23"/>
      <c r="C232" s="24" t="s">
        <v>14</v>
      </c>
      <c r="D232" s="25" t="s">
        <v>15</v>
      </c>
      <c r="E232" s="26"/>
      <c r="F232" s="26"/>
    </row>
    <row r="233" spans="1:6" s="22" customFormat="1" ht="16.5" customHeight="1" hidden="1">
      <c r="A233" s="17"/>
      <c r="B233" s="23"/>
      <c r="C233" s="24" t="s">
        <v>16</v>
      </c>
      <c r="D233" s="25" t="s">
        <v>17</v>
      </c>
      <c r="E233" s="26"/>
      <c r="F233" s="26"/>
    </row>
    <row r="234" spans="1:6" s="22" customFormat="1" ht="16.5" customHeight="1" hidden="1">
      <c r="A234" s="17"/>
      <c r="B234" s="23"/>
      <c r="C234" s="24" t="s">
        <v>18</v>
      </c>
      <c r="D234" s="25" t="s">
        <v>19</v>
      </c>
      <c r="E234" s="26"/>
      <c r="F234" s="26"/>
    </row>
    <row r="235" spans="1:7" s="22" customFormat="1" ht="16.5" customHeight="1" hidden="1">
      <c r="A235" s="17"/>
      <c r="B235" s="23"/>
      <c r="C235" s="24" t="s">
        <v>20</v>
      </c>
      <c r="D235" s="25" t="s">
        <v>21</v>
      </c>
      <c r="E235" s="26"/>
      <c r="F235" s="26"/>
      <c r="G235" s="109"/>
    </row>
    <row r="236" spans="1:6" s="22" customFormat="1" ht="16.5" customHeight="1" hidden="1">
      <c r="A236" s="17"/>
      <c r="B236" s="23"/>
      <c r="C236" s="24" t="s">
        <v>22</v>
      </c>
      <c r="D236" s="25" t="s">
        <v>23</v>
      </c>
      <c r="E236" s="26"/>
      <c r="F236" s="26"/>
    </row>
    <row r="237" spans="1:6" s="22" customFormat="1" ht="20.25" customHeight="1" hidden="1">
      <c r="A237" s="17"/>
      <c r="B237" s="23"/>
      <c r="C237" s="24" t="s">
        <v>183</v>
      </c>
      <c r="D237" s="33" t="s">
        <v>184</v>
      </c>
      <c r="E237" s="26"/>
      <c r="F237" s="26"/>
    </row>
    <row r="238" spans="1:6" s="22" customFormat="1" ht="16.5" customHeight="1" hidden="1">
      <c r="A238" s="17"/>
      <c r="B238" s="23"/>
      <c r="C238" s="24" t="s">
        <v>61</v>
      </c>
      <c r="D238" s="25" t="s">
        <v>62</v>
      </c>
      <c r="E238" s="26"/>
      <c r="F238" s="26"/>
    </row>
    <row r="239" spans="1:6" s="22" customFormat="1" ht="16.5" customHeight="1" hidden="1">
      <c r="A239" s="17"/>
      <c r="B239" s="23"/>
      <c r="C239" s="24" t="s">
        <v>70</v>
      </c>
      <c r="D239" s="25" t="s">
        <v>71</v>
      </c>
      <c r="E239" s="26"/>
      <c r="F239" s="26"/>
    </row>
    <row r="240" spans="1:6" s="22" customFormat="1" ht="16.5" customHeight="1" hidden="1">
      <c r="A240" s="17"/>
      <c r="B240" s="23"/>
      <c r="C240" s="24" t="s">
        <v>106</v>
      </c>
      <c r="D240" s="25" t="s">
        <v>107</v>
      </c>
      <c r="E240" s="26"/>
      <c r="F240" s="26"/>
    </row>
    <row r="241" spans="1:6" s="22" customFormat="1" ht="16.5" customHeight="1" hidden="1">
      <c r="A241" s="17"/>
      <c r="B241" s="23"/>
      <c r="C241" s="24" t="s">
        <v>24</v>
      </c>
      <c r="D241" s="25" t="s">
        <v>25</v>
      </c>
      <c r="E241" s="26"/>
      <c r="F241" s="26"/>
    </row>
    <row r="242" spans="1:6" s="22" customFormat="1" ht="16.5" customHeight="1" hidden="1">
      <c r="A242" s="17"/>
      <c r="B242" s="23"/>
      <c r="C242" s="24" t="s">
        <v>108</v>
      </c>
      <c r="D242" s="25" t="s">
        <v>109</v>
      </c>
      <c r="E242" s="26"/>
      <c r="F242" s="26"/>
    </row>
    <row r="243" spans="1:6" s="22" customFormat="1" ht="25.5" hidden="1">
      <c r="A243" s="17"/>
      <c r="B243" s="23"/>
      <c r="C243" s="24" t="s">
        <v>112</v>
      </c>
      <c r="D243" s="33" t="s">
        <v>113</v>
      </c>
      <c r="E243" s="26"/>
      <c r="F243" s="26"/>
    </row>
    <row r="244" spans="1:6" s="22" customFormat="1" ht="16.5" customHeight="1" hidden="1">
      <c r="A244" s="17"/>
      <c r="B244" s="23"/>
      <c r="C244" s="24" t="s">
        <v>97</v>
      </c>
      <c r="D244" s="25" t="s">
        <v>98</v>
      </c>
      <c r="E244" s="26"/>
      <c r="F244" s="26"/>
    </row>
    <row r="245" spans="1:6" s="22" customFormat="1" ht="16.5" customHeight="1" hidden="1">
      <c r="A245" s="17"/>
      <c r="B245" s="23"/>
      <c r="C245" s="24" t="s">
        <v>65</v>
      </c>
      <c r="D245" s="25" t="s">
        <v>66</v>
      </c>
      <c r="E245" s="26"/>
      <c r="F245" s="26"/>
    </row>
    <row r="246" spans="1:6" s="22" customFormat="1" ht="16.5" customHeight="1" hidden="1">
      <c r="A246" s="17"/>
      <c r="B246" s="23"/>
      <c r="C246" s="24" t="s">
        <v>26</v>
      </c>
      <c r="D246" s="25" t="s">
        <v>27</v>
      </c>
      <c r="E246" s="26"/>
      <c r="F246" s="26"/>
    </row>
    <row r="247" spans="1:6" s="22" customFormat="1" ht="25.5" hidden="1">
      <c r="A247" s="17"/>
      <c r="B247" s="23"/>
      <c r="C247" s="24" t="s">
        <v>114</v>
      </c>
      <c r="D247" s="33" t="s">
        <v>115</v>
      </c>
      <c r="E247" s="26"/>
      <c r="F247" s="26"/>
    </row>
    <row r="248" spans="1:6" s="22" customFormat="1" ht="25.5" hidden="1">
      <c r="A248" s="17"/>
      <c r="B248" s="23"/>
      <c r="C248" s="24" t="s">
        <v>116</v>
      </c>
      <c r="D248" s="33" t="s">
        <v>117</v>
      </c>
      <c r="E248" s="26"/>
      <c r="F248" s="26"/>
    </row>
    <row r="249" spans="1:6" s="22" customFormat="1" ht="16.5" customHeight="1" hidden="1">
      <c r="A249" s="27"/>
      <c r="B249" s="23"/>
      <c r="C249" s="28" t="s">
        <v>35</v>
      </c>
      <c r="D249" s="25" t="s">
        <v>36</v>
      </c>
      <c r="E249" s="26"/>
      <c r="F249" s="26"/>
    </row>
    <row r="250" spans="1:6" s="16" customFormat="1" ht="14.25" hidden="1">
      <c r="A250" s="63"/>
      <c r="B250" s="30">
        <v>80103</v>
      </c>
      <c r="C250" s="29"/>
      <c r="D250" s="93" t="s">
        <v>185</v>
      </c>
      <c r="E250" s="31">
        <f>SUM(E251:E267)-E256</f>
        <v>0</v>
      </c>
      <c r="F250" s="31">
        <f>SUM(F251:F267)-F256</f>
        <v>0</v>
      </c>
    </row>
    <row r="251" spans="1:6" s="22" customFormat="1" ht="16.5" customHeight="1" hidden="1">
      <c r="A251" s="17"/>
      <c r="B251" s="18"/>
      <c r="C251" s="19" t="s">
        <v>102</v>
      </c>
      <c r="D251" s="20" t="s">
        <v>103</v>
      </c>
      <c r="E251" s="21"/>
      <c r="F251" s="21"/>
    </row>
    <row r="252" spans="1:6" s="22" customFormat="1" ht="16.5" customHeight="1" hidden="1">
      <c r="A252" s="17"/>
      <c r="B252" s="23"/>
      <c r="C252" s="24" t="s">
        <v>12</v>
      </c>
      <c r="D252" s="25" t="s">
        <v>13</v>
      </c>
      <c r="E252" s="26"/>
      <c r="F252" s="26"/>
    </row>
    <row r="253" spans="1:6" s="22" customFormat="1" ht="16.5" customHeight="1" hidden="1">
      <c r="A253" s="17"/>
      <c r="B253" s="23"/>
      <c r="C253" s="24" t="s">
        <v>14</v>
      </c>
      <c r="D253" s="25" t="s">
        <v>15</v>
      </c>
      <c r="E253" s="26"/>
      <c r="F253" s="26"/>
    </row>
    <row r="254" spans="1:6" s="22" customFormat="1" ht="15.75" customHeight="1" hidden="1">
      <c r="A254" s="40"/>
      <c r="B254" s="76"/>
      <c r="C254" s="77" t="s">
        <v>16</v>
      </c>
      <c r="D254" s="78" t="s">
        <v>17</v>
      </c>
      <c r="E254" s="79"/>
      <c r="F254" s="79"/>
    </row>
    <row r="255" spans="1:6" s="22" customFormat="1" ht="14.25" customHeight="1" hidden="1">
      <c r="A255" s="45"/>
      <c r="B255" s="46"/>
      <c r="C255" s="47"/>
      <c r="D255" s="48"/>
      <c r="E255" s="49"/>
      <c r="F255" s="49"/>
    </row>
    <row r="256" spans="1:6" s="6" customFormat="1" ht="7.5" customHeight="1" hidden="1">
      <c r="A256" s="50">
        <v>1</v>
      </c>
      <c r="B256" s="50">
        <v>2</v>
      </c>
      <c r="C256" s="50">
        <v>3</v>
      </c>
      <c r="D256" s="50">
        <v>4</v>
      </c>
      <c r="E256" s="50">
        <v>5</v>
      </c>
      <c r="F256" s="50">
        <v>6</v>
      </c>
    </row>
    <row r="257" spans="1:7" s="22" customFormat="1" ht="16.5" customHeight="1" hidden="1">
      <c r="A257" s="17"/>
      <c r="B257" s="23"/>
      <c r="C257" s="24" t="s">
        <v>18</v>
      </c>
      <c r="D257" s="25" t="s">
        <v>19</v>
      </c>
      <c r="E257" s="26"/>
      <c r="F257" s="26"/>
      <c r="G257" s="109"/>
    </row>
    <row r="258" spans="1:6" s="22" customFormat="1" ht="16.5" customHeight="1" hidden="1">
      <c r="A258" s="17"/>
      <c r="B258" s="23"/>
      <c r="C258" s="24" t="s">
        <v>22</v>
      </c>
      <c r="D258" s="25" t="s">
        <v>23</v>
      </c>
      <c r="E258" s="26"/>
      <c r="F258" s="26"/>
    </row>
    <row r="259" spans="1:6" s="22" customFormat="1" ht="16.5" customHeight="1" hidden="1">
      <c r="A259" s="17"/>
      <c r="B259" s="23"/>
      <c r="C259" s="24" t="s">
        <v>183</v>
      </c>
      <c r="D259" s="25" t="s">
        <v>184</v>
      </c>
      <c r="E259" s="26"/>
      <c r="F259" s="26"/>
    </row>
    <row r="260" spans="1:6" s="22" customFormat="1" ht="16.5" customHeight="1" hidden="1">
      <c r="A260" s="17"/>
      <c r="B260" s="23"/>
      <c r="C260" s="24" t="s">
        <v>61</v>
      </c>
      <c r="D260" s="25" t="s">
        <v>62</v>
      </c>
      <c r="E260" s="26"/>
      <c r="F260" s="26"/>
    </row>
    <row r="261" spans="1:6" s="22" customFormat="1" ht="16.5" customHeight="1" hidden="1">
      <c r="A261" s="17"/>
      <c r="B261" s="23"/>
      <c r="C261" s="24" t="s">
        <v>106</v>
      </c>
      <c r="D261" s="25" t="s">
        <v>107</v>
      </c>
      <c r="E261" s="26"/>
      <c r="F261" s="26"/>
    </row>
    <row r="262" spans="1:6" s="22" customFormat="1" ht="19.5" customHeight="1" hidden="1">
      <c r="A262" s="17"/>
      <c r="B262" s="23"/>
      <c r="C262" s="24" t="s">
        <v>24</v>
      </c>
      <c r="D262" s="25" t="s">
        <v>25</v>
      </c>
      <c r="E262" s="26"/>
      <c r="F262" s="26"/>
    </row>
    <row r="263" spans="1:6" s="22" customFormat="1" ht="25.5" hidden="1">
      <c r="A263" s="17"/>
      <c r="B263" s="23"/>
      <c r="C263" s="24" t="s">
        <v>112</v>
      </c>
      <c r="D263" s="33" t="s">
        <v>113</v>
      </c>
      <c r="E263" s="26"/>
      <c r="F263" s="26"/>
    </row>
    <row r="264" spans="1:6" s="22" customFormat="1" ht="16.5" customHeight="1" hidden="1">
      <c r="A264" s="17"/>
      <c r="B264" s="23"/>
      <c r="C264" s="24" t="s">
        <v>97</v>
      </c>
      <c r="D264" s="25" t="s">
        <v>98</v>
      </c>
      <c r="E264" s="26"/>
      <c r="F264" s="26"/>
    </row>
    <row r="265" spans="1:6" s="22" customFormat="1" ht="16.5" customHeight="1" hidden="1">
      <c r="A265" s="17"/>
      <c r="B265" s="23"/>
      <c r="C265" s="24" t="s">
        <v>65</v>
      </c>
      <c r="D265" s="25" t="s">
        <v>66</v>
      </c>
      <c r="E265" s="26"/>
      <c r="F265" s="26"/>
    </row>
    <row r="266" spans="1:6" s="22" customFormat="1" ht="16.5" customHeight="1" hidden="1">
      <c r="A266" s="17"/>
      <c r="B266" s="23"/>
      <c r="C266" s="24" t="s">
        <v>26</v>
      </c>
      <c r="D266" s="25" t="s">
        <v>27</v>
      </c>
      <c r="E266" s="26"/>
      <c r="F266" s="26"/>
    </row>
    <row r="267" spans="1:6" s="22" customFormat="1" ht="25.5" hidden="1">
      <c r="A267" s="27"/>
      <c r="B267" s="23"/>
      <c r="C267" s="28" t="s">
        <v>114</v>
      </c>
      <c r="D267" s="33" t="s">
        <v>115</v>
      </c>
      <c r="E267" s="26"/>
      <c r="F267" s="26"/>
    </row>
    <row r="268" spans="1:6" s="16" customFormat="1" ht="19.5" customHeight="1" hidden="1">
      <c r="A268" s="63"/>
      <c r="B268" s="30">
        <v>80104</v>
      </c>
      <c r="C268" s="29"/>
      <c r="D268" s="93" t="s">
        <v>186</v>
      </c>
      <c r="E268" s="31"/>
      <c r="F268" s="31">
        <f>F269</f>
        <v>0</v>
      </c>
    </row>
    <row r="269" spans="1:6" s="22" customFormat="1" ht="17.25" customHeight="1" hidden="1">
      <c r="A269" s="27"/>
      <c r="B269" s="18"/>
      <c r="C269" s="38" t="s">
        <v>24</v>
      </c>
      <c r="D269" s="20" t="s">
        <v>25</v>
      </c>
      <c r="E269" s="21"/>
      <c r="F269" s="21"/>
    </row>
    <row r="270" spans="1:6" s="16" customFormat="1" ht="19.5" customHeight="1" hidden="1">
      <c r="A270" s="63"/>
      <c r="B270" s="30">
        <v>80110</v>
      </c>
      <c r="C270" s="29"/>
      <c r="D270" s="30" t="s">
        <v>187</v>
      </c>
      <c r="E270" s="31"/>
      <c r="F270" s="31">
        <f>SUM(F271:F288)</f>
        <v>0</v>
      </c>
    </row>
    <row r="271" spans="1:6" s="22" customFormat="1" ht="16.5" customHeight="1" hidden="1">
      <c r="A271" s="17"/>
      <c r="B271" s="18"/>
      <c r="C271" s="19" t="s">
        <v>102</v>
      </c>
      <c r="D271" s="39" t="s">
        <v>103</v>
      </c>
      <c r="E271" s="21"/>
      <c r="F271" s="21"/>
    </row>
    <row r="272" spans="1:6" s="22" customFormat="1" ht="16.5" customHeight="1" hidden="1">
      <c r="A272" s="17"/>
      <c r="B272" s="23"/>
      <c r="C272" s="24" t="s">
        <v>12</v>
      </c>
      <c r="D272" s="25" t="s">
        <v>13</v>
      </c>
      <c r="E272" s="26"/>
      <c r="F272" s="26"/>
    </row>
    <row r="273" spans="1:6" s="22" customFormat="1" ht="16.5" customHeight="1" hidden="1">
      <c r="A273" s="17"/>
      <c r="B273" s="23"/>
      <c r="C273" s="24" t="s">
        <v>14</v>
      </c>
      <c r="D273" s="25" t="s">
        <v>15</v>
      </c>
      <c r="E273" s="26"/>
      <c r="F273" s="26"/>
    </row>
    <row r="274" spans="1:6" s="22" customFormat="1" ht="16.5" customHeight="1" hidden="1">
      <c r="A274" s="17"/>
      <c r="B274" s="23"/>
      <c r="C274" s="24" t="s">
        <v>16</v>
      </c>
      <c r="D274" s="25" t="s">
        <v>17</v>
      </c>
      <c r="E274" s="26"/>
      <c r="F274" s="26"/>
    </row>
    <row r="275" spans="1:7" s="22" customFormat="1" ht="16.5" customHeight="1" hidden="1">
      <c r="A275" s="17"/>
      <c r="B275" s="23"/>
      <c r="C275" s="24" t="s">
        <v>18</v>
      </c>
      <c r="D275" s="25" t="s">
        <v>19</v>
      </c>
      <c r="E275" s="26"/>
      <c r="F275" s="26"/>
      <c r="G275" s="109"/>
    </row>
    <row r="276" spans="1:6" s="22" customFormat="1" ht="16.5" customHeight="1" hidden="1">
      <c r="A276" s="17"/>
      <c r="B276" s="23"/>
      <c r="C276" s="24" t="s">
        <v>22</v>
      </c>
      <c r="D276" s="25" t="s">
        <v>23</v>
      </c>
      <c r="E276" s="26"/>
      <c r="F276" s="26"/>
    </row>
    <row r="277" spans="1:6" s="22" customFormat="1" ht="12.75" hidden="1">
      <c r="A277" s="17"/>
      <c r="B277" s="23"/>
      <c r="C277" s="24" t="s">
        <v>183</v>
      </c>
      <c r="D277" s="33" t="s">
        <v>184</v>
      </c>
      <c r="E277" s="26"/>
      <c r="F277" s="26"/>
    </row>
    <row r="278" spans="1:6" s="22" customFormat="1" ht="16.5" customHeight="1" hidden="1">
      <c r="A278" s="17"/>
      <c r="B278" s="23"/>
      <c r="C278" s="24" t="s">
        <v>61</v>
      </c>
      <c r="D278" s="25" t="s">
        <v>62</v>
      </c>
      <c r="E278" s="26"/>
      <c r="F278" s="26"/>
    </row>
    <row r="279" spans="1:6" s="22" customFormat="1" ht="16.5" customHeight="1" hidden="1">
      <c r="A279" s="17"/>
      <c r="B279" s="23"/>
      <c r="C279" s="24" t="s">
        <v>106</v>
      </c>
      <c r="D279" s="25" t="s">
        <v>107</v>
      </c>
      <c r="E279" s="26"/>
      <c r="F279" s="26"/>
    </row>
    <row r="280" spans="1:6" s="22" customFormat="1" ht="16.5" customHeight="1" hidden="1">
      <c r="A280" s="17"/>
      <c r="B280" s="23"/>
      <c r="C280" s="24" t="s">
        <v>24</v>
      </c>
      <c r="D280" s="25" t="s">
        <v>25</v>
      </c>
      <c r="E280" s="26"/>
      <c r="F280" s="26"/>
    </row>
    <row r="281" spans="1:6" s="22" customFormat="1" ht="16.5" customHeight="1" hidden="1">
      <c r="A281" s="17"/>
      <c r="B281" s="23"/>
      <c r="C281" s="24" t="s">
        <v>108</v>
      </c>
      <c r="D281" s="25" t="s">
        <v>109</v>
      </c>
      <c r="E281" s="26"/>
      <c r="F281" s="26"/>
    </row>
    <row r="282" spans="1:6" s="22" customFormat="1" ht="25.5" hidden="1">
      <c r="A282" s="17"/>
      <c r="B282" s="23"/>
      <c r="C282" s="24" t="s">
        <v>112</v>
      </c>
      <c r="D282" s="33" t="s">
        <v>113</v>
      </c>
      <c r="E282" s="26"/>
      <c r="F282" s="26"/>
    </row>
    <row r="283" spans="1:6" s="22" customFormat="1" ht="16.5" customHeight="1" hidden="1">
      <c r="A283" s="17"/>
      <c r="B283" s="23"/>
      <c r="C283" s="24" t="s">
        <v>97</v>
      </c>
      <c r="D283" s="25" t="s">
        <v>98</v>
      </c>
      <c r="E283" s="26"/>
      <c r="F283" s="26"/>
    </row>
    <row r="284" spans="1:6" s="22" customFormat="1" ht="16.5" customHeight="1" hidden="1">
      <c r="A284" s="17"/>
      <c r="B284" s="23"/>
      <c r="C284" s="24" t="s">
        <v>65</v>
      </c>
      <c r="D284" s="25" t="s">
        <v>66</v>
      </c>
      <c r="E284" s="26"/>
      <c r="F284" s="26"/>
    </row>
    <row r="285" spans="1:6" s="22" customFormat="1" ht="16.5" customHeight="1" hidden="1">
      <c r="A285" s="17"/>
      <c r="B285" s="23"/>
      <c r="C285" s="24" t="s">
        <v>26</v>
      </c>
      <c r="D285" s="25" t="s">
        <v>27</v>
      </c>
      <c r="E285" s="26"/>
      <c r="F285" s="26"/>
    </row>
    <row r="286" spans="1:6" s="22" customFormat="1" ht="25.5" hidden="1">
      <c r="A286" s="17"/>
      <c r="B286" s="23"/>
      <c r="C286" s="24" t="s">
        <v>114</v>
      </c>
      <c r="D286" s="33" t="s">
        <v>115</v>
      </c>
      <c r="E286" s="26"/>
      <c r="F286" s="26"/>
    </row>
    <row r="287" spans="1:6" s="22" customFormat="1" ht="25.5" hidden="1">
      <c r="A287" s="17"/>
      <c r="B287" s="23"/>
      <c r="C287" s="24" t="s">
        <v>116</v>
      </c>
      <c r="D287" s="33" t="s">
        <v>117</v>
      </c>
      <c r="E287" s="26"/>
      <c r="F287" s="26"/>
    </row>
    <row r="288" spans="1:6" s="22" customFormat="1" ht="16.5" customHeight="1" hidden="1">
      <c r="A288" s="17"/>
      <c r="B288" s="23"/>
      <c r="C288" s="28" t="s">
        <v>35</v>
      </c>
      <c r="D288" s="25" t="s">
        <v>36</v>
      </c>
      <c r="E288" s="26"/>
      <c r="F288" s="26"/>
    </row>
    <row r="289" spans="1:6" s="16" customFormat="1" ht="19.5" customHeight="1" hidden="1">
      <c r="A289" s="17"/>
      <c r="B289" s="30">
        <v>80113</v>
      </c>
      <c r="C289" s="29"/>
      <c r="D289" s="30" t="s">
        <v>188</v>
      </c>
      <c r="E289" s="31">
        <f>SUM(E290:E302)-E300</f>
        <v>0</v>
      </c>
      <c r="F289" s="31">
        <f>SUM(F290:F302)-F300</f>
        <v>0</v>
      </c>
    </row>
    <row r="290" spans="1:6" s="22" customFormat="1" ht="16.5" customHeight="1" hidden="1">
      <c r="A290" s="17"/>
      <c r="B290" s="18"/>
      <c r="C290" s="19" t="s">
        <v>12</v>
      </c>
      <c r="D290" s="20" t="s">
        <v>13</v>
      </c>
      <c r="E290" s="21"/>
      <c r="F290" s="21"/>
    </row>
    <row r="291" spans="1:6" s="22" customFormat="1" ht="16.5" customHeight="1" hidden="1">
      <c r="A291" s="17"/>
      <c r="B291" s="23"/>
      <c r="C291" s="24" t="s">
        <v>14</v>
      </c>
      <c r="D291" s="25" t="s">
        <v>15</v>
      </c>
      <c r="E291" s="26"/>
      <c r="F291" s="26"/>
    </row>
    <row r="292" spans="1:6" s="22" customFormat="1" ht="16.5" customHeight="1" hidden="1">
      <c r="A292" s="17"/>
      <c r="B292" s="23"/>
      <c r="C292" s="24" t="s">
        <v>16</v>
      </c>
      <c r="D292" s="25" t="s">
        <v>17</v>
      </c>
      <c r="E292" s="26"/>
      <c r="F292" s="26"/>
    </row>
    <row r="293" spans="1:7" s="22" customFormat="1" ht="16.5" customHeight="1" hidden="1">
      <c r="A293" s="17"/>
      <c r="B293" s="23"/>
      <c r="C293" s="24" t="s">
        <v>18</v>
      </c>
      <c r="D293" s="25" t="s">
        <v>19</v>
      </c>
      <c r="E293" s="26"/>
      <c r="F293" s="26"/>
      <c r="G293" s="109"/>
    </row>
    <row r="294" spans="1:7" s="22" customFormat="1" ht="16.5" customHeight="1" hidden="1">
      <c r="A294" s="17"/>
      <c r="B294" s="23"/>
      <c r="C294" s="24" t="s">
        <v>20</v>
      </c>
      <c r="D294" s="25" t="s">
        <v>189</v>
      </c>
      <c r="E294" s="26"/>
      <c r="F294" s="26"/>
      <c r="G294" s="109"/>
    </row>
    <row r="295" spans="1:6" s="22" customFormat="1" ht="16.5" customHeight="1" hidden="1">
      <c r="A295" s="17"/>
      <c r="B295" s="23"/>
      <c r="C295" s="24" t="s">
        <v>22</v>
      </c>
      <c r="D295" s="25" t="s">
        <v>23</v>
      </c>
      <c r="E295" s="26"/>
      <c r="F295" s="26"/>
    </row>
    <row r="296" spans="1:6" s="22" customFormat="1" ht="16.5" customHeight="1" hidden="1">
      <c r="A296" s="17"/>
      <c r="B296" s="23"/>
      <c r="C296" s="24" t="s">
        <v>70</v>
      </c>
      <c r="D296" s="25" t="s">
        <v>71</v>
      </c>
      <c r="E296" s="26"/>
      <c r="F296" s="26"/>
    </row>
    <row r="297" spans="1:6" s="22" customFormat="1" ht="16.5" customHeight="1" hidden="1">
      <c r="A297" s="17"/>
      <c r="B297" s="23"/>
      <c r="C297" s="24" t="s">
        <v>24</v>
      </c>
      <c r="D297" s="25" t="s">
        <v>25</v>
      </c>
      <c r="E297" s="26"/>
      <c r="F297" s="26"/>
    </row>
    <row r="298" spans="1:6" s="22" customFormat="1" ht="16.5" customHeight="1" hidden="1">
      <c r="A298" s="40"/>
      <c r="B298" s="76"/>
      <c r="C298" s="77" t="s">
        <v>97</v>
      </c>
      <c r="D298" s="78" t="s">
        <v>98</v>
      </c>
      <c r="E298" s="79"/>
      <c r="F298" s="79"/>
    </row>
    <row r="299" spans="1:6" s="22" customFormat="1" ht="8.25" customHeight="1" hidden="1">
      <c r="A299" s="45"/>
      <c r="B299" s="46"/>
      <c r="C299" s="47"/>
      <c r="D299" s="48"/>
      <c r="E299" s="49"/>
      <c r="F299" s="49"/>
    </row>
    <row r="300" spans="1:6" s="6" customFormat="1" ht="7.5" customHeight="1" hidden="1">
      <c r="A300" s="50">
        <v>1</v>
      </c>
      <c r="B300" s="50">
        <v>2</v>
      </c>
      <c r="C300" s="50">
        <v>3</v>
      </c>
      <c r="D300" s="50">
        <v>4</v>
      </c>
      <c r="E300" s="50">
        <v>5</v>
      </c>
      <c r="F300" s="50">
        <v>6</v>
      </c>
    </row>
    <row r="301" spans="1:6" s="22" customFormat="1" ht="16.5" customHeight="1" hidden="1">
      <c r="A301" s="17"/>
      <c r="B301" s="23"/>
      <c r="C301" s="24" t="s">
        <v>65</v>
      </c>
      <c r="D301" s="25" t="s">
        <v>66</v>
      </c>
      <c r="E301" s="26"/>
      <c r="F301" s="26"/>
    </row>
    <row r="302" spans="1:6" s="22" customFormat="1" ht="16.5" customHeight="1" hidden="1">
      <c r="A302" s="17"/>
      <c r="B302" s="23"/>
      <c r="C302" s="28" t="s">
        <v>26</v>
      </c>
      <c r="D302" s="25" t="s">
        <v>27</v>
      </c>
      <c r="E302" s="26"/>
      <c r="F302" s="26"/>
    </row>
    <row r="303" spans="1:6" s="16" customFormat="1" ht="19.5" customHeight="1" hidden="1">
      <c r="A303" s="17"/>
      <c r="B303" s="30">
        <v>80146</v>
      </c>
      <c r="C303" s="29"/>
      <c r="D303" s="30" t="s">
        <v>190</v>
      </c>
      <c r="E303" s="31">
        <f>E304</f>
        <v>0</v>
      </c>
      <c r="F303" s="31">
        <f>F304</f>
        <v>0</v>
      </c>
    </row>
    <row r="304" spans="1:6" s="22" customFormat="1" ht="19.5" customHeight="1" hidden="1">
      <c r="A304" s="17"/>
      <c r="B304" s="18"/>
      <c r="C304" s="38" t="s">
        <v>24</v>
      </c>
      <c r="D304" s="20" t="s">
        <v>25</v>
      </c>
      <c r="E304" s="21"/>
      <c r="F304" s="21"/>
    </row>
    <row r="305" spans="1:6" s="16" customFormat="1" ht="19.5" customHeight="1" hidden="1">
      <c r="A305" s="17"/>
      <c r="B305" s="30">
        <v>80195</v>
      </c>
      <c r="C305" s="29"/>
      <c r="D305" s="30" t="s">
        <v>48</v>
      </c>
      <c r="E305" s="31">
        <f>E306</f>
        <v>0</v>
      </c>
      <c r="F305" s="31">
        <f>F306</f>
        <v>0</v>
      </c>
    </row>
    <row r="306" spans="1:6" s="22" customFormat="1" ht="19.5" customHeight="1" hidden="1" thickBot="1">
      <c r="A306" s="17"/>
      <c r="B306" s="18"/>
      <c r="C306" s="38" t="s">
        <v>26</v>
      </c>
      <c r="D306" s="20" t="s">
        <v>27</v>
      </c>
      <c r="E306" s="21"/>
      <c r="F306" s="21"/>
    </row>
    <row r="307" spans="1:6" s="11" customFormat="1" ht="19.5" customHeight="1" hidden="1" thickBot="1">
      <c r="A307" s="84">
        <v>851</v>
      </c>
      <c r="B307" s="9"/>
      <c r="C307" s="9"/>
      <c r="D307" s="9" t="s">
        <v>191</v>
      </c>
      <c r="E307" s="10">
        <f>E308</f>
        <v>0</v>
      </c>
      <c r="F307" s="10">
        <f>F308+F314+F316</f>
        <v>0</v>
      </c>
    </row>
    <row r="308" spans="1:6" s="16" customFormat="1" ht="19.5" customHeight="1" hidden="1">
      <c r="A308" s="63"/>
      <c r="B308" s="14">
        <v>85121</v>
      </c>
      <c r="C308" s="13"/>
      <c r="D308" s="14" t="s">
        <v>192</v>
      </c>
      <c r="E308" s="15">
        <f>SUM(E309:E310)</f>
        <v>0</v>
      </c>
      <c r="F308" s="15">
        <f>SUM(F311:F313)</f>
        <v>0</v>
      </c>
    </row>
    <row r="309" spans="1:6" s="16" customFormat="1" ht="38.25" hidden="1">
      <c r="A309" s="74"/>
      <c r="B309" s="110"/>
      <c r="C309" s="19" t="s">
        <v>193</v>
      </c>
      <c r="D309" s="39" t="s">
        <v>69</v>
      </c>
      <c r="E309" s="37"/>
      <c r="F309" s="21"/>
    </row>
    <row r="310" spans="1:6" s="22" customFormat="1" ht="38.25" hidden="1">
      <c r="A310" s="17"/>
      <c r="B310" s="32"/>
      <c r="C310" s="32">
        <v>6298</v>
      </c>
      <c r="D310" s="33" t="s">
        <v>34</v>
      </c>
      <c r="E310" s="34"/>
      <c r="F310" s="26"/>
    </row>
    <row r="311" spans="1:6" s="22" customFormat="1" ht="38.25" hidden="1">
      <c r="A311" s="17"/>
      <c r="B311" s="23"/>
      <c r="C311" s="24" t="s">
        <v>194</v>
      </c>
      <c r="D311" s="33" t="s">
        <v>195</v>
      </c>
      <c r="E311" s="26"/>
      <c r="F311" s="26"/>
    </row>
    <row r="312" spans="1:6" s="22" customFormat="1" ht="16.5" customHeight="1" hidden="1">
      <c r="A312" s="17"/>
      <c r="B312" s="23"/>
      <c r="C312" s="24" t="s">
        <v>37</v>
      </c>
      <c r="D312" s="33" t="s">
        <v>36</v>
      </c>
      <c r="E312" s="26"/>
      <c r="F312" s="26"/>
    </row>
    <row r="313" spans="1:6" s="22" customFormat="1" ht="16.5" customHeight="1" hidden="1">
      <c r="A313" s="27"/>
      <c r="B313" s="23"/>
      <c r="C313" s="28" t="s">
        <v>120</v>
      </c>
      <c r="D313" s="33" t="s">
        <v>36</v>
      </c>
      <c r="E313" s="26"/>
      <c r="F313" s="26"/>
    </row>
    <row r="314" spans="1:6" s="16" customFormat="1" ht="19.5" customHeight="1" hidden="1">
      <c r="A314" s="63"/>
      <c r="B314" s="30">
        <v>85153</v>
      </c>
      <c r="C314" s="29"/>
      <c r="D314" s="30" t="s">
        <v>196</v>
      </c>
      <c r="E314" s="31">
        <f>E315</f>
        <v>0</v>
      </c>
      <c r="F314" s="31">
        <f>F315</f>
        <v>0</v>
      </c>
    </row>
    <row r="315" spans="1:6" s="16" customFormat="1" ht="20.25" customHeight="1" hidden="1">
      <c r="A315" s="94"/>
      <c r="B315" s="110"/>
      <c r="C315" s="38" t="s">
        <v>24</v>
      </c>
      <c r="D315" s="39" t="s">
        <v>25</v>
      </c>
      <c r="E315" s="21"/>
      <c r="F315" s="21"/>
    </row>
    <row r="316" spans="1:6" s="16" customFormat="1" ht="19.5" customHeight="1" hidden="1">
      <c r="A316" s="94"/>
      <c r="B316" s="30">
        <v>85154</v>
      </c>
      <c r="C316" s="29"/>
      <c r="D316" s="30" t="s">
        <v>197</v>
      </c>
      <c r="E316" s="31">
        <f>E323</f>
        <v>0</v>
      </c>
      <c r="F316" s="31">
        <f>SUM(F317:F324)</f>
        <v>0</v>
      </c>
    </row>
    <row r="317" spans="1:6" s="16" customFormat="1" ht="38.25" hidden="1">
      <c r="A317" s="94"/>
      <c r="B317" s="110"/>
      <c r="C317" s="111" t="s">
        <v>198</v>
      </c>
      <c r="D317" s="112" t="s">
        <v>199</v>
      </c>
      <c r="E317" s="113"/>
      <c r="F317" s="114"/>
    </row>
    <row r="318" spans="1:6" s="16" customFormat="1" ht="25.5" hidden="1">
      <c r="A318" s="94"/>
      <c r="B318" s="115"/>
      <c r="C318" s="116" t="s">
        <v>200</v>
      </c>
      <c r="D318" s="117" t="s">
        <v>201</v>
      </c>
      <c r="E318" s="118"/>
      <c r="F318" s="119"/>
    </row>
    <row r="319" spans="1:6" s="16" customFormat="1" ht="17.25" customHeight="1" hidden="1">
      <c r="A319" s="94"/>
      <c r="B319" s="115"/>
      <c r="C319" s="116" t="s">
        <v>20</v>
      </c>
      <c r="D319" s="117" t="s">
        <v>21</v>
      </c>
      <c r="E319" s="118"/>
      <c r="F319" s="119"/>
    </row>
    <row r="320" spans="1:6" s="16" customFormat="1" ht="17.25" customHeight="1" hidden="1">
      <c r="A320" s="94"/>
      <c r="B320" s="115"/>
      <c r="C320" s="116" t="s">
        <v>22</v>
      </c>
      <c r="D320" s="117" t="s">
        <v>23</v>
      </c>
      <c r="E320" s="118"/>
      <c r="F320" s="119"/>
    </row>
    <row r="321" spans="1:6" s="16" customFormat="1" ht="17.25" customHeight="1" hidden="1">
      <c r="A321" s="94"/>
      <c r="B321" s="115"/>
      <c r="C321" s="116" t="s">
        <v>95</v>
      </c>
      <c r="D321" s="117" t="s">
        <v>96</v>
      </c>
      <c r="E321" s="118"/>
      <c r="F321" s="119"/>
    </row>
    <row r="322" spans="1:6" s="16" customFormat="1" ht="17.25" customHeight="1" hidden="1">
      <c r="A322" s="94"/>
      <c r="B322" s="115"/>
      <c r="C322" s="116" t="s">
        <v>61</v>
      </c>
      <c r="D322" s="117" t="s">
        <v>62</v>
      </c>
      <c r="E322" s="118"/>
      <c r="F322" s="119"/>
    </row>
    <row r="323" spans="1:6" s="16" customFormat="1" ht="17.25" customHeight="1" hidden="1">
      <c r="A323" s="94"/>
      <c r="B323" s="120"/>
      <c r="C323" s="24" t="s">
        <v>24</v>
      </c>
      <c r="D323" s="36" t="s">
        <v>25</v>
      </c>
      <c r="E323" s="34"/>
      <c r="F323" s="34"/>
    </row>
    <row r="324" spans="1:6" s="16" customFormat="1" ht="17.25" customHeight="1" hidden="1">
      <c r="A324" s="63"/>
      <c r="B324" s="110"/>
      <c r="C324" s="38" t="s">
        <v>97</v>
      </c>
      <c r="D324" s="39" t="s">
        <v>98</v>
      </c>
      <c r="E324" s="21"/>
      <c r="F324" s="21"/>
    </row>
    <row r="325" spans="1:6" s="16" customFormat="1" ht="40.5" customHeight="1" hidden="1" thickBot="1">
      <c r="A325" s="157"/>
      <c r="B325" s="154"/>
      <c r="C325" s="211"/>
      <c r="D325" s="525" t="s">
        <v>258</v>
      </c>
      <c r="E325" s="525"/>
      <c r="F325" s="526"/>
    </row>
    <row r="326" spans="1:6" s="11" customFormat="1" ht="19.5" customHeight="1" thickBot="1">
      <c r="A326" s="486">
        <v>852</v>
      </c>
      <c r="B326" s="522" t="s">
        <v>202</v>
      </c>
      <c r="C326" s="523"/>
      <c r="D326" s="524"/>
      <c r="E326" s="10">
        <f>E327+E329+E332+E334+E337+E339+E341</f>
        <v>10000</v>
      </c>
      <c r="F326" s="166">
        <f>F327+F329+F332+F334+F337+F339+F341</f>
        <v>0</v>
      </c>
    </row>
    <row r="327" spans="1:7" s="16" customFormat="1" ht="21.75" customHeight="1" hidden="1">
      <c r="A327" s="157"/>
      <c r="B327" s="58">
        <v>85202</v>
      </c>
      <c r="C327" s="506" t="s">
        <v>203</v>
      </c>
      <c r="D327" s="507"/>
      <c r="E327" s="59">
        <f>E328</f>
        <v>0</v>
      </c>
      <c r="F327" s="59">
        <f>F328</f>
        <v>0</v>
      </c>
      <c r="G327" s="123"/>
    </row>
    <row r="328" spans="1:6" s="22" customFormat="1" ht="42.75" customHeight="1" hidden="1">
      <c r="A328" s="164"/>
      <c r="B328" s="177"/>
      <c r="C328" s="168" t="s">
        <v>204</v>
      </c>
      <c r="D328" s="39" t="s">
        <v>205</v>
      </c>
      <c r="E328" s="21"/>
      <c r="F328" s="21"/>
    </row>
    <row r="329" spans="1:6" s="16" customFormat="1" ht="42.75" hidden="1">
      <c r="A329" s="157"/>
      <c r="B329" s="30">
        <v>85212</v>
      </c>
      <c r="C329" s="485"/>
      <c r="D329" s="93" t="s">
        <v>206</v>
      </c>
      <c r="E329" s="31">
        <f>SUM(E330:E331)</f>
        <v>0</v>
      </c>
      <c r="F329" s="31">
        <f>SUM(F330:F331)</f>
        <v>0</v>
      </c>
    </row>
    <row r="330" spans="1:6" s="22" customFormat="1" ht="51" hidden="1">
      <c r="A330" s="164"/>
      <c r="B330" s="177"/>
      <c r="C330" s="170" t="s">
        <v>88</v>
      </c>
      <c r="D330" s="43" t="s">
        <v>89</v>
      </c>
      <c r="E330" s="44"/>
      <c r="F330" s="44"/>
    </row>
    <row r="331" spans="1:6" s="22" customFormat="1" ht="38.25" hidden="1">
      <c r="A331" s="164"/>
      <c r="B331" s="177"/>
      <c r="C331" s="172" t="s">
        <v>90</v>
      </c>
      <c r="D331" s="36" t="s">
        <v>91</v>
      </c>
      <c r="E331" s="34"/>
      <c r="F331" s="26"/>
    </row>
    <row r="332" spans="1:6" s="16" customFormat="1" ht="42.75" hidden="1">
      <c r="A332" s="157"/>
      <c r="B332" s="30">
        <v>85213</v>
      </c>
      <c r="C332" s="485"/>
      <c r="D332" s="93" t="s">
        <v>207</v>
      </c>
      <c r="E332" s="31">
        <f>E333</f>
        <v>0</v>
      </c>
      <c r="F332" s="31">
        <f>F333</f>
        <v>0</v>
      </c>
    </row>
    <row r="333" spans="1:6" s="22" customFormat="1" ht="51" hidden="1">
      <c r="A333" s="164"/>
      <c r="B333" s="177"/>
      <c r="C333" s="171" t="s">
        <v>88</v>
      </c>
      <c r="D333" s="65" t="s">
        <v>89</v>
      </c>
      <c r="E333" s="37"/>
      <c r="F333" s="37"/>
    </row>
    <row r="334" spans="1:6" s="16" customFormat="1" ht="28.5" hidden="1">
      <c r="A334" s="157"/>
      <c r="B334" s="30">
        <v>85214</v>
      </c>
      <c r="C334" s="485"/>
      <c r="D334" s="93" t="s">
        <v>208</v>
      </c>
      <c r="E334" s="31">
        <f>SUM(E335:E336)</f>
        <v>0</v>
      </c>
      <c r="F334" s="31">
        <f>SUM(F335:F336)</f>
        <v>0</v>
      </c>
    </row>
    <row r="335" spans="1:6" s="22" customFormat="1" ht="51" hidden="1">
      <c r="A335" s="164"/>
      <c r="B335" s="177"/>
      <c r="C335" s="171" t="s">
        <v>88</v>
      </c>
      <c r="D335" s="65" t="s">
        <v>89</v>
      </c>
      <c r="E335" s="37"/>
      <c r="F335" s="21"/>
    </row>
    <row r="336" spans="1:6" s="22" customFormat="1" ht="25.5" hidden="1">
      <c r="A336" s="164"/>
      <c r="B336" s="177"/>
      <c r="C336" s="172" t="s">
        <v>209</v>
      </c>
      <c r="D336" s="36" t="s">
        <v>210</v>
      </c>
      <c r="E336" s="34"/>
      <c r="F336" s="26"/>
    </row>
    <row r="337" spans="1:6" s="16" customFormat="1" ht="19.5" customHeight="1" hidden="1">
      <c r="A337" s="157"/>
      <c r="B337" s="30">
        <v>85219</v>
      </c>
      <c r="C337" s="485"/>
      <c r="D337" s="30" t="s">
        <v>211</v>
      </c>
      <c r="E337" s="31">
        <f>E338</f>
        <v>0</v>
      </c>
      <c r="F337" s="31">
        <f>F338</f>
        <v>0</v>
      </c>
    </row>
    <row r="338" spans="1:6" s="22" customFormat="1" ht="25.5" hidden="1">
      <c r="A338" s="164"/>
      <c r="B338" s="177"/>
      <c r="C338" s="171" t="s">
        <v>209</v>
      </c>
      <c r="D338" s="65" t="s">
        <v>210</v>
      </c>
      <c r="E338" s="37"/>
      <c r="F338" s="21"/>
    </row>
    <row r="339" spans="1:6" s="16" customFormat="1" ht="28.5" hidden="1">
      <c r="A339" s="164"/>
      <c r="B339" s="30">
        <v>85228</v>
      </c>
      <c r="C339" s="485"/>
      <c r="D339" s="93" t="s">
        <v>212</v>
      </c>
      <c r="E339" s="31">
        <f>E340</f>
        <v>0</v>
      </c>
      <c r="F339" s="31">
        <f>F340</f>
        <v>0</v>
      </c>
    </row>
    <row r="340" spans="1:6" s="22" customFormat="1" ht="18" customHeight="1" hidden="1">
      <c r="A340" s="164"/>
      <c r="B340" s="177"/>
      <c r="C340" s="168" t="s">
        <v>213</v>
      </c>
      <c r="D340" s="39" t="s">
        <v>214</v>
      </c>
      <c r="E340" s="21"/>
      <c r="F340" s="21"/>
    </row>
    <row r="341" spans="1:6" s="16" customFormat="1" ht="21" customHeight="1">
      <c r="A341" s="164"/>
      <c r="B341" s="30">
        <v>85295</v>
      </c>
      <c r="C341" s="532" t="s">
        <v>48</v>
      </c>
      <c r="D341" s="530"/>
      <c r="E341" s="31">
        <f>E342</f>
        <v>10000</v>
      </c>
      <c r="F341" s="31">
        <f>F342</f>
        <v>0</v>
      </c>
    </row>
    <row r="342" spans="1:6" s="22" customFormat="1" ht="25.5">
      <c r="A342" s="164"/>
      <c r="B342" s="177"/>
      <c r="C342" s="107" t="s">
        <v>209</v>
      </c>
      <c r="D342" s="65" t="s">
        <v>210</v>
      </c>
      <c r="E342" s="37">
        <v>10000</v>
      </c>
      <c r="F342" s="21"/>
    </row>
    <row r="343" spans="1:6" s="16" customFormat="1" ht="33.75" customHeight="1" thickBot="1">
      <c r="A343" s="179"/>
      <c r="B343" s="180"/>
      <c r="C343" s="267"/>
      <c r="D343" s="525" t="s">
        <v>472</v>
      </c>
      <c r="E343" s="525"/>
      <c r="F343" s="526"/>
    </row>
    <row r="344" spans="1:6" s="126" customFormat="1" ht="27.75" customHeight="1" hidden="1" thickBot="1">
      <c r="A344" s="52">
        <v>854</v>
      </c>
      <c r="B344" s="531" t="s">
        <v>215</v>
      </c>
      <c r="C344" s="518"/>
      <c r="D344" s="519"/>
      <c r="E344" s="125">
        <f>E345</f>
        <v>0</v>
      </c>
      <c r="F344" s="125">
        <f>F345</f>
        <v>0</v>
      </c>
    </row>
    <row r="345" spans="1:6" s="22" customFormat="1" ht="23.25" customHeight="1" hidden="1">
      <c r="A345" s="80"/>
      <c r="B345" s="127">
        <v>85415</v>
      </c>
      <c r="C345" s="506" t="s">
        <v>253</v>
      </c>
      <c r="D345" s="507"/>
      <c r="E345" s="100">
        <f>E346</f>
        <v>0</v>
      </c>
      <c r="F345" s="100">
        <f>F346</f>
        <v>0</v>
      </c>
    </row>
    <row r="346" spans="1:6" s="22" customFormat="1" ht="26.25" hidden="1" thickBot="1">
      <c r="A346" s="17"/>
      <c r="B346" s="75"/>
      <c r="C346" s="19" t="s">
        <v>209</v>
      </c>
      <c r="D346" s="65" t="s">
        <v>210</v>
      </c>
      <c r="E346" s="21"/>
      <c r="F346" s="21"/>
    </row>
    <row r="347" spans="1:6" s="126" customFormat="1" ht="30.75" hidden="1" thickBot="1">
      <c r="A347" s="57">
        <v>900</v>
      </c>
      <c r="B347" s="57"/>
      <c r="C347" s="124"/>
      <c r="D347" s="81" t="s">
        <v>216</v>
      </c>
      <c r="E347" s="125">
        <f>E348</f>
        <v>0</v>
      </c>
      <c r="F347" s="125">
        <f>F348+F350+F353+F355+F357</f>
        <v>0</v>
      </c>
    </row>
    <row r="348" spans="1:6" s="22" customFormat="1" ht="19.5" customHeight="1" hidden="1">
      <c r="A348" s="80"/>
      <c r="B348" s="127">
        <v>90001</v>
      </c>
      <c r="C348" s="98"/>
      <c r="D348" s="99" t="s">
        <v>217</v>
      </c>
      <c r="E348" s="128">
        <f>E349</f>
        <v>0</v>
      </c>
      <c r="F348" s="128">
        <f>F349</f>
        <v>0</v>
      </c>
    </row>
    <row r="349" spans="1:6" s="22" customFormat="1" ht="18" customHeight="1" hidden="1">
      <c r="A349" s="27"/>
      <c r="B349" s="75"/>
      <c r="C349" s="75">
        <v>4260</v>
      </c>
      <c r="D349" s="39" t="s">
        <v>62</v>
      </c>
      <c r="E349" s="21"/>
      <c r="F349" s="21"/>
    </row>
    <row r="350" spans="1:6" s="22" customFormat="1" ht="19.5" customHeight="1" hidden="1">
      <c r="A350" s="27"/>
      <c r="B350" s="129">
        <v>90002</v>
      </c>
      <c r="C350" s="107"/>
      <c r="D350" s="83" t="s">
        <v>218</v>
      </c>
      <c r="E350" s="130">
        <f>E352</f>
        <v>0</v>
      </c>
      <c r="F350" s="130">
        <f>SUM(F351:F352)</f>
        <v>0</v>
      </c>
    </row>
    <row r="351" spans="1:6" s="22" customFormat="1" ht="18" customHeight="1" hidden="1">
      <c r="A351" s="27"/>
      <c r="B351" s="75"/>
      <c r="C351" s="75">
        <v>4300</v>
      </c>
      <c r="D351" s="39" t="s">
        <v>25</v>
      </c>
      <c r="E351" s="21"/>
      <c r="F351" s="21"/>
    </row>
    <row r="352" spans="1:6" s="22" customFormat="1" ht="12.75" hidden="1">
      <c r="A352" s="27"/>
      <c r="B352" s="32"/>
      <c r="C352" s="32">
        <v>6060</v>
      </c>
      <c r="D352" s="33" t="s">
        <v>119</v>
      </c>
      <c r="E352" s="26"/>
      <c r="F352" s="26"/>
    </row>
    <row r="353" spans="1:6" s="22" customFormat="1" ht="14.25" hidden="1">
      <c r="A353" s="27"/>
      <c r="B353" s="129">
        <v>90005</v>
      </c>
      <c r="C353" s="107"/>
      <c r="D353" s="83" t="s">
        <v>219</v>
      </c>
      <c r="E353" s="130">
        <f>E354</f>
        <v>0</v>
      </c>
      <c r="F353" s="130">
        <f>F354</f>
        <v>0</v>
      </c>
    </row>
    <row r="354" spans="1:6" s="22" customFormat="1" ht="18" customHeight="1" hidden="1">
      <c r="A354" s="27"/>
      <c r="B354" s="75"/>
      <c r="C354" s="75">
        <v>4430</v>
      </c>
      <c r="D354" s="39" t="s">
        <v>66</v>
      </c>
      <c r="E354" s="21"/>
      <c r="F354" s="21"/>
    </row>
    <row r="355" spans="1:6" s="22" customFormat="1" ht="19.5" customHeight="1" hidden="1">
      <c r="A355" s="27"/>
      <c r="B355" s="129">
        <v>90015</v>
      </c>
      <c r="C355" s="107"/>
      <c r="D355" s="83" t="s">
        <v>220</v>
      </c>
      <c r="E355" s="130">
        <f>E356</f>
        <v>0</v>
      </c>
      <c r="F355" s="130">
        <f>F356</f>
        <v>0</v>
      </c>
    </row>
    <row r="356" spans="1:6" s="22" customFormat="1" ht="18" customHeight="1" hidden="1">
      <c r="A356" s="27"/>
      <c r="B356" s="75"/>
      <c r="C356" s="75">
        <v>4260</v>
      </c>
      <c r="D356" s="39" t="s">
        <v>62</v>
      </c>
      <c r="E356" s="21"/>
      <c r="F356" s="21"/>
    </row>
    <row r="357" spans="1:6" s="22" customFormat="1" ht="19.5" customHeight="1" hidden="1">
      <c r="A357" s="27"/>
      <c r="B357" s="129">
        <v>90095</v>
      </c>
      <c r="C357" s="107"/>
      <c r="D357" s="83" t="s">
        <v>48</v>
      </c>
      <c r="E357" s="130">
        <f>E358</f>
        <v>0</v>
      </c>
      <c r="F357" s="130">
        <f>F358</f>
        <v>0</v>
      </c>
    </row>
    <row r="358" spans="1:6" s="22" customFormat="1" ht="18" customHeight="1" hidden="1" thickBot="1">
      <c r="A358" s="17"/>
      <c r="B358" s="75"/>
      <c r="C358" s="75">
        <v>4300</v>
      </c>
      <c r="D358" s="39" t="s">
        <v>25</v>
      </c>
      <c r="E358" s="21"/>
      <c r="F358" s="21"/>
    </row>
    <row r="359" spans="1:6" s="126" customFormat="1" ht="30.75" hidden="1" thickBot="1">
      <c r="A359" s="57">
        <v>921</v>
      </c>
      <c r="B359" s="124"/>
      <c r="C359" s="124"/>
      <c r="D359" s="81" t="s">
        <v>221</v>
      </c>
      <c r="E359" s="125">
        <f>E360+E366</f>
        <v>0</v>
      </c>
      <c r="F359" s="125">
        <f>F360+F366+F370</f>
        <v>0</v>
      </c>
    </row>
    <row r="360" spans="1:6" s="22" customFormat="1" ht="19.5" customHeight="1" hidden="1">
      <c r="A360" s="80"/>
      <c r="B360" s="91">
        <v>92109</v>
      </c>
      <c r="C360" s="42"/>
      <c r="D360" s="131" t="s">
        <v>222</v>
      </c>
      <c r="E360" s="44">
        <f>E361</f>
        <v>0</v>
      </c>
      <c r="F360" s="44">
        <f>SUM(F364:F365)</f>
        <v>0</v>
      </c>
    </row>
    <row r="361" spans="1:6" s="22" customFormat="1" ht="38.25" hidden="1">
      <c r="A361" s="40"/>
      <c r="B361" s="71"/>
      <c r="C361" s="71">
        <v>6298</v>
      </c>
      <c r="D361" s="43" t="s">
        <v>34</v>
      </c>
      <c r="E361" s="44"/>
      <c r="F361" s="44"/>
    </row>
    <row r="362" spans="1:6" s="22" customFormat="1" ht="12" customHeight="1" hidden="1">
      <c r="A362" s="45"/>
      <c r="B362" s="46"/>
      <c r="C362" s="47"/>
      <c r="D362" s="48"/>
      <c r="E362" s="49"/>
      <c r="F362" s="49"/>
    </row>
    <row r="363" spans="1:6" s="6" customFormat="1" ht="7.5" customHeight="1" hidden="1">
      <c r="A363" s="50">
        <v>1</v>
      </c>
      <c r="B363" s="50">
        <v>2</v>
      </c>
      <c r="C363" s="50">
        <v>3</v>
      </c>
      <c r="D363" s="50">
        <v>4</v>
      </c>
      <c r="E363" s="50">
        <v>5</v>
      </c>
      <c r="F363" s="50">
        <v>6</v>
      </c>
    </row>
    <row r="364" spans="1:6" s="22" customFormat="1" ht="28.5" customHeight="1" hidden="1">
      <c r="A364" s="27"/>
      <c r="B364" s="35"/>
      <c r="C364" s="24" t="s">
        <v>223</v>
      </c>
      <c r="D364" s="33" t="s">
        <v>224</v>
      </c>
      <c r="E364" s="34"/>
      <c r="F364" s="34"/>
    </row>
    <row r="365" spans="1:6" s="22" customFormat="1" ht="16.5" customHeight="1" hidden="1">
      <c r="A365" s="27"/>
      <c r="B365" s="32"/>
      <c r="C365" s="28" t="s">
        <v>35</v>
      </c>
      <c r="D365" s="33" t="s">
        <v>36</v>
      </c>
      <c r="E365" s="26"/>
      <c r="F365" s="26"/>
    </row>
    <row r="366" spans="1:6" s="22" customFormat="1" ht="19.5" customHeight="1" hidden="1">
      <c r="A366" s="17"/>
      <c r="B366" s="129">
        <v>92116</v>
      </c>
      <c r="C366" s="107"/>
      <c r="D366" s="83" t="s">
        <v>225</v>
      </c>
      <c r="E366" s="108">
        <f>SUM(E367:E368)</f>
        <v>0</v>
      </c>
      <c r="F366" s="108">
        <f>SUM(F368:F369)</f>
        <v>0</v>
      </c>
    </row>
    <row r="367" spans="1:6" s="22" customFormat="1" ht="38.25" hidden="1">
      <c r="A367" s="17"/>
      <c r="B367" s="92"/>
      <c r="C367" s="19" t="s">
        <v>68</v>
      </c>
      <c r="D367" s="39" t="s">
        <v>69</v>
      </c>
      <c r="E367" s="37"/>
      <c r="F367" s="37"/>
    </row>
    <row r="368" spans="1:6" s="22" customFormat="1" ht="25.5" hidden="1">
      <c r="A368" s="17"/>
      <c r="B368" s="32"/>
      <c r="C368" s="24" t="s">
        <v>223</v>
      </c>
      <c r="D368" s="33" t="s">
        <v>224</v>
      </c>
      <c r="E368" s="34"/>
      <c r="F368" s="34"/>
    </row>
    <row r="369" spans="1:6" s="22" customFormat="1" ht="16.5" customHeight="1" hidden="1">
      <c r="A369" s="27"/>
      <c r="B369" s="32"/>
      <c r="C369" s="28" t="s">
        <v>35</v>
      </c>
      <c r="D369" s="33" t="s">
        <v>36</v>
      </c>
      <c r="E369" s="26"/>
      <c r="F369" s="26"/>
    </row>
    <row r="370" spans="1:6" s="22" customFormat="1" ht="19.5" customHeight="1" hidden="1">
      <c r="A370" s="80"/>
      <c r="B370" s="129">
        <v>92120</v>
      </c>
      <c r="C370" s="107"/>
      <c r="D370" s="83" t="s">
        <v>226</v>
      </c>
      <c r="E370" s="130">
        <f>E371</f>
        <v>0</v>
      </c>
      <c r="F370" s="130">
        <f>F371</f>
        <v>0</v>
      </c>
    </row>
    <row r="371" spans="1:6" s="22" customFormat="1" ht="21.75" customHeight="1" hidden="1" thickBot="1">
      <c r="A371" s="17"/>
      <c r="B371" s="75"/>
      <c r="C371" s="75">
        <v>4300</v>
      </c>
      <c r="D371" s="39" t="s">
        <v>25</v>
      </c>
      <c r="E371" s="21"/>
      <c r="F371" s="21"/>
    </row>
    <row r="372" spans="1:6" s="126" customFormat="1" ht="24" customHeight="1" hidden="1" thickBot="1">
      <c r="A372" s="57">
        <v>926</v>
      </c>
      <c r="B372" s="124"/>
      <c r="C372" s="124"/>
      <c r="D372" s="81" t="s">
        <v>227</v>
      </c>
      <c r="E372" s="125">
        <f>E373+E378</f>
        <v>0</v>
      </c>
      <c r="F372" s="125">
        <f>F373+F378+F382</f>
        <v>0</v>
      </c>
    </row>
    <row r="373" spans="1:6" s="22" customFormat="1" ht="19.5" customHeight="1" hidden="1">
      <c r="A373" s="66"/>
      <c r="B373" s="132">
        <v>92605</v>
      </c>
      <c r="C373" s="19"/>
      <c r="D373" s="133" t="s">
        <v>228</v>
      </c>
      <c r="E373" s="37">
        <f>E375</f>
        <v>0</v>
      </c>
      <c r="F373" s="37">
        <f>SUM(F374:F376)</f>
        <v>0</v>
      </c>
    </row>
    <row r="374" spans="1:6" s="22" customFormat="1" ht="25.5" hidden="1">
      <c r="A374" s="80"/>
      <c r="B374" s="92"/>
      <c r="C374" s="19" t="s">
        <v>223</v>
      </c>
      <c r="D374" s="33" t="s">
        <v>224</v>
      </c>
      <c r="E374" s="21"/>
      <c r="F374" s="21"/>
    </row>
    <row r="375" spans="1:6" s="22" customFormat="1" ht="38.25" hidden="1">
      <c r="A375" s="27"/>
      <c r="B375" s="35"/>
      <c r="C375" s="35">
        <v>2820</v>
      </c>
      <c r="D375" s="36" t="s">
        <v>229</v>
      </c>
      <c r="E375" s="34"/>
      <c r="F375" s="34"/>
    </row>
    <row r="376" spans="1:6" s="22" customFormat="1" ht="28.5" customHeight="1" hidden="1" thickBot="1">
      <c r="A376" s="27"/>
      <c r="B376" s="35"/>
      <c r="C376" s="24" t="s">
        <v>61</v>
      </c>
      <c r="D376" s="33" t="s">
        <v>224</v>
      </c>
      <c r="E376" s="34"/>
      <c r="F376" s="34"/>
    </row>
    <row r="377" spans="1:7" s="135" customFormat="1" ht="28.5" customHeight="1" thickBot="1">
      <c r="A377" s="509" t="s">
        <v>230</v>
      </c>
      <c r="B377" s="510"/>
      <c r="C377" s="510"/>
      <c r="D377" s="511"/>
      <c r="E377" s="121">
        <f>E44+E174+E217+E326+E127</f>
        <v>17920</v>
      </c>
      <c r="F377" s="121">
        <f>F7</f>
        <v>463100</v>
      </c>
      <c r="G377" s="134">
        <f>E377-F377</f>
        <v>-445180</v>
      </c>
    </row>
    <row r="378" ht="17.25" customHeight="1">
      <c r="E378" s="136"/>
    </row>
    <row r="379" spans="1:7" ht="12.75">
      <c r="A379" s="137" t="s">
        <v>231</v>
      </c>
      <c r="B379" s="138"/>
      <c r="C379" s="138"/>
      <c r="E379" s="139"/>
      <c r="F379" s="140"/>
      <c r="G379" s="141"/>
    </row>
    <row r="380" spans="2:6" ht="12.75">
      <c r="B380" s="142"/>
      <c r="C380" s="138"/>
      <c r="D380" s="140"/>
      <c r="E380" s="140"/>
      <c r="F380" s="140"/>
    </row>
    <row r="381" spans="2:6" ht="12.75">
      <c r="B381" s="138"/>
      <c r="C381" s="138"/>
      <c r="D381" s="140"/>
      <c r="E381" s="140"/>
      <c r="F381" s="140"/>
    </row>
    <row r="382" spans="2:6" ht="12.75">
      <c r="B382" s="138"/>
      <c r="C382" s="138"/>
      <c r="D382" s="140"/>
      <c r="E382" s="140"/>
      <c r="F382" s="140"/>
    </row>
    <row r="383" spans="2:6" ht="12.75">
      <c r="B383" s="138"/>
      <c r="C383" s="138"/>
      <c r="D383" s="140"/>
      <c r="E383" s="140"/>
      <c r="F383" s="140"/>
    </row>
    <row r="384" spans="2:6" ht="12.75">
      <c r="B384" s="138"/>
      <c r="C384" s="138"/>
      <c r="D384" s="140"/>
      <c r="E384" s="140"/>
      <c r="F384" s="140"/>
    </row>
    <row r="385" spans="2:6" ht="12.75">
      <c r="B385" s="138"/>
      <c r="C385" s="138"/>
      <c r="D385" s="140"/>
      <c r="E385" s="140"/>
      <c r="F385" s="140"/>
    </row>
    <row r="386" spans="2:6" ht="12.75">
      <c r="B386" s="138"/>
      <c r="C386" s="138"/>
      <c r="D386" s="140"/>
      <c r="E386" s="140"/>
      <c r="F386" s="140"/>
    </row>
    <row r="387" spans="2:6" ht="12.75">
      <c r="B387" s="138"/>
      <c r="C387" s="138"/>
      <c r="D387" s="140"/>
      <c r="E387" s="140"/>
      <c r="F387" s="140"/>
    </row>
    <row r="388" spans="2:6" ht="12.75">
      <c r="B388" s="138"/>
      <c r="C388" s="138"/>
      <c r="D388" s="140"/>
      <c r="E388" s="140"/>
      <c r="F388" s="140"/>
    </row>
    <row r="389" spans="2:6" ht="12.75">
      <c r="B389" s="138"/>
      <c r="C389" s="138"/>
      <c r="D389" s="140"/>
      <c r="E389" s="140"/>
      <c r="F389" s="140"/>
    </row>
    <row r="390" spans="2:6" ht="12.75">
      <c r="B390" s="138"/>
      <c r="C390" s="138"/>
      <c r="D390" s="140"/>
      <c r="E390" s="140"/>
      <c r="F390" s="140"/>
    </row>
    <row r="391" spans="2:6" ht="12.75">
      <c r="B391" s="138"/>
      <c r="C391" s="138"/>
      <c r="D391" s="140"/>
      <c r="E391" s="140"/>
      <c r="F391" s="140"/>
    </row>
    <row r="392" spans="2:6" ht="12.75">
      <c r="B392" s="138"/>
      <c r="C392" s="138"/>
      <c r="D392" s="140"/>
      <c r="E392" s="140"/>
      <c r="F392" s="140"/>
    </row>
    <row r="393" spans="2:6" ht="12.75">
      <c r="B393" s="138"/>
      <c r="C393" s="138"/>
      <c r="D393" s="140"/>
      <c r="E393" s="140"/>
      <c r="F393" s="140"/>
    </row>
    <row r="394" spans="2:6" ht="12.75">
      <c r="B394" s="138"/>
      <c r="C394" s="138"/>
      <c r="D394" s="140"/>
      <c r="E394" s="140"/>
      <c r="F394" s="140"/>
    </row>
    <row r="395" spans="2:6" ht="12.75">
      <c r="B395" s="138"/>
      <c r="C395" s="138"/>
      <c r="D395" s="140"/>
      <c r="E395" s="140"/>
      <c r="F395" s="140"/>
    </row>
    <row r="396" spans="2:6" ht="12.75">
      <c r="B396" s="138"/>
      <c r="C396" s="138"/>
      <c r="D396" s="140"/>
      <c r="E396" s="140"/>
      <c r="F396" s="140"/>
    </row>
    <row r="397" spans="2:6" ht="12.75">
      <c r="B397" s="138"/>
      <c r="C397" s="138"/>
      <c r="D397" s="140"/>
      <c r="E397" s="140"/>
      <c r="F397" s="140"/>
    </row>
    <row r="398" spans="2:6" ht="12.75">
      <c r="B398" s="138"/>
      <c r="C398" s="138"/>
      <c r="D398" s="140"/>
      <c r="E398" s="140"/>
      <c r="F398" s="140"/>
    </row>
    <row r="399" spans="2:6" ht="12.75">
      <c r="B399" s="138"/>
      <c r="C399" s="138"/>
      <c r="D399" s="140"/>
      <c r="E399" s="140"/>
      <c r="F399" s="140"/>
    </row>
    <row r="400" spans="2:6" ht="12.75">
      <c r="B400" s="138"/>
      <c r="C400" s="138"/>
      <c r="D400" s="140"/>
      <c r="E400" s="140"/>
      <c r="F400" s="140"/>
    </row>
    <row r="401" spans="2:6" ht="12.75">
      <c r="B401" s="138"/>
      <c r="C401" s="138"/>
      <c r="D401" s="140"/>
      <c r="E401" s="140"/>
      <c r="F401" s="140"/>
    </row>
    <row r="402" spans="2:6" ht="12.75">
      <c r="B402" s="138"/>
      <c r="C402" s="138"/>
      <c r="D402" s="140"/>
      <c r="E402" s="140"/>
      <c r="F402" s="140"/>
    </row>
    <row r="403" spans="2:6" ht="12.75">
      <c r="B403" s="138"/>
      <c r="C403" s="138"/>
      <c r="D403" s="140"/>
      <c r="E403" s="140"/>
      <c r="F403" s="140"/>
    </row>
    <row r="404" spans="2:6" ht="12.75">
      <c r="B404" s="138"/>
      <c r="C404" s="138"/>
      <c r="D404" s="140"/>
      <c r="E404" s="140"/>
      <c r="F404" s="140"/>
    </row>
    <row r="405" spans="2:6" ht="12.75">
      <c r="B405" s="138"/>
      <c r="C405" s="138"/>
      <c r="D405" s="140"/>
      <c r="E405" s="140"/>
      <c r="F405" s="140"/>
    </row>
    <row r="406" spans="2:6" ht="12.75">
      <c r="B406" s="138"/>
      <c r="C406" s="138"/>
      <c r="D406" s="140"/>
      <c r="E406" s="140"/>
      <c r="F406" s="140"/>
    </row>
    <row r="407" spans="2:6" ht="12.75">
      <c r="B407" s="138"/>
      <c r="C407" s="138"/>
      <c r="D407" s="140"/>
      <c r="E407" s="140"/>
      <c r="F407" s="140"/>
    </row>
    <row r="408" spans="2:6" ht="12.75">
      <c r="B408" s="138"/>
      <c r="C408" s="138"/>
      <c r="D408" s="140"/>
      <c r="E408" s="140"/>
      <c r="F408" s="140"/>
    </row>
    <row r="409" spans="2:6" ht="12.75">
      <c r="B409" s="138"/>
      <c r="C409" s="138"/>
      <c r="D409" s="140"/>
      <c r="E409" s="140"/>
      <c r="F409" s="140"/>
    </row>
    <row r="410" spans="2:6" ht="12.75">
      <c r="B410" s="138"/>
      <c r="C410" s="138"/>
      <c r="D410" s="140"/>
      <c r="E410" s="140"/>
      <c r="F410" s="140"/>
    </row>
    <row r="411" spans="2:6" ht="12.75">
      <c r="B411" s="138"/>
      <c r="C411" s="138"/>
      <c r="D411" s="140"/>
      <c r="E411" s="140"/>
      <c r="F411" s="140"/>
    </row>
  </sheetData>
  <mergeCells count="27">
    <mergeCell ref="B344:D344"/>
    <mergeCell ref="B217:D217"/>
    <mergeCell ref="B326:D326"/>
    <mergeCell ref="C201:D201"/>
    <mergeCell ref="C218:D218"/>
    <mergeCell ref="B228:D228"/>
    <mergeCell ref="C229:D229"/>
    <mergeCell ref="D343:F343"/>
    <mergeCell ref="C341:D341"/>
    <mergeCell ref="B174:D174"/>
    <mergeCell ref="C32:D32"/>
    <mergeCell ref="B7:D7"/>
    <mergeCell ref="D325:F325"/>
    <mergeCell ref="C17:D17"/>
    <mergeCell ref="C133:D133"/>
    <mergeCell ref="B127:D127"/>
    <mergeCell ref="D135:F135"/>
    <mergeCell ref="C345:D345"/>
    <mergeCell ref="A2:F2"/>
    <mergeCell ref="A377:D377"/>
    <mergeCell ref="E4:E5"/>
    <mergeCell ref="F4:F5"/>
    <mergeCell ref="A4:A5"/>
    <mergeCell ref="B4:B5"/>
    <mergeCell ref="C4:C5"/>
    <mergeCell ref="D4:D5"/>
    <mergeCell ref="C327:D32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XXXVIII/202/2009 
z dnia 9 czerwca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00"/>
  <sheetViews>
    <sheetView showGridLines="0" tabSelected="1" zoomScale="75" zoomScaleNormal="75" workbookViewId="0" topLeftCell="A399">
      <selection activeCell="K429" sqref="K42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16384" width="9.125" style="2" customWidth="1"/>
  </cols>
  <sheetData>
    <row r="1" ht="9" customHeight="1"/>
    <row r="2" spans="1:6" ht="17.25" customHeight="1">
      <c r="A2" s="508" t="s">
        <v>247</v>
      </c>
      <c r="B2" s="508"/>
      <c r="C2" s="508"/>
      <c r="D2" s="508"/>
      <c r="E2" s="508"/>
      <c r="F2" s="508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516" t="s">
        <v>4</v>
      </c>
      <c r="B4" s="516" t="s">
        <v>5</v>
      </c>
      <c r="C4" s="516" t="s">
        <v>6</v>
      </c>
      <c r="D4" s="516" t="s">
        <v>7</v>
      </c>
      <c r="E4" s="512" t="s">
        <v>460</v>
      </c>
      <c r="F4" s="512" t="s">
        <v>461</v>
      </c>
    </row>
    <row r="5" spans="1:6" s="4" customFormat="1" ht="15" customHeight="1" thickBot="1">
      <c r="A5" s="513"/>
      <c r="B5" s="513"/>
      <c r="C5" s="513"/>
      <c r="D5" s="513"/>
      <c r="E5" s="513"/>
      <c r="F5" s="513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8</v>
      </c>
      <c r="B7" s="522" t="s">
        <v>9</v>
      </c>
      <c r="C7" s="523"/>
      <c r="D7" s="524"/>
      <c r="E7" s="10">
        <f>E17+E37</f>
        <v>30700</v>
      </c>
      <c r="F7" s="10">
        <f>F17+F37+F8+F31+F33+F35</f>
        <v>517780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30700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78"/>
      <c r="B17" s="29" t="s">
        <v>28</v>
      </c>
      <c r="C17" s="505" t="s">
        <v>29</v>
      </c>
      <c r="D17" s="521"/>
      <c r="E17" s="31">
        <f>E23</f>
        <v>30700</v>
      </c>
      <c r="F17" s="31">
        <f>F23</f>
        <v>517780</v>
      </c>
    </row>
    <row r="18" spans="1:6" s="22" customFormat="1" ht="21" customHeight="1" hidden="1">
      <c r="A18" s="164"/>
      <c r="B18" s="46"/>
      <c r="C18" s="171" t="s">
        <v>30</v>
      </c>
      <c r="D18" s="20" t="s">
        <v>31</v>
      </c>
      <c r="E18" s="21"/>
      <c r="F18" s="21"/>
    </row>
    <row r="19" spans="1:6" s="22" customFormat="1" ht="51" hidden="1">
      <c r="A19" s="164"/>
      <c r="B19" s="177"/>
      <c r="C19" s="172" t="s">
        <v>32</v>
      </c>
      <c r="D19" s="33" t="s">
        <v>33</v>
      </c>
      <c r="E19" s="34"/>
      <c r="F19" s="26"/>
    </row>
    <row r="20" spans="1:6" s="22" customFormat="1" ht="38.25" hidden="1">
      <c r="A20" s="164"/>
      <c r="B20" s="177"/>
      <c r="C20" s="176">
        <v>6298</v>
      </c>
      <c r="D20" s="36" t="s">
        <v>34</v>
      </c>
      <c r="E20" s="37"/>
      <c r="F20" s="26"/>
    </row>
    <row r="21" spans="1:6" s="22" customFormat="1" ht="17.25" customHeight="1" hidden="1">
      <c r="A21" s="164"/>
      <c r="B21" s="46"/>
      <c r="C21" s="172" t="s">
        <v>35</v>
      </c>
      <c r="D21" s="145" t="s">
        <v>233</v>
      </c>
      <c r="E21" s="26"/>
      <c r="F21" s="26"/>
    </row>
    <row r="22" spans="1:6" s="22" customFormat="1" ht="21.75" customHeight="1" hidden="1">
      <c r="A22" s="164"/>
      <c r="B22" s="46"/>
      <c r="C22" s="173"/>
      <c r="D22" s="146" t="s">
        <v>0</v>
      </c>
      <c r="E22" s="147"/>
      <c r="F22" s="26"/>
    </row>
    <row r="23" spans="1:6" s="22" customFormat="1" ht="18" customHeight="1">
      <c r="A23" s="164"/>
      <c r="B23" s="46"/>
      <c r="C23" s="107" t="s">
        <v>35</v>
      </c>
      <c r="D23" s="194" t="s">
        <v>233</v>
      </c>
      <c r="E23" s="108">
        <f>E24+E25</f>
        <v>30700</v>
      </c>
      <c r="F23" s="108">
        <f>F27+F26</f>
        <v>517780</v>
      </c>
    </row>
    <row r="24" spans="1:6" s="22" customFormat="1" ht="22.5" customHeight="1" hidden="1">
      <c r="A24" s="164"/>
      <c r="B24" s="177"/>
      <c r="C24" s="196" t="s">
        <v>35</v>
      </c>
      <c r="D24" s="224" t="s">
        <v>36</v>
      </c>
      <c r="E24" s="108">
        <f>E28</f>
        <v>20000</v>
      </c>
      <c r="F24" s="108"/>
    </row>
    <row r="25" spans="1:6" s="22" customFormat="1" ht="18" customHeight="1">
      <c r="A25" s="164"/>
      <c r="B25" s="46"/>
      <c r="C25" s="545" t="s">
        <v>468</v>
      </c>
      <c r="D25" s="546"/>
      <c r="E25" s="466">
        <v>10700</v>
      </c>
      <c r="F25" s="460"/>
    </row>
    <row r="26" spans="1:6" s="22" customFormat="1" ht="24" customHeight="1">
      <c r="A26" s="164"/>
      <c r="B26" s="46"/>
      <c r="C26" s="499" t="s">
        <v>469</v>
      </c>
      <c r="D26" s="533"/>
      <c r="E26" s="477"/>
      <c r="F26" s="477">
        <v>463100</v>
      </c>
    </row>
    <row r="27" spans="1:6" s="22" customFormat="1" ht="27" customHeight="1">
      <c r="A27" s="164"/>
      <c r="B27" s="46"/>
      <c r="C27" s="499" t="s">
        <v>453</v>
      </c>
      <c r="D27" s="533"/>
      <c r="E27" s="477"/>
      <c r="F27" s="477">
        <f>60000-5320</f>
        <v>54680</v>
      </c>
    </row>
    <row r="28" spans="1:6" s="22" customFormat="1" ht="27" customHeight="1" thickBot="1">
      <c r="A28" s="164"/>
      <c r="B28" s="46"/>
      <c r="C28" s="503" t="s">
        <v>452</v>
      </c>
      <c r="D28" s="504"/>
      <c r="E28" s="236">
        <v>20000</v>
      </c>
      <c r="F28" s="21"/>
    </row>
    <row r="29" spans="1:6" s="22" customFormat="1" ht="26.25" customHeight="1" hidden="1">
      <c r="A29" s="164"/>
      <c r="B29" s="177"/>
      <c r="C29" s="223">
        <v>6059</v>
      </c>
      <c r="D29" s="33" t="s">
        <v>36</v>
      </c>
      <c r="E29" s="216"/>
      <c r="F29" s="34"/>
    </row>
    <row r="30" spans="1:6" s="22" customFormat="1" ht="38.25" hidden="1">
      <c r="A30" s="164"/>
      <c r="B30" s="177"/>
      <c r="C30" s="199">
        <v>6210</v>
      </c>
      <c r="D30" s="33" t="s">
        <v>38</v>
      </c>
      <c r="E30" s="212"/>
      <c r="F30" s="21"/>
    </row>
    <row r="31" spans="1:6" s="16" customFormat="1" ht="23.25" customHeight="1" hidden="1">
      <c r="A31" s="164"/>
      <c r="B31" s="155" t="s">
        <v>39</v>
      </c>
      <c r="C31" s="161"/>
      <c r="D31" s="30" t="s">
        <v>40</v>
      </c>
      <c r="E31" s="214">
        <f>E32</f>
        <v>0</v>
      </c>
      <c r="F31" s="31">
        <f>F32</f>
        <v>0</v>
      </c>
    </row>
    <row r="32" spans="1:6" s="22" customFormat="1" ht="19.5" customHeight="1" hidden="1">
      <c r="A32" s="164"/>
      <c r="B32" s="46"/>
      <c r="C32" s="168" t="s">
        <v>24</v>
      </c>
      <c r="D32" s="20" t="s">
        <v>25</v>
      </c>
      <c r="E32" s="212"/>
      <c r="F32" s="21"/>
    </row>
    <row r="33" spans="1:6" s="16" customFormat="1" ht="23.25" customHeight="1" hidden="1">
      <c r="A33" s="164"/>
      <c r="B33" s="155" t="s">
        <v>41</v>
      </c>
      <c r="C33" s="161"/>
      <c r="D33" s="30" t="s">
        <v>42</v>
      </c>
      <c r="E33" s="214">
        <f>E34</f>
        <v>0</v>
      </c>
      <c r="F33" s="31">
        <f>F34</f>
        <v>0</v>
      </c>
    </row>
    <row r="34" spans="1:6" s="22" customFormat="1" ht="19.5" customHeight="1" hidden="1">
      <c r="A34" s="164"/>
      <c r="B34" s="46"/>
      <c r="C34" s="168" t="s">
        <v>43</v>
      </c>
      <c r="D34" s="39" t="s">
        <v>44</v>
      </c>
      <c r="E34" s="212"/>
      <c r="F34" s="21"/>
    </row>
    <row r="35" spans="1:6" s="16" customFormat="1" ht="23.25" customHeight="1" hidden="1">
      <c r="A35" s="164"/>
      <c r="B35" s="155" t="s">
        <v>45</v>
      </c>
      <c r="C35" s="161"/>
      <c r="D35" s="30" t="s">
        <v>46</v>
      </c>
      <c r="E35" s="214">
        <f>E36</f>
        <v>0</v>
      </c>
      <c r="F35" s="31">
        <f>F36</f>
        <v>0</v>
      </c>
    </row>
    <row r="36" spans="1:6" s="22" customFormat="1" ht="19.5" customHeight="1" hidden="1">
      <c r="A36" s="164"/>
      <c r="B36" s="46"/>
      <c r="C36" s="168" t="s">
        <v>35</v>
      </c>
      <c r="D36" s="39" t="s">
        <v>36</v>
      </c>
      <c r="E36" s="212"/>
      <c r="F36" s="21"/>
    </row>
    <row r="37" spans="1:6" s="16" customFormat="1" ht="22.5" customHeight="1" hidden="1">
      <c r="A37" s="178"/>
      <c r="B37" s="29" t="s">
        <v>47</v>
      </c>
      <c r="C37" s="505" t="s">
        <v>48</v>
      </c>
      <c r="D37" s="521"/>
      <c r="E37" s="214">
        <f>SUM(E38:E41)</f>
        <v>0</v>
      </c>
      <c r="F37" s="31"/>
    </row>
    <row r="38" spans="1:6" s="22" customFormat="1" ht="19.5" customHeight="1" hidden="1">
      <c r="A38" s="164"/>
      <c r="B38" s="46"/>
      <c r="C38" s="107" t="s">
        <v>12</v>
      </c>
      <c r="D38" s="197" t="s">
        <v>13</v>
      </c>
      <c r="E38" s="219"/>
      <c r="F38" s="108"/>
    </row>
    <row r="39" spans="1:6" s="22" customFormat="1" ht="19.5" customHeight="1" hidden="1">
      <c r="A39" s="164"/>
      <c r="B39" s="46"/>
      <c r="C39" s="107" t="s">
        <v>16</v>
      </c>
      <c r="D39" s="197" t="s">
        <v>17</v>
      </c>
      <c r="E39" s="219"/>
      <c r="F39" s="108"/>
    </row>
    <row r="40" spans="1:6" s="22" customFormat="1" ht="19.5" customHeight="1" hidden="1">
      <c r="A40" s="164"/>
      <c r="B40" s="46"/>
      <c r="C40" s="107" t="s">
        <v>18</v>
      </c>
      <c r="D40" s="197" t="s">
        <v>19</v>
      </c>
      <c r="E40" s="219"/>
      <c r="F40" s="108"/>
    </row>
    <row r="41" spans="1:6" s="22" customFormat="1" ht="19.5" customHeight="1" hidden="1">
      <c r="A41" s="164"/>
      <c r="B41" s="46"/>
      <c r="C41" s="196" t="s">
        <v>65</v>
      </c>
      <c r="D41" s="204" t="s">
        <v>66</v>
      </c>
      <c r="E41" s="219"/>
      <c r="F41" s="108"/>
    </row>
    <row r="42" spans="1:6" s="16" customFormat="1" ht="40.5" customHeight="1" hidden="1" thickBot="1">
      <c r="A42" s="157"/>
      <c r="B42" s="154"/>
      <c r="C42" s="218"/>
      <c r="D42" s="497" t="s">
        <v>258</v>
      </c>
      <c r="E42" s="497"/>
      <c r="F42" s="498"/>
    </row>
    <row r="43" spans="1:6" s="11" customFormat="1" ht="22.5" customHeight="1" hidden="1" thickBot="1">
      <c r="A43" s="7" t="s">
        <v>51</v>
      </c>
      <c r="B43" s="8"/>
      <c r="C43" s="9"/>
      <c r="D43" s="9" t="s">
        <v>52</v>
      </c>
      <c r="E43" s="10">
        <f>E44</f>
        <v>0</v>
      </c>
      <c r="F43" s="166">
        <f>F44</f>
        <v>0</v>
      </c>
    </row>
    <row r="44" spans="1:6" s="16" customFormat="1" ht="22.5" customHeight="1" hidden="1">
      <c r="A44" s="12"/>
      <c r="B44" s="13" t="s">
        <v>53</v>
      </c>
      <c r="C44" s="14"/>
      <c r="D44" s="14" t="s">
        <v>54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55</v>
      </c>
      <c r="D45" s="43" t="s">
        <v>56</v>
      </c>
      <c r="E45" s="44"/>
      <c r="F45" s="44"/>
    </row>
    <row r="46" spans="1:6" s="22" customFormat="1" ht="8.25" customHeight="1" hidden="1">
      <c r="A46" s="164"/>
      <c r="B46" s="46"/>
      <c r="C46" s="47"/>
      <c r="D46" s="48"/>
      <c r="E46" s="49"/>
      <c r="F46" s="49"/>
    </row>
    <row r="47" spans="1:6" s="6" customFormat="1" ht="7.5" customHeight="1" hidden="1">
      <c r="A47" s="72">
        <v>1</v>
      </c>
      <c r="B47" s="72">
        <v>2</v>
      </c>
      <c r="C47" s="72">
        <v>3</v>
      </c>
      <c r="D47" s="72">
        <v>4</v>
      </c>
      <c r="E47" s="72">
        <v>5</v>
      </c>
      <c r="F47" s="72">
        <v>6</v>
      </c>
    </row>
    <row r="48" spans="1:7" s="11" customFormat="1" ht="30" customHeight="1" thickBot="1">
      <c r="A48" s="84">
        <v>400</v>
      </c>
      <c r="B48" s="517" t="s">
        <v>57</v>
      </c>
      <c r="C48" s="518"/>
      <c r="D48" s="519"/>
      <c r="E48" s="10">
        <f>E49</f>
        <v>9301</v>
      </c>
      <c r="F48" s="166">
        <f>F49</f>
        <v>83200</v>
      </c>
      <c r="G48" s="62">
        <f>E48-F48</f>
        <v>-73899</v>
      </c>
    </row>
    <row r="49" spans="1:6" s="16" customFormat="1" ht="22.5" customHeight="1">
      <c r="A49" s="157"/>
      <c r="B49" s="58">
        <v>40002</v>
      </c>
      <c r="C49" s="500" t="s">
        <v>58</v>
      </c>
      <c r="D49" s="501"/>
      <c r="E49" s="59">
        <f>E52</f>
        <v>9301</v>
      </c>
      <c r="F49" s="59">
        <f>F52</f>
        <v>83200</v>
      </c>
    </row>
    <row r="50" spans="1:6" s="22" customFormat="1" ht="19.5" customHeight="1" hidden="1">
      <c r="A50" s="164"/>
      <c r="B50" s="46"/>
      <c r="C50" s="168" t="s">
        <v>30</v>
      </c>
      <c r="D50" s="20" t="s">
        <v>31</v>
      </c>
      <c r="E50" s="21"/>
      <c r="F50" s="21"/>
    </row>
    <row r="51" spans="1:6" s="22" customFormat="1" ht="19.5" customHeight="1">
      <c r="A51" s="164"/>
      <c r="B51" s="46"/>
      <c r="C51" s="171"/>
      <c r="D51" s="194" t="s">
        <v>234</v>
      </c>
      <c r="E51" s="108">
        <f>E52</f>
        <v>9301</v>
      </c>
      <c r="F51" s="108">
        <f>F52</f>
        <v>83200</v>
      </c>
    </row>
    <row r="52" spans="1:6" s="22" customFormat="1" ht="23.25" customHeight="1" hidden="1">
      <c r="A52" s="164"/>
      <c r="B52" s="46"/>
      <c r="C52" s="107" t="s">
        <v>59</v>
      </c>
      <c r="D52" s="224" t="s">
        <v>60</v>
      </c>
      <c r="E52" s="108">
        <f>E53+E54</f>
        <v>9301</v>
      </c>
      <c r="F52" s="108">
        <f>F53+F54</f>
        <v>83200</v>
      </c>
    </row>
    <row r="53" spans="1:7" s="227" customFormat="1" ht="15.75" customHeight="1">
      <c r="A53" s="164"/>
      <c r="B53" s="46"/>
      <c r="C53" s="225"/>
      <c r="D53" s="229" t="s">
        <v>261</v>
      </c>
      <c r="E53" s="235">
        <v>9301</v>
      </c>
      <c r="F53" s="237"/>
      <c r="G53" s="226"/>
    </row>
    <row r="54" spans="1:7" s="227" customFormat="1" ht="15.75" customHeight="1" thickBot="1">
      <c r="A54" s="543"/>
      <c r="B54" s="544"/>
      <c r="C54" s="225"/>
      <c r="D54" s="228" t="s">
        <v>262</v>
      </c>
      <c r="E54" s="230"/>
      <c r="F54" s="238">
        <v>83200</v>
      </c>
      <c r="G54" s="226"/>
    </row>
    <row r="55" spans="1:6" s="22" customFormat="1" ht="19.5" customHeight="1" hidden="1" thickBot="1">
      <c r="A55" s="164"/>
      <c r="B55" s="46"/>
      <c r="C55" s="173" t="s">
        <v>61</v>
      </c>
      <c r="D55" s="25" t="s">
        <v>62</v>
      </c>
      <c r="E55" s="26"/>
      <c r="F55" s="26"/>
    </row>
    <row r="56" spans="1:7" s="11" customFormat="1" ht="23.25" customHeight="1" thickBot="1">
      <c r="A56" s="9">
        <v>600</v>
      </c>
      <c r="B56" s="522" t="s">
        <v>63</v>
      </c>
      <c r="C56" s="523"/>
      <c r="D56" s="524"/>
      <c r="E56" s="10">
        <f>E57+E59</f>
        <v>32000</v>
      </c>
      <c r="F56" s="166">
        <f>F57+F59</f>
        <v>90000</v>
      </c>
      <c r="G56" s="62">
        <f>E56-F56</f>
        <v>-58000</v>
      </c>
    </row>
    <row r="57" spans="1:6" s="16" customFormat="1" ht="22.5" customHeight="1">
      <c r="A57" s="157"/>
      <c r="B57" s="14">
        <v>60014</v>
      </c>
      <c r="C57" s="500" t="s">
        <v>64</v>
      </c>
      <c r="D57" s="501"/>
      <c r="E57" s="59">
        <f>E58</f>
        <v>5000</v>
      </c>
      <c r="F57" s="59">
        <f>F58</f>
        <v>0</v>
      </c>
    </row>
    <row r="58" spans="1:6" s="22" customFormat="1" ht="18" customHeight="1">
      <c r="A58" s="175"/>
      <c r="B58" s="46"/>
      <c r="C58" s="196" t="s">
        <v>24</v>
      </c>
      <c r="D58" s="228" t="s">
        <v>455</v>
      </c>
      <c r="E58" s="209">
        <v>5000</v>
      </c>
      <c r="F58" s="21"/>
    </row>
    <row r="59" spans="1:6" s="16" customFormat="1" ht="18" customHeight="1">
      <c r="A59" s="175"/>
      <c r="B59" s="30">
        <v>60016</v>
      </c>
      <c r="C59" s="505" t="s">
        <v>67</v>
      </c>
      <c r="D59" s="521"/>
      <c r="E59" s="31">
        <f>E66</f>
        <v>27000</v>
      </c>
      <c r="F59" s="31">
        <f>F72</f>
        <v>90000</v>
      </c>
    </row>
    <row r="60" spans="1:6" s="22" customFormat="1" ht="26.25" customHeight="1" hidden="1">
      <c r="A60" s="175"/>
      <c r="B60" s="46"/>
      <c r="C60" s="168" t="s">
        <v>68</v>
      </c>
      <c r="D60" s="39" t="s">
        <v>69</v>
      </c>
      <c r="E60" s="37"/>
      <c r="F60" s="21"/>
    </row>
    <row r="61" spans="1:6" s="22" customFormat="1" ht="19.5" customHeight="1" hidden="1">
      <c r="A61" s="164"/>
      <c r="B61" s="46"/>
      <c r="C61" s="173" t="s">
        <v>16</v>
      </c>
      <c r="D61" s="25" t="s">
        <v>17</v>
      </c>
      <c r="E61" s="26"/>
      <c r="F61" s="26"/>
    </row>
    <row r="62" spans="1:6" s="22" customFormat="1" ht="19.5" customHeight="1" hidden="1">
      <c r="A62" s="164"/>
      <c r="B62" s="46"/>
      <c r="C62" s="107" t="s">
        <v>20</v>
      </c>
      <c r="D62" s="197" t="s">
        <v>21</v>
      </c>
      <c r="E62" s="206"/>
      <c r="F62" s="206"/>
    </row>
    <row r="63" spans="1:6" s="22" customFormat="1" ht="19.5" customHeight="1" hidden="1">
      <c r="A63" s="164"/>
      <c r="B63" s="46"/>
      <c r="C63" s="107" t="s">
        <v>22</v>
      </c>
      <c r="D63" s="208" t="s">
        <v>23</v>
      </c>
      <c r="E63" s="206"/>
      <c r="F63" s="206"/>
    </row>
    <row r="64" spans="1:6" s="22" customFormat="1" ht="19.5" customHeight="1" hidden="1">
      <c r="A64" s="164"/>
      <c r="B64" s="46"/>
      <c r="C64" s="171" t="s">
        <v>22</v>
      </c>
      <c r="D64" s="156" t="s">
        <v>1</v>
      </c>
      <c r="E64" s="209"/>
      <c r="F64" s="209"/>
    </row>
    <row r="65" spans="1:6" s="22" customFormat="1" ht="19.5" customHeight="1" hidden="1">
      <c r="A65" s="164"/>
      <c r="B65" s="46"/>
      <c r="C65" s="173" t="s">
        <v>70</v>
      </c>
      <c r="D65" s="25" t="s">
        <v>71</v>
      </c>
      <c r="E65" s="148"/>
      <c r="F65" s="148"/>
    </row>
    <row r="66" spans="1:6" s="22" customFormat="1" ht="19.5" customHeight="1">
      <c r="A66" s="164"/>
      <c r="B66" s="46"/>
      <c r="C66" s="171"/>
      <c r="D66" s="258" t="s">
        <v>234</v>
      </c>
      <c r="E66" s="44">
        <f>E67+E68+E69</f>
        <v>27000</v>
      </c>
      <c r="F66" s="44"/>
    </row>
    <row r="67" spans="1:7" s="227" customFormat="1" ht="15.75" customHeight="1">
      <c r="A67" s="164"/>
      <c r="B67" s="46"/>
      <c r="C67" s="225"/>
      <c r="D67" s="229" t="s">
        <v>454</v>
      </c>
      <c r="E67" s="235">
        <v>20000</v>
      </c>
      <c r="F67" s="472"/>
      <c r="G67" s="226"/>
    </row>
    <row r="68" spans="1:7" s="227" customFormat="1" ht="15.75" customHeight="1">
      <c r="A68" s="534"/>
      <c r="B68" s="535"/>
      <c r="C68" s="225"/>
      <c r="D68" s="474" t="s">
        <v>449</v>
      </c>
      <c r="E68" s="475">
        <v>3000</v>
      </c>
      <c r="F68" s="476"/>
      <c r="G68" s="226"/>
    </row>
    <row r="69" spans="1:7" s="227" customFormat="1" ht="15.75" customHeight="1">
      <c r="A69" s="534"/>
      <c r="B69" s="535"/>
      <c r="C69" s="225"/>
      <c r="D69" s="228" t="s">
        <v>450</v>
      </c>
      <c r="E69" s="230">
        <v>4000</v>
      </c>
      <c r="F69" s="238"/>
      <c r="G69" s="226"/>
    </row>
    <row r="70" spans="1:6" s="22" customFormat="1" ht="19.5" customHeight="1" hidden="1">
      <c r="A70" s="164"/>
      <c r="B70" s="46"/>
      <c r="C70" s="473" t="s">
        <v>24</v>
      </c>
      <c r="D70" s="197" t="s">
        <v>25</v>
      </c>
      <c r="E70" s="206"/>
      <c r="F70" s="206"/>
    </row>
    <row r="71" spans="1:6" s="22" customFormat="1" ht="19.5" customHeight="1" hidden="1">
      <c r="A71" s="164"/>
      <c r="B71" s="46"/>
      <c r="C71" s="168" t="s">
        <v>35</v>
      </c>
      <c r="D71" s="195" t="s">
        <v>250</v>
      </c>
      <c r="E71" s="209"/>
      <c r="F71" s="209"/>
    </row>
    <row r="72" spans="1:6" s="22" customFormat="1" ht="19.5" customHeight="1">
      <c r="A72" s="164"/>
      <c r="B72" s="46"/>
      <c r="C72" s="107" t="s">
        <v>35</v>
      </c>
      <c r="D72" s="194" t="s">
        <v>233</v>
      </c>
      <c r="E72" s="108">
        <f>E73</f>
        <v>0</v>
      </c>
      <c r="F72" s="108">
        <f>F74+F75</f>
        <v>90000</v>
      </c>
    </row>
    <row r="73" spans="1:6" s="22" customFormat="1" ht="19.5" customHeight="1" hidden="1">
      <c r="A73" s="164"/>
      <c r="B73" s="46"/>
      <c r="C73" s="107" t="s">
        <v>35</v>
      </c>
      <c r="D73" s="197" t="s">
        <v>36</v>
      </c>
      <c r="E73" s="206"/>
      <c r="F73" s="206">
        <f>F75</f>
        <v>75000</v>
      </c>
    </row>
    <row r="74" spans="1:7" s="227" customFormat="1" ht="16.5" customHeight="1">
      <c r="A74" s="164"/>
      <c r="B74" s="46"/>
      <c r="C74" s="232"/>
      <c r="D74" s="480" t="s">
        <v>462</v>
      </c>
      <c r="E74" s="481"/>
      <c r="F74" s="482">
        <v>15000</v>
      </c>
      <c r="G74" s="226"/>
    </row>
    <row r="75" spans="1:7" s="227" customFormat="1" ht="16.5" customHeight="1" thickBot="1">
      <c r="A75" s="164"/>
      <c r="B75" s="46"/>
      <c r="C75" s="232"/>
      <c r="D75" s="233" t="s">
        <v>458</v>
      </c>
      <c r="E75" s="234"/>
      <c r="F75" s="239">
        <v>75000</v>
      </c>
      <c r="G75" s="226"/>
    </row>
    <row r="76" spans="1:6" s="22" customFormat="1" ht="19.5" customHeight="1" hidden="1" thickBot="1">
      <c r="A76" s="164"/>
      <c r="B76" s="46"/>
      <c r="C76" s="47"/>
      <c r="D76" s="156" t="s">
        <v>235</v>
      </c>
      <c r="E76" s="147"/>
      <c r="F76" s="147"/>
    </row>
    <row r="77" spans="1:7" s="11" customFormat="1" ht="22.5" customHeight="1" hidden="1" thickBot="1">
      <c r="A77" s="9">
        <v>700</v>
      </c>
      <c r="B77" s="522" t="s">
        <v>72</v>
      </c>
      <c r="C77" s="523"/>
      <c r="D77" s="524"/>
      <c r="E77" s="10">
        <f>E78+E91</f>
        <v>0</v>
      </c>
      <c r="F77" s="10">
        <f>F78+F91</f>
        <v>0</v>
      </c>
      <c r="G77" s="62"/>
    </row>
    <row r="78" spans="1:6" s="16" customFormat="1" ht="22.5" customHeight="1" hidden="1">
      <c r="A78" s="157"/>
      <c r="B78" s="58">
        <v>70005</v>
      </c>
      <c r="C78" s="500" t="s">
        <v>73</v>
      </c>
      <c r="D78" s="501"/>
      <c r="E78" s="59">
        <f>SUM(E79:E84)</f>
        <v>0</v>
      </c>
      <c r="F78" s="59">
        <f>SUM(F85:F90)</f>
        <v>0</v>
      </c>
    </row>
    <row r="79" spans="1:6" s="22" customFormat="1" ht="25.5" hidden="1">
      <c r="A79" s="164"/>
      <c r="B79" s="46"/>
      <c r="C79" s="171" t="s">
        <v>74</v>
      </c>
      <c r="D79" s="65" t="s">
        <v>75</v>
      </c>
      <c r="E79" s="37"/>
      <c r="F79" s="37"/>
    </row>
    <row r="80" spans="1:6" s="22" customFormat="1" ht="19.5" customHeight="1" hidden="1">
      <c r="A80" s="164"/>
      <c r="B80" s="46"/>
      <c r="C80" s="171" t="s">
        <v>76</v>
      </c>
      <c r="D80" s="67" t="s">
        <v>77</v>
      </c>
      <c r="E80" s="37"/>
      <c r="F80" s="37"/>
    </row>
    <row r="81" spans="1:6" s="22" customFormat="1" ht="63.75" hidden="1">
      <c r="A81" s="164"/>
      <c r="B81" s="46"/>
      <c r="C81" s="172" t="s">
        <v>55</v>
      </c>
      <c r="D81" s="36" t="s">
        <v>56</v>
      </c>
      <c r="E81" s="34"/>
      <c r="F81" s="26"/>
    </row>
    <row r="82" spans="1:6" s="22" customFormat="1" ht="18.75" customHeight="1" hidden="1">
      <c r="A82" s="164"/>
      <c r="B82" s="46"/>
      <c r="C82" s="172" t="s">
        <v>49</v>
      </c>
      <c r="D82" s="69" t="s">
        <v>50</v>
      </c>
      <c r="E82" s="34"/>
      <c r="F82" s="26"/>
    </row>
    <row r="83" spans="1:6" s="22" customFormat="1" ht="19.5" customHeight="1" hidden="1">
      <c r="A83" s="164"/>
      <c r="B83" s="46"/>
      <c r="C83" s="172" t="s">
        <v>78</v>
      </c>
      <c r="D83" s="25" t="s">
        <v>79</v>
      </c>
      <c r="E83" s="34"/>
      <c r="F83" s="26"/>
    </row>
    <row r="84" spans="1:6" s="22" customFormat="1" ht="28.5" customHeight="1" hidden="1">
      <c r="A84" s="164"/>
      <c r="B84" s="46"/>
      <c r="C84" s="199">
        <v>6298</v>
      </c>
      <c r="D84" s="33" t="s">
        <v>34</v>
      </c>
      <c r="E84" s="26"/>
      <c r="F84" s="26"/>
    </row>
    <row r="85" spans="1:6" s="22" customFormat="1" ht="19.5" customHeight="1" hidden="1">
      <c r="A85" s="164"/>
      <c r="B85" s="46"/>
      <c r="C85" s="107" t="s">
        <v>24</v>
      </c>
      <c r="D85" s="197" t="s">
        <v>25</v>
      </c>
      <c r="E85" s="206"/>
      <c r="F85" s="206"/>
    </row>
    <row r="86" spans="1:6" s="22" customFormat="1" ht="19.5" customHeight="1" hidden="1">
      <c r="A86" s="164"/>
      <c r="B86" s="46"/>
      <c r="C86" s="171" t="s">
        <v>80</v>
      </c>
      <c r="D86" s="39" t="s">
        <v>81</v>
      </c>
      <c r="E86" s="21"/>
      <c r="F86" s="21"/>
    </row>
    <row r="87" spans="1:6" s="22" customFormat="1" ht="19.5" customHeight="1" hidden="1">
      <c r="A87" s="164"/>
      <c r="B87" s="46"/>
      <c r="C87" s="172" t="s">
        <v>65</v>
      </c>
      <c r="D87" s="25" t="s">
        <v>66</v>
      </c>
      <c r="E87" s="26"/>
      <c r="F87" s="26"/>
    </row>
    <row r="88" spans="1:6" s="22" customFormat="1" ht="19.5" customHeight="1" hidden="1">
      <c r="A88" s="164"/>
      <c r="B88" s="46"/>
      <c r="C88" s="172" t="s">
        <v>82</v>
      </c>
      <c r="D88" s="70" t="s">
        <v>83</v>
      </c>
      <c r="E88" s="26"/>
      <c r="F88" s="26"/>
    </row>
    <row r="89" spans="1:6" s="22" customFormat="1" ht="22.5" customHeight="1" hidden="1">
      <c r="A89" s="164"/>
      <c r="B89" s="46"/>
      <c r="C89" s="172" t="s">
        <v>35</v>
      </c>
      <c r="D89" s="150" t="s">
        <v>250</v>
      </c>
      <c r="E89" s="26"/>
      <c r="F89" s="26"/>
    </row>
    <row r="90" spans="1:6" s="22" customFormat="1" ht="19.5" customHeight="1" hidden="1">
      <c r="A90" s="164"/>
      <c r="B90" s="46"/>
      <c r="C90" s="173" t="s">
        <v>35</v>
      </c>
      <c r="D90" s="25" t="s">
        <v>36</v>
      </c>
      <c r="E90" s="26"/>
      <c r="F90" s="26"/>
    </row>
    <row r="91" spans="1:6" s="16" customFormat="1" ht="22.5" customHeight="1" hidden="1">
      <c r="A91" s="157"/>
      <c r="B91" s="30">
        <v>70095</v>
      </c>
      <c r="C91" s="505" t="s">
        <v>48</v>
      </c>
      <c r="D91" s="521"/>
      <c r="E91" s="31">
        <f>SUM(E92:E94)</f>
        <v>0</v>
      </c>
      <c r="F91" s="31">
        <f>SUM(F92:F94)</f>
        <v>0</v>
      </c>
    </row>
    <row r="92" spans="1:6" s="22" customFormat="1" ht="16.5" customHeight="1" hidden="1">
      <c r="A92" s="164"/>
      <c r="B92" s="46"/>
      <c r="C92" s="196" t="s">
        <v>22</v>
      </c>
      <c r="D92" s="204" t="s">
        <v>23</v>
      </c>
      <c r="E92" s="206"/>
      <c r="F92" s="108"/>
    </row>
    <row r="93" spans="1:6" s="22" customFormat="1" ht="19.5" customHeight="1" hidden="1">
      <c r="A93" s="164"/>
      <c r="B93" s="46"/>
      <c r="C93" s="196" t="s">
        <v>61</v>
      </c>
      <c r="D93" s="204" t="s">
        <v>62</v>
      </c>
      <c r="E93" s="206"/>
      <c r="F93" s="108"/>
    </row>
    <row r="94" spans="1:6" s="22" customFormat="1" ht="19.5" customHeight="1" hidden="1" thickBot="1">
      <c r="A94" s="164"/>
      <c r="B94" s="46"/>
      <c r="C94" s="168" t="s">
        <v>65</v>
      </c>
      <c r="D94" s="20" t="s">
        <v>66</v>
      </c>
      <c r="E94" s="21"/>
      <c r="F94" s="21"/>
    </row>
    <row r="95" spans="1:6" s="11" customFormat="1" ht="20.25" customHeight="1" hidden="1" thickBot="1">
      <c r="A95" s="9">
        <v>710</v>
      </c>
      <c r="B95" s="522" t="s">
        <v>84</v>
      </c>
      <c r="C95" s="523"/>
      <c r="D95" s="524"/>
      <c r="E95" s="10">
        <f>E102+E96</f>
        <v>0</v>
      </c>
      <c r="F95" s="166">
        <f>F96</f>
        <v>0</v>
      </c>
    </row>
    <row r="96" spans="1:6" s="16" customFormat="1" ht="18.75" customHeight="1" hidden="1">
      <c r="A96" s="63"/>
      <c r="B96" s="14">
        <v>71004</v>
      </c>
      <c r="C96" s="500" t="s">
        <v>85</v>
      </c>
      <c r="D96" s="501"/>
      <c r="E96" s="15">
        <f>E97</f>
        <v>0</v>
      </c>
      <c r="F96" s="15">
        <f>F97</f>
        <v>0</v>
      </c>
    </row>
    <row r="97" spans="1:6" s="22" customFormat="1" ht="18.75" customHeight="1" hidden="1">
      <c r="A97" s="164"/>
      <c r="B97" s="46"/>
      <c r="C97" s="172"/>
      <c r="D97" s="190" t="s">
        <v>248</v>
      </c>
      <c r="E97" s="79"/>
      <c r="F97" s="79"/>
    </row>
    <row r="98" spans="1:6" s="22" customFormat="1" ht="21.75" customHeight="1" hidden="1">
      <c r="A98" s="40"/>
      <c r="B98" s="71"/>
      <c r="C98" s="42" t="s">
        <v>24</v>
      </c>
      <c r="D98" s="43" t="s">
        <v>25</v>
      </c>
      <c r="E98" s="44"/>
      <c r="F98" s="44"/>
    </row>
    <row r="99" spans="1:6" s="22" customFormat="1" ht="8.25" customHeight="1" hidden="1">
      <c r="A99" s="164"/>
      <c r="B99" s="46"/>
      <c r="C99" s="47"/>
      <c r="D99" s="48"/>
      <c r="E99" s="49"/>
      <c r="F99" s="49"/>
    </row>
    <row r="100" spans="1:6" s="6" customFormat="1" ht="8.25" customHeight="1" hidden="1" thickBot="1">
      <c r="A100" s="72">
        <v>1</v>
      </c>
      <c r="B100" s="72">
        <v>2</v>
      </c>
      <c r="C100" s="72">
        <v>3</v>
      </c>
      <c r="D100" s="72">
        <v>4</v>
      </c>
      <c r="E100" s="72">
        <v>5</v>
      </c>
      <c r="F100" s="72">
        <v>6</v>
      </c>
    </row>
    <row r="101" spans="1:7" s="11" customFormat="1" ht="23.25" customHeight="1" thickBot="1">
      <c r="A101" s="9">
        <v>750</v>
      </c>
      <c r="B101" s="522" t="s">
        <v>86</v>
      </c>
      <c r="C101" s="523"/>
      <c r="D101" s="524"/>
      <c r="E101" s="10">
        <f>E114+E102+E108+E150+E156</f>
        <v>10626</v>
      </c>
      <c r="F101" s="10">
        <f>F114+F102+F108+F150</f>
        <v>6877</v>
      </c>
      <c r="G101" s="62">
        <f>E101-F101</f>
        <v>3749</v>
      </c>
    </row>
    <row r="102" spans="1:6" s="16" customFormat="1" ht="18.75" customHeight="1" hidden="1">
      <c r="A102" s="63"/>
      <c r="B102" s="14">
        <v>75011</v>
      </c>
      <c r="C102" s="14"/>
      <c r="D102" s="14" t="s">
        <v>87</v>
      </c>
      <c r="E102" s="15">
        <f>SUM(E103:E104)</f>
        <v>0</v>
      </c>
      <c r="F102" s="15">
        <f>SUM(F105:F107)</f>
        <v>0</v>
      </c>
    </row>
    <row r="103" spans="1:6" s="22" customFormat="1" ht="51" hidden="1">
      <c r="A103" s="27"/>
      <c r="B103" s="73"/>
      <c r="C103" s="19" t="s">
        <v>88</v>
      </c>
      <c r="D103" s="39" t="s">
        <v>89</v>
      </c>
      <c r="E103" s="37"/>
      <c r="F103" s="21"/>
    </row>
    <row r="104" spans="1:6" s="22" customFormat="1" ht="51" hidden="1">
      <c r="A104" s="17"/>
      <c r="B104" s="32"/>
      <c r="C104" s="24" t="s">
        <v>90</v>
      </c>
      <c r="D104" s="33" t="s">
        <v>91</v>
      </c>
      <c r="E104" s="34"/>
      <c r="F104" s="26"/>
    </row>
    <row r="105" spans="1:6" s="22" customFormat="1" ht="16.5" customHeight="1" hidden="1">
      <c r="A105" s="17"/>
      <c r="B105" s="23"/>
      <c r="C105" s="24" t="s">
        <v>12</v>
      </c>
      <c r="D105" s="25" t="s">
        <v>13</v>
      </c>
      <c r="E105" s="26"/>
      <c r="F105" s="26"/>
    </row>
    <row r="106" spans="1:6" s="22" customFormat="1" ht="16.5" customHeight="1" hidden="1">
      <c r="A106" s="17"/>
      <c r="B106" s="23"/>
      <c r="C106" s="24" t="s">
        <v>16</v>
      </c>
      <c r="D106" s="25" t="s">
        <v>17</v>
      </c>
      <c r="E106" s="26"/>
      <c r="F106" s="26"/>
    </row>
    <row r="107" spans="1:6" s="22" customFormat="1" ht="16.5" customHeight="1" hidden="1">
      <c r="A107" s="17"/>
      <c r="B107" s="23"/>
      <c r="C107" s="28" t="s">
        <v>18</v>
      </c>
      <c r="D107" s="25" t="s">
        <v>19</v>
      </c>
      <c r="E107" s="26"/>
      <c r="F107" s="26"/>
    </row>
    <row r="108" spans="1:6" s="16" customFormat="1" ht="22.5" customHeight="1" hidden="1">
      <c r="A108" s="74"/>
      <c r="B108" s="30">
        <v>75022</v>
      </c>
      <c r="C108" s="30"/>
      <c r="D108" s="30" t="s">
        <v>92</v>
      </c>
      <c r="E108" s="31"/>
      <c r="F108" s="31">
        <f>SUM(F109:F113)</f>
        <v>0</v>
      </c>
    </row>
    <row r="109" spans="1:6" s="22" customFormat="1" ht="15.75" customHeight="1" hidden="1">
      <c r="A109" s="17"/>
      <c r="B109" s="18"/>
      <c r="C109" s="19" t="s">
        <v>93</v>
      </c>
      <c r="D109" s="20" t="s">
        <v>94</v>
      </c>
      <c r="E109" s="21"/>
      <c r="F109" s="21"/>
    </row>
    <row r="110" spans="1:6" s="22" customFormat="1" ht="15.75" customHeight="1" hidden="1">
      <c r="A110" s="17"/>
      <c r="B110" s="23"/>
      <c r="C110" s="24" t="s">
        <v>22</v>
      </c>
      <c r="D110" s="25" t="s">
        <v>23</v>
      </c>
      <c r="E110" s="26"/>
      <c r="F110" s="26"/>
    </row>
    <row r="111" spans="1:6" s="22" customFormat="1" ht="15.75" customHeight="1" hidden="1">
      <c r="A111" s="17"/>
      <c r="B111" s="23"/>
      <c r="C111" s="24" t="s">
        <v>95</v>
      </c>
      <c r="D111" s="25" t="s">
        <v>96</v>
      </c>
      <c r="E111" s="26"/>
      <c r="F111" s="26"/>
    </row>
    <row r="112" spans="1:6" s="22" customFormat="1" ht="15.75" customHeight="1" hidden="1">
      <c r="A112" s="17"/>
      <c r="B112" s="23"/>
      <c r="C112" s="24" t="s">
        <v>24</v>
      </c>
      <c r="D112" s="25" t="s">
        <v>25</v>
      </c>
      <c r="E112" s="26"/>
      <c r="F112" s="26"/>
    </row>
    <row r="113" spans="1:6" s="22" customFormat="1" ht="15.75" customHeight="1" hidden="1">
      <c r="A113" s="17"/>
      <c r="B113" s="23"/>
      <c r="C113" s="28" t="s">
        <v>97</v>
      </c>
      <c r="D113" s="25" t="s">
        <v>98</v>
      </c>
      <c r="E113" s="26"/>
      <c r="F113" s="26"/>
    </row>
    <row r="114" spans="1:6" s="16" customFormat="1" ht="16.5" customHeight="1">
      <c r="A114" s="157"/>
      <c r="B114" s="30">
        <v>75023</v>
      </c>
      <c r="C114" s="505" t="s">
        <v>99</v>
      </c>
      <c r="D114" s="521"/>
      <c r="E114" s="31">
        <f>E122</f>
        <v>10626</v>
      </c>
      <c r="F114" s="31">
        <f>F122</f>
        <v>6877</v>
      </c>
    </row>
    <row r="115" spans="1:6" s="22" customFormat="1" ht="17.25" customHeight="1" hidden="1">
      <c r="A115" s="164"/>
      <c r="B115" s="46"/>
      <c r="C115" s="107" t="s">
        <v>102</v>
      </c>
      <c r="D115" s="197" t="s">
        <v>103</v>
      </c>
      <c r="E115" s="108"/>
      <c r="F115" s="108"/>
    </row>
    <row r="116" spans="1:6" s="22" customFormat="1" ht="17.25" customHeight="1" hidden="1">
      <c r="A116" s="164"/>
      <c r="B116" s="46"/>
      <c r="C116" s="107" t="s">
        <v>12</v>
      </c>
      <c r="D116" s="197" t="s">
        <v>13</v>
      </c>
      <c r="E116" s="108"/>
      <c r="F116" s="108"/>
    </row>
    <row r="117" spans="1:6" s="22" customFormat="1" ht="17.25" customHeight="1" hidden="1">
      <c r="A117" s="164"/>
      <c r="B117" s="46"/>
      <c r="C117" s="107" t="s">
        <v>14</v>
      </c>
      <c r="D117" s="197" t="s">
        <v>15</v>
      </c>
      <c r="E117" s="108"/>
      <c r="F117" s="108"/>
    </row>
    <row r="118" spans="1:6" s="22" customFormat="1" ht="17.25" customHeight="1" hidden="1">
      <c r="A118" s="164"/>
      <c r="B118" s="46"/>
      <c r="C118" s="107" t="s">
        <v>16</v>
      </c>
      <c r="D118" s="197" t="s">
        <v>17</v>
      </c>
      <c r="E118" s="108"/>
      <c r="F118" s="108"/>
    </row>
    <row r="119" spans="1:6" s="22" customFormat="1" ht="17.25" customHeight="1" hidden="1">
      <c r="A119" s="164"/>
      <c r="B119" s="46"/>
      <c r="C119" s="107" t="s">
        <v>18</v>
      </c>
      <c r="D119" s="197" t="s">
        <v>19</v>
      </c>
      <c r="E119" s="108"/>
      <c r="F119" s="108"/>
    </row>
    <row r="120" spans="1:6" s="22" customFormat="1" ht="17.25" customHeight="1" hidden="1">
      <c r="A120" s="164"/>
      <c r="B120" s="46"/>
      <c r="C120" s="107" t="s">
        <v>104</v>
      </c>
      <c r="D120" s="197" t="s">
        <v>105</v>
      </c>
      <c r="E120" s="108"/>
      <c r="F120" s="108"/>
    </row>
    <row r="121" spans="1:6" s="22" customFormat="1" ht="17.25" customHeight="1" hidden="1">
      <c r="A121" s="164"/>
      <c r="B121" s="46"/>
      <c r="C121" s="107" t="s">
        <v>20</v>
      </c>
      <c r="D121" s="197" t="s">
        <v>21</v>
      </c>
      <c r="E121" s="108"/>
      <c r="F121" s="108"/>
    </row>
    <row r="122" spans="1:6" s="22" customFormat="1" ht="15.75" customHeight="1">
      <c r="A122" s="164"/>
      <c r="B122" s="46"/>
      <c r="C122" s="171"/>
      <c r="D122" s="195" t="s">
        <v>234</v>
      </c>
      <c r="E122" s="21">
        <f>E124+E130+E131+E141+E145</f>
        <v>10626</v>
      </c>
      <c r="F122" s="21">
        <f>F124+F130+F131+F141+F145</f>
        <v>6877</v>
      </c>
    </row>
    <row r="123" spans="1:6" s="22" customFormat="1" ht="17.25" customHeight="1" hidden="1">
      <c r="A123" s="164"/>
      <c r="B123" s="46"/>
      <c r="C123" s="107" t="s">
        <v>22</v>
      </c>
      <c r="D123" s="245" t="s">
        <v>23</v>
      </c>
      <c r="E123" s="108">
        <f>E124</f>
        <v>4360</v>
      </c>
      <c r="F123" s="108"/>
    </row>
    <row r="124" spans="1:6" s="16" customFormat="1" ht="15.75" customHeight="1">
      <c r="A124" s="157"/>
      <c r="B124" s="154"/>
      <c r="C124" s="244"/>
      <c r="D124" s="255" t="s">
        <v>263</v>
      </c>
      <c r="E124" s="256">
        <v>4360</v>
      </c>
      <c r="F124" s="257"/>
    </row>
    <row r="125" spans="1:6" s="22" customFormat="1" ht="17.25" customHeight="1" hidden="1">
      <c r="A125" s="164"/>
      <c r="B125" s="46"/>
      <c r="C125" s="107" t="s">
        <v>61</v>
      </c>
      <c r="D125" s="246" t="s">
        <v>62</v>
      </c>
      <c r="E125" s="44"/>
      <c r="F125" s="44"/>
    </row>
    <row r="126" spans="1:6" s="22" customFormat="1" ht="17.25" customHeight="1" hidden="1">
      <c r="A126" s="164"/>
      <c r="B126" s="46"/>
      <c r="C126" s="107" t="s">
        <v>70</v>
      </c>
      <c r="D126" s="197" t="s">
        <v>71</v>
      </c>
      <c r="E126" s="108"/>
      <c r="F126" s="108"/>
    </row>
    <row r="127" spans="1:6" s="22" customFormat="1" ht="17.25" customHeight="1" hidden="1">
      <c r="A127" s="164"/>
      <c r="B127" s="46"/>
      <c r="C127" s="107" t="s">
        <v>106</v>
      </c>
      <c r="D127" s="197" t="s">
        <v>107</v>
      </c>
      <c r="E127" s="108"/>
      <c r="F127" s="108"/>
    </row>
    <row r="128" spans="1:6" s="16" customFormat="1" ht="19.5" customHeight="1" hidden="1">
      <c r="A128" s="157"/>
      <c r="B128" s="154"/>
      <c r="C128" s="241"/>
      <c r="D128" s="146" t="s">
        <v>236</v>
      </c>
      <c r="E128" s="242"/>
      <c r="F128" s="242"/>
    </row>
    <row r="129" spans="1:6" s="22" customFormat="1" ht="17.25" customHeight="1" hidden="1">
      <c r="A129" s="164"/>
      <c r="B129" s="46"/>
      <c r="C129" s="107" t="s">
        <v>24</v>
      </c>
      <c r="D129" s="197" t="s">
        <v>25</v>
      </c>
      <c r="E129" s="108">
        <f>E130+E131</f>
        <v>6266</v>
      </c>
      <c r="F129" s="108">
        <f>F130+F131</f>
        <v>6500</v>
      </c>
    </row>
    <row r="130" spans="1:6" s="16" customFormat="1" ht="15.75" customHeight="1">
      <c r="A130" s="157"/>
      <c r="B130" s="154"/>
      <c r="C130" s="155"/>
      <c r="D130" s="243" t="s">
        <v>264</v>
      </c>
      <c r="E130" s="235">
        <v>526</v>
      </c>
      <c r="F130" s="87"/>
    </row>
    <row r="131" spans="1:6" s="16" customFormat="1" ht="15.75" customHeight="1">
      <c r="A131" s="157"/>
      <c r="B131" s="154"/>
      <c r="C131" s="155"/>
      <c r="D131" s="240" t="s">
        <v>470</v>
      </c>
      <c r="E131" s="259">
        <v>5740</v>
      </c>
      <c r="F131" s="259">
        <v>6500</v>
      </c>
    </row>
    <row r="132" spans="1:6" s="22" customFormat="1" ht="17.25" customHeight="1" hidden="1">
      <c r="A132" s="164"/>
      <c r="B132" s="46"/>
      <c r="C132" s="171" t="s">
        <v>108</v>
      </c>
      <c r="D132" s="69" t="s">
        <v>109</v>
      </c>
      <c r="E132" s="34"/>
      <c r="F132" s="34"/>
    </row>
    <row r="133" spans="1:6" s="22" customFormat="1" ht="25.5" hidden="1">
      <c r="A133" s="164"/>
      <c r="B133" s="46"/>
      <c r="C133" s="172" t="s">
        <v>110</v>
      </c>
      <c r="D133" s="36" t="s">
        <v>111</v>
      </c>
      <c r="E133" s="34"/>
      <c r="F133" s="34"/>
    </row>
    <row r="134" spans="1:6" s="22" customFormat="1" ht="25.5" hidden="1">
      <c r="A134" s="164"/>
      <c r="B134" s="46"/>
      <c r="C134" s="172" t="s">
        <v>112</v>
      </c>
      <c r="D134" s="36" t="s">
        <v>113</v>
      </c>
      <c r="E134" s="34"/>
      <c r="F134" s="34"/>
    </row>
    <row r="135" spans="1:6" s="22" customFormat="1" ht="25.5" hidden="1">
      <c r="A135" s="164"/>
      <c r="B135" s="46"/>
      <c r="C135" s="172" t="s">
        <v>80</v>
      </c>
      <c r="D135" s="36" t="s">
        <v>81</v>
      </c>
      <c r="E135" s="34"/>
      <c r="F135" s="34"/>
    </row>
    <row r="136" spans="1:6" s="22" customFormat="1" ht="16.5" customHeight="1" hidden="1">
      <c r="A136" s="164"/>
      <c r="B136" s="46"/>
      <c r="C136" s="172" t="s">
        <v>97</v>
      </c>
      <c r="D136" s="69" t="s">
        <v>98</v>
      </c>
      <c r="E136" s="34"/>
      <c r="F136" s="34"/>
    </row>
    <row r="137" spans="1:6" s="22" customFormat="1" ht="16.5" customHeight="1" hidden="1">
      <c r="A137" s="164"/>
      <c r="B137" s="46"/>
      <c r="C137" s="172" t="s">
        <v>65</v>
      </c>
      <c r="D137" s="69" t="s">
        <v>66</v>
      </c>
      <c r="E137" s="34"/>
      <c r="F137" s="34"/>
    </row>
    <row r="138" spans="1:6" s="22" customFormat="1" ht="14.25" customHeight="1" hidden="1">
      <c r="A138" s="164"/>
      <c r="B138" s="46"/>
      <c r="C138" s="222" t="s">
        <v>26</v>
      </c>
      <c r="D138" s="69" t="s">
        <v>27</v>
      </c>
      <c r="E138" s="34"/>
      <c r="F138" s="34"/>
    </row>
    <row r="139" spans="1:6" s="22" customFormat="1" ht="12" customHeight="1" hidden="1">
      <c r="A139" s="164"/>
      <c r="B139" s="46"/>
      <c r="C139" s="47"/>
      <c r="D139" s="260"/>
      <c r="E139" s="261"/>
      <c r="F139" s="261"/>
    </row>
    <row r="140" spans="1:6" s="6" customFormat="1" ht="7.5" customHeight="1" hidden="1">
      <c r="A140" s="165">
        <v>1</v>
      </c>
      <c r="B140" s="163">
        <v>2</v>
      </c>
      <c r="C140" s="50">
        <v>3</v>
      </c>
      <c r="D140" s="262">
        <v>4</v>
      </c>
      <c r="E140" s="262">
        <v>5</v>
      </c>
      <c r="F140" s="262">
        <v>6</v>
      </c>
    </row>
    <row r="141" spans="1:6" s="16" customFormat="1" ht="15.75" customHeight="1" hidden="1">
      <c r="A141" s="157"/>
      <c r="B141" s="154"/>
      <c r="C141" s="155"/>
      <c r="D141" s="240" t="s">
        <v>271</v>
      </c>
      <c r="E141" s="259"/>
      <c r="F141" s="259"/>
    </row>
    <row r="142" spans="1:6" s="22" customFormat="1" ht="25.5" hidden="1">
      <c r="A142" s="164"/>
      <c r="B142" s="159"/>
      <c r="C142" s="196" t="s">
        <v>259</v>
      </c>
      <c r="D142" s="258" t="s">
        <v>260</v>
      </c>
      <c r="E142" s="44">
        <v>5750</v>
      </c>
      <c r="F142" s="44"/>
    </row>
    <row r="143" spans="1:6" s="22" customFormat="1" ht="25.5" hidden="1">
      <c r="A143" s="164"/>
      <c r="B143" s="46"/>
      <c r="C143" s="168" t="s">
        <v>114</v>
      </c>
      <c r="D143" s="39" t="s">
        <v>115</v>
      </c>
      <c r="E143" s="21"/>
      <c r="F143" s="21"/>
    </row>
    <row r="144" spans="1:6" s="22" customFormat="1" ht="25.5" hidden="1">
      <c r="A144" s="164"/>
      <c r="B144" s="46"/>
      <c r="C144" s="107" t="s">
        <v>116</v>
      </c>
      <c r="D144" s="263" t="s">
        <v>117</v>
      </c>
      <c r="E144" s="264"/>
      <c r="F144" s="264">
        <f>F145</f>
        <v>377</v>
      </c>
    </row>
    <row r="145" spans="1:6" s="16" customFormat="1" ht="15.75" customHeight="1" thickBot="1">
      <c r="A145" s="157"/>
      <c r="B145" s="154"/>
      <c r="C145" s="244"/>
      <c r="D145" s="265" t="s">
        <v>265</v>
      </c>
      <c r="E145" s="266"/>
      <c r="F145" s="266">
        <v>377</v>
      </c>
    </row>
    <row r="146" spans="1:6" s="22" customFormat="1" ht="19.5" customHeight="1" hidden="1">
      <c r="A146" s="164"/>
      <c r="B146" s="46"/>
      <c r="C146" s="171" t="s">
        <v>35</v>
      </c>
      <c r="D146" s="20" t="s">
        <v>36</v>
      </c>
      <c r="E146" s="21"/>
      <c r="F146" s="21"/>
    </row>
    <row r="147" spans="1:6" s="22" customFormat="1" ht="25.5" hidden="1">
      <c r="A147" s="164"/>
      <c r="B147" s="46"/>
      <c r="C147" s="172" t="s">
        <v>118</v>
      </c>
      <c r="D147" s="33" t="s">
        <v>119</v>
      </c>
      <c r="E147" s="26"/>
      <c r="F147" s="26"/>
    </row>
    <row r="148" spans="1:6" s="22" customFormat="1" ht="17.25" customHeight="1" hidden="1">
      <c r="A148" s="164"/>
      <c r="B148" s="46"/>
      <c r="C148" s="172" t="s">
        <v>37</v>
      </c>
      <c r="D148" s="25" t="s">
        <v>36</v>
      </c>
      <c r="E148" s="26"/>
      <c r="F148" s="26"/>
    </row>
    <row r="149" spans="1:6" s="22" customFormat="1" ht="17.25" customHeight="1" hidden="1">
      <c r="A149" s="164"/>
      <c r="B149" s="159"/>
      <c r="C149" s="28" t="s">
        <v>120</v>
      </c>
      <c r="D149" s="25" t="s">
        <v>36</v>
      </c>
      <c r="E149" s="26"/>
      <c r="F149" s="26"/>
    </row>
    <row r="150" spans="1:6" s="16" customFormat="1" ht="22.5" customHeight="1" hidden="1">
      <c r="A150" s="157"/>
      <c r="B150" s="161">
        <v>75075</v>
      </c>
      <c r="C150" s="30"/>
      <c r="D150" s="30" t="s">
        <v>121</v>
      </c>
      <c r="E150" s="31"/>
      <c r="F150" s="31">
        <f>SUM(F151:F155)</f>
        <v>0</v>
      </c>
    </row>
    <row r="151" spans="1:6" s="22" customFormat="1" ht="17.25" customHeight="1" hidden="1">
      <c r="A151" s="164"/>
      <c r="B151" s="159"/>
      <c r="C151" s="19" t="s">
        <v>20</v>
      </c>
      <c r="D151" s="20" t="s">
        <v>21</v>
      </c>
      <c r="E151" s="21"/>
      <c r="F151" s="21"/>
    </row>
    <row r="152" spans="1:6" s="22" customFormat="1" ht="17.25" customHeight="1" hidden="1">
      <c r="A152" s="164"/>
      <c r="B152" s="160"/>
      <c r="C152" s="24" t="s">
        <v>22</v>
      </c>
      <c r="D152" s="25" t="s">
        <v>23</v>
      </c>
      <c r="E152" s="26"/>
      <c r="F152" s="26"/>
    </row>
    <row r="153" spans="1:6" s="22" customFormat="1" ht="17.25" customHeight="1" hidden="1">
      <c r="A153" s="164"/>
      <c r="B153" s="160"/>
      <c r="C153" s="24" t="s">
        <v>95</v>
      </c>
      <c r="D153" s="25" t="s">
        <v>96</v>
      </c>
      <c r="E153" s="26"/>
      <c r="F153" s="26"/>
    </row>
    <row r="154" spans="1:6" s="22" customFormat="1" ht="17.25" customHeight="1" hidden="1">
      <c r="A154" s="164"/>
      <c r="B154" s="160"/>
      <c r="C154" s="24" t="s">
        <v>24</v>
      </c>
      <c r="D154" s="25" t="s">
        <v>25</v>
      </c>
      <c r="E154" s="26"/>
      <c r="F154" s="26"/>
    </row>
    <row r="155" spans="1:6" s="22" customFormat="1" ht="17.25" customHeight="1" hidden="1">
      <c r="A155" s="164"/>
      <c r="B155" s="160"/>
      <c r="C155" s="28" t="s">
        <v>65</v>
      </c>
      <c r="D155" s="25" t="s">
        <v>66</v>
      </c>
      <c r="E155" s="26"/>
      <c r="F155" s="26"/>
    </row>
    <row r="156" spans="1:6" s="16" customFormat="1" ht="22.5" customHeight="1" hidden="1">
      <c r="A156" s="157"/>
      <c r="B156" s="30">
        <v>75095</v>
      </c>
      <c r="C156" s="30"/>
      <c r="D156" s="192" t="s">
        <v>48</v>
      </c>
      <c r="E156" s="193">
        <f>E157</f>
        <v>0</v>
      </c>
      <c r="F156" s="31">
        <f>SUM(F157:F161)</f>
        <v>0</v>
      </c>
    </row>
    <row r="157" spans="1:6" s="22" customFormat="1" ht="20.25" customHeight="1" hidden="1" thickBot="1">
      <c r="A157" s="164"/>
      <c r="B157" s="159"/>
      <c r="C157" s="38" t="s">
        <v>20</v>
      </c>
      <c r="D157" s="145" t="s">
        <v>251</v>
      </c>
      <c r="E157" s="21"/>
      <c r="F157" s="21"/>
    </row>
    <row r="158" spans="1:6" s="11" customFormat="1" ht="46.5" customHeight="1" thickBot="1">
      <c r="A158" s="489">
        <v>751</v>
      </c>
      <c r="B158" s="517" t="s">
        <v>122</v>
      </c>
      <c r="C158" s="518"/>
      <c r="D158" s="519"/>
      <c r="E158" s="10">
        <f>E159+E164</f>
        <v>7920</v>
      </c>
      <c r="F158" s="166">
        <f>F159+F164</f>
        <v>0</v>
      </c>
    </row>
    <row r="159" spans="1:6" s="16" customFormat="1" ht="28.5" hidden="1">
      <c r="A159" s="488"/>
      <c r="B159" s="58">
        <v>75101</v>
      </c>
      <c r="C159" s="231"/>
      <c r="D159" s="95" t="s">
        <v>123</v>
      </c>
      <c r="E159" s="59">
        <f>E160</f>
        <v>0</v>
      </c>
      <c r="F159" s="59">
        <f>SUM(F161:F163)</f>
        <v>0</v>
      </c>
    </row>
    <row r="160" spans="1:6" s="22" customFormat="1" ht="51" hidden="1">
      <c r="A160" s="45"/>
      <c r="B160" s="177"/>
      <c r="C160" s="171" t="s">
        <v>88</v>
      </c>
      <c r="D160" s="65" t="s">
        <v>89</v>
      </c>
      <c r="E160" s="37"/>
      <c r="F160" s="21"/>
    </row>
    <row r="161" spans="1:6" s="22" customFormat="1" ht="17.25" customHeight="1" hidden="1">
      <c r="A161" s="45"/>
      <c r="B161" s="46"/>
      <c r="C161" s="172" t="s">
        <v>16</v>
      </c>
      <c r="D161" s="25" t="s">
        <v>17</v>
      </c>
      <c r="E161" s="26"/>
      <c r="F161" s="26"/>
    </row>
    <row r="162" spans="1:6" s="22" customFormat="1" ht="17.25" customHeight="1" hidden="1">
      <c r="A162" s="45"/>
      <c r="B162" s="46"/>
      <c r="C162" s="172" t="s">
        <v>18</v>
      </c>
      <c r="D162" s="25" t="s">
        <v>19</v>
      </c>
      <c r="E162" s="26"/>
      <c r="F162" s="26"/>
    </row>
    <row r="163" spans="1:6" s="22" customFormat="1" ht="17.25" customHeight="1" hidden="1">
      <c r="A163" s="45"/>
      <c r="B163" s="46"/>
      <c r="C163" s="173" t="s">
        <v>20</v>
      </c>
      <c r="D163" s="25" t="s">
        <v>21</v>
      </c>
      <c r="E163" s="26"/>
      <c r="F163" s="26"/>
    </row>
    <row r="164" spans="1:6" s="16" customFormat="1" ht="25.5" customHeight="1">
      <c r="A164" s="493"/>
      <c r="B164" s="30">
        <v>75113</v>
      </c>
      <c r="C164" s="161"/>
      <c r="D164" s="83" t="s">
        <v>474</v>
      </c>
      <c r="E164" s="31">
        <f>E165</f>
        <v>7920</v>
      </c>
      <c r="F164" s="31">
        <f>SUM(F167:F173)</f>
        <v>0</v>
      </c>
    </row>
    <row r="165" spans="1:6" s="22" customFormat="1" ht="18" customHeight="1">
      <c r="A165" s="494"/>
      <c r="B165" s="177"/>
      <c r="C165" s="168"/>
      <c r="D165" s="194" t="s">
        <v>476</v>
      </c>
      <c r="E165" s="143">
        <v>7920</v>
      </c>
      <c r="F165" s="21"/>
    </row>
    <row r="166" spans="1:6" s="16" customFormat="1" ht="27.75" customHeight="1">
      <c r="A166" s="179"/>
      <c r="B166" s="180"/>
      <c r="C166" s="267"/>
      <c r="D166" s="525" t="s">
        <v>475</v>
      </c>
      <c r="E166" s="525"/>
      <c r="F166" s="526"/>
    </row>
    <row r="167" spans="1:6" s="22" customFormat="1" ht="17.25" customHeight="1" hidden="1">
      <c r="A167" s="45"/>
      <c r="B167" s="46"/>
      <c r="C167" s="172" t="s">
        <v>93</v>
      </c>
      <c r="D167" s="25" t="s">
        <v>94</v>
      </c>
      <c r="E167" s="26"/>
      <c r="F167" s="26"/>
    </row>
    <row r="168" spans="1:6" s="22" customFormat="1" ht="17.25" customHeight="1" hidden="1">
      <c r="A168" s="45"/>
      <c r="B168" s="46"/>
      <c r="C168" s="172" t="s">
        <v>16</v>
      </c>
      <c r="D168" s="25" t="s">
        <v>17</v>
      </c>
      <c r="E168" s="26"/>
      <c r="F168" s="26"/>
    </row>
    <row r="169" spans="1:6" s="22" customFormat="1" ht="17.25" customHeight="1" hidden="1">
      <c r="A169" s="45"/>
      <c r="B169" s="46"/>
      <c r="C169" s="172" t="s">
        <v>18</v>
      </c>
      <c r="D169" s="25" t="s">
        <v>19</v>
      </c>
      <c r="E169" s="26"/>
      <c r="F169" s="26"/>
    </row>
    <row r="170" spans="1:6" s="22" customFormat="1" ht="17.25" customHeight="1" hidden="1">
      <c r="A170" s="45"/>
      <c r="B170" s="46"/>
      <c r="C170" s="172" t="s">
        <v>20</v>
      </c>
      <c r="D170" s="25" t="s">
        <v>21</v>
      </c>
      <c r="E170" s="26"/>
      <c r="F170" s="26"/>
    </row>
    <row r="171" spans="1:6" s="22" customFormat="1" ht="17.25" customHeight="1" hidden="1">
      <c r="A171" s="45"/>
      <c r="B171" s="46"/>
      <c r="C171" s="172" t="s">
        <v>22</v>
      </c>
      <c r="D171" s="25" t="s">
        <v>23</v>
      </c>
      <c r="E171" s="26"/>
      <c r="F171" s="26"/>
    </row>
    <row r="172" spans="1:6" s="22" customFormat="1" ht="17.25" customHeight="1" hidden="1">
      <c r="A172" s="45"/>
      <c r="B172" s="46"/>
      <c r="C172" s="172" t="s">
        <v>61</v>
      </c>
      <c r="D172" s="25" t="s">
        <v>62</v>
      </c>
      <c r="E172" s="26"/>
      <c r="F172" s="26"/>
    </row>
    <row r="173" spans="1:6" s="22" customFormat="1" ht="17.25" customHeight="1" hidden="1" thickBot="1">
      <c r="A173" s="45"/>
      <c r="B173" s="46"/>
      <c r="C173" s="173" t="s">
        <v>24</v>
      </c>
      <c r="D173" s="25" t="s">
        <v>25</v>
      </c>
      <c r="E173" s="26"/>
      <c r="F173" s="26"/>
    </row>
    <row r="174" spans="1:6" s="11" customFormat="1" ht="23.25" customHeight="1" hidden="1" thickBot="1">
      <c r="A174" s="490">
        <v>752</v>
      </c>
      <c r="B174" s="52"/>
      <c r="C174" s="9"/>
      <c r="D174" s="81" t="s">
        <v>124</v>
      </c>
      <c r="E174" s="10">
        <f>E175</f>
        <v>0</v>
      </c>
      <c r="F174" s="10">
        <f>F175</f>
        <v>0</v>
      </c>
    </row>
    <row r="175" spans="1:6" s="16" customFormat="1" ht="23.25" customHeight="1" hidden="1">
      <c r="A175" s="56"/>
      <c r="B175" s="85">
        <v>75212</v>
      </c>
      <c r="C175" s="85"/>
      <c r="D175" s="86" t="s">
        <v>125</v>
      </c>
      <c r="E175" s="87">
        <f>SUM(E176:E180)-E178</f>
        <v>0</v>
      </c>
      <c r="F175" s="87">
        <f>SUM(F176:F180)-F178</f>
        <v>0</v>
      </c>
    </row>
    <row r="176" spans="1:6" s="22" customFormat="1" ht="51" hidden="1">
      <c r="A176" s="40"/>
      <c r="B176" s="88"/>
      <c r="C176" s="77" t="s">
        <v>88</v>
      </c>
      <c r="D176" s="89" t="s">
        <v>89</v>
      </c>
      <c r="E176" s="79"/>
      <c r="F176" s="79"/>
    </row>
    <row r="177" spans="1:6" s="22" customFormat="1" ht="12.75" customHeight="1" hidden="1">
      <c r="A177" s="164"/>
      <c r="B177" s="46"/>
      <c r="C177" s="47"/>
      <c r="D177" s="48"/>
      <c r="E177" s="49"/>
      <c r="F177" s="49"/>
    </row>
    <row r="178" spans="1:6" s="6" customFormat="1" ht="7.5" customHeight="1" hidden="1">
      <c r="A178" s="50">
        <v>1</v>
      </c>
      <c r="B178" s="50">
        <v>2</v>
      </c>
      <c r="C178" s="50">
        <v>3</v>
      </c>
      <c r="D178" s="50">
        <v>4</v>
      </c>
      <c r="E178" s="50">
        <v>5</v>
      </c>
      <c r="F178" s="50">
        <v>6</v>
      </c>
    </row>
    <row r="179" spans="1:6" s="22" customFormat="1" ht="38.25" hidden="1">
      <c r="A179" s="90"/>
      <c r="B179" s="91"/>
      <c r="C179" s="42" t="s">
        <v>68</v>
      </c>
      <c r="D179" s="43" t="s">
        <v>69</v>
      </c>
      <c r="E179" s="44"/>
      <c r="F179" s="44"/>
    </row>
    <row r="180" spans="1:6" s="22" customFormat="1" ht="16.5" customHeight="1" hidden="1" thickBot="1">
      <c r="A180" s="80"/>
      <c r="B180" s="92"/>
      <c r="C180" s="38" t="s">
        <v>24</v>
      </c>
      <c r="D180" s="39" t="s">
        <v>25</v>
      </c>
      <c r="E180" s="21"/>
      <c r="F180" s="21"/>
    </row>
    <row r="181" spans="1:6" ht="12.75" customHeight="1">
      <c r="A181" s="3"/>
      <c r="B181" s="3"/>
      <c r="C181" s="3"/>
      <c r="D181" s="3"/>
      <c r="E181" s="3"/>
      <c r="F181" s="3"/>
    </row>
    <row r="182" spans="1:6" s="6" customFormat="1" ht="7.5" customHeight="1" thickBot="1">
      <c r="A182" s="50">
        <v>1</v>
      </c>
      <c r="B182" s="50">
        <v>2</v>
      </c>
      <c r="C182" s="50">
        <v>3</v>
      </c>
      <c r="D182" s="50">
        <v>3</v>
      </c>
      <c r="E182" s="50">
        <v>4</v>
      </c>
      <c r="F182" s="50">
        <v>5</v>
      </c>
    </row>
    <row r="183" spans="1:7" s="11" customFormat="1" ht="27.75" customHeight="1" thickBot="1">
      <c r="A183" s="84">
        <v>754</v>
      </c>
      <c r="B183" s="517" t="s">
        <v>126</v>
      </c>
      <c r="C183" s="518"/>
      <c r="D183" s="519"/>
      <c r="E183" s="10">
        <f>E184+E190</f>
        <v>4070</v>
      </c>
      <c r="F183" s="10">
        <f>F184+F190</f>
        <v>12590</v>
      </c>
      <c r="G183" s="62">
        <f>E183-F183</f>
        <v>-8520</v>
      </c>
    </row>
    <row r="184" spans="1:6" s="16" customFormat="1" ht="21" customHeight="1">
      <c r="A184" s="63"/>
      <c r="B184" s="14">
        <v>75403</v>
      </c>
      <c r="C184" s="506" t="s">
        <v>127</v>
      </c>
      <c r="D184" s="507"/>
      <c r="E184" s="15">
        <f>E185</f>
        <v>3720</v>
      </c>
      <c r="F184" s="15">
        <f>F185</f>
        <v>3720</v>
      </c>
    </row>
    <row r="185" spans="1:6" s="22" customFormat="1" ht="15.75" customHeight="1">
      <c r="A185" s="164"/>
      <c r="B185" s="46"/>
      <c r="C185" s="171"/>
      <c r="D185" s="194" t="s">
        <v>234</v>
      </c>
      <c r="E185" s="108">
        <f>E186+E187</f>
        <v>3720</v>
      </c>
      <c r="F185" s="108">
        <f>F186+F187</f>
        <v>3720</v>
      </c>
    </row>
    <row r="186" spans="1:6" s="16" customFormat="1" ht="15.75" customHeight="1">
      <c r="A186" s="157"/>
      <c r="B186" s="154"/>
      <c r="C186" s="155"/>
      <c r="D186" s="243" t="s">
        <v>273</v>
      </c>
      <c r="E186" s="235"/>
      <c r="F186" s="268">
        <v>3720</v>
      </c>
    </row>
    <row r="187" spans="1:6" s="16" customFormat="1" ht="15.75" customHeight="1">
      <c r="A187" s="179"/>
      <c r="B187" s="180"/>
      <c r="C187" s="267"/>
      <c r="D187" s="479" t="s">
        <v>274</v>
      </c>
      <c r="E187" s="266">
        <v>3720</v>
      </c>
      <c r="F187" s="266"/>
    </row>
    <row r="188" spans="1:6" s="22" customFormat="1" ht="18.75" customHeight="1" hidden="1">
      <c r="A188" s="164"/>
      <c r="B188" s="247"/>
      <c r="C188" s="144" t="s">
        <v>266</v>
      </c>
      <c r="D188" s="478" t="s">
        <v>267</v>
      </c>
      <c r="E188" s="44"/>
      <c r="F188" s="44"/>
    </row>
    <row r="189" spans="1:6" s="22" customFormat="1" ht="18.75" customHeight="1" hidden="1">
      <c r="A189" s="164"/>
      <c r="B189" s="247"/>
      <c r="C189" s="38" t="s">
        <v>22</v>
      </c>
      <c r="D189" s="39" t="s">
        <v>23</v>
      </c>
      <c r="E189" s="21"/>
      <c r="F189" s="21"/>
    </row>
    <row r="190" spans="1:6" s="16" customFormat="1" ht="21" customHeight="1">
      <c r="A190" s="157"/>
      <c r="B190" s="30">
        <v>75412</v>
      </c>
      <c r="C190" s="532" t="s">
        <v>128</v>
      </c>
      <c r="D190" s="530"/>
      <c r="E190" s="31">
        <f>E200</f>
        <v>350</v>
      </c>
      <c r="F190" s="31">
        <f>F199</f>
        <v>8870</v>
      </c>
    </row>
    <row r="191" spans="1:6" s="22" customFormat="1" ht="38.25" hidden="1">
      <c r="A191" s="164"/>
      <c r="B191" s="174"/>
      <c r="C191" s="170" t="s">
        <v>68</v>
      </c>
      <c r="D191" s="43" t="s">
        <v>69</v>
      </c>
      <c r="E191" s="44"/>
      <c r="F191" s="44"/>
    </row>
    <row r="192" spans="1:6" s="22" customFormat="1" ht="16.5" customHeight="1" hidden="1">
      <c r="A192" s="164"/>
      <c r="B192" s="46"/>
      <c r="C192" s="171" t="s">
        <v>93</v>
      </c>
      <c r="D192" s="20" t="s">
        <v>94</v>
      </c>
      <c r="E192" s="21"/>
      <c r="F192" s="21"/>
    </row>
    <row r="193" spans="1:6" s="22" customFormat="1" ht="16.5" customHeight="1" hidden="1">
      <c r="A193" s="164"/>
      <c r="B193" s="46"/>
      <c r="C193" s="172" t="s">
        <v>16</v>
      </c>
      <c r="D193" s="25" t="s">
        <v>17</v>
      </c>
      <c r="E193" s="26"/>
      <c r="F193" s="26"/>
    </row>
    <row r="194" spans="1:6" s="22" customFormat="1" ht="16.5" customHeight="1" hidden="1">
      <c r="A194" s="164"/>
      <c r="B194" s="46"/>
      <c r="C194" s="172" t="s">
        <v>20</v>
      </c>
      <c r="D194" s="25" t="s">
        <v>21</v>
      </c>
      <c r="E194" s="26"/>
      <c r="F194" s="26"/>
    </row>
    <row r="195" spans="1:6" s="22" customFormat="1" ht="16.5" customHeight="1" hidden="1">
      <c r="A195" s="164"/>
      <c r="B195" s="46"/>
      <c r="C195" s="172" t="s">
        <v>22</v>
      </c>
      <c r="D195" s="25" t="s">
        <v>23</v>
      </c>
      <c r="E195" s="26"/>
      <c r="F195" s="26"/>
    </row>
    <row r="196" spans="1:6" s="22" customFormat="1" ht="16.5" customHeight="1" hidden="1">
      <c r="A196" s="164"/>
      <c r="B196" s="46"/>
      <c r="C196" s="172" t="s">
        <v>95</v>
      </c>
      <c r="D196" s="25" t="s">
        <v>96</v>
      </c>
      <c r="E196" s="26"/>
      <c r="F196" s="26"/>
    </row>
    <row r="197" spans="1:6" s="22" customFormat="1" ht="16.5" customHeight="1" hidden="1">
      <c r="A197" s="164"/>
      <c r="B197" s="46"/>
      <c r="C197" s="172" t="s">
        <v>61</v>
      </c>
      <c r="D197" s="25" t="s">
        <v>62</v>
      </c>
      <c r="E197" s="26"/>
      <c r="F197" s="26"/>
    </row>
    <row r="198" spans="1:6" s="22" customFormat="1" ht="16.5" customHeight="1" hidden="1">
      <c r="A198" s="164"/>
      <c r="B198" s="46"/>
      <c r="C198" s="173" t="s">
        <v>70</v>
      </c>
      <c r="D198" s="25" t="s">
        <v>71</v>
      </c>
      <c r="E198" s="26"/>
      <c r="F198" s="26"/>
    </row>
    <row r="199" spans="1:6" s="22" customFormat="1" ht="19.5" customHeight="1">
      <c r="A199" s="164"/>
      <c r="B199" s="46"/>
      <c r="C199" s="171"/>
      <c r="D199" s="194" t="s">
        <v>272</v>
      </c>
      <c r="E199" s="108"/>
      <c r="F199" s="108">
        <v>8870</v>
      </c>
    </row>
    <row r="200" spans="1:6" s="22" customFormat="1" ht="16.5" customHeight="1">
      <c r="A200" s="164"/>
      <c r="B200" s="46"/>
      <c r="C200" s="172" t="s">
        <v>35</v>
      </c>
      <c r="D200" s="194" t="s">
        <v>233</v>
      </c>
      <c r="E200" s="108">
        <f>E201</f>
        <v>350</v>
      </c>
      <c r="F200" s="108"/>
    </row>
    <row r="201" spans="1:6" s="22" customFormat="1" ht="17.25" customHeight="1" thickBot="1">
      <c r="A201" s="467"/>
      <c r="B201" s="468"/>
      <c r="C201" s="469" t="s">
        <v>118</v>
      </c>
      <c r="D201" s="470" t="s">
        <v>457</v>
      </c>
      <c r="E201" s="108">
        <v>350</v>
      </c>
      <c r="F201" s="471"/>
    </row>
    <row r="202" spans="1:6" s="22" customFormat="1" ht="22.5" customHeight="1" hidden="1">
      <c r="A202" s="164"/>
      <c r="B202" s="46"/>
      <c r="C202" s="42" t="s">
        <v>24</v>
      </c>
      <c r="D202" s="246" t="s">
        <v>25</v>
      </c>
      <c r="E202" s="44"/>
      <c r="F202" s="44">
        <v>350</v>
      </c>
    </row>
    <row r="203" spans="1:6" s="22" customFormat="1" ht="16.5" customHeight="1" hidden="1">
      <c r="A203" s="164"/>
      <c r="B203" s="46"/>
      <c r="C203" s="171" t="s">
        <v>97</v>
      </c>
      <c r="D203" s="20" t="s">
        <v>98</v>
      </c>
      <c r="E203" s="21"/>
      <c r="F203" s="21"/>
    </row>
    <row r="204" spans="1:6" s="22" customFormat="1" ht="16.5" customHeight="1" hidden="1">
      <c r="A204" s="164"/>
      <c r="B204" s="46"/>
      <c r="C204" s="172" t="s">
        <v>65</v>
      </c>
      <c r="D204" s="25" t="s">
        <v>66</v>
      </c>
      <c r="E204" s="26"/>
      <c r="F204" s="26"/>
    </row>
    <row r="205" spans="1:6" s="22" customFormat="1" ht="16.5" customHeight="1" hidden="1">
      <c r="A205" s="164"/>
      <c r="B205" s="46"/>
      <c r="C205" s="172" t="s">
        <v>35</v>
      </c>
      <c r="D205" s="145" t="s">
        <v>233</v>
      </c>
      <c r="E205" s="26"/>
      <c r="F205" s="26"/>
    </row>
    <row r="206" spans="1:6" s="22" customFormat="1" ht="15.75" customHeight="1" hidden="1">
      <c r="A206" s="164"/>
      <c r="B206" s="46"/>
      <c r="C206" s="173" t="s">
        <v>118</v>
      </c>
      <c r="D206" s="146" t="s">
        <v>2</v>
      </c>
      <c r="E206" s="26"/>
      <c r="F206" s="148"/>
    </row>
    <row r="207" spans="1:6" s="16" customFormat="1" ht="21" customHeight="1" hidden="1">
      <c r="A207" s="56"/>
      <c r="B207" s="58">
        <v>75414</v>
      </c>
      <c r="C207" s="30"/>
      <c r="D207" s="93" t="s">
        <v>129</v>
      </c>
      <c r="E207" s="31">
        <f>E208</f>
        <v>0</v>
      </c>
      <c r="F207" s="31">
        <f>SUM(F209:F212)</f>
        <v>0</v>
      </c>
    </row>
    <row r="208" spans="1:6" s="22" customFormat="1" ht="51" hidden="1">
      <c r="A208" s="27"/>
      <c r="B208" s="73"/>
      <c r="C208" s="19" t="s">
        <v>88</v>
      </c>
      <c r="D208" s="65" t="s">
        <v>89</v>
      </c>
      <c r="E208" s="37"/>
      <c r="F208" s="21"/>
    </row>
    <row r="209" spans="1:6" s="22" customFormat="1" ht="19.5" customHeight="1" hidden="1">
      <c r="A209" s="27"/>
      <c r="B209" s="35"/>
      <c r="C209" s="24" t="s">
        <v>22</v>
      </c>
      <c r="D209" s="36" t="s">
        <v>23</v>
      </c>
      <c r="E209" s="34"/>
      <c r="F209" s="26"/>
    </row>
    <row r="210" spans="1:6" s="22" customFormat="1" ht="19.5" customHeight="1" hidden="1">
      <c r="A210" s="27"/>
      <c r="B210" s="35"/>
      <c r="C210" s="24" t="s">
        <v>24</v>
      </c>
      <c r="D210" s="36" t="s">
        <v>25</v>
      </c>
      <c r="E210" s="34"/>
      <c r="F210" s="26"/>
    </row>
    <row r="211" spans="1:6" s="22" customFormat="1" ht="25.5" hidden="1">
      <c r="A211" s="27"/>
      <c r="B211" s="35"/>
      <c r="C211" s="24" t="s">
        <v>112</v>
      </c>
      <c r="D211" s="36" t="s">
        <v>113</v>
      </c>
      <c r="E211" s="34"/>
      <c r="F211" s="26"/>
    </row>
    <row r="212" spans="1:6" s="22" customFormat="1" ht="25.5" hidden="1">
      <c r="A212" s="27"/>
      <c r="B212" s="32"/>
      <c r="C212" s="28" t="s">
        <v>114</v>
      </c>
      <c r="D212" s="33" t="s">
        <v>115</v>
      </c>
      <c r="E212" s="26"/>
      <c r="F212" s="26"/>
    </row>
    <row r="213" spans="1:6" s="16" customFormat="1" ht="21" customHeight="1" hidden="1">
      <c r="A213" s="56"/>
      <c r="B213" s="30">
        <v>75495</v>
      </c>
      <c r="C213" s="30"/>
      <c r="D213" s="93" t="s">
        <v>48</v>
      </c>
      <c r="E213" s="31">
        <f>E214</f>
        <v>0</v>
      </c>
      <c r="F213" s="31">
        <f>F214</f>
        <v>0</v>
      </c>
    </row>
    <row r="214" spans="1:6" s="22" customFormat="1" ht="19.5" customHeight="1" hidden="1" thickBot="1">
      <c r="A214" s="17"/>
      <c r="B214" s="75"/>
      <c r="C214" s="38" t="s">
        <v>22</v>
      </c>
      <c r="D214" s="39" t="s">
        <v>23</v>
      </c>
      <c r="E214" s="21"/>
      <c r="F214" s="21"/>
    </row>
    <row r="215" spans="1:6" s="11" customFormat="1" ht="75.75" hidden="1" thickBot="1">
      <c r="A215" s="9">
        <v>756</v>
      </c>
      <c r="B215" s="9"/>
      <c r="C215" s="9"/>
      <c r="D215" s="81" t="s">
        <v>130</v>
      </c>
      <c r="E215" s="10">
        <f>E216+E218+E228+E239+E242</f>
        <v>0</v>
      </c>
      <c r="F215" s="10">
        <f>F216+F218+F228+F239+F242+F245</f>
        <v>0</v>
      </c>
    </row>
    <row r="216" spans="1:6" s="16" customFormat="1" ht="28.5" hidden="1">
      <c r="A216" s="56"/>
      <c r="B216" s="58">
        <v>75601</v>
      </c>
      <c r="C216" s="58"/>
      <c r="D216" s="95" t="s">
        <v>131</v>
      </c>
      <c r="E216" s="59">
        <f>E217</f>
        <v>0</v>
      </c>
      <c r="F216" s="59">
        <f>F217</f>
        <v>0</v>
      </c>
    </row>
    <row r="217" spans="1:6" s="22" customFormat="1" ht="25.5" hidden="1">
      <c r="A217" s="17"/>
      <c r="B217" s="75"/>
      <c r="C217" s="38" t="s">
        <v>132</v>
      </c>
      <c r="D217" s="39" t="s">
        <v>133</v>
      </c>
      <c r="E217" s="21"/>
      <c r="F217" s="21"/>
    </row>
    <row r="218" spans="1:6" s="16" customFormat="1" ht="42.75" customHeight="1" hidden="1">
      <c r="A218" s="94"/>
      <c r="B218" s="30">
        <v>75615</v>
      </c>
      <c r="C218" s="29"/>
      <c r="D218" s="93" t="s">
        <v>134</v>
      </c>
      <c r="E218" s="31">
        <f>SUM(E219:E227)-E222</f>
        <v>0</v>
      </c>
      <c r="F218" s="31">
        <f>SUM(F219:F227)-F222</f>
        <v>0</v>
      </c>
    </row>
    <row r="219" spans="1:6" s="22" customFormat="1" ht="17.25" customHeight="1" hidden="1">
      <c r="A219" s="17"/>
      <c r="B219" s="75"/>
      <c r="C219" s="19" t="s">
        <v>135</v>
      </c>
      <c r="D219" s="20" t="s">
        <v>136</v>
      </c>
      <c r="E219" s="21"/>
      <c r="F219" s="21"/>
    </row>
    <row r="220" spans="1:6" s="22" customFormat="1" ht="17.25" customHeight="1" hidden="1">
      <c r="A220" s="40"/>
      <c r="B220" s="88"/>
      <c r="C220" s="77" t="s">
        <v>137</v>
      </c>
      <c r="D220" s="78" t="s">
        <v>138</v>
      </c>
      <c r="E220" s="79"/>
      <c r="F220" s="79"/>
    </row>
    <row r="221" spans="1:6" s="22" customFormat="1" ht="8.25" customHeight="1" hidden="1">
      <c r="A221" s="164"/>
      <c r="B221" s="46"/>
      <c r="C221" s="47"/>
      <c r="D221" s="48"/>
      <c r="E221" s="49"/>
      <c r="F221" s="49"/>
    </row>
    <row r="222" spans="1:6" s="6" customFormat="1" ht="7.5" customHeight="1" hidden="1">
      <c r="A222" s="50">
        <v>1</v>
      </c>
      <c r="B222" s="50">
        <v>2</v>
      </c>
      <c r="C222" s="50">
        <v>3</v>
      </c>
      <c r="D222" s="50">
        <v>4</v>
      </c>
      <c r="E222" s="50">
        <v>5</v>
      </c>
      <c r="F222" s="50">
        <v>6</v>
      </c>
    </row>
    <row r="223" spans="1:6" s="22" customFormat="1" ht="17.25" customHeight="1" hidden="1">
      <c r="A223" s="17"/>
      <c r="B223" s="32"/>
      <c r="C223" s="24" t="s">
        <v>139</v>
      </c>
      <c r="D223" s="25" t="s">
        <v>140</v>
      </c>
      <c r="E223" s="26"/>
      <c r="F223" s="26"/>
    </row>
    <row r="224" spans="1:6" s="22" customFormat="1" ht="17.25" customHeight="1" hidden="1">
      <c r="A224" s="27"/>
      <c r="B224" s="35"/>
      <c r="C224" s="24" t="s">
        <v>141</v>
      </c>
      <c r="D224" s="69" t="s">
        <v>142</v>
      </c>
      <c r="E224" s="26"/>
      <c r="F224" s="26"/>
    </row>
    <row r="225" spans="1:6" s="22" customFormat="1" ht="17.25" customHeight="1" hidden="1">
      <c r="A225" s="27"/>
      <c r="B225" s="35"/>
      <c r="C225" s="24" t="s">
        <v>143</v>
      </c>
      <c r="D225" s="69" t="s">
        <v>144</v>
      </c>
      <c r="E225" s="34"/>
      <c r="F225" s="34"/>
    </row>
    <row r="226" spans="1:6" s="22" customFormat="1" ht="17.25" customHeight="1" hidden="1">
      <c r="A226" s="66"/>
      <c r="B226" s="73"/>
      <c r="C226" s="19" t="s">
        <v>76</v>
      </c>
      <c r="D226" s="67" t="s">
        <v>77</v>
      </c>
      <c r="E226" s="21"/>
      <c r="F226" s="21"/>
    </row>
    <row r="227" spans="1:6" s="22" customFormat="1" ht="25.5" hidden="1">
      <c r="A227" s="17"/>
      <c r="B227" s="32"/>
      <c r="C227" s="28" t="s">
        <v>145</v>
      </c>
      <c r="D227" s="33" t="s">
        <v>146</v>
      </c>
      <c r="E227" s="26"/>
      <c r="F227" s="26"/>
    </row>
    <row r="228" spans="1:6" s="16" customFormat="1" ht="60" customHeight="1" hidden="1">
      <c r="A228" s="74"/>
      <c r="B228" s="30">
        <v>75616</v>
      </c>
      <c r="C228" s="29"/>
      <c r="D228" s="93" t="s">
        <v>147</v>
      </c>
      <c r="E228" s="31">
        <f>SUM(E229:E238)</f>
        <v>0</v>
      </c>
      <c r="F228" s="31">
        <f>SUM(F229:F238)</f>
        <v>0</v>
      </c>
    </row>
    <row r="229" spans="1:6" s="22" customFormat="1" ht="16.5" customHeight="1" hidden="1">
      <c r="A229" s="27"/>
      <c r="B229" s="73"/>
      <c r="C229" s="19" t="s">
        <v>135</v>
      </c>
      <c r="D229" s="20" t="s">
        <v>136</v>
      </c>
      <c r="E229" s="21"/>
      <c r="F229" s="21"/>
    </row>
    <row r="230" spans="1:6" s="22" customFormat="1" ht="16.5" customHeight="1" hidden="1">
      <c r="A230" s="17"/>
      <c r="B230" s="32"/>
      <c r="C230" s="24" t="s">
        <v>137</v>
      </c>
      <c r="D230" s="69" t="s">
        <v>138</v>
      </c>
      <c r="E230" s="26"/>
      <c r="F230" s="26"/>
    </row>
    <row r="231" spans="1:6" s="22" customFormat="1" ht="16.5" customHeight="1" hidden="1">
      <c r="A231" s="27"/>
      <c r="B231" s="35"/>
      <c r="C231" s="24" t="s">
        <v>139</v>
      </c>
      <c r="D231" s="25" t="s">
        <v>140</v>
      </c>
      <c r="E231" s="26"/>
      <c r="F231" s="26"/>
    </row>
    <row r="232" spans="1:6" s="22" customFormat="1" ht="16.5" customHeight="1" hidden="1">
      <c r="A232" s="27"/>
      <c r="B232" s="35"/>
      <c r="C232" s="24" t="s">
        <v>141</v>
      </c>
      <c r="D232" s="69" t="s">
        <v>142</v>
      </c>
      <c r="E232" s="26"/>
      <c r="F232" s="26"/>
    </row>
    <row r="233" spans="1:6" s="22" customFormat="1" ht="16.5" customHeight="1" hidden="1">
      <c r="A233" s="27"/>
      <c r="B233" s="35"/>
      <c r="C233" s="24" t="s">
        <v>148</v>
      </c>
      <c r="D233" s="69" t="s">
        <v>149</v>
      </c>
      <c r="E233" s="26"/>
      <c r="F233" s="26"/>
    </row>
    <row r="234" spans="1:6" s="22" customFormat="1" ht="16.5" customHeight="1" hidden="1">
      <c r="A234" s="27"/>
      <c r="B234" s="35"/>
      <c r="C234" s="24" t="s">
        <v>150</v>
      </c>
      <c r="D234" s="69" t="s">
        <v>151</v>
      </c>
      <c r="E234" s="26"/>
      <c r="F234" s="26"/>
    </row>
    <row r="235" spans="1:6" s="22" customFormat="1" ht="25.5" hidden="1">
      <c r="A235" s="66"/>
      <c r="B235" s="73"/>
      <c r="C235" s="19" t="s">
        <v>152</v>
      </c>
      <c r="D235" s="65" t="s">
        <v>153</v>
      </c>
      <c r="E235" s="26"/>
      <c r="F235" s="26"/>
    </row>
    <row r="236" spans="1:6" s="22" customFormat="1" ht="15.75" customHeight="1" hidden="1">
      <c r="A236" s="27"/>
      <c r="B236" s="35"/>
      <c r="C236" s="24" t="s">
        <v>143</v>
      </c>
      <c r="D236" s="69" t="s">
        <v>144</v>
      </c>
      <c r="E236" s="26"/>
      <c r="F236" s="26"/>
    </row>
    <row r="237" spans="1:6" s="22" customFormat="1" ht="15.75" customHeight="1" hidden="1">
      <c r="A237" s="27"/>
      <c r="B237" s="35"/>
      <c r="C237" s="24" t="s">
        <v>76</v>
      </c>
      <c r="D237" s="69" t="s">
        <v>77</v>
      </c>
      <c r="E237" s="26"/>
      <c r="F237" s="26"/>
    </row>
    <row r="238" spans="1:6" s="22" customFormat="1" ht="25.5" hidden="1">
      <c r="A238" s="27"/>
      <c r="B238" s="32"/>
      <c r="C238" s="28" t="s">
        <v>145</v>
      </c>
      <c r="D238" s="33" t="s">
        <v>146</v>
      </c>
      <c r="E238" s="26"/>
      <c r="F238" s="26"/>
    </row>
    <row r="239" spans="1:6" s="16" customFormat="1" ht="42.75" hidden="1">
      <c r="A239" s="94"/>
      <c r="B239" s="30">
        <v>75618</v>
      </c>
      <c r="C239" s="29"/>
      <c r="D239" s="93" t="s">
        <v>154</v>
      </c>
      <c r="E239" s="31">
        <f>SUM(E240:E241)</f>
        <v>0</v>
      </c>
      <c r="F239" s="31">
        <f>SUM(F240:F241)</f>
        <v>0</v>
      </c>
    </row>
    <row r="240" spans="1:6" s="22" customFormat="1" ht="15" customHeight="1" hidden="1">
      <c r="A240" s="17"/>
      <c r="B240" s="75"/>
      <c r="C240" s="19" t="s">
        <v>155</v>
      </c>
      <c r="D240" s="20" t="s">
        <v>151</v>
      </c>
      <c r="E240" s="21"/>
      <c r="F240" s="21"/>
    </row>
    <row r="241" spans="1:6" s="22" customFormat="1" ht="25.5" hidden="1">
      <c r="A241" s="27"/>
      <c r="B241" s="32"/>
      <c r="C241" s="28" t="s">
        <v>156</v>
      </c>
      <c r="D241" s="33" t="s">
        <v>157</v>
      </c>
      <c r="E241" s="26"/>
      <c r="F241" s="26"/>
    </row>
    <row r="242" spans="1:6" s="16" customFormat="1" ht="28.5" hidden="1">
      <c r="A242" s="63"/>
      <c r="B242" s="30">
        <v>75621</v>
      </c>
      <c r="C242" s="29"/>
      <c r="D242" s="93" t="s">
        <v>158</v>
      </c>
      <c r="E242" s="31">
        <f>SUM(E243:E244)</f>
        <v>0</v>
      </c>
      <c r="F242" s="31">
        <f>SUM(F243:F244)</f>
        <v>0</v>
      </c>
    </row>
    <row r="243" spans="1:6" s="22" customFormat="1" ht="19.5" customHeight="1" hidden="1">
      <c r="A243" s="27"/>
      <c r="B243" s="73"/>
      <c r="C243" s="19" t="s">
        <v>159</v>
      </c>
      <c r="D243" s="67" t="s">
        <v>160</v>
      </c>
      <c r="E243" s="37"/>
      <c r="F243" s="21"/>
    </row>
    <row r="244" spans="1:6" s="22" customFormat="1" ht="19.5" customHeight="1" hidden="1">
      <c r="A244" s="27"/>
      <c r="B244" s="32"/>
      <c r="C244" s="28" t="s">
        <v>161</v>
      </c>
      <c r="D244" s="25" t="s">
        <v>162</v>
      </c>
      <c r="E244" s="26"/>
      <c r="F244" s="26"/>
    </row>
    <row r="245" spans="1:6" s="16" customFormat="1" ht="28.5" hidden="1">
      <c r="A245" s="63"/>
      <c r="B245" s="30">
        <v>75647</v>
      </c>
      <c r="C245" s="29"/>
      <c r="D245" s="93" t="s">
        <v>163</v>
      </c>
      <c r="E245" s="31">
        <f>SUM(E246:E251)</f>
        <v>0</v>
      </c>
      <c r="F245" s="31">
        <f>SUM(F246:F251)</f>
        <v>0</v>
      </c>
    </row>
    <row r="246" spans="1:6" s="22" customFormat="1" ht="17.25" customHeight="1" hidden="1">
      <c r="A246" s="27"/>
      <c r="B246" s="73"/>
      <c r="C246" s="19" t="s">
        <v>164</v>
      </c>
      <c r="D246" s="67" t="s">
        <v>165</v>
      </c>
      <c r="E246" s="37"/>
      <c r="F246" s="21"/>
    </row>
    <row r="247" spans="1:6" s="22" customFormat="1" ht="17.25" customHeight="1" hidden="1">
      <c r="A247" s="27"/>
      <c r="B247" s="35"/>
      <c r="C247" s="24" t="s">
        <v>16</v>
      </c>
      <c r="D247" s="69" t="s">
        <v>166</v>
      </c>
      <c r="E247" s="34"/>
      <c r="F247" s="26"/>
    </row>
    <row r="248" spans="1:6" s="22" customFormat="1" ht="17.25" customHeight="1" hidden="1">
      <c r="A248" s="27"/>
      <c r="B248" s="35"/>
      <c r="C248" s="24" t="s">
        <v>18</v>
      </c>
      <c r="D248" s="69" t="s">
        <v>19</v>
      </c>
      <c r="E248" s="34"/>
      <c r="F248" s="26"/>
    </row>
    <row r="249" spans="1:6" s="22" customFormat="1" ht="17.25" customHeight="1" hidden="1">
      <c r="A249" s="27"/>
      <c r="B249" s="35"/>
      <c r="C249" s="24" t="s">
        <v>20</v>
      </c>
      <c r="D249" s="69" t="s">
        <v>21</v>
      </c>
      <c r="E249" s="34"/>
      <c r="F249" s="26"/>
    </row>
    <row r="250" spans="1:6" s="22" customFormat="1" ht="17.25" customHeight="1" hidden="1">
      <c r="A250" s="27"/>
      <c r="B250" s="35"/>
      <c r="C250" s="24" t="s">
        <v>22</v>
      </c>
      <c r="D250" s="69" t="s">
        <v>23</v>
      </c>
      <c r="E250" s="34"/>
      <c r="F250" s="26"/>
    </row>
    <row r="251" spans="1:6" s="22" customFormat="1" ht="17.25" customHeight="1" hidden="1" thickBot="1">
      <c r="A251" s="17"/>
      <c r="B251" s="32"/>
      <c r="C251" s="28" t="s">
        <v>24</v>
      </c>
      <c r="D251" s="25" t="s">
        <v>25</v>
      </c>
      <c r="E251" s="26"/>
      <c r="F251" s="26"/>
    </row>
    <row r="252" spans="1:6" s="22" customFormat="1" ht="19.5" customHeight="1" hidden="1" thickBot="1">
      <c r="A252" s="57">
        <v>757</v>
      </c>
      <c r="B252" s="96"/>
      <c r="C252" s="97"/>
      <c r="D252" s="9" t="s">
        <v>167</v>
      </c>
      <c r="E252" s="10">
        <f>E253</f>
        <v>0</v>
      </c>
      <c r="F252" s="10">
        <f>F253</f>
        <v>0</v>
      </c>
    </row>
    <row r="253" spans="1:6" s="22" customFormat="1" ht="30.75" customHeight="1" hidden="1">
      <c r="A253" s="80"/>
      <c r="B253" s="14">
        <v>75702</v>
      </c>
      <c r="C253" s="98"/>
      <c r="D253" s="99" t="s">
        <v>168</v>
      </c>
      <c r="E253" s="100">
        <f>E255</f>
        <v>0</v>
      </c>
      <c r="F253" s="100">
        <f>SUM(F254:F255)</f>
        <v>0</v>
      </c>
    </row>
    <row r="254" spans="1:6" s="22" customFormat="1" ht="20.25" customHeight="1" hidden="1">
      <c r="A254" s="17"/>
      <c r="B254" s="92"/>
      <c r="C254" s="101" t="s">
        <v>24</v>
      </c>
      <c r="D254" s="102" t="s">
        <v>25</v>
      </c>
      <c r="E254" s="21"/>
      <c r="F254" s="21"/>
    </row>
    <row r="255" spans="1:6" s="22" customFormat="1" ht="42.75" hidden="1">
      <c r="A255" s="40"/>
      <c r="B255" s="103"/>
      <c r="C255" s="104" t="s">
        <v>169</v>
      </c>
      <c r="D255" s="105" t="s">
        <v>170</v>
      </c>
      <c r="E255" s="79"/>
      <c r="F255" s="79"/>
    </row>
    <row r="256" spans="1:6" s="22" customFormat="1" ht="15" customHeight="1" hidden="1">
      <c r="A256" s="164"/>
      <c r="B256" s="46"/>
      <c r="C256" s="47"/>
      <c r="D256" s="48"/>
      <c r="E256" s="49"/>
      <c r="F256" s="49"/>
    </row>
    <row r="257" spans="1:6" s="6" customFormat="1" ht="7.5" customHeight="1" hidden="1" thickBot="1">
      <c r="A257" s="72">
        <v>1</v>
      </c>
      <c r="B257" s="72">
        <v>2</v>
      </c>
      <c r="C257" s="72">
        <v>3</v>
      </c>
      <c r="D257" s="72">
        <v>4</v>
      </c>
      <c r="E257" s="72">
        <v>5</v>
      </c>
      <c r="F257" s="72">
        <v>6</v>
      </c>
    </row>
    <row r="258" spans="1:6" s="22" customFormat="1" ht="21.75" customHeight="1" hidden="1" thickBot="1">
      <c r="A258" s="57">
        <v>758</v>
      </c>
      <c r="B258" s="96"/>
      <c r="C258" s="97"/>
      <c r="D258" s="9" t="s">
        <v>171</v>
      </c>
      <c r="E258" s="10">
        <f>E259</f>
        <v>0</v>
      </c>
      <c r="F258" s="166">
        <f>F259</f>
        <v>0</v>
      </c>
    </row>
    <row r="259" spans="1:6" s="22" customFormat="1" ht="21" customHeight="1" hidden="1">
      <c r="A259" s="164"/>
      <c r="B259" s="58">
        <v>75818</v>
      </c>
      <c r="C259" s="170"/>
      <c r="D259" s="95" t="s">
        <v>177</v>
      </c>
      <c r="E259" s="44">
        <f>E260</f>
        <v>0</v>
      </c>
      <c r="F259" s="44">
        <f>F260</f>
        <v>0</v>
      </c>
    </row>
    <row r="260" spans="1:6" s="22" customFormat="1" ht="20.25" customHeight="1" hidden="1">
      <c r="A260" s="164"/>
      <c r="B260" s="174"/>
      <c r="C260" s="205" t="s">
        <v>178</v>
      </c>
      <c r="D260" s="102" t="s">
        <v>179</v>
      </c>
      <c r="E260" s="21"/>
      <c r="F260" s="21"/>
    </row>
    <row r="261" spans="1:6" s="22" customFormat="1" ht="28.5" hidden="1">
      <c r="A261" s="80"/>
      <c r="B261" s="58">
        <v>75831</v>
      </c>
      <c r="C261" s="107"/>
      <c r="D261" s="93" t="s">
        <v>180</v>
      </c>
      <c r="E261" s="108">
        <f>E262</f>
        <v>0</v>
      </c>
      <c r="F261" s="108">
        <f>F262</f>
        <v>0</v>
      </c>
    </row>
    <row r="262" spans="1:6" s="22" customFormat="1" ht="20.25" customHeight="1" hidden="1" thickBot="1">
      <c r="A262" s="17"/>
      <c r="B262" s="75"/>
      <c r="C262" s="106" t="s">
        <v>173</v>
      </c>
      <c r="D262" s="102" t="s">
        <v>174</v>
      </c>
      <c r="E262" s="21"/>
      <c r="F262" s="21"/>
    </row>
    <row r="263" spans="1:7" s="11" customFormat="1" ht="24.75" customHeight="1" thickBot="1">
      <c r="A263" s="84">
        <v>801</v>
      </c>
      <c r="B263" s="522" t="s">
        <v>181</v>
      </c>
      <c r="C263" s="523"/>
      <c r="D263" s="524"/>
      <c r="E263" s="10">
        <f>E264+E289+E311+E318+E340+E362</f>
        <v>105550</v>
      </c>
      <c r="F263" s="166">
        <f>F264+F289+F311+F318+F362</f>
        <v>0</v>
      </c>
      <c r="G263" s="62">
        <f>E263-F263</f>
        <v>105550</v>
      </c>
    </row>
    <row r="264" spans="1:6" s="16" customFormat="1" ht="24.75" customHeight="1" hidden="1">
      <c r="A264" s="157"/>
      <c r="B264" s="14">
        <v>80101</v>
      </c>
      <c r="C264" s="500" t="s">
        <v>182</v>
      </c>
      <c r="D264" s="501"/>
      <c r="E264" s="59">
        <f>E270+E274</f>
        <v>0</v>
      </c>
      <c r="F264" s="59">
        <f>SUM(F269:F288)</f>
        <v>0</v>
      </c>
    </row>
    <row r="265" spans="1:6" s="16" customFormat="1" ht="19.5" customHeight="1" hidden="1">
      <c r="A265" s="157"/>
      <c r="B265" s="154"/>
      <c r="C265" s="158"/>
      <c r="D265" s="150" t="s">
        <v>234</v>
      </c>
      <c r="E265" s="87"/>
      <c r="F265" s="87"/>
    </row>
    <row r="266" spans="1:6" s="16" customFormat="1" ht="19.5" customHeight="1" hidden="1">
      <c r="A266" s="157"/>
      <c r="B266" s="154"/>
      <c r="C266" s="167"/>
      <c r="D266" s="152" t="s">
        <v>236</v>
      </c>
      <c r="E266" s="151"/>
      <c r="F266" s="151"/>
    </row>
    <row r="267" spans="1:6" s="16" customFormat="1" ht="13.5" customHeight="1" hidden="1">
      <c r="A267" s="157"/>
      <c r="B267" s="154"/>
      <c r="C267" s="155"/>
      <c r="D267" s="536" t="s">
        <v>257</v>
      </c>
      <c r="E267" s="536"/>
      <c r="F267" s="537"/>
    </row>
    <row r="268" spans="1:6" s="16" customFormat="1" ht="19.5" customHeight="1" hidden="1">
      <c r="A268" s="157"/>
      <c r="B268" s="154"/>
      <c r="C268" s="155"/>
      <c r="D268" s="156" t="s">
        <v>238</v>
      </c>
      <c r="E268" s="149"/>
      <c r="F268" s="149"/>
    </row>
    <row r="269" spans="1:6" s="22" customFormat="1" ht="16.5" customHeight="1" hidden="1">
      <c r="A269" s="164"/>
      <c r="B269" s="159"/>
      <c r="C269" s="168" t="s">
        <v>102</v>
      </c>
      <c r="D269" s="39" t="s">
        <v>103</v>
      </c>
      <c r="E269" s="21"/>
      <c r="F269" s="21"/>
    </row>
    <row r="270" spans="1:6" s="22" customFormat="1" ht="19.5" customHeight="1" hidden="1">
      <c r="A270" s="164"/>
      <c r="B270" s="159"/>
      <c r="C270" s="107" t="s">
        <v>12</v>
      </c>
      <c r="D270" s="197" t="s">
        <v>13</v>
      </c>
      <c r="E270" s="206"/>
      <c r="F270" s="206"/>
    </row>
    <row r="271" spans="1:6" s="22" customFormat="1" ht="16.5" customHeight="1" hidden="1">
      <c r="A271" s="164"/>
      <c r="B271" s="159"/>
      <c r="C271" s="171" t="s">
        <v>14</v>
      </c>
      <c r="D271" s="20" t="s">
        <v>15</v>
      </c>
      <c r="E271" s="209"/>
      <c r="F271" s="209"/>
    </row>
    <row r="272" spans="1:6" s="22" customFormat="1" ht="16.5" customHeight="1" hidden="1">
      <c r="A272" s="164"/>
      <c r="B272" s="159"/>
      <c r="C272" s="172" t="s">
        <v>16</v>
      </c>
      <c r="D272" s="25" t="s">
        <v>17</v>
      </c>
      <c r="E272" s="148"/>
      <c r="F272" s="148"/>
    </row>
    <row r="273" spans="1:6" s="22" customFormat="1" ht="16.5" customHeight="1" hidden="1">
      <c r="A273" s="164"/>
      <c r="B273" s="159"/>
      <c r="C273" s="173" t="s">
        <v>18</v>
      </c>
      <c r="D273" s="25" t="s">
        <v>19</v>
      </c>
      <c r="E273" s="148"/>
      <c r="F273" s="148"/>
    </row>
    <row r="274" spans="1:7" s="22" customFormat="1" ht="20.25" customHeight="1" hidden="1">
      <c r="A274" s="164"/>
      <c r="B274" s="159"/>
      <c r="C274" s="107" t="s">
        <v>20</v>
      </c>
      <c r="D274" s="197" t="s">
        <v>21</v>
      </c>
      <c r="E274" s="206"/>
      <c r="F274" s="206"/>
      <c r="G274" s="109"/>
    </row>
    <row r="275" spans="1:6" s="22" customFormat="1" ht="16.5" customHeight="1" hidden="1">
      <c r="A275" s="164"/>
      <c r="B275" s="159"/>
      <c r="C275" s="171" t="s">
        <v>22</v>
      </c>
      <c r="D275" s="20" t="s">
        <v>23</v>
      </c>
      <c r="E275" s="21"/>
      <c r="F275" s="21"/>
    </row>
    <row r="276" spans="1:6" s="22" customFormat="1" ht="20.25" customHeight="1" hidden="1">
      <c r="A276" s="164"/>
      <c r="B276" s="159"/>
      <c r="C276" s="172" t="s">
        <v>183</v>
      </c>
      <c r="D276" s="33" t="s">
        <v>184</v>
      </c>
      <c r="E276" s="26"/>
      <c r="F276" s="26"/>
    </row>
    <row r="277" spans="1:6" s="22" customFormat="1" ht="16.5" customHeight="1" hidden="1">
      <c r="A277" s="164"/>
      <c r="B277" s="159"/>
      <c r="C277" s="172" t="s">
        <v>61</v>
      </c>
      <c r="D277" s="25" t="s">
        <v>62</v>
      </c>
      <c r="E277" s="26"/>
      <c r="F277" s="26"/>
    </row>
    <row r="278" spans="1:6" s="22" customFormat="1" ht="16.5" customHeight="1" hidden="1">
      <c r="A278" s="164"/>
      <c r="B278" s="159"/>
      <c r="C278" s="172" t="s">
        <v>70</v>
      </c>
      <c r="D278" s="25" t="s">
        <v>71</v>
      </c>
      <c r="E278" s="26"/>
      <c r="F278" s="26"/>
    </row>
    <row r="279" spans="1:6" s="22" customFormat="1" ht="16.5" customHeight="1" hidden="1">
      <c r="A279" s="164"/>
      <c r="B279" s="159"/>
      <c r="C279" s="172" t="s">
        <v>106</v>
      </c>
      <c r="D279" s="25" t="s">
        <v>107</v>
      </c>
      <c r="E279" s="26"/>
      <c r="F279" s="26"/>
    </row>
    <row r="280" spans="1:6" s="22" customFormat="1" ht="16.5" customHeight="1" hidden="1">
      <c r="A280" s="164"/>
      <c r="B280" s="159"/>
      <c r="C280" s="172" t="s">
        <v>24</v>
      </c>
      <c r="D280" s="25" t="s">
        <v>25</v>
      </c>
      <c r="E280" s="26"/>
      <c r="F280" s="26"/>
    </row>
    <row r="281" spans="1:6" s="22" customFormat="1" ht="16.5" customHeight="1" hidden="1">
      <c r="A281" s="164"/>
      <c r="B281" s="159"/>
      <c r="C281" s="172" t="s">
        <v>108</v>
      </c>
      <c r="D281" s="25" t="s">
        <v>109</v>
      </c>
      <c r="E281" s="26"/>
      <c r="F281" s="26"/>
    </row>
    <row r="282" spans="1:6" s="22" customFormat="1" ht="25.5" hidden="1">
      <c r="A282" s="164"/>
      <c r="B282" s="159"/>
      <c r="C282" s="172" t="s">
        <v>112</v>
      </c>
      <c r="D282" s="33" t="s">
        <v>113</v>
      </c>
      <c r="E282" s="26"/>
      <c r="F282" s="26"/>
    </row>
    <row r="283" spans="1:6" s="22" customFormat="1" ht="16.5" customHeight="1" hidden="1">
      <c r="A283" s="164"/>
      <c r="B283" s="159"/>
      <c r="C283" s="172" t="s">
        <v>97</v>
      </c>
      <c r="D283" s="25" t="s">
        <v>98</v>
      </c>
      <c r="E283" s="26"/>
      <c r="F283" s="26"/>
    </row>
    <row r="284" spans="1:6" s="22" customFormat="1" ht="16.5" customHeight="1" hidden="1">
      <c r="A284" s="164"/>
      <c r="B284" s="159"/>
      <c r="C284" s="172" t="s">
        <v>65</v>
      </c>
      <c r="D284" s="25" t="s">
        <v>66</v>
      </c>
      <c r="E284" s="26"/>
      <c r="F284" s="26"/>
    </row>
    <row r="285" spans="1:6" s="22" customFormat="1" ht="16.5" customHeight="1" hidden="1">
      <c r="A285" s="164"/>
      <c r="B285" s="159"/>
      <c r="C285" s="172" t="s">
        <v>26</v>
      </c>
      <c r="D285" s="25" t="s">
        <v>27</v>
      </c>
      <c r="E285" s="26"/>
      <c r="F285" s="26"/>
    </row>
    <row r="286" spans="1:6" s="22" customFormat="1" ht="25.5" hidden="1">
      <c r="A286" s="164"/>
      <c r="B286" s="159"/>
      <c r="C286" s="172" t="s">
        <v>114</v>
      </c>
      <c r="D286" s="33" t="s">
        <v>115</v>
      </c>
      <c r="E286" s="26"/>
      <c r="F286" s="26"/>
    </row>
    <row r="287" spans="1:6" s="22" customFormat="1" ht="25.5" hidden="1">
      <c r="A287" s="164"/>
      <c r="B287" s="159"/>
      <c r="C287" s="172" t="s">
        <v>116</v>
      </c>
      <c r="D287" s="33" t="s">
        <v>117</v>
      </c>
      <c r="E287" s="26"/>
      <c r="F287" s="26"/>
    </row>
    <row r="288" spans="1:6" s="22" customFormat="1" ht="25.5" hidden="1">
      <c r="A288" s="164"/>
      <c r="B288" s="46"/>
      <c r="C288" s="184" t="s">
        <v>118</v>
      </c>
      <c r="D288" s="156" t="s">
        <v>241</v>
      </c>
      <c r="E288" s="79"/>
      <c r="F288" s="148"/>
    </row>
    <row r="289" spans="1:6" s="16" customFormat="1" ht="28.5" hidden="1">
      <c r="A289" s="157"/>
      <c r="B289" s="30">
        <v>80103</v>
      </c>
      <c r="C289" s="29"/>
      <c r="D289" s="93" t="s">
        <v>185</v>
      </c>
      <c r="E289" s="31">
        <f>E291</f>
        <v>0</v>
      </c>
      <c r="F289" s="31">
        <f>SUM(F290:F310)-F299</f>
        <v>0</v>
      </c>
    </row>
    <row r="290" spans="1:6" s="22" customFormat="1" ht="16.5" customHeight="1" hidden="1">
      <c r="A290" s="164"/>
      <c r="B290" s="159"/>
      <c r="C290" s="19" t="s">
        <v>102</v>
      </c>
      <c r="D290" s="20" t="s">
        <v>103</v>
      </c>
      <c r="E290" s="21"/>
      <c r="F290" s="21"/>
    </row>
    <row r="291" spans="1:6" s="16" customFormat="1" ht="19.5" customHeight="1" hidden="1">
      <c r="A291" s="157"/>
      <c r="B291" s="154"/>
      <c r="C291" s="158"/>
      <c r="D291" s="150" t="s">
        <v>234</v>
      </c>
      <c r="E291" s="87"/>
      <c r="F291" s="87"/>
    </row>
    <row r="292" spans="1:6" s="16" customFormat="1" ht="19.5" customHeight="1" hidden="1">
      <c r="A292" s="157"/>
      <c r="B292" s="154"/>
      <c r="C292" s="167"/>
      <c r="D292" s="152" t="s">
        <v>236</v>
      </c>
      <c r="E292" s="151"/>
      <c r="F292" s="151"/>
    </row>
    <row r="293" spans="1:6" s="16" customFormat="1" ht="19.5" customHeight="1" hidden="1">
      <c r="A293" s="157"/>
      <c r="B293" s="154"/>
      <c r="C293" s="158"/>
      <c r="D293" s="153" t="s">
        <v>237</v>
      </c>
      <c r="E293" s="151"/>
      <c r="F293" s="151"/>
    </row>
    <row r="294" spans="1:6" s="16" customFormat="1" ht="19.5" customHeight="1" hidden="1">
      <c r="A294" s="157"/>
      <c r="B294" s="154"/>
      <c r="C294" s="158"/>
      <c r="D294" s="153" t="s">
        <v>238</v>
      </c>
      <c r="E294" s="149"/>
      <c r="F294" s="149"/>
    </row>
    <row r="295" spans="1:6" s="22" customFormat="1" ht="16.5" customHeight="1" hidden="1">
      <c r="A295" s="164"/>
      <c r="B295" s="159"/>
      <c r="C295" s="24" t="s">
        <v>12</v>
      </c>
      <c r="D295" s="25" t="s">
        <v>13</v>
      </c>
      <c r="E295" s="26"/>
      <c r="F295" s="26"/>
    </row>
    <row r="296" spans="1:6" s="22" customFormat="1" ht="16.5" customHeight="1" hidden="1">
      <c r="A296" s="164"/>
      <c r="B296" s="160"/>
      <c r="C296" s="24" t="s">
        <v>14</v>
      </c>
      <c r="D296" s="25" t="s">
        <v>15</v>
      </c>
      <c r="E296" s="26"/>
      <c r="F296" s="26"/>
    </row>
    <row r="297" spans="1:6" s="22" customFormat="1" ht="15.75" customHeight="1" hidden="1">
      <c r="A297" s="164"/>
      <c r="B297" s="162"/>
      <c r="C297" s="77" t="s">
        <v>16</v>
      </c>
      <c r="D297" s="78" t="s">
        <v>17</v>
      </c>
      <c r="E297" s="79"/>
      <c r="F297" s="79"/>
    </row>
    <row r="298" spans="1:6" s="22" customFormat="1" ht="14.25" customHeight="1" hidden="1">
      <c r="A298" s="164"/>
      <c r="B298" s="46"/>
      <c r="C298" s="47"/>
      <c r="D298" s="48"/>
      <c r="E298" s="49"/>
      <c r="F298" s="49"/>
    </row>
    <row r="299" spans="1:6" s="6" customFormat="1" ht="7.5" customHeight="1" hidden="1">
      <c r="A299" s="165">
        <v>1</v>
      </c>
      <c r="B299" s="163">
        <v>2</v>
      </c>
      <c r="C299" s="50">
        <v>3</v>
      </c>
      <c r="D299" s="50">
        <v>4</v>
      </c>
      <c r="E299" s="50">
        <v>5</v>
      </c>
      <c r="F299" s="50">
        <v>6</v>
      </c>
    </row>
    <row r="300" spans="1:7" s="22" customFormat="1" ht="16.5" customHeight="1" hidden="1">
      <c r="A300" s="164"/>
      <c r="B300" s="160"/>
      <c r="C300" s="24" t="s">
        <v>18</v>
      </c>
      <c r="D300" s="25" t="s">
        <v>19</v>
      </c>
      <c r="E300" s="26"/>
      <c r="F300" s="26"/>
      <c r="G300" s="109"/>
    </row>
    <row r="301" spans="1:6" s="22" customFormat="1" ht="16.5" customHeight="1" hidden="1">
      <c r="A301" s="164"/>
      <c r="B301" s="160"/>
      <c r="C301" s="24" t="s">
        <v>22</v>
      </c>
      <c r="D301" s="25" t="s">
        <v>23</v>
      </c>
      <c r="E301" s="26"/>
      <c r="F301" s="26"/>
    </row>
    <row r="302" spans="1:6" s="22" customFormat="1" ht="16.5" customHeight="1" hidden="1">
      <c r="A302" s="164"/>
      <c r="B302" s="160"/>
      <c r="C302" s="24" t="s">
        <v>183</v>
      </c>
      <c r="D302" s="25" t="s">
        <v>184</v>
      </c>
      <c r="E302" s="26"/>
      <c r="F302" s="26"/>
    </row>
    <row r="303" spans="1:6" s="22" customFormat="1" ht="16.5" customHeight="1" hidden="1">
      <c r="A303" s="164"/>
      <c r="B303" s="160"/>
      <c r="C303" s="24" t="s">
        <v>61</v>
      </c>
      <c r="D303" s="25" t="s">
        <v>62</v>
      </c>
      <c r="E303" s="26"/>
      <c r="F303" s="26"/>
    </row>
    <row r="304" spans="1:6" s="22" customFormat="1" ht="16.5" customHeight="1" hidden="1">
      <c r="A304" s="164"/>
      <c r="B304" s="160"/>
      <c r="C304" s="24" t="s">
        <v>106</v>
      </c>
      <c r="D304" s="25" t="s">
        <v>107</v>
      </c>
      <c r="E304" s="26"/>
      <c r="F304" s="26"/>
    </row>
    <row r="305" spans="1:6" s="22" customFormat="1" ht="19.5" customHeight="1" hidden="1">
      <c r="A305" s="164"/>
      <c r="B305" s="160"/>
      <c r="C305" s="24" t="s">
        <v>24</v>
      </c>
      <c r="D305" s="25" t="s">
        <v>25</v>
      </c>
      <c r="E305" s="26"/>
      <c r="F305" s="26"/>
    </row>
    <row r="306" spans="1:6" s="22" customFormat="1" ht="25.5" hidden="1">
      <c r="A306" s="164"/>
      <c r="B306" s="160"/>
      <c r="C306" s="24" t="s">
        <v>112</v>
      </c>
      <c r="D306" s="33" t="s">
        <v>113</v>
      </c>
      <c r="E306" s="26"/>
      <c r="F306" s="26"/>
    </row>
    <row r="307" spans="1:6" s="22" customFormat="1" ht="16.5" customHeight="1" hidden="1">
      <c r="A307" s="164"/>
      <c r="B307" s="160"/>
      <c r="C307" s="24" t="s">
        <v>97</v>
      </c>
      <c r="D307" s="25" t="s">
        <v>98</v>
      </c>
      <c r="E307" s="26"/>
      <c r="F307" s="26"/>
    </row>
    <row r="308" spans="1:6" s="22" customFormat="1" ht="16.5" customHeight="1" hidden="1">
      <c r="A308" s="164"/>
      <c r="B308" s="160"/>
      <c r="C308" s="24" t="s">
        <v>65</v>
      </c>
      <c r="D308" s="25" t="s">
        <v>66</v>
      </c>
      <c r="E308" s="26"/>
      <c r="F308" s="26"/>
    </row>
    <row r="309" spans="1:6" s="22" customFormat="1" ht="16.5" customHeight="1" hidden="1">
      <c r="A309" s="164"/>
      <c r="B309" s="160"/>
      <c r="C309" s="24" t="s">
        <v>26</v>
      </c>
      <c r="D309" s="25" t="s">
        <v>27</v>
      </c>
      <c r="E309" s="26"/>
      <c r="F309" s="26"/>
    </row>
    <row r="310" spans="1:6" s="22" customFormat="1" ht="25.5" hidden="1">
      <c r="A310" s="164"/>
      <c r="B310" s="160"/>
      <c r="C310" s="28" t="s">
        <v>114</v>
      </c>
      <c r="D310" s="33" t="s">
        <v>115</v>
      </c>
      <c r="E310" s="26"/>
      <c r="F310" s="26"/>
    </row>
    <row r="311" spans="1:6" s="16" customFormat="1" ht="19.5" customHeight="1">
      <c r="A311" s="157"/>
      <c r="B311" s="30">
        <v>80104</v>
      </c>
      <c r="C311" s="532" t="s">
        <v>186</v>
      </c>
      <c r="D311" s="530"/>
      <c r="E311" s="31">
        <f>SUM(E314:E316)</f>
        <v>11150</v>
      </c>
      <c r="F311" s="31">
        <f>F316</f>
        <v>0</v>
      </c>
    </row>
    <row r="312" spans="1:6" s="22" customFormat="1" ht="19.5" customHeight="1">
      <c r="A312" s="164"/>
      <c r="B312" s="46"/>
      <c r="C312" s="171"/>
      <c r="D312" s="194" t="s">
        <v>234</v>
      </c>
      <c r="E312" s="108">
        <v>11150</v>
      </c>
      <c r="F312" s="108">
        <f>F314+F315</f>
        <v>0</v>
      </c>
    </row>
    <row r="313" spans="1:6" s="16" customFormat="1" ht="15.75" customHeight="1">
      <c r="A313" s="179"/>
      <c r="B313" s="180"/>
      <c r="C313" s="267"/>
      <c r="D313" s="525" t="s">
        <v>275</v>
      </c>
      <c r="E313" s="525"/>
      <c r="F313" s="526"/>
    </row>
    <row r="314" spans="1:6" s="22" customFormat="1" ht="18.75" customHeight="1" hidden="1">
      <c r="A314" s="164"/>
      <c r="B314" s="159"/>
      <c r="C314" s="42" t="s">
        <v>22</v>
      </c>
      <c r="D314" s="246" t="s">
        <v>23</v>
      </c>
      <c r="E314" s="44">
        <v>1750</v>
      </c>
      <c r="F314" s="44"/>
    </row>
    <row r="315" spans="1:6" s="22" customFormat="1" ht="18.75" customHeight="1" hidden="1">
      <c r="A315" s="164"/>
      <c r="B315" s="159"/>
      <c r="C315" s="172" t="s">
        <v>61</v>
      </c>
      <c r="D315" s="25" t="s">
        <v>62</v>
      </c>
      <c r="E315" s="108">
        <v>600</v>
      </c>
      <c r="F315" s="108"/>
    </row>
    <row r="316" spans="1:6" s="22" customFormat="1" ht="19.5" customHeight="1" hidden="1">
      <c r="A316" s="164"/>
      <c r="B316" s="159"/>
      <c r="C316" s="107" t="s">
        <v>24</v>
      </c>
      <c r="D316" s="197" t="s">
        <v>25</v>
      </c>
      <c r="E316" s="108">
        <v>8800</v>
      </c>
      <c r="F316" s="108"/>
    </row>
    <row r="317" spans="1:6" s="16" customFormat="1" ht="19.5" customHeight="1" hidden="1">
      <c r="A317" s="179"/>
      <c r="B317" s="180"/>
      <c r="C317" s="186"/>
      <c r="D317" s="187" t="s">
        <v>242</v>
      </c>
      <c r="E317" s="221"/>
      <c r="F317" s="59"/>
    </row>
    <row r="318" spans="1:6" s="16" customFormat="1" ht="19.5" customHeight="1" hidden="1">
      <c r="A318" s="157"/>
      <c r="B318" s="30">
        <v>80110</v>
      </c>
      <c r="C318" s="29"/>
      <c r="D318" s="30" t="s">
        <v>187</v>
      </c>
      <c r="E318" s="31">
        <f>E326</f>
        <v>0</v>
      </c>
      <c r="F318" s="31">
        <f>SUM(F319:F339)</f>
        <v>0</v>
      </c>
    </row>
    <row r="319" spans="1:6" s="22" customFormat="1" ht="16.5" customHeight="1" hidden="1">
      <c r="A319" s="164"/>
      <c r="B319" s="159"/>
      <c r="C319" s="19" t="s">
        <v>102</v>
      </c>
      <c r="D319" s="39" t="s">
        <v>103</v>
      </c>
      <c r="E319" s="21"/>
      <c r="F319" s="21"/>
    </row>
    <row r="320" spans="1:6" s="16" customFormat="1" ht="19.5" customHeight="1" hidden="1">
      <c r="A320" s="157"/>
      <c r="B320" s="154"/>
      <c r="C320" s="158"/>
      <c r="D320" s="150" t="s">
        <v>234</v>
      </c>
      <c r="E320" s="87"/>
      <c r="F320" s="87"/>
    </row>
    <row r="321" spans="1:6" s="16" customFormat="1" ht="19.5" customHeight="1" hidden="1">
      <c r="A321" s="157"/>
      <c r="B321" s="154"/>
      <c r="C321" s="181"/>
      <c r="D321" s="182" t="s">
        <v>236</v>
      </c>
      <c r="E321" s="183"/>
      <c r="F321" s="183"/>
    </row>
    <row r="322" spans="1:6" s="22" customFormat="1" ht="16.5" customHeight="1" hidden="1">
      <c r="A322" s="164"/>
      <c r="B322" s="46"/>
      <c r="C322" s="171" t="s">
        <v>12</v>
      </c>
      <c r="D322" s="20" t="s">
        <v>13</v>
      </c>
      <c r="E322" s="21"/>
      <c r="F322" s="21"/>
    </row>
    <row r="323" spans="1:6" s="22" customFormat="1" ht="16.5" customHeight="1" hidden="1">
      <c r="A323" s="164"/>
      <c r="B323" s="46"/>
      <c r="C323" s="172" t="s">
        <v>14</v>
      </c>
      <c r="D323" s="25" t="s">
        <v>15</v>
      </c>
      <c r="E323" s="26"/>
      <c r="F323" s="26"/>
    </row>
    <row r="324" spans="1:6" s="22" customFormat="1" ht="16.5" customHeight="1" hidden="1">
      <c r="A324" s="164"/>
      <c r="B324" s="46"/>
      <c r="C324" s="172" t="s">
        <v>16</v>
      </c>
      <c r="D324" s="25" t="s">
        <v>17</v>
      </c>
      <c r="E324" s="26"/>
      <c r="F324" s="26"/>
    </row>
    <row r="325" spans="1:7" s="22" customFormat="1" ht="16.5" customHeight="1" hidden="1">
      <c r="A325" s="164"/>
      <c r="B325" s="46"/>
      <c r="C325" s="172" t="s">
        <v>18</v>
      </c>
      <c r="D325" s="25" t="s">
        <v>19</v>
      </c>
      <c r="E325" s="26"/>
      <c r="F325" s="26"/>
      <c r="G325" s="109"/>
    </row>
    <row r="326" spans="1:7" s="22" customFormat="1" ht="21.75" customHeight="1" hidden="1">
      <c r="A326" s="164"/>
      <c r="B326" s="159"/>
      <c r="C326" s="107" t="s">
        <v>20</v>
      </c>
      <c r="D326" s="197" t="s">
        <v>21</v>
      </c>
      <c r="E326" s="206"/>
      <c r="F326" s="108"/>
      <c r="G326" s="109"/>
    </row>
    <row r="327" spans="1:6" s="22" customFormat="1" ht="16.5" customHeight="1" hidden="1">
      <c r="A327" s="164"/>
      <c r="B327" s="46"/>
      <c r="C327" s="172" t="s">
        <v>22</v>
      </c>
      <c r="D327" s="25" t="s">
        <v>23</v>
      </c>
      <c r="E327" s="26"/>
      <c r="F327" s="26"/>
    </row>
    <row r="328" spans="1:6" s="22" customFormat="1" ht="25.5" hidden="1">
      <c r="A328" s="164"/>
      <c r="B328" s="46"/>
      <c r="C328" s="172" t="s">
        <v>183</v>
      </c>
      <c r="D328" s="33" t="s">
        <v>184</v>
      </c>
      <c r="E328" s="26"/>
      <c r="F328" s="26"/>
    </row>
    <row r="329" spans="1:6" s="22" customFormat="1" ht="16.5" customHeight="1" hidden="1">
      <c r="A329" s="164"/>
      <c r="B329" s="46"/>
      <c r="C329" s="172" t="s">
        <v>61</v>
      </c>
      <c r="D329" s="25" t="s">
        <v>62</v>
      </c>
      <c r="E329" s="26"/>
      <c r="F329" s="26"/>
    </row>
    <row r="330" spans="1:6" s="22" customFormat="1" ht="16.5" customHeight="1" hidden="1">
      <c r="A330" s="164"/>
      <c r="B330" s="46"/>
      <c r="C330" s="172" t="s">
        <v>106</v>
      </c>
      <c r="D330" s="25" t="s">
        <v>107</v>
      </c>
      <c r="E330" s="26"/>
      <c r="F330" s="26"/>
    </row>
    <row r="331" spans="1:6" s="22" customFormat="1" ht="16.5" customHeight="1" hidden="1">
      <c r="A331" s="164"/>
      <c r="B331" s="46"/>
      <c r="C331" s="172" t="s">
        <v>24</v>
      </c>
      <c r="D331" s="25" t="s">
        <v>25</v>
      </c>
      <c r="E331" s="26"/>
      <c r="F331" s="26"/>
    </row>
    <row r="332" spans="1:6" s="22" customFormat="1" ht="16.5" customHeight="1" hidden="1">
      <c r="A332" s="164"/>
      <c r="B332" s="46"/>
      <c r="C332" s="172" t="s">
        <v>108</v>
      </c>
      <c r="D332" s="25" t="s">
        <v>109</v>
      </c>
      <c r="E332" s="26"/>
      <c r="F332" s="26"/>
    </row>
    <row r="333" spans="1:6" s="22" customFormat="1" ht="25.5" hidden="1">
      <c r="A333" s="164"/>
      <c r="B333" s="46"/>
      <c r="C333" s="172" t="s">
        <v>112</v>
      </c>
      <c r="D333" s="33" t="s">
        <v>113</v>
      </c>
      <c r="E333" s="26"/>
      <c r="F333" s="26"/>
    </row>
    <row r="334" spans="1:6" s="22" customFormat="1" ht="16.5" customHeight="1" hidden="1">
      <c r="A334" s="164"/>
      <c r="B334" s="46"/>
      <c r="C334" s="172" t="s">
        <v>97</v>
      </c>
      <c r="D334" s="25" t="s">
        <v>98</v>
      </c>
      <c r="E334" s="26"/>
      <c r="F334" s="26"/>
    </row>
    <row r="335" spans="1:6" s="22" customFormat="1" ht="16.5" customHeight="1" hidden="1">
      <c r="A335" s="164"/>
      <c r="B335" s="46"/>
      <c r="C335" s="172" t="s">
        <v>65</v>
      </c>
      <c r="D335" s="25" t="s">
        <v>66</v>
      </c>
      <c r="E335" s="26"/>
      <c r="F335" s="26"/>
    </row>
    <row r="336" spans="1:6" s="22" customFormat="1" ht="16.5" customHeight="1" hidden="1">
      <c r="A336" s="164"/>
      <c r="B336" s="46"/>
      <c r="C336" s="172" t="s">
        <v>26</v>
      </c>
      <c r="D336" s="25" t="s">
        <v>27</v>
      </c>
      <c r="E336" s="26"/>
      <c r="F336" s="26"/>
    </row>
    <row r="337" spans="1:6" s="22" customFormat="1" ht="25.5" hidden="1">
      <c r="A337" s="164"/>
      <c r="B337" s="46"/>
      <c r="C337" s="172" t="s">
        <v>114</v>
      </c>
      <c r="D337" s="33" t="s">
        <v>115</v>
      </c>
      <c r="E337" s="26"/>
      <c r="F337" s="26"/>
    </row>
    <row r="338" spans="1:6" s="22" customFormat="1" ht="25.5" hidden="1">
      <c r="A338" s="164"/>
      <c r="B338" s="46"/>
      <c r="C338" s="172" t="s">
        <v>116</v>
      </c>
      <c r="D338" s="33" t="s">
        <v>117</v>
      </c>
      <c r="E338" s="26"/>
      <c r="F338" s="26"/>
    </row>
    <row r="339" spans="1:6" s="22" customFormat="1" ht="16.5" customHeight="1" hidden="1">
      <c r="A339" s="164"/>
      <c r="B339" s="46"/>
      <c r="C339" s="173" t="s">
        <v>35</v>
      </c>
      <c r="D339" s="25" t="s">
        <v>36</v>
      </c>
      <c r="E339" s="26"/>
      <c r="F339" s="26"/>
    </row>
    <row r="340" spans="1:6" s="16" customFormat="1" ht="19.5" customHeight="1">
      <c r="A340" s="80"/>
      <c r="B340" s="58">
        <v>80113</v>
      </c>
      <c r="C340" s="29"/>
      <c r="D340" s="30" t="s">
        <v>188</v>
      </c>
      <c r="E340" s="31">
        <f>E352</f>
        <v>94400</v>
      </c>
      <c r="F340" s="31">
        <f>SUM(F343:F359)-F357</f>
        <v>0</v>
      </c>
    </row>
    <row r="341" spans="1:6" s="22" customFormat="1" ht="18.75" customHeight="1" hidden="1">
      <c r="A341" s="164"/>
      <c r="B341" s="46"/>
      <c r="C341" s="172" t="s">
        <v>35</v>
      </c>
      <c r="D341" s="145" t="s">
        <v>233</v>
      </c>
      <c r="E341" s="26"/>
      <c r="F341" s="26"/>
    </row>
    <row r="342" spans="1:6" s="22" customFormat="1" ht="25.5" customHeight="1" hidden="1">
      <c r="A342" s="164"/>
      <c r="B342" s="46"/>
      <c r="C342" s="173" t="s">
        <v>118</v>
      </c>
      <c r="D342" s="146" t="s">
        <v>240</v>
      </c>
      <c r="E342" s="147"/>
      <c r="F342" s="148"/>
    </row>
    <row r="343" spans="1:6" s="22" customFormat="1" ht="16.5" customHeight="1" hidden="1">
      <c r="A343" s="164"/>
      <c r="B343" s="46"/>
      <c r="C343" s="171" t="s">
        <v>12</v>
      </c>
      <c r="D343" s="20" t="s">
        <v>13</v>
      </c>
      <c r="E343" s="21"/>
      <c r="F343" s="21"/>
    </row>
    <row r="344" spans="1:6" s="22" customFormat="1" ht="16.5" customHeight="1" hidden="1">
      <c r="A344" s="164"/>
      <c r="B344" s="46"/>
      <c r="C344" s="172" t="s">
        <v>14</v>
      </c>
      <c r="D344" s="25" t="s">
        <v>15</v>
      </c>
      <c r="E344" s="26"/>
      <c r="F344" s="26"/>
    </row>
    <row r="345" spans="1:6" s="22" customFormat="1" ht="16.5" customHeight="1" hidden="1">
      <c r="A345" s="164"/>
      <c r="B345" s="46"/>
      <c r="C345" s="172" t="s">
        <v>16</v>
      </c>
      <c r="D345" s="25" t="s">
        <v>17</v>
      </c>
      <c r="E345" s="26"/>
      <c r="F345" s="26"/>
    </row>
    <row r="346" spans="1:7" s="22" customFormat="1" ht="16.5" customHeight="1" hidden="1">
      <c r="A346" s="164"/>
      <c r="B346" s="46"/>
      <c r="C346" s="172" t="s">
        <v>18</v>
      </c>
      <c r="D346" s="25" t="s">
        <v>19</v>
      </c>
      <c r="E346" s="26"/>
      <c r="F346" s="26"/>
      <c r="G346" s="109"/>
    </row>
    <row r="347" spans="1:7" s="22" customFormat="1" ht="16.5" customHeight="1" hidden="1">
      <c r="A347" s="164"/>
      <c r="B347" s="46"/>
      <c r="C347" s="172" t="s">
        <v>20</v>
      </c>
      <c r="D347" s="25" t="s">
        <v>189</v>
      </c>
      <c r="E347" s="26"/>
      <c r="F347" s="26"/>
      <c r="G347" s="109"/>
    </row>
    <row r="348" spans="1:6" s="22" customFormat="1" ht="16.5" customHeight="1" hidden="1">
      <c r="A348" s="164"/>
      <c r="B348" s="46"/>
      <c r="C348" s="172" t="s">
        <v>22</v>
      </c>
      <c r="D348" s="25" t="s">
        <v>23</v>
      </c>
      <c r="E348" s="26"/>
      <c r="F348" s="26"/>
    </row>
    <row r="349" spans="1:6" s="22" customFormat="1" ht="16.5" customHeight="1" hidden="1">
      <c r="A349" s="164"/>
      <c r="B349" s="46"/>
      <c r="C349" s="173" t="s">
        <v>70</v>
      </c>
      <c r="D349" s="25" t="s">
        <v>71</v>
      </c>
      <c r="E349" s="26"/>
      <c r="F349" s="26"/>
    </row>
    <row r="350" spans="1:6" s="22" customFormat="1" ht="19.5" customHeight="1">
      <c r="A350" s="164"/>
      <c r="B350" s="46"/>
      <c r="C350" s="171"/>
      <c r="D350" s="194" t="s">
        <v>234</v>
      </c>
      <c r="E350" s="108">
        <f>E352</f>
        <v>94400</v>
      </c>
      <c r="F350" s="108">
        <f>F352+F353</f>
        <v>0</v>
      </c>
    </row>
    <row r="351" spans="1:6" s="16" customFormat="1" ht="15.75" customHeight="1" hidden="1">
      <c r="A351" s="157"/>
      <c r="B351" s="154"/>
      <c r="C351" s="267"/>
      <c r="D351" s="525" t="s">
        <v>276</v>
      </c>
      <c r="E351" s="525"/>
      <c r="F351" s="526"/>
    </row>
    <row r="352" spans="1:6" s="22" customFormat="1" ht="16.5" customHeight="1" hidden="1">
      <c r="A352" s="164"/>
      <c r="B352" s="46"/>
      <c r="C352" s="107" t="s">
        <v>24</v>
      </c>
      <c r="D352" s="197" t="s">
        <v>25</v>
      </c>
      <c r="E352" s="108">
        <f>SUM(E353:E354)</f>
        <v>94400</v>
      </c>
      <c r="F352" s="108"/>
    </row>
    <row r="353" spans="1:6" s="16" customFormat="1" ht="15.75" customHeight="1">
      <c r="A353" s="157"/>
      <c r="B353" s="154"/>
      <c r="C353" s="155"/>
      <c r="D353" s="243" t="s">
        <v>268</v>
      </c>
      <c r="E353" s="235">
        <v>11200</v>
      </c>
      <c r="F353" s="87"/>
    </row>
    <row r="354" spans="1:6" s="16" customFormat="1" ht="15.75" customHeight="1" thickBot="1">
      <c r="A354" s="157"/>
      <c r="B354" s="154"/>
      <c r="C354" s="155"/>
      <c r="D354" s="240" t="s">
        <v>269</v>
      </c>
      <c r="E354" s="235">
        <v>83200</v>
      </c>
      <c r="F354" s="235"/>
    </row>
    <row r="355" spans="1:6" s="22" customFormat="1" ht="16.5" customHeight="1" hidden="1">
      <c r="A355" s="164"/>
      <c r="B355" s="46"/>
      <c r="C355" s="170" t="s">
        <v>97</v>
      </c>
      <c r="D355" s="246" t="s">
        <v>98</v>
      </c>
      <c r="E355" s="44"/>
      <c r="F355" s="44"/>
    </row>
    <row r="356" spans="1:6" s="22" customFormat="1" ht="8.25" customHeight="1" hidden="1">
      <c r="A356" s="164"/>
      <c r="B356" s="46"/>
      <c r="C356" s="47"/>
      <c r="D356" s="48"/>
      <c r="E356" s="49"/>
      <c r="F356" s="49"/>
    </row>
    <row r="357" spans="1:6" s="6" customFormat="1" ht="7.5" customHeight="1" hidden="1">
      <c r="A357" s="165">
        <v>1</v>
      </c>
      <c r="B357" s="248">
        <v>2</v>
      </c>
      <c r="C357" s="163">
        <v>3</v>
      </c>
      <c r="D357" s="50">
        <v>4</v>
      </c>
      <c r="E357" s="50">
        <v>5</v>
      </c>
      <c r="F357" s="50">
        <v>6</v>
      </c>
    </row>
    <row r="358" spans="1:6" s="22" customFormat="1" ht="16.5" customHeight="1" hidden="1">
      <c r="A358" s="164"/>
      <c r="B358" s="46"/>
      <c r="C358" s="172" t="s">
        <v>65</v>
      </c>
      <c r="D358" s="25" t="s">
        <v>66</v>
      </c>
      <c r="E358" s="26"/>
      <c r="F358" s="26"/>
    </row>
    <row r="359" spans="1:6" s="22" customFormat="1" ht="16.5" customHeight="1" hidden="1">
      <c r="A359" s="164"/>
      <c r="B359" s="46"/>
      <c r="C359" s="173" t="s">
        <v>26</v>
      </c>
      <c r="D359" s="25" t="s">
        <v>27</v>
      </c>
      <c r="E359" s="26"/>
      <c r="F359" s="26"/>
    </row>
    <row r="360" spans="1:6" s="16" customFormat="1" ht="19.5" customHeight="1" hidden="1">
      <c r="A360" s="164"/>
      <c r="B360" s="231">
        <v>80146</v>
      </c>
      <c r="C360" s="29"/>
      <c r="D360" s="30" t="s">
        <v>190</v>
      </c>
      <c r="E360" s="31">
        <f>E361</f>
        <v>0</v>
      </c>
      <c r="F360" s="31">
        <f>F361</f>
        <v>0</v>
      </c>
    </row>
    <row r="361" spans="1:6" s="22" customFormat="1" ht="19.5" customHeight="1" hidden="1">
      <c r="A361" s="164"/>
      <c r="B361" s="159"/>
      <c r="C361" s="38" t="s">
        <v>24</v>
      </c>
      <c r="D361" s="20" t="s">
        <v>25</v>
      </c>
      <c r="E361" s="21"/>
      <c r="F361" s="21"/>
    </row>
    <row r="362" spans="1:6" s="16" customFormat="1" ht="19.5" customHeight="1" hidden="1">
      <c r="A362" s="164"/>
      <c r="B362" s="30">
        <v>80195</v>
      </c>
      <c r="C362" s="29"/>
      <c r="D362" s="30" t="s">
        <v>48</v>
      </c>
      <c r="E362" s="31">
        <f>E365</f>
        <v>0</v>
      </c>
      <c r="F362" s="31">
        <f>F363</f>
        <v>0</v>
      </c>
    </row>
    <row r="363" spans="1:6" s="22" customFormat="1" ht="18.75" customHeight="1" hidden="1">
      <c r="A363" s="164"/>
      <c r="B363" s="46"/>
      <c r="C363" s="172" t="s">
        <v>35</v>
      </c>
      <c r="D363" s="145" t="s">
        <v>233</v>
      </c>
      <c r="E363" s="26"/>
      <c r="F363" s="185"/>
    </row>
    <row r="364" spans="1:6" s="22" customFormat="1" ht="25.5" customHeight="1" hidden="1">
      <c r="A364" s="164"/>
      <c r="B364" s="46"/>
      <c r="C364" s="173" t="s">
        <v>118</v>
      </c>
      <c r="D364" s="146" t="s">
        <v>3</v>
      </c>
      <c r="E364" s="147"/>
      <c r="F364" s="148"/>
    </row>
    <row r="365" spans="1:6" s="22" customFormat="1" ht="19.5" customHeight="1" hidden="1" thickBot="1">
      <c r="A365" s="164"/>
      <c r="B365" s="159"/>
      <c r="C365" s="38" t="s">
        <v>26</v>
      </c>
      <c r="D365" s="20" t="s">
        <v>27</v>
      </c>
      <c r="E365" s="21"/>
      <c r="F365" s="21"/>
    </row>
    <row r="366" spans="1:6" s="11" customFormat="1" ht="19.5" customHeight="1" hidden="1" thickBot="1">
      <c r="A366" s="84">
        <v>851</v>
      </c>
      <c r="B366" s="9"/>
      <c r="C366" s="9"/>
      <c r="D366" s="9" t="s">
        <v>191</v>
      </c>
      <c r="E366" s="10">
        <f>E367</f>
        <v>0</v>
      </c>
      <c r="F366" s="166">
        <f>F367+F373+F375</f>
        <v>0</v>
      </c>
    </row>
    <row r="367" spans="1:6" s="16" customFormat="1" ht="19.5" customHeight="1" hidden="1">
      <c r="A367" s="63"/>
      <c r="B367" s="14">
        <v>85121</v>
      </c>
      <c r="C367" s="13"/>
      <c r="D367" s="14" t="s">
        <v>192</v>
      </c>
      <c r="E367" s="15">
        <f>SUM(E368:E369)</f>
        <v>0</v>
      </c>
      <c r="F367" s="15">
        <f>SUM(F370:F372)</f>
        <v>0</v>
      </c>
    </row>
    <row r="368" spans="1:6" s="16" customFormat="1" ht="38.25" hidden="1">
      <c r="A368" s="74"/>
      <c r="B368" s="110"/>
      <c r="C368" s="19" t="s">
        <v>193</v>
      </c>
      <c r="D368" s="39" t="s">
        <v>69</v>
      </c>
      <c r="E368" s="37"/>
      <c r="F368" s="21"/>
    </row>
    <row r="369" spans="1:6" s="22" customFormat="1" ht="38.25" hidden="1">
      <c r="A369" s="17"/>
      <c r="B369" s="32"/>
      <c r="C369" s="32">
        <v>6298</v>
      </c>
      <c r="D369" s="33" t="s">
        <v>34</v>
      </c>
      <c r="E369" s="34"/>
      <c r="F369" s="26"/>
    </row>
    <row r="370" spans="1:6" s="22" customFormat="1" ht="51" hidden="1">
      <c r="A370" s="17"/>
      <c r="B370" s="23"/>
      <c r="C370" s="24" t="s">
        <v>194</v>
      </c>
      <c r="D370" s="33" t="s">
        <v>195</v>
      </c>
      <c r="E370" s="26"/>
      <c r="F370" s="26"/>
    </row>
    <row r="371" spans="1:6" s="22" customFormat="1" ht="16.5" customHeight="1" hidden="1">
      <c r="A371" s="17"/>
      <c r="B371" s="23"/>
      <c r="C371" s="24" t="s">
        <v>37</v>
      </c>
      <c r="D371" s="33" t="s">
        <v>36</v>
      </c>
      <c r="E371" s="26"/>
      <c r="F371" s="26"/>
    </row>
    <row r="372" spans="1:6" s="22" customFormat="1" ht="16.5" customHeight="1" hidden="1">
      <c r="A372" s="27"/>
      <c r="B372" s="23"/>
      <c r="C372" s="28" t="s">
        <v>120</v>
      </c>
      <c r="D372" s="33" t="s">
        <v>36</v>
      </c>
      <c r="E372" s="26"/>
      <c r="F372" s="26"/>
    </row>
    <row r="373" spans="1:6" s="16" customFormat="1" ht="19.5" customHeight="1" hidden="1">
      <c r="A373" s="63"/>
      <c r="B373" s="30">
        <v>85153</v>
      </c>
      <c r="C373" s="29"/>
      <c r="D373" s="30" t="s">
        <v>196</v>
      </c>
      <c r="E373" s="31">
        <f>E374</f>
        <v>0</v>
      </c>
      <c r="F373" s="31">
        <f>F374</f>
        <v>0</v>
      </c>
    </row>
    <row r="374" spans="1:6" s="16" customFormat="1" ht="20.25" customHeight="1" hidden="1">
      <c r="A374" s="94"/>
      <c r="B374" s="110"/>
      <c r="C374" s="38" t="s">
        <v>24</v>
      </c>
      <c r="D374" s="39" t="s">
        <v>25</v>
      </c>
      <c r="E374" s="21"/>
      <c r="F374" s="21"/>
    </row>
    <row r="375" spans="1:6" s="16" customFormat="1" ht="19.5" customHeight="1" hidden="1">
      <c r="A375" s="94"/>
      <c r="B375" s="30">
        <v>85154</v>
      </c>
      <c r="C375" s="29"/>
      <c r="D375" s="30" t="s">
        <v>197</v>
      </c>
      <c r="E375" s="31">
        <f>E382</f>
        <v>0</v>
      </c>
      <c r="F375" s="31">
        <f>SUM(F376:F383)</f>
        <v>0</v>
      </c>
    </row>
    <row r="376" spans="1:6" s="16" customFormat="1" ht="51" hidden="1">
      <c r="A376" s="94"/>
      <c r="B376" s="110"/>
      <c r="C376" s="111" t="s">
        <v>198</v>
      </c>
      <c r="D376" s="112" t="s">
        <v>199</v>
      </c>
      <c r="E376" s="113"/>
      <c r="F376" s="114"/>
    </row>
    <row r="377" spans="1:6" s="16" customFormat="1" ht="38.25" hidden="1">
      <c r="A377" s="94"/>
      <c r="B377" s="115"/>
      <c r="C377" s="116" t="s">
        <v>200</v>
      </c>
      <c r="D377" s="117" t="s">
        <v>201</v>
      </c>
      <c r="E377" s="118"/>
      <c r="F377" s="119"/>
    </row>
    <row r="378" spans="1:6" s="16" customFormat="1" ht="17.25" customHeight="1" hidden="1">
      <c r="A378" s="94"/>
      <c r="B378" s="115"/>
      <c r="C378" s="116" t="s">
        <v>20</v>
      </c>
      <c r="D378" s="117" t="s">
        <v>21</v>
      </c>
      <c r="E378" s="118"/>
      <c r="F378" s="119"/>
    </row>
    <row r="379" spans="1:6" s="16" customFormat="1" ht="17.25" customHeight="1" hidden="1">
      <c r="A379" s="94"/>
      <c r="B379" s="115"/>
      <c r="C379" s="116" t="s">
        <v>22</v>
      </c>
      <c r="D379" s="117" t="s">
        <v>23</v>
      </c>
      <c r="E379" s="118"/>
      <c r="F379" s="119"/>
    </row>
    <row r="380" spans="1:6" s="16" customFormat="1" ht="17.25" customHeight="1" hidden="1">
      <c r="A380" s="94"/>
      <c r="B380" s="115"/>
      <c r="C380" s="116" t="s">
        <v>95</v>
      </c>
      <c r="D380" s="117" t="s">
        <v>96</v>
      </c>
      <c r="E380" s="118"/>
      <c r="F380" s="119"/>
    </row>
    <row r="381" spans="1:6" s="16" customFormat="1" ht="17.25" customHeight="1" hidden="1">
      <c r="A381" s="94"/>
      <c r="B381" s="115"/>
      <c r="C381" s="116" t="s">
        <v>61</v>
      </c>
      <c r="D381" s="117" t="s">
        <v>62</v>
      </c>
      <c r="E381" s="118"/>
      <c r="F381" s="119"/>
    </row>
    <row r="382" spans="1:6" s="16" customFormat="1" ht="17.25" customHeight="1" hidden="1">
      <c r="A382" s="94"/>
      <c r="B382" s="120"/>
      <c r="C382" s="24" t="s">
        <v>24</v>
      </c>
      <c r="D382" s="36" t="s">
        <v>25</v>
      </c>
      <c r="E382" s="34"/>
      <c r="F382" s="34"/>
    </row>
    <row r="383" spans="1:6" s="16" customFormat="1" ht="17.25" customHeight="1" hidden="1" thickBot="1">
      <c r="A383" s="63"/>
      <c r="B383" s="110"/>
      <c r="C383" s="38" t="s">
        <v>97</v>
      </c>
      <c r="D383" s="39" t="s">
        <v>98</v>
      </c>
      <c r="E383" s="21"/>
      <c r="F383" s="21"/>
    </row>
    <row r="384" spans="1:6" s="11" customFormat="1" ht="21.75" customHeight="1" thickBot="1">
      <c r="A384" s="486">
        <v>852</v>
      </c>
      <c r="B384" s="522" t="s">
        <v>202</v>
      </c>
      <c r="C384" s="523"/>
      <c r="D384" s="524"/>
      <c r="E384" s="10">
        <f>E385+E387+E390+E392+E395+E397+E399</f>
        <v>10000</v>
      </c>
      <c r="F384" s="166">
        <f>F385+F387+F390+F392+F395+F397+F399</f>
        <v>0</v>
      </c>
    </row>
    <row r="385" spans="1:7" s="16" customFormat="1" ht="21.75" customHeight="1" hidden="1">
      <c r="A385" s="157"/>
      <c r="B385" s="154">
        <v>85202</v>
      </c>
      <c r="C385" s="186"/>
      <c r="D385" s="95" t="s">
        <v>203</v>
      </c>
      <c r="E385" s="59">
        <f>E386</f>
        <v>0</v>
      </c>
      <c r="F385" s="59">
        <f>F386</f>
        <v>0</v>
      </c>
      <c r="G385" s="123"/>
    </row>
    <row r="386" spans="1:6" s="22" customFormat="1" ht="42.75" customHeight="1" hidden="1">
      <c r="A386" s="164"/>
      <c r="B386" s="177"/>
      <c r="C386" s="168" t="s">
        <v>204</v>
      </c>
      <c r="D386" s="39" t="s">
        <v>205</v>
      </c>
      <c r="E386" s="21"/>
      <c r="F386" s="21"/>
    </row>
    <row r="387" spans="1:6" s="16" customFormat="1" ht="42.75" hidden="1">
      <c r="A387" s="157"/>
      <c r="B387" s="154">
        <v>85212</v>
      </c>
      <c r="C387" s="485"/>
      <c r="D387" s="93" t="s">
        <v>206</v>
      </c>
      <c r="E387" s="31">
        <f>SUM(E388:E389)</f>
        <v>0</v>
      </c>
      <c r="F387" s="31">
        <f>SUM(F388:F389)</f>
        <v>0</v>
      </c>
    </row>
    <row r="388" spans="1:6" s="22" customFormat="1" ht="51" hidden="1">
      <c r="A388" s="164"/>
      <c r="B388" s="177"/>
      <c r="C388" s="170" t="s">
        <v>88</v>
      </c>
      <c r="D388" s="43" t="s">
        <v>89</v>
      </c>
      <c r="E388" s="44"/>
      <c r="F388" s="44"/>
    </row>
    <row r="389" spans="1:6" s="22" customFormat="1" ht="51" hidden="1">
      <c r="A389" s="164"/>
      <c r="B389" s="177"/>
      <c r="C389" s="172" t="s">
        <v>90</v>
      </c>
      <c r="D389" s="36" t="s">
        <v>91</v>
      </c>
      <c r="E389" s="34"/>
      <c r="F389" s="26"/>
    </row>
    <row r="390" spans="1:6" s="16" customFormat="1" ht="57" hidden="1">
      <c r="A390" s="157"/>
      <c r="B390" s="154">
        <v>85213</v>
      </c>
      <c r="C390" s="485"/>
      <c r="D390" s="93" t="s">
        <v>207</v>
      </c>
      <c r="E390" s="31">
        <f>E391</f>
        <v>0</v>
      </c>
      <c r="F390" s="31">
        <f>F391</f>
        <v>0</v>
      </c>
    </row>
    <row r="391" spans="1:6" s="22" customFormat="1" ht="51" hidden="1">
      <c r="A391" s="164"/>
      <c r="B391" s="177"/>
      <c r="C391" s="171" t="s">
        <v>88</v>
      </c>
      <c r="D391" s="65" t="s">
        <v>89</v>
      </c>
      <c r="E391" s="37"/>
      <c r="F391" s="37"/>
    </row>
    <row r="392" spans="1:6" s="16" customFormat="1" ht="28.5" hidden="1">
      <c r="A392" s="157"/>
      <c r="B392" s="154">
        <v>85214</v>
      </c>
      <c r="C392" s="485"/>
      <c r="D392" s="93" t="s">
        <v>208</v>
      </c>
      <c r="E392" s="31">
        <f>SUM(E393:E394)</f>
        <v>0</v>
      </c>
      <c r="F392" s="31">
        <f>SUM(F393:F394)</f>
        <v>0</v>
      </c>
    </row>
    <row r="393" spans="1:6" s="22" customFormat="1" ht="51" hidden="1">
      <c r="A393" s="164"/>
      <c r="B393" s="177"/>
      <c r="C393" s="171" t="s">
        <v>88</v>
      </c>
      <c r="D393" s="65" t="s">
        <v>89</v>
      </c>
      <c r="E393" s="37"/>
      <c r="F393" s="21"/>
    </row>
    <row r="394" spans="1:6" s="22" customFormat="1" ht="25.5" hidden="1">
      <c r="A394" s="164"/>
      <c r="B394" s="177"/>
      <c r="C394" s="172" t="s">
        <v>209</v>
      </c>
      <c r="D394" s="36" t="s">
        <v>210</v>
      </c>
      <c r="E394" s="34"/>
      <c r="F394" s="26"/>
    </row>
    <row r="395" spans="1:6" s="16" customFormat="1" ht="19.5" customHeight="1" hidden="1">
      <c r="A395" s="157"/>
      <c r="B395" s="154">
        <v>85219</v>
      </c>
      <c r="C395" s="485"/>
      <c r="D395" s="30" t="s">
        <v>211</v>
      </c>
      <c r="E395" s="31">
        <f>E396</f>
        <v>0</v>
      </c>
      <c r="F395" s="31">
        <f>F396</f>
        <v>0</v>
      </c>
    </row>
    <row r="396" spans="1:6" s="22" customFormat="1" ht="25.5" hidden="1">
      <c r="A396" s="164"/>
      <c r="B396" s="177"/>
      <c r="C396" s="171" t="s">
        <v>209</v>
      </c>
      <c r="D396" s="65" t="s">
        <v>210</v>
      </c>
      <c r="E396" s="37"/>
      <c r="F396" s="21"/>
    </row>
    <row r="397" spans="1:6" s="16" customFormat="1" ht="28.5" hidden="1">
      <c r="A397" s="164"/>
      <c r="B397" s="154">
        <v>85228</v>
      </c>
      <c r="C397" s="485"/>
      <c r="D397" s="93" t="s">
        <v>212</v>
      </c>
      <c r="E397" s="31">
        <f>E398</f>
        <v>0</v>
      </c>
      <c r="F397" s="31">
        <f>F398</f>
        <v>0</v>
      </c>
    </row>
    <row r="398" spans="1:6" s="22" customFormat="1" ht="18" customHeight="1" hidden="1">
      <c r="A398" s="164"/>
      <c r="B398" s="177"/>
      <c r="C398" s="168" t="s">
        <v>213</v>
      </c>
      <c r="D398" s="39" t="s">
        <v>214</v>
      </c>
      <c r="E398" s="21"/>
      <c r="F398" s="21"/>
    </row>
    <row r="399" spans="1:6" s="16" customFormat="1" ht="18.75" customHeight="1">
      <c r="A399" s="164"/>
      <c r="B399" s="487">
        <v>85295</v>
      </c>
      <c r="C399" s="485"/>
      <c r="D399" s="93" t="s">
        <v>48</v>
      </c>
      <c r="E399" s="31">
        <f>E400</f>
        <v>10000</v>
      </c>
      <c r="F399" s="31">
        <f>F400</f>
        <v>0</v>
      </c>
    </row>
    <row r="400" spans="1:6" s="22" customFormat="1" ht="20.25" customHeight="1">
      <c r="A400" s="164"/>
      <c r="B400" s="177"/>
      <c r="C400" s="171" t="s">
        <v>209</v>
      </c>
      <c r="D400" s="194" t="s">
        <v>234</v>
      </c>
      <c r="E400" s="108">
        <v>10000</v>
      </c>
      <c r="F400" s="108"/>
    </row>
    <row r="401" spans="1:6" s="16" customFormat="1" ht="27" customHeight="1">
      <c r="A401" s="157"/>
      <c r="B401" s="154"/>
      <c r="C401" s="267"/>
      <c r="D401" s="525" t="s">
        <v>472</v>
      </c>
      <c r="E401" s="525"/>
      <c r="F401" s="526"/>
    </row>
    <row r="402" spans="1:6" s="16" customFormat="1" ht="15.75" customHeight="1">
      <c r="A402" s="157"/>
      <c r="B402" s="154"/>
      <c r="C402" s="155"/>
      <c r="D402" s="243" t="s">
        <v>473</v>
      </c>
      <c r="E402" s="235">
        <v>1900</v>
      </c>
      <c r="F402" s="87"/>
    </row>
    <row r="403" spans="1:6" s="16" customFormat="1" ht="15.75" customHeight="1" thickBot="1">
      <c r="A403" s="157"/>
      <c r="B403" s="154"/>
      <c r="C403" s="155"/>
      <c r="D403" s="240" t="s">
        <v>269</v>
      </c>
      <c r="E403" s="235">
        <v>8100</v>
      </c>
      <c r="F403" s="235"/>
    </row>
    <row r="404" spans="1:6" s="126" customFormat="1" ht="27.75" customHeight="1" hidden="1" thickBot="1">
      <c r="A404" s="52">
        <v>854</v>
      </c>
      <c r="B404" s="531" t="s">
        <v>215</v>
      </c>
      <c r="C404" s="518"/>
      <c r="D404" s="519"/>
      <c r="E404" s="125">
        <f>E405</f>
        <v>0</v>
      </c>
      <c r="F404" s="198">
        <f>F405</f>
        <v>0</v>
      </c>
    </row>
    <row r="405" spans="1:6" s="22" customFormat="1" ht="22.5" customHeight="1" hidden="1">
      <c r="A405" s="164"/>
      <c r="B405" s="91">
        <v>85415</v>
      </c>
      <c r="C405" s="542" t="s">
        <v>253</v>
      </c>
      <c r="D405" s="541"/>
      <c r="E405" s="44">
        <f>SUM(E406:E407)</f>
        <v>0</v>
      </c>
      <c r="F405" s="44">
        <f>F407</f>
        <v>0</v>
      </c>
    </row>
    <row r="406" spans="1:6" s="22" customFormat="1" ht="21" customHeight="1" hidden="1">
      <c r="A406" s="164"/>
      <c r="B406" s="177"/>
      <c r="C406" s="200">
        <v>3240</v>
      </c>
      <c r="D406" s="194" t="s">
        <v>255</v>
      </c>
      <c r="E406" s="206"/>
      <c r="F406" s="108"/>
    </row>
    <row r="407" spans="1:6" s="22" customFormat="1" ht="21" customHeight="1" hidden="1" thickBot="1">
      <c r="A407" s="164"/>
      <c r="B407" s="177"/>
      <c r="C407" s="203">
        <v>3260</v>
      </c>
      <c r="D407" s="195" t="s">
        <v>256</v>
      </c>
      <c r="E407" s="209"/>
      <c r="F407" s="21"/>
    </row>
    <row r="408" spans="1:6" s="126" customFormat="1" ht="33" customHeight="1" hidden="1" thickBot="1">
      <c r="A408" s="57">
        <v>900</v>
      </c>
      <c r="B408" s="517" t="s">
        <v>216</v>
      </c>
      <c r="C408" s="518"/>
      <c r="D408" s="519"/>
      <c r="E408" s="125">
        <f>E409+E411+E414+E418+E420</f>
        <v>0</v>
      </c>
      <c r="F408" s="198">
        <f>F409+F411+F414+F418+F420</f>
        <v>0</v>
      </c>
    </row>
    <row r="409" spans="1:6" s="22" customFormat="1" ht="19.5" customHeight="1" hidden="1">
      <c r="A409" s="80"/>
      <c r="B409" s="127">
        <v>90001</v>
      </c>
      <c r="C409" s="98"/>
      <c r="D409" s="99" t="s">
        <v>217</v>
      </c>
      <c r="E409" s="128">
        <f>E410</f>
        <v>0</v>
      </c>
      <c r="F409" s="128">
        <f>F410</f>
        <v>0</v>
      </c>
    </row>
    <row r="410" spans="1:6" s="22" customFormat="1" ht="18" customHeight="1" hidden="1">
      <c r="A410" s="27"/>
      <c r="B410" s="75"/>
      <c r="C410" s="75">
        <v>4260</v>
      </c>
      <c r="D410" s="39" t="s">
        <v>62</v>
      </c>
      <c r="E410" s="21"/>
      <c r="F410" s="21"/>
    </row>
    <row r="411" spans="1:6" s="22" customFormat="1" ht="19.5" customHeight="1" hidden="1">
      <c r="A411" s="27"/>
      <c r="B411" s="129">
        <v>90002</v>
      </c>
      <c r="C411" s="107"/>
      <c r="D411" s="83" t="s">
        <v>218</v>
      </c>
      <c r="E411" s="130">
        <f>E413</f>
        <v>0</v>
      </c>
      <c r="F411" s="130">
        <f>SUM(F412:F413)</f>
        <v>0</v>
      </c>
    </row>
    <row r="412" spans="1:6" s="22" customFormat="1" ht="18" customHeight="1" hidden="1">
      <c r="A412" s="27"/>
      <c r="B412" s="75"/>
      <c r="C412" s="75">
        <v>4300</v>
      </c>
      <c r="D412" s="39" t="s">
        <v>25</v>
      </c>
      <c r="E412" s="21"/>
      <c r="F412" s="21"/>
    </row>
    <row r="413" spans="1:6" s="22" customFormat="1" ht="25.5" hidden="1">
      <c r="A413" s="17"/>
      <c r="B413" s="32"/>
      <c r="C413" s="32">
        <v>6060</v>
      </c>
      <c r="D413" s="33" t="s">
        <v>119</v>
      </c>
      <c r="E413" s="26"/>
      <c r="F413" s="26"/>
    </row>
    <row r="414" spans="1:6" s="22" customFormat="1" ht="28.5" hidden="1">
      <c r="A414" s="164"/>
      <c r="B414" s="129">
        <v>90008</v>
      </c>
      <c r="C414" s="107"/>
      <c r="D414" s="93" t="s">
        <v>239</v>
      </c>
      <c r="E414" s="130">
        <f>E415</f>
        <v>0</v>
      </c>
      <c r="F414" s="130">
        <f>F415</f>
        <v>0</v>
      </c>
    </row>
    <row r="415" spans="1:6" s="22" customFormat="1" ht="17.25" customHeight="1" hidden="1">
      <c r="A415" s="164"/>
      <c r="B415" s="159"/>
      <c r="C415" s="38" t="s">
        <v>24</v>
      </c>
      <c r="D415" s="150" t="s">
        <v>234</v>
      </c>
      <c r="E415" s="21"/>
      <c r="F415" s="21"/>
    </row>
    <row r="416" spans="1:6" s="16" customFormat="1" ht="19.5" customHeight="1" hidden="1">
      <c r="A416" s="157"/>
      <c r="B416" s="154"/>
      <c r="C416" s="167"/>
      <c r="D416" s="152" t="s">
        <v>236</v>
      </c>
      <c r="E416" s="169"/>
      <c r="F416" s="169"/>
    </row>
    <row r="417" spans="1:6" s="16" customFormat="1" ht="19.5" customHeight="1" hidden="1">
      <c r="A417" s="157"/>
      <c r="B417" s="154"/>
      <c r="C417" s="167"/>
      <c r="D417" s="152" t="s">
        <v>243</v>
      </c>
      <c r="E417" s="169"/>
      <c r="F417" s="169"/>
    </row>
    <row r="418" spans="1:6" s="22" customFormat="1" ht="19.5" customHeight="1" hidden="1">
      <c r="A418" s="164"/>
      <c r="B418" s="129">
        <v>90015</v>
      </c>
      <c r="C418" s="107"/>
      <c r="D418" s="83" t="s">
        <v>220</v>
      </c>
      <c r="E418" s="130">
        <f>E419</f>
        <v>0</v>
      </c>
      <c r="F418" s="130">
        <f>F419</f>
        <v>0</v>
      </c>
    </row>
    <row r="419" spans="1:6" s="22" customFormat="1" ht="21" customHeight="1" hidden="1">
      <c r="A419" s="164"/>
      <c r="B419" s="159"/>
      <c r="C419" s="38" t="s">
        <v>24</v>
      </c>
      <c r="D419" s="150" t="s">
        <v>248</v>
      </c>
      <c r="E419" s="21"/>
      <c r="F419" s="21"/>
    </row>
    <row r="420" spans="1:6" s="22" customFormat="1" ht="19.5" customHeight="1" hidden="1">
      <c r="A420" s="164"/>
      <c r="B420" s="129">
        <v>90095</v>
      </c>
      <c r="C420" s="107"/>
      <c r="D420" s="83" t="s">
        <v>48</v>
      </c>
      <c r="E420" s="130">
        <f>E421</f>
        <v>0</v>
      </c>
      <c r="F420" s="130">
        <f>F421</f>
        <v>0</v>
      </c>
    </row>
    <row r="421" spans="1:6" s="22" customFormat="1" ht="18" customHeight="1" hidden="1" thickBot="1">
      <c r="A421" s="80"/>
      <c r="B421" s="75"/>
      <c r="C421" s="75">
        <v>4300</v>
      </c>
      <c r="D421" s="39" t="s">
        <v>25</v>
      </c>
      <c r="E421" s="21"/>
      <c r="F421" s="21"/>
    </row>
    <row r="422" spans="1:7" s="126" customFormat="1" ht="34.5" customHeight="1" thickBot="1">
      <c r="A422" s="57">
        <v>921</v>
      </c>
      <c r="B422" s="517" t="s">
        <v>221</v>
      </c>
      <c r="C422" s="518"/>
      <c r="D422" s="519"/>
      <c r="E422" s="125">
        <f>E423+E436</f>
        <v>32500</v>
      </c>
      <c r="F422" s="125">
        <f>F423+F436+F440</f>
        <v>15000</v>
      </c>
      <c r="G422" s="254">
        <f>E422-F422</f>
        <v>17500</v>
      </c>
    </row>
    <row r="423" spans="1:6" s="22" customFormat="1" ht="23.25" customHeight="1">
      <c r="A423" s="80"/>
      <c r="B423" s="91">
        <v>92109</v>
      </c>
      <c r="C423" s="506" t="s">
        <v>222</v>
      </c>
      <c r="D423" s="507"/>
      <c r="E423" s="44">
        <f>E430+E432</f>
        <v>32500</v>
      </c>
      <c r="F423" s="44">
        <f>F430+F432</f>
        <v>15000</v>
      </c>
    </row>
    <row r="424" spans="1:6" s="22" customFormat="1" ht="21" customHeight="1" hidden="1">
      <c r="A424" s="164"/>
      <c r="B424" s="159"/>
      <c r="C424" s="38" t="s">
        <v>24</v>
      </c>
      <c r="D424" s="150" t="s">
        <v>252</v>
      </c>
      <c r="E424" s="21"/>
      <c r="F424" s="21"/>
    </row>
    <row r="425" spans="1:6" s="22" customFormat="1" ht="19.5" customHeight="1" hidden="1">
      <c r="A425" s="164"/>
      <c r="B425" s="46"/>
      <c r="C425" s="172" t="s">
        <v>35</v>
      </c>
      <c r="D425" s="150" t="s">
        <v>250</v>
      </c>
      <c r="E425" s="26"/>
      <c r="F425" s="26"/>
    </row>
    <row r="426" spans="1:6" s="22" customFormat="1" ht="12" customHeight="1" hidden="1">
      <c r="A426" s="164"/>
      <c r="B426" s="46"/>
      <c r="C426" s="47"/>
      <c r="D426" s="48"/>
      <c r="E426" s="49"/>
      <c r="F426" s="49"/>
    </row>
    <row r="427" spans="1:6" s="6" customFormat="1" ht="7.5" customHeight="1" hidden="1">
      <c r="A427" s="50">
        <v>1</v>
      </c>
      <c r="B427" s="50">
        <v>2</v>
      </c>
      <c r="C427" s="50">
        <v>3</v>
      </c>
      <c r="D427" s="50">
        <v>4</v>
      </c>
      <c r="E427" s="50">
        <v>5</v>
      </c>
      <c r="F427" s="50">
        <v>6</v>
      </c>
    </row>
    <row r="428" spans="1:6" s="22" customFormat="1" ht="19.5" customHeight="1">
      <c r="A428" s="164"/>
      <c r="B428" s="46"/>
      <c r="C428" s="171"/>
      <c r="D428" s="194" t="s">
        <v>234</v>
      </c>
      <c r="E428" s="108">
        <f>E430</f>
        <v>2500</v>
      </c>
      <c r="F428" s="108">
        <f>F435+F436</f>
        <v>0</v>
      </c>
    </row>
    <row r="429" spans="1:6" s="22" customFormat="1" ht="16.5" customHeight="1">
      <c r="A429" s="164"/>
      <c r="B429" s="177"/>
      <c r="C429" s="269" t="s">
        <v>223</v>
      </c>
      <c r="D429" s="270" t="s">
        <v>279</v>
      </c>
      <c r="E429" s="483">
        <v>2500</v>
      </c>
      <c r="F429" s="108"/>
    </row>
    <row r="430" spans="1:6" s="22" customFormat="1" ht="28.5" customHeight="1" hidden="1">
      <c r="A430" s="164"/>
      <c r="B430" s="177"/>
      <c r="C430" s="107" t="s">
        <v>223</v>
      </c>
      <c r="D430" s="258" t="s">
        <v>224</v>
      </c>
      <c r="E430" s="108">
        <v>2500</v>
      </c>
      <c r="F430" s="108"/>
    </row>
    <row r="431" spans="1:6" s="22" customFormat="1" ht="21" customHeight="1" hidden="1">
      <c r="A431" s="164"/>
      <c r="B431" s="177"/>
      <c r="C431" s="200">
        <v>6050</v>
      </c>
      <c r="D431" s="194" t="s">
        <v>36</v>
      </c>
      <c r="E431" s="251">
        <f>E433</f>
        <v>0</v>
      </c>
      <c r="F431" s="206"/>
    </row>
    <row r="432" spans="1:6" s="22" customFormat="1" ht="16.5" customHeight="1">
      <c r="A432" s="164"/>
      <c r="B432" s="46"/>
      <c r="C432" s="172" t="s">
        <v>35</v>
      </c>
      <c r="D432" s="194" t="s">
        <v>233</v>
      </c>
      <c r="E432" s="108">
        <f>E433+E434</f>
        <v>30000</v>
      </c>
      <c r="F432" s="108">
        <f>F433+F434</f>
        <v>15000</v>
      </c>
    </row>
    <row r="433" spans="1:6" s="16" customFormat="1" ht="25.5">
      <c r="A433" s="157"/>
      <c r="B433" s="154"/>
      <c r="C433" s="155"/>
      <c r="D433" s="243" t="s">
        <v>374</v>
      </c>
      <c r="E433" s="235"/>
      <c r="F433" s="235">
        <v>15000</v>
      </c>
    </row>
    <row r="434" spans="1:6" s="16" customFormat="1" ht="17.25" customHeight="1" thickBot="1">
      <c r="A434" s="157"/>
      <c r="B434" s="154"/>
      <c r="C434" s="155"/>
      <c r="D434" s="243" t="s">
        <v>375</v>
      </c>
      <c r="E434" s="235">
        <v>30000</v>
      </c>
      <c r="F434" s="235"/>
    </row>
    <row r="435" spans="1:6" s="22" customFormat="1" ht="16.5" customHeight="1" hidden="1">
      <c r="A435" s="66"/>
      <c r="B435" s="75"/>
      <c r="C435" s="38" t="s">
        <v>35</v>
      </c>
      <c r="D435" s="39" t="s">
        <v>36</v>
      </c>
      <c r="E435" s="21"/>
      <c r="F435" s="21"/>
    </row>
    <row r="436" spans="1:6" s="22" customFormat="1" ht="19.5" customHeight="1" hidden="1">
      <c r="A436" s="17"/>
      <c r="B436" s="129">
        <v>92116</v>
      </c>
      <c r="C436" s="107"/>
      <c r="D436" s="83" t="s">
        <v>225</v>
      </c>
      <c r="E436" s="108">
        <f>SUM(E437:E438)</f>
        <v>0</v>
      </c>
      <c r="F436" s="108">
        <f>SUM(F438:F439)</f>
        <v>0</v>
      </c>
    </row>
    <row r="437" spans="1:6" s="22" customFormat="1" ht="38.25" hidden="1">
      <c r="A437" s="17"/>
      <c r="B437" s="92"/>
      <c r="C437" s="19" t="s">
        <v>68</v>
      </c>
      <c r="D437" s="39" t="s">
        <v>69</v>
      </c>
      <c r="E437" s="37"/>
      <c r="F437" s="37"/>
    </row>
    <row r="438" spans="1:6" s="22" customFormat="1" ht="25.5" hidden="1">
      <c r="A438" s="17"/>
      <c r="B438" s="32"/>
      <c r="C438" s="24" t="s">
        <v>223</v>
      </c>
      <c r="D438" s="33" t="s">
        <v>224</v>
      </c>
      <c r="E438" s="34"/>
      <c r="F438" s="34"/>
    </row>
    <row r="439" spans="1:6" s="22" customFormat="1" ht="16.5" customHeight="1" hidden="1">
      <c r="A439" s="27"/>
      <c r="B439" s="32"/>
      <c r="C439" s="28" t="s">
        <v>35</v>
      </c>
      <c r="D439" s="33" t="s">
        <v>36</v>
      </c>
      <c r="E439" s="26"/>
      <c r="F439" s="26"/>
    </row>
    <row r="440" spans="1:6" s="22" customFormat="1" ht="19.5" customHeight="1" hidden="1">
      <c r="A440" s="80"/>
      <c r="B440" s="129">
        <v>92120</v>
      </c>
      <c r="C440" s="107"/>
      <c r="D440" s="83" t="s">
        <v>226</v>
      </c>
      <c r="E440" s="130">
        <f>E441</f>
        <v>0</v>
      </c>
      <c r="F440" s="130">
        <f>F441</f>
        <v>0</v>
      </c>
    </row>
    <row r="441" spans="1:6" s="22" customFormat="1" ht="21.75" customHeight="1" hidden="1" thickBot="1">
      <c r="A441" s="17"/>
      <c r="B441" s="75"/>
      <c r="C441" s="75">
        <v>4300</v>
      </c>
      <c r="D441" s="39" t="s">
        <v>25</v>
      </c>
      <c r="E441" s="21"/>
      <c r="F441" s="21"/>
    </row>
    <row r="442" spans="1:7" s="126" customFormat="1" ht="24" customHeight="1" thickBot="1">
      <c r="A442" s="57">
        <v>926</v>
      </c>
      <c r="B442" s="517" t="s">
        <v>227</v>
      </c>
      <c r="C442" s="518"/>
      <c r="D442" s="519"/>
      <c r="E442" s="125">
        <f>E443+E461</f>
        <v>59100</v>
      </c>
      <c r="F442" s="125">
        <f>F443+F461</f>
        <v>21500</v>
      </c>
      <c r="G442" s="254">
        <f>E442-F442</f>
        <v>37600</v>
      </c>
    </row>
    <row r="443" spans="1:6" s="22" customFormat="1" ht="19.5" customHeight="1">
      <c r="A443" s="164"/>
      <c r="B443" s="91">
        <v>92601</v>
      </c>
      <c r="C443" s="540" t="s">
        <v>254</v>
      </c>
      <c r="D443" s="541"/>
      <c r="E443" s="250">
        <f>E451+E452+E453+E455</f>
        <v>55600</v>
      </c>
      <c r="F443" s="250">
        <f>F451+F452+F453+F455</f>
        <v>5000</v>
      </c>
    </row>
    <row r="444" spans="1:6" s="22" customFormat="1" ht="25.5" hidden="1">
      <c r="A444" s="164"/>
      <c r="B444" s="174"/>
      <c r="C444" s="171" t="s">
        <v>223</v>
      </c>
      <c r="D444" s="39" t="s">
        <v>224</v>
      </c>
      <c r="E444" s="21"/>
      <c r="F444" s="21"/>
    </row>
    <row r="445" spans="1:6" s="22" customFormat="1" ht="38.25" hidden="1">
      <c r="A445" s="164"/>
      <c r="B445" s="177"/>
      <c r="C445" s="199">
        <v>2820</v>
      </c>
      <c r="D445" s="33" t="s">
        <v>229</v>
      </c>
      <c r="E445" s="26"/>
      <c r="F445" s="26"/>
    </row>
    <row r="446" spans="1:6" s="22" customFormat="1" ht="19.5" customHeight="1">
      <c r="A446" s="164"/>
      <c r="B446" s="46"/>
      <c r="C446" s="171"/>
      <c r="D446" s="194" t="s">
        <v>234</v>
      </c>
      <c r="E446" s="108">
        <f>E448+E450+E447+E454</f>
        <v>20000</v>
      </c>
      <c r="F446" s="108">
        <f>F448+F450+F447+F454</f>
        <v>5000</v>
      </c>
    </row>
    <row r="447" spans="1:6" s="16" customFormat="1" ht="15.75" customHeight="1">
      <c r="A447" s="157"/>
      <c r="B447" s="154"/>
      <c r="C447" s="155"/>
      <c r="D447" s="491" t="s">
        <v>280</v>
      </c>
      <c r="E447" s="256"/>
      <c r="F447" s="492">
        <v>5000</v>
      </c>
    </row>
    <row r="448" spans="1:6" s="16" customFormat="1" ht="15.75" customHeight="1">
      <c r="A448" s="157"/>
      <c r="B448" s="154"/>
      <c r="C448" s="155"/>
      <c r="D448" s="479" t="s">
        <v>277</v>
      </c>
      <c r="E448" s="266">
        <v>11000</v>
      </c>
      <c r="F448" s="183"/>
    </row>
    <row r="449" spans="1:6" s="253" customFormat="1" ht="18" customHeight="1">
      <c r="A449" s="164"/>
      <c r="B449" s="177"/>
      <c r="C449" s="538" t="s">
        <v>456</v>
      </c>
      <c r="D449" s="538"/>
      <c r="E449" s="538"/>
      <c r="F449" s="539"/>
    </row>
    <row r="450" spans="1:6" s="16" customFormat="1" ht="15.75" customHeight="1">
      <c r="A450" s="157"/>
      <c r="B450" s="154"/>
      <c r="C450" s="155"/>
      <c r="D450" s="243" t="s">
        <v>278</v>
      </c>
      <c r="E450" s="235">
        <v>4000</v>
      </c>
      <c r="F450" s="268"/>
    </row>
    <row r="451" spans="1:7" s="22" customFormat="1" ht="19.5" customHeight="1" hidden="1">
      <c r="A451" s="164"/>
      <c r="B451" s="46"/>
      <c r="C451" s="42" t="s">
        <v>20</v>
      </c>
      <c r="D451" s="252" t="s">
        <v>21</v>
      </c>
      <c r="E451" s="44">
        <v>11000</v>
      </c>
      <c r="F451" s="44"/>
      <c r="G451" s="109"/>
    </row>
    <row r="452" spans="1:6" s="22" customFormat="1" ht="19.5" customHeight="1" hidden="1">
      <c r="A452" s="164"/>
      <c r="B452" s="46"/>
      <c r="C452" s="107" t="s">
        <v>22</v>
      </c>
      <c r="D452" s="197" t="s">
        <v>23</v>
      </c>
      <c r="E452" s="108">
        <v>4000</v>
      </c>
      <c r="F452" s="108"/>
    </row>
    <row r="453" spans="1:6" s="22" customFormat="1" ht="21" customHeight="1" hidden="1">
      <c r="A453" s="164"/>
      <c r="B453" s="177"/>
      <c r="C453" s="200">
        <v>4260</v>
      </c>
      <c r="D453" s="194" t="s">
        <v>62</v>
      </c>
      <c r="E453" s="251">
        <v>5000</v>
      </c>
      <c r="F453" s="251">
        <v>5000</v>
      </c>
    </row>
    <row r="454" spans="1:6" s="16" customFormat="1" ht="14.25" customHeight="1">
      <c r="A454" s="179"/>
      <c r="B454" s="180"/>
      <c r="C454" s="267"/>
      <c r="D454" s="479" t="s">
        <v>463</v>
      </c>
      <c r="E454" s="496">
        <v>5000</v>
      </c>
      <c r="F454" s="496"/>
    </row>
    <row r="455" spans="1:6" s="22" customFormat="1" ht="21" customHeight="1" hidden="1">
      <c r="A455" s="164"/>
      <c r="B455" s="177"/>
      <c r="C455" s="71">
        <v>6050</v>
      </c>
      <c r="D455" s="258" t="s">
        <v>36</v>
      </c>
      <c r="E455" s="495">
        <f>E459</f>
        <v>35600</v>
      </c>
      <c r="F455" s="471"/>
    </row>
    <row r="456" spans="1:6" ht="12.75" customHeight="1">
      <c r="A456" s="3"/>
      <c r="B456" s="3"/>
      <c r="C456" s="3"/>
      <c r="D456" s="3"/>
      <c r="E456" s="3"/>
      <c r="F456" s="3"/>
    </row>
    <row r="457" spans="1:6" s="6" customFormat="1" ht="7.5" customHeight="1">
      <c r="A457" s="50">
        <v>1</v>
      </c>
      <c r="B457" s="50">
        <v>2</v>
      </c>
      <c r="C457" s="50">
        <v>3</v>
      </c>
      <c r="D457" s="50">
        <v>3</v>
      </c>
      <c r="E457" s="50">
        <v>4</v>
      </c>
      <c r="F457" s="50">
        <v>5</v>
      </c>
    </row>
    <row r="458" spans="1:6" s="22" customFormat="1" ht="16.5" customHeight="1">
      <c r="A458" s="164"/>
      <c r="B458" s="46"/>
      <c r="C458" s="172" t="s">
        <v>35</v>
      </c>
      <c r="D458" s="194" t="s">
        <v>233</v>
      </c>
      <c r="E458" s="108">
        <f>E459</f>
        <v>35600</v>
      </c>
      <c r="F458" s="108"/>
    </row>
    <row r="459" spans="1:6" s="16" customFormat="1" ht="15.75" customHeight="1">
      <c r="A459" s="157"/>
      <c r="B459" s="154"/>
      <c r="C459" s="155"/>
      <c r="D459" s="243" t="s">
        <v>270</v>
      </c>
      <c r="E459" s="235">
        <f>23400+12200</f>
        <v>35600</v>
      </c>
      <c r="F459" s="235"/>
    </row>
    <row r="460" spans="1:6" s="22" customFormat="1" ht="28.5" customHeight="1" hidden="1">
      <c r="A460" s="164"/>
      <c r="B460" s="177"/>
      <c r="C460" s="201" t="s">
        <v>118</v>
      </c>
      <c r="D460" s="202" t="s">
        <v>119</v>
      </c>
      <c r="E460" s="207"/>
      <c r="F460" s="207"/>
    </row>
    <row r="461" spans="1:6" s="22" customFormat="1" ht="19.5" customHeight="1">
      <c r="A461" s="164"/>
      <c r="B461" s="129">
        <v>92605</v>
      </c>
      <c r="C461" s="532" t="s">
        <v>228</v>
      </c>
      <c r="D461" s="530"/>
      <c r="E461" s="249">
        <f>E462</f>
        <v>3500</v>
      </c>
      <c r="F461" s="249">
        <f>F464+F465</f>
        <v>16500</v>
      </c>
    </row>
    <row r="462" spans="1:6" s="22" customFormat="1" ht="19.5" customHeight="1">
      <c r="A462" s="164"/>
      <c r="B462" s="46"/>
      <c r="C462" s="171"/>
      <c r="D462" s="194" t="s">
        <v>234</v>
      </c>
      <c r="E462" s="108">
        <f>E463</f>
        <v>3500</v>
      </c>
      <c r="F462" s="108">
        <f>F464+F465+F469+F470</f>
        <v>16500</v>
      </c>
    </row>
    <row r="463" spans="1:6" s="22" customFormat="1" ht="17.25" customHeight="1">
      <c r="A463" s="164"/>
      <c r="B463" s="174"/>
      <c r="C463" s="461" t="s">
        <v>223</v>
      </c>
      <c r="D463" s="464" t="s">
        <v>444</v>
      </c>
      <c r="E463" s="462">
        <v>3500</v>
      </c>
      <c r="F463" s="460"/>
    </row>
    <row r="464" spans="1:6" s="22" customFormat="1" ht="17.25" customHeight="1">
      <c r="A464" s="164"/>
      <c r="B464" s="174"/>
      <c r="C464" s="461" t="s">
        <v>223</v>
      </c>
      <c r="D464" s="465" t="s">
        <v>445</v>
      </c>
      <c r="E464" s="463"/>
      <c r="F464" s="34">
        <v>15000</v>
      </c>
    </row>
    <row r="465" spans="1:6" s="22" customFormat="1" ht="17.25" customHeight="1" thickBot="1">
      <c r="A465" s="164"/>
      <c r="B465" s="46"/>
      <c r="C465" s="107" t="s">
        <v>24</v>
      </c>
      <c r="D465" s="243" t="s">
        <v>446</v>
      </c>
      <c r="E465" s="44"/>
      <c r="F465" s="44">
        <v>1500</v>
      </c>
    </row>
    <row r="466" spans="1:8" s="135" customFormat="1" ht="22.5" customHeight="1" thickBot="1">
      <c r="A466" s="502" t="s">
        <v>230</v>
      </c>
      <c r="B466" s="510"/>
      <c r="C466" s="510"/>
      <c r="D466" s="511"/>
      <c r="E466" s="121">
        <f>E442+E422+E263+E183+E101+E56+E48+E7+E384+E158</f>
        <v>301767</v>
      </c>
      <c r="F466" s="121">
        <f>F442+F422+F263+F183+F101+F56+F48+F7+F384</f>
        <v>746947</v>
      </c>
      <c r="G466" s="220">
        <f>E466-F466</f>
        <v>-445180</v>
      </c>
      <c r="H466" s="220"/>
    </row>
    <row r="467" ht="11.25" customHeight="1">
      <c r="E467" s="136"/>
    </row>
    <row r="468" spans="1:7" ht="12.75">
      <c r="A468" s="137" t="s">
        <v>231</v>
      </c>
      <c r="B468" s="138"/>
      <c r="C468" s="138"/>
      <c r="E468" s="139"/>
      <c r="F468" s="140"/>
      <c r="G468" s="141">
        <f>G466+G467</f>
        <v>-445180</v>
      </c>
    </row>
    <row r="469" spans="2:6" ht="12.75">
      <c r="B469" s="142"/>
      <c r="C469" s="138"/>
      <c r="D469" s="140"/>
      <c r="E469" s="140"/>
      <c r="F469" s="140"/>
    </row>
    <row r="470" spans="2:6" ht="12.75">
      <c r="B470" s="138"/>
      <c r="C470" s="138"/>
      <c r="D470" s="140"/>
      <c r="E470" s="140"/>
      <c r="F470" s="140"/>
    </row>
    <row r="471" spans="2:6" ht="12.75">
      <c r="B471" s="138"/>
      <c r="C471" s="138"/>
      <c r="D471" s="140"/>
      <c r="E471" s="140"/>
      <c r="F471" s="140"/>
    </row>
    <row r="472" spans="2:6" ht="12.75">
      <c r="B472" s="138"/>
      <c r="C472" s="138"/>
      <c r="D472" s="140"/>
      <c r="E472" s="140"/>
      <c r="F472" s="140"/>
    </row>
    <row r="473" spans="2:6" ht="12.75">
      <c r="B473" s="138"/>
      <c r="C473" s="138"/>
      <c r="D473" s="140"/>
      <c r="E473" s="140"/>
      <c r="F473" s="140"/>
    </row>
    <row r="474" spans="2:6" ht="12.75">
      <c r="B474" s="138"/>
      <c r="C474" s="138"/>
      <c r="D474" s="140"/>
      <c r="E474" s="140"/>
      <c r="F474" s="140"/>
    </row>
    <row r="475" spans="2:6" ht="12.75">
      <c r="B475" s="138"/>
      <c r="C475" s="138"/>
      <c r="D475" s="140"/>
      <c r="E475" s="140"/>
      <c r="F475" s="140"/>
    </row>
    <row r="476" spans="2:6" ht="12.75">
      <c r="B476" s="138"/>
      <c r="C476" s="138"/>
      <c r="D476" s="140"/>
      <c r="E476" s="140"/>
      <c r="F476" s="140"/>
    </row>
    <row r="477" spans="2:6" ht="12.75">
      <c r="B477" s="138"/>
      <c r="C477" s="138"/>
      <c r="D477" s="140"/>
      <c r="E477" s="140"/>
      <c r="F477" s="140"/>
    </row>
    <row r="478" spans="2:6" ht="12.75">
      <c r="B478" s="138"/>
      <c r="C478" s="138"/>
      <c r="D478" s="140"/>
      <c r="E478" s="140"/>
      <c r="F478" s="140"/>
    </row>
    <row r="479" spans="2:6" ht="12.75">
      <c r="B479" s="138"/>
      <c r="C479" s="138"/>
      <c r="D479" s="140"/>
      <c r="E479" s="140"/>
      <c r="F479" s="140"/>
    </row>
    <row r="480" spans="2:6" ht="12.75">
      <c r="B480" s="138"/>
      <c r="C480" s="138"/>
      <c r="D480" s="140"/>
      <c r="E480" s="140"/>
      <c r="F480" s="140"/>
    </row>
    <row r="481" spans="2:6" ht="12.75">
      <c r="B481" s="138"/>
      <c r="C481" s="138"/>
      <c r="D481" s="140"/>
      <c r="E481" s="140"/>
      <c r="F481" s="140"/>
    </row>
    <row r="482" spans="2:6" ht="12.75">
      <c r="B482" s="138"/>
      <c r="C482" s="138"/>
      <c r="D482" s="140"/>
      <c r="E482" s="140"/>
      <c r="F482" s="140"/>
    </row>
    <row r="483" spans="2:6" ht="12.75">
      <c r="B483" s="138"/>
      <c r="C483" s="138"/>
      <c r="D483" s="140"/>
      <c r="E483" s="140"/>
      <c r="F483" s="140"/>
    </row>
    <row r="484" spans="2:6" ht="12.75">
      <c r="B484" s="138"/>
      <c r="C484" s="138"/>
      <c r="D484" s="140"/>
      <c r="E484" s="140"/>
      <c r="F484" s="140"/>
    </row>
    <row r="485" spans="2:6" ht="12.75">
      <c r="B485" s="138"/>
      <c r="C485" s="138"/>
      <c r="D485" s="140"/>
      <c r="E485" s="140"/>
      <c r="F485" s="140"/>
    </row>
    <row r="486" spans="2:6" ht="12.75">
      <c r="B486" s="138"/>
      <c r="C486" s="138"/>
      <c r="D486" s="140"/>
      <c r="E486" s="140"/>
      <c r="F486" s="140"/>
    </row>
    <row r="487" spans="2:6" ht="12.75">
      <c r="B487" s="138"/>
      <c r="C487" s="138"/>
      <c r="D487" s="140"/>
      <c r="E487" s="140"/>
      <c r="F487" s="140"/>
    </row>
    <row r="488" spans="2:6" ht="12.75">
      <c r="B488" s="138"/>
      <c r="C488" s="138"/>
      <c r="D488" s="140"/>
      <c r="E488" s="140"/>
      <c r="F488" s="140"/>
    </row>
    <row r="489" spans="2:6" ht="12.75">
      <c r="B489" s="138"/>
      <c r="C489" s="138"/>
      <c r="D489" s="140"/>
      <c r="E489" s="140"/>
      <c r="F489" s="140"/>
    </row>
    <row r="490" spans="2:6" ht="12.75">
      <c r="B490" s="138"/>
      <c r="C490" s="138"/>
      <c r="D490" s="140"/>
      <c r="E490" s="140"/>
      <c r="F490" s="140"/>
    </row>
    <row r="491" spans="2:6" ht="12.75">
      <c r="B491" s="138"/>
      <c r="C491" s="138"/>
      <c r="D491" s="140"/>
      <c r="E491" s="140"/>
      <c r="F491" s="140"/>
    </row>
    <row r="492" spans="2:6" ht="12.75">
      <c r="B492" s="138"/>
      <c r="C492" s="138"/>
      <c r="D492" s="140"/>
      <c r="E492" s="140"/>
      <c r="F492" s="140"/>
    </row>
    <row r="493" spans="2:6" ht="12.75">
      <c r="B493" s="138"/>
      <c r="C493" s="138"/>
      <c r="D493" s="140"/>
      <c r="E493" s="140"/>
      <c r="F493" s="140"/>
    </row>
    <row r="494" spans="2:6" ht="12.75">
      <c r="B494" s="138"/>
      <c r="C494" s="138"/>
      <c r="D494" s="140"/>
      <c r="E494" s="140"/>
      <c r="F494" s="140"/>
    </row>
    <row r="495" spans="2:6" ht="12.75">
      <c r="B495" s="138"/>
      <c r="C495" s="138"/>
      <c r="D495" s="140"/>
      <c r="E495" s="140"/>
      <c r="F495" s="140"/>
    </row>
    <row r="496" spans="2:6" ht="12.75">
      <c r="B496" s="138"/>
      <c r="C496" s="138"/>
      <c r="D496" s="140"/>
      <c r="E496" s="140"/>
      <c r="F496" s="140"/>
    </row>
    <row r="497" spans="2:6" ht="12.75">
      <c r="B497" s="138"/>
      <c r="C497" s="138"/>
      <c r="D497" s="140"/>
      <c r="E497" s="140"/>
      <c r="F497" s="140"/>
    </row>
    <row r="498" spans="2:6" ht="12.75">
      <c r="B498" s="138"/>
      <c r="C498" s="138"/>
      <c r="D498" s="140"/>
      <c r="E498" s="140"/>
      <c r="F498" s="140"/>
    </row>
    <row r="499" spans="2:6" ht="12.75">
      <c r="B499" s="138"/>
      <c r="C499" s="138"/>
      <c r="D499" s="140"/>
      <c r="E499" s="140"/>
      <c r="F499" s="140"/>
    </row>
    <row r="500" spans="2:6" ht="12.75">
      <c r="B500" s="138"/>
      <c r="C500" s="138"/>
      <c r="D500" s="140"/>
      <c r="E500" s="140"/>
      <c r="F500" s="140"/>
    </row>
  </sheetData>
  <mergeCells count="53">
    <mergeCell ref="B48:D48"/>
    <mergeCell ref="A54:B54"/>
    <mergeCell ref="A68:B68"/>
    <mergeCell ref="C25:D25"/>
    <mergeCell ref="C49:D49"/>
    <mergeCell ref="B77:D77"/>
    <mergeCell ref="C461:D461"/>
    <mergeCell ref="C449:F449"/>
    <mergeCell ref="C190:D190"/>
    <mergeCell ref="B408:D408"/>
    <mergeCell ref="C264:D264"/>
    <mergeCell ref="C423:D423"/>
    <mergeCell ref="C443:D443"/>
    <mergeCell ref="C405:D405"/>
    <mergeCell ref="B404:D404"/>
    <mergeCell ref="C78:D78"/>
    <mergeCell ref="B101:D101"/>
    <mergeCell ref="C114:D114"/>
    <mergeCell ref="B158:D158"/>
    <mergeCell ref="C27:D27"/>
    <mergeCell ref="A69:B69"/>
    <mergeCell ref="D166:F166"/>
    <mergeCell ref="D401:F401"/>
    <mergeCell ref="C311:D311"/>
    <mergeCell ref="B263:D263"/>
    <mergeCell ref="C91:D91"/>
    <mergeCell ref="D267:F267"/>
    <mergeCell ref="D313:F313"/>
    <mergeCell ref="D351:F351"/>
    <mergeCell ref="D4:D5"/>
    <mergeCell ref="B7:D7"/>
    <mergeCell ref="C17:D17"/>
    <mergeCell ref="C26:D26"/>
    <mergeCell ref="A2:F2"/>
    <mergeCell ref="C57:D57"/>
    <mergeCell ref="B56:D56"/>
    <mergeCell ref="C59:D59"/>
    <mergeCell ref="D42:F42"/>
    <mergeCell ref="F4:F5"/>
    <mergeCell ref="A4:A5"/>
    <mergeCell ref="B4:B5"/>
    <mergeCell ref="C4:C5"/>
    <mergeCell ref="C37:D37"/>
    <mergeCell ref="A466:D466"/>
    <mergeCell ref="E4:E5"/>
    <mergeCell ref="B422:D422"/>
    <mergeCell ref="B384:D384"/>
    <mergeCell ref="B442:D442"/>
    <mergeCell ref="C28:D28"/>
    <mergeCell ref="B183:D183"/>
    <mergeCell ref="C184:D184"/>
    <mergeCell ref="B95:D95"/>
    <mergeCell ref="C96:D9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XXXVIII/202/2009
z dnia 9 czerwca 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108"/>
  <sheetViews>
    <sheetView zoomScale="83" zoomScaleNormal="83" workbookViewId="0" topLeftCell="A1">
      <selection activeCell="K71" sqref="K71"/>
    </sheetView>
  </sheetViews>
  <sheetFormatPr defaultColWidth="9.00390625" defaultRowHeight="18.75" customHeight="1"/>
  <cols>
    <col min="1" max="1" width="4.25390625" style="407" customWidth="1"/>
    <col min="2" max="2" width="49.375" style="407" customWidth="1"/>
    <col min="3" max="3" width="11.00390625" style="407" customWidth="1"/>
    <col min="4" max="4" width="12.625" style="408" customWidth="1"/>
    <col min="5" max="5" width="14.25390625" style="407" bestFit="1" customWidth="1"/>
    <col min="6" max="6" width="14.25390625" style="407" customWidth="1"/>
    <col min="7" max="7" width="11.625" style="407" customWidth="1"/>
    <col min="8" max="8" width="13.875" style="407" customWidth="1"/>
    <col min="9" max="9" width="12.625" style="407" customWidth="1"/>
    <col min="10" max="10" width="10.00390625" style="407" hidden="1" customWidth="1"/>
    <col min="11" max="11" width="14.25390625" style="407" customWidth="1"/>
    <col min="12" max="12" width="13.75390625" style="407" customWidth="1"/>
    <col min="13" max="13" width="4.125" style="407" customWidth="1"/>
    <col min="14" max="16384" width="6.75390625" style="407" customWidth="1"/>
  </cols>
  <sheetData>
    <row r="1" spans="1:13" s="272" customFormat="1" ht="21" customHeight="1">
      <c r="A1" s="593" t="s">
        <v>281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271"/>
    </row>
    <row r="2" spans="2:13" s="273" customFormat="1" ht="12" customHeight="1" thickBot="1">
      <c r="B2" s="274"/>
      <c r="D2" s="274"/>
      <c r="L2" s="275" t="s">
        <v>282</v>
      </c>
      <c r="M2" s="276"/>
    </row>
    <row r="3" spans="1:13" s="278" customFormat="1" ht="14.25" customHeight="1">
      <c r="A3" s="570" t="s">
        <v>283</v>
      </c>
      <c r="B3" s="562" t="s">
        <v>284</v>
      </c>
      <c r="C3" s="562" t="s">
        <v>285</v>
      </c>
      <c r="D3" s="580" t="s">
        <v>286</v>
      </c>
      <c r="E3" s="562" t="s">
        <v>287</v>
      </c>
      <c r="F3" s="549" t="s">
        <v>288</v>
      </c>
      <c r="G3" s="550"/>
      <c r="H3" s="550"/>
      <c r="I3" s="551"/>
      <c r="J3" s="277"/>
      <c r="K3" s="277"/>
      <c r="L3" s="564" t="s">
        <v>289</v>
      </c>
      <c r="M3" s="276"/>
    </row>
    <row r="4" spans="1:13" s="278" customFormat="1" ht="14.25" customHeight="1">
      <c r="A4" s="571"/>
      <c r="B4" s="563"/>
      <c r="C4" s="563"/>
      <c r="D4" s="581"/>
      <c r="E4" s="563"/>
      <c r="F4" s="567" t="s">
        <v>290</v>
      </c>
      <c r="G4" s="567" t="s">
        <v>291</v>
      </c>
      <c r="H4" s="567"/>
      <c r="I4" s="567"/>
      <c r="J4" s="279"/>
      <c r="K4" s="279"/>
      <c r="L4" s="565"/>
      <c r="M4" s="276"/>
    </row>
    <row r="5" spans="1:13" s="278" customFormat="1" ht="14.25" customHeight="1">
      <c r="A5" s="571"/>
      <c r="B5" s="563"/>
      <c r="C5" s="563"/>
      <c r="D5" s="581"/>
      <c r="E5" s="563"/>
      <c r="F5" s="568"/>
      <c r="G5" s="555" t="s">
        <v>292</v>
      </c>
      <c r="H5" s="555" t="s">
        <v>293</v>
      </c>
      <c r="I5" s="555" t="s">
        <v>294</v>
      </c>
      <c r="J5" s="280" t="s">
        <v>295</v>
      </c>
      <c r="K5" s="555" t="s">
        <v>296</v>
      </c>
      <c r="L5" s="565"/>
      <c r="M5" s="276"/>
    </row>
    <row r="6" spans="1:13" s="278" customFormat="1" ht="14.25" customHeight="1">
      <c r="A6" s="571"/>
      <c r="B6" s="563"/>
      <c r="C6" s="563"/>
      <c r="D6" s="581"/>
      <c r="E6" s="563"/>
      <c r="F6" s="568"/>
      <c r="G6" s="556"/>
      <c r="H6" s="556"/>
      <c r="I6" s="556"/>
      <c r="J6" s="281"/>
      <c r="K6" s="556"/>
      <c r="L6" s="565"/>
      <c r="M6" s="276"/>
    </row>
    <row r="7" spans="1:13" s="278" customFormat="1" ht="15" customHeight="1">
      <c r="A7" s="571"/>
      <c r="B7" s="563"/>
      <c r="C7" s="563"/>
      <c r="D7" s="581"/>
      <c r="E7" s="563"/>
      <c r="F7" s="568"/>
      <c r="G7" s="556"/>
      <c r="H7" s="556"/>
      <c r="I7" s="556"/>
      <c r="J7" s="281"/>
      <c r="K7" s="557"/>
      <c r="L7" s="566"/>
      <c r="M7" s="276"/>
    </row>
    <row r="8" spans="1:13" s="288" customFormat="1" ht="10.5" customHeight="1" thickBot="1">
      <c r="A8" s="282">
        <v>1</v>
      </c>
      <c r="B8" s="283">
        <v>2</v>
      </c>
      <c r="C8" s="283">
        <v>3</v>
      </c>
      <c r="D8" s="284">
        <v>4</v>
      </c>
      <c r="E8" s="283">
        <v>5</v>
      </c>
      <c r="F8" s="283">
        <v>6</v>
      </c>
      <c r="G8" s="285">
        <v>7</v>
      </c>
      <c r="H8" s="285">
        <v>8</v>
      </c>
      <c r="I8" s="285">
        <v>9</v>
      </c>
      <c r="J8" s="285">
        <v>10</v>
      </c>
      <c r="K8" s="285">
        <v>10</v>
      </c>
      <c r="L8" s="286">
        <v>11</v>
      </c>
      <c r="M8" s="287"/>
    </row>
    <row r="9" spans="1:13" s="293" customFormat="1" ht="18" customHeight="1" thickBot="1">
      <c r="A9" s="587" t="s">
        <v>297</v>
      </c>
      <c r="B9" s="588"/>
      <c r="C9" s="588"/>
      <c r="D9" s="289">
        <f aca="true" t="shared" si="0" ref="D9:J9">D10</f>
        <v>11626000</v>
      </c>
      <c r="E9" s="289">
        <f t="shared" si="0"/>
        <v>1510320</v>
      </c>
      <c r="F9" s="289">
        <f t="shared" si="0"/>
        <v>0</v>
      </c>
      <c r="G9" s="289">
        <f t="shared" si="0"/>
        <v>681920</v>
      </c>
      <c r="H9" s="289">
        <f t="shared" si="0"/>
        <v>629400</v>
      </c>
      <c r="I9" s="289">
        <f t="shared" si="0"/>
        <v>199000</v>
      </c>
      <c r="J9" s="289">
        <f t="shared" si="0"/>
        <v>0</v>
      </c>
      <c r="K9" s="290"/>
      <c r="L9" s="291"/>
      <c r="M9" s="292"/>
    </row>
    <row r="10" spans="1:13" s="293" customFormat="1" ht="21.75" customHeight="1" thickBot="1">
      <c r="A10" s="578" t="s">
        <v>298</v>
      </c>
      <c r="B10" s="579"/>
      <c r="C10" s="579"/>
      <c r="D10" s="294">
        <f aca="true" t="shared" si="1" ref="D10:I10">SUM(D11:D19)</f>
        <v>11626000</v>
      </c>
      <c r="E10" s="294">
        <f t="shared" si="1"/>
        <v>1510320</v>
      </c>
      <c r="F10" s="294">
        <f t="shared" si="1"/>
        <v>0</v>
      </c>
      <c r="G10" s="294">
        <f t="shared" si="1"/>
        <v>681920</v>
      </c>
      <c r="H10" s="294">
        <f t="shared" si="1"/>
        <v>629400</v>
      </c>
      <c r="I10" s="294">
        <f t="shared" si="1"/>
        <v>199000</v>
      </c>
      <c r="J10" s="294">
        <f>SUM(J12:J12)</f>
        <v>0</v>
      </c>
      <c r="K10" s="295"/>
      <c r="L10" s="296"/>
      <c r="M10" s="292"/>
    </row>
    <row r="11" spans="1:13" s="293" customFormat="1" ht="39" thickTop="1">
      <c r="A11" s="297">
        <v>1</v>
      </c>
      <c r="B11" s="298" t="s">
        <v>471</v>
      </c>
      <c r="C11" s="299" t="s">
        <v>299</v>
      </c>
      <c r="D11" s="300">
        <v>5042300</v>
      </c>
      <c r="E11" s="300">
        <f>SUM(F11,G11,H11,I11,K11)</f>
        <v>249300</v>
      </c>
      <c r="F11" s="300"/>
      <c r="G11" s="300">
        <v>249300</v>
      </c>
      <c r="H11" s="301"/>
      <c r="I11" s="301"/>
      <c r="J11" s="300"/>
      <c r="K11" s="302"/>
      <c r="L11" s="560" t="s">
        <v>300</v>
      </c>
      <c r="M11" s="292"/>
    </row>
    <row r="12" spans="1:13" s="293" customFormat="1" ht="25.5">
      <c r="A12" s="297">
        <v>2</v>
      </c>
      <c r="B12" s="304" t="s">
        <v>301</v>
      </c>
      <c r="C12" s="299" t="s">
        <v>302</v>
      </c>
      <c r="D12" s="306">
        <f>5117000+10700</f>
        <v>5127700</v>
      </c>
      <c r="E12" s="305">
        <f>SUM(F12,G12,H12,I12,K12)</f>
        <v>120700</v>
      </c>
      <c r="F12" s="305"/>
      <c r="G12" s="305">
        <f>110000-H12+10700</f>
        <v>56700</v>
      </c>
      <c r="H12" s="305">
        <v>64000</v>
      </c>
      <c r="I12" s="306"/>
      <c r="J12" s="305"/>
      <c r="K12" s="302"/>
      <c r="L12" s="569"/>
      <c r="M12" s="292"/>
    </row>
    <row r="13" spans="1:13" s="293" customFormat="1" ht="27" customHeight="1">
      <c r="A13" s="307">
        <v>3</v>
      </c>
      <c r="B13" s="308" t="s">
        <v>303</v>
      </c>
      <c r="C13" s="309" t="s">
        <v>304</v>
      </c>
      <c r="D13" s="310">
        <f>20000+16000+E13</f>
        <v>86000</v>
      </c>
      <c r="E13" s="311">
        <f>SUM(F13,G13,H13,I13,K13)</f>
        <v>50000</v>
      </c>
      <c r="F13" s="312" t="s">
        <v>305</v>
      </c>
      <c r="G13" s="310">
        <v>50000</v>
      </c>
      <c r="H13" s="313"/>
      <c r="I13" s="311"/>
      <c r="J13" s="311"/>
      <c r="K13" s="314"/>
      <c r="L13" s="582" t="s">
        <v>307</v>
      </c>
      <c r="M13" s="292"/>
    </row>
    <row r="14" spans="1:13" s="293" customFormat="1" ht="28.5" customHeight="1">
      <c r="A14" s="315">
        <v>4</v>
      </c>
      <c r="B14" s="304" t="s">
        <v>0</v>
      </c>
      <c r="C14" s="316" t="s">
        <v>323</v>
      </c>
      <c r="D14" s="313">
        <f>110000+5000+E14+54680</f>
        <v>196000</v>
      </c>
      <c r="E14" s="305">
        <f>SUM(F14,G14,F16,I14,K14)</f>
        <v>26320</v>
      </c>
      <c r="F14" s="312" t="s">
        <v>459</v>
      </c>
      <c r="G14" s="313">
        <f>60000+21000-54680</f>
        <v>26320</v>
      </c>
      <c r="I14" s="305"/>
      <c r="J14" s="305"/>
      <c r="K14" s="314"/>
      <c r="L14" s="560"/>
      <c r="M14" s="292"/>
    </row>
    <row r="15" spans="1:13" s="293" customFormat="1" ht="25.5">
      <c r="A15" s="315">
        <v>5</v>
      </c>
      <c r="B15" s="304" t="s">
        <v>308</v>
      </c>
      <c r="C15" s="316" t="s">
        <v>304</v>
      </c>
      <c r="D15" s="313">
        <f>3000+E15+11000</f>
        <v>178000</v>
      </c>
      <c r="E15" s="305">
        <f>SUM(F15,G15,H15,I15,K15)</f>
        <v>164000</v>
      </c>
      <c r="F15" s="312" t="s">
        <v>309</v>
      </c>
      <c r="G15" s="305">
        <v>49600</v>
      </c>
      <c r="H15" s="305">
        <v>85400</v>
      </c>
      <c r="I15" s="305">
        <v>29000</v>
      </c>
      <c r="J15" s="305"/>
      <c r="K15" s="317" t="s">
        <v>310</v>
      </c>
      <c r="L15" s="560"/>
      <c r="M15" s="292"/>
    </row>
    <row r="16" spans="1:13" s="293" customFormat="1" ht="19.5">
      <c r="A16" s="315">
        <v>6</v>
      </c>
      <c r="B16" s="304" t="s">
        <v>311</v>
      </c>
      <c r="C16" s="316">
        <v>2009</v>
      </c>
      <c r="D16" s="313">
        <f>E16</f>
        <v>20000</v>
      </c>
      <c r="E16" s="305">
        <f>SUM(F16,G16,H16,I16,K16)</f>
        <v>20000</v>
      </c>
      <c r="F16" s="312" t="s">
        <v>312</v>
      </c>
      <c r="G16" s="305">
        <v>20000</v>
      </c>
      <c r="H16" s="305"/>
      <c r="I16" s="305"/>
      <c r="J16" s="305"/>
      <c r="K16" s="317"/>
      <c r="L16" s="560"/>
      <c r="M16" s="292"/>
    </row>
    <row r="17" spans="1:13" s="293" customFormat="1" ht="19.5">
      <c r="A17" s="315">
        <v>7</v>
      </c>
      <c r="B17" s="304" t="s">
        <v>451</v>
      </c>
      <c r="C17" s="316">
        <v>2009</v>
      </c>
      <c r="D17" s="313">
        <f>E17</f>
        <v>20000</v>
      </c>
      <c r="E17" s="305">
        <f>SUM(F17,G17,H17,I17,K17)</f>
        <v>20000</v>
      </c>
      <c r="F17" s="312" t="s">
        <v>312</v>
      </c>
      <c r="G17" s="305">
        <v>20000</v>
      </c>
      <c r="H17" s="305"/>
      <c r="I17" s="305"/>
      <c r="J17" s="305"/>
      <c r="K17" s="317"/>
      <c r="L17" s="569"/>
      <c r="M17" s="292"/>
    </row>
    <row r="18" spans="1:13" s="293" customFormat="1" ht="38.25">
      <c r="A18" s="315">
        <v>8</v>
      </c>
      <c r="B18" s="304" t="s">
        <v>447</v>
      </c>
      <c r="C18" s="299">
        <v>2009</v>
      </c>
      <c r="D18" s="305">
        <f>E18</f>
        <v>200000</v>
      </c>
      <c r="E18" s="305">
        <f>SUM(F18,G18,H18,I18,K18)</f>
        <v>200000</v>
      </c>
      <c r="F18" s="305"/>
      <c r="G18" s="305"/>
      <c r="H18" s="305">
        <v>30000</v>
      </c>
      <c r="I18" s="305">
        <f>120000+50000</f>
        <v>170000</v>
      </c>
      <c r="J18" s="305"/>
      <c r="K18" s="302" t="s">
        <v>313</v>
      </c>
      <c r="L18" s="303" t="s">
        <v>300</v>
      </c>
      <c r="M18" s="292"/>
    </row>
    <row r="19" spans="1:13" s="293" customFormat="1" ht="27" customHeight="1" thickBot="1">
      <c r="A19" s="315">
        <v>9</v>
      </c>
      <c r="B19" s="318" t="s">
        <v>314</v>
      </c>
      <c r="C19" s="316" t="s">
        <v>302</v>
      </c>
      <c r="D19" s="313">
        <v>756000</v>
      </c>
      <c r="E19" s="305">
        <f>SUM(G19,H19,I19,K19)</f>
        <v>660000</v>
      </c>
      <c r="F19" s="312" t="s">
        <v>315</v>
      </c>
      <c r="G19" s="313">
        <f>160000+50000</f>
        <v>210000</v>
      </c>
      <c r="H19" s="313">
        <v>450000</v>
      </c>
      <c r="I19" s="305"/>
      <c r="J19" s="305"/>
      <c r="K19" s="317" t="s">
        <v>316</v>
      </c>
      <c r="L19" s="319" t="s">
        <v>317</v>
      </c>
      <c r="M19" s="292"/>
    </row>
    <row r="20" spans="1:13" s="293" customFormat="1" ht="18" customHeight="1" thickBot="1">
      <c r="A20" s="587" t="s">
        <v>318</v>
      </c>
      <c r="B20" s="588"/>
      <c r="C20" s="588"/>
      <c r="D20" s="289">
        <f aca="true" t="shared" si="2" ref="D20:I20">D21</f>
        <v>3436813</v>
      </c>
      <c r="E20" s="289">
        <f t="shared" si="2"/>
        <v>1503804</v>
      </c>
      <c r="F20" s="289">
        <f t="shared" si="2"/>
        <v>0</v>
      </c>
      <c r="G20" s="289">
        <f t="shared" si="2"/>
        <v>780900</v>
      </c>
      <c r="H20" s="289">
        <f t="shared" si="2"/>
        <v>0</v>
      </c>
      <c r="I20" s="289">
        <f t="shared" si="2"/>
        <v>722904</v>
      </c>
      <c r="J20" s="289" t="e">
        <f>J21+#REF!</f>
        <v>#REF!</v>
      </c>
      <c r="K20" s="290"/>
      <c r="L20" s="320"/>
      <c r="M20" s="292"/>
    </row>
    <row r="21" spans="1:13" s="293" customFormat="1" ht="20.25" customHeight="1" thickBot="1">
      <c r="A21" s="578" t="s">
        <v>319</v>
      </c>
      <c r="B21" s="579"/>
      <c r="C21" s="579"/>
      <c r="D21" s="294">
        <f aca="true" t="shared" si="3" ref="D21:I21">D22+D23+D24+D25+D26+D27+D28+D36+D37</f>
        <v>3436813</v>
      </c>
      <c r="E21" s="294">
        <f t="shared" si="3"/>
        <v>1503804</v>
      </c>
      <c r="F21" s="294">
        <f t="shared" si="3"/>
        <v>0</v>
      </c>
      <c r="G21" s="294">
        <f t="shared" si="3"/>
        <v>780900</v>
      </c>
      <c r="H21" s="294">
        <f t="shared" si="3"/>
        <v>0</v>
      </c>
      <c r="I21" s="294">
        <f t="shared" si="3"/>
        <v>722904</v>
      </c>
      <c r="J21" s="294">
        <f>SUM(J22:J37)</f>
        <v>10</v>
      </c>
      <c r="K21" s="295"/>
      <c r="L21" s="484"/>
      <c r="M21" s="292"/>
    </row>
    <row r="22" spans="1:13" s="293" customFormat="1" ht="21.75" customHeight="1" thickTop="1">
      <c r="A22" s="297">
        <v>10</v>
      </c>
      <c r="B22" s="321" t="s">
        <v>320</v>
      </c>
      <c r="C22" s="299" t="s">
        <v>321</v>
      </c>
      <c r="D22" s="300">
        <v>208000</v>
      </c>
      <c r="E22" s="305">
        <f>SUM(F22,G22,H22,I22,L14)</f>
        <v>15000</v>
      </c>
      <c r="F22" s="300"/>
      <c r="G22" s="300">
        <f>90000-75000</f>
        <v>15000</v>
      </c>
      <c r="H22" s="300"/>
      <c r="I22" s="300"/>
      <c r="J22" s="300"/>
      <c r="K22" s="300"/>
      <c r="L22" s="582" t="s">
        <v>300</v>
      </c>
      <c r="M22" s="292"/>
    </row>
    <row r="23" spans="1:13" s="293" customFormat="1" ht="21.75" customHeight="1">
      <c r="A23" s="315">
        <v>11</v>
      </c>
      <c r="B23" s="322" t="s">
        <v>322</v>
      </c>
      <c r="C23" s="316" t="s">
        <v>323</v>
      </c>
      <c r="D23" s="313">
        <f>400+E23+579600+30000</f>
        <v>640000</v>
      </c>
      <c r="E23" s="305">
        <f>SUM(F23,G23,H23,I23,L16)</f>
        <v>30000</v>
      </c>
      <c r="F23" s="305"/>
      <c r="G23" s="305">
        <v>30000</v>
      </c>
      <c r="H23" s="305"/>
      <c r="I23" s="305"/>
      <c r="J23" s="305"/>
      <c r="K23" s="305"/>
      <c r="L23" s="560"/>
      <c r="M23" s="292"/>
    </row>
    <row r="24" spans="1:13" s="293" customFormat="1" ht="21.75" customHeight="1">
      <c r="A24" s="297">
        <v>12</v>
      </c>
      <c r="B24" s="321" t="s">
        <v>324</v>
      </c>
      <c r="C24" s="299">
        <v>2009</v>
      </c>
      <c r="D24" s="300">
        <f>E24</f>
        <v>16000</v>
      </c>
      <c r="E24" s="305">
        <f>SUM(F24,G24,H24,I24,L19)</f>
        <v>16000</v>
      </c>
      <c r="F24" s="300"/>
      <c r="G24" s="300">
        <v>16000</v>
      </c>
      <c r="H24" s="300"/>
      <c r="I24" s="300"/>
      <c r="J24" s="300"/>
      <c r="K24" s="300"/>
      <c r="L24" s="560"/>
      <c r="M24" s="292"/>
    </row>
    <row r="25" spans="1:13" s="293" customFormat="1" ht="21.75" customHeight="1">
      <c r="A25" s="297">
        <v>13</v>
      </c>
      <c r="B25" s="321" t="s">
        <v>325</v>
      </c>
      <c r="C25" s="323">
        <v>2009</v>
      </c>
      <c r="D25" s="300">
        <f>E25</f>
        <v>50000</v>
      </c>
      <c r="E25" s="305">
        <f>SUM(F25,G25,H25,I25,L20)</f>
        <v>50000</v>
      </c>
      <c r="F25" s="300"/>
      <c r="G25" s="324">
        <v>2000</v>
      </c>
      <c r="H25" s="300"/>
      <c r="I25" s="300">
        <v>48000</v>
      </c>
      <c r="J25" s="300"/>
      <c r="K25" s="576" t="s">
        <v>326</v>
      </c>
      <c r="L25" s="560"/>
      <c r="M25" s="292"/>
    </row>
    <row r="26" spans="1:13" s="293" customFormat="1" ht="21.75" customHeight="1">
      <c r="A26" s="297">
        <v>14</v>
      </c>
      <c r="B26" s="322" t="s">
        <v>327</v>
      </c>
      <c r="C26" s="325">
        <v>2009</v>
      </c>
      <c r="D26" s="300">
        <f>E26</f>
        <v>55000</v>
      </c>
      <c r="E26" s="300">
        <f>SUM(F26,G26,H26,I26,K33)</f>
        <v>55000</v>
      </c>
      <c r="F26" s="326"/>
      <c r="G26" s="324">
        <v>5000</v>
      </c>
      <c r="H26" s="300"/>
      <c r="I26" s="300">
        <v>50000</v>
      </c>
      <c r="J26" s="300"/>
      <c r="K26" s="594"/>
      <c r="L26" s="560"/>
      <c r="M26" s="292"/>
    </row>
    <row r="27" spans="1:13" s="293" customFormat="1" ht="21.75" customHeight="1">
      <c r="A27" s="297">
        <v>15</v>
      </c>
      <c r="B27" s="322" t="s">
        <v>328</v>
      </c>
      <c r="C27" s="325" t="s">
        <v>304</v>
      </c>
      <c r="D27" s="300">
        <f>500+80000</f>
        <v>80500</v>
      </c>
      <c r="E27" s="300">
        <f>SUM(F27,G27,H27,I27,K34)</f>
        <v>80000</v>
      </c>
      <c r="F27" s="326"/>
      <c r="G27" s="324">
        <v>30000</v>
      </c>
      <c r="H27" s="300"/>
      <c r="I27" s="300">
        <v>50000</v>
      </c>
      <c r="J27" s="300"/>
      <c r="K27" s="594"/>
      <c r="L27" s="560"/>
      <c r="M27" s="292"/>
    </row>
    <row r="28" spans="1:13" s="293" customFormat="1" ht="21.75" customHeight="1">
      <c r="A28" s="297">
        <v>16</v>
      </c>
      <c r="B28" s="322" t="s">
        <v>329</v>
      </c>
      <c r="C28" s="325" t="s">
        <v>330</v>
      </c>
      <c r="D28" s="300">
        <v>1496900</v>
      </c>
      <c r="E28" s="305">
        <f>SUM(F28,G28,H28,I28,L23)</f>
        <v>409204</v>
      </c>
      <c r="F28" s="326"/>
      <c r="G28" s="324">
        <f>9600+1700+5000</f>
        <v>16300</v>
      </c>
      <c r="H28" s="300"/>
      <c r="I28" s="300">
        <f>212904+180000</f>
        <v>392904</v>
      </c>
      <c r="J28" s="300"/>
      <c r="K28" s="595"/>
      <c r="L28" s="569"/>
      <c r="M28" s="292"/>
    </row>
    <row r="29" spans="2:13" s="273" customFormat="1" ht="12" customHeight="1" thickBot="1">
      <c r="B29" s="274"/>
      <c r="D29" s="274"/>
      <c r="L29" s="275"/>
      <c r="M29" s="276"/>
    </row>
    <row r="30" spans="1:13" s="278" customFormat="1" ht="14.25" customHeight="1">
      <c r="A30" s="570" t="s">
        <v>283</v>
      </c>
      <c r="B30" s="562" t="s">
        <v>284</v>
      </c>
      <c r="C30" s="562" t="s">
        <v>285</v>
      </c>
      <c r="D30" s="580" t="s">
        <v>286</v>
      </c>
      <c r="E30" s="562" t="s">
        <v>287</v>
      </c>
      <c r="F30" s="549" t="s">
        <v>288</v>
      </c>
      <c r="G30" s="550"/>
      <c r="H30" s="550"/>
      <c r="I30" s="551"/>
      <c r="J30" s="277"/>
      <c r="K30" s="277"/>
      <c r="L30" s="564" t="s">
        <v>289</v>
      </c>
      <c r="M30" s="276"/>
    </row>
    <row r="31" spans="1:13" s="278" customFormat="1" ht="14.25" customHeight="1">
      <c r="A31" s="571"/>
      <c r="B31" s="563"/>
      <c r="C31" s="563"/>
      <c r="D31" s="581"/>
      <c r="E31" s="563"/>
      <c r="F31" s="567" t="s">
        <v>290</v>
      </c>
      <c r="G31" s="567" t="s">
        <v>291</v>
      </c>
      <c r="H31" s="567"/>
      <c r="I31" s="567"/>
      <c r="J31" s="279"/>
      <c r="K31" s="279"/>
      <c r="L31" s="565"/>
      <c r="M31" s="276"/>
    </row>
    <row r="32" spans="1:13" s="278" customFormat="1" ht="14.25" customHeight="1">
      <c r="A32" s="571"/>
      <c r="B32" s="563"/>
      <c r="C32" s="563"/>
      <c r="D32" s="581"/>
      <c r="E32" s="563"/>
      <c r="F32" s="568"/>
      <c r="G32" s="555" t="s">
        <v>292</v>
      </c>
      <c r="H32" s="555" t="s">
        <v>293</v>
      </c>
      <c r="I32" s="555" t="s">
        <v>294</v>
      </c>
      <c r="J32" s="280" t="s">
        <v>295</v>
      </c>
      <c r="K32" s="555" t="s">
        <v>296</v>
      </c>
      <c r="L32" s="565"/>
      <c r="M32" s="276"/>
    </row>
    <row r="33" spans="1:13" s="278" customFormat="1" ht="14.25" customHeight="1">
      <c r="A33" s="571"/>
      <c r="B33" s="563"/>
      <c r="C33" s="563"/>
      <c r="D33" s="581"/>
      <c r="E33" s="563"/>
      <c r="F33" s="568"/>
      <c r="G33" s="556"/>
      <c r="H33" s="556"/>
      <c r="I33" s="556"/>
      <c r="J33" s="281"/>
      <c r="K33" s="556"/>
      <c r="L33" s="565"/>
      <c r="M33" s="276"/>
    </row>
    <row r="34" spans="1:13" s="278" customFormat="1" ht="15" customHeight="1" thickBot="1">
      <c r="A34" s="571"/>
      <c r="B34" s="563"/>
      <c r="C34" s="563"/>
      <c r="D34" s="581"/>
      <c r="E34" s="563"/>
      <c r="F34" s="568"/>
      <c r="G34" s="556"/>
      <c r="H34" s="556"/>
      <c r="I34" s="556"/>
      <c r="J34" s="281"/>
      <c r="K34" s="557"/>
      <c r="L34" s="566"/>
      <c r="M34" s="276"/>
    </row>
    <row r="35" spans="1:13" s="288" customFormat="1" ht="10.5" customHeight="1" thickBot="1">
      <c r="A35" s="339">
        <v>1</v>
      </c>
      <c r="B35" s="340">
        <v>2</v>
      </c>
      <c r="C35" s="340">
        <v>3</v>
      </c>
      <c r="D35" s="341">
        <v>4</v>
      </c>
      <c r="E35" s="340">
        <v>5</v>
      </c>
      <c r="F35" s="340">
        <v>6</v>
      </c>
      <c r="G35" s="342">
        <v>7</v>
      </c>
      <c r="H35" s="342">
        <v>8</v>
      </c>
      <c r="I35" s="342">
        <v>9</v>
      </c>
      <c r="J35" s="285">
        <v>10</v>
      </c>
      <c r="K35" s="343">
        <v>10</v>
      </c>
      <c r="L35" s="344">
        <v>11</v>
      </c>
      <c r="M35" s="287"/>
    </row>
    <row r="36" spans="1:13" s="293" customFormat="1" ht="24.75" customHeight="1" thickTop="1">
      <c r="A36" s="327">
        <v>17</v>
      </c>
      <c r="B36" s="328" t="s">
        <v>331</v>
      </c>
      <c r="C36" s="329" t="s">
        <v>304</v>
      </c>
      <c r="D36" s="330">
        <f>4000+30+427+36600+200+30+46+480+E36</f>
        <v>840413</v>
      </c>
      <c r="E36" s="330">
        <f>SUM(F36,G36,H36,I36,K36)</f>
        <v>798600</v>
      </c>
      <c r="F36" s="331"/>
      <c r="G36" s="332">
        <f>790680+7907+13-I36</f>
        <v>666600</v>
      </c>
      <c r="H36" s="330"/>
      <c r="I36" s="330">
        <f>132000</f>
        <v>132000</v>
      </c>
      <c r="J36" s="330"/>
      <c r="K36" s="576" t="s">
        <v>326</v>
      </c>
      <c r="L36" s="572" t="s">
        <v>300</v>
      </c>
      <c r="M36" s="292"/>
    </row>
    <row r="37" spans="1:13" s="293" customFormat="1" ht="26.25" thickBot="1">
      <c r="A37" s="333">
        <v>18</v>
      </c>
      <c r="B37" s="334" t="s">
        <v>332</v>
      </c>
      <c r="C37" s="335">
        <v>2009</v>
      </c>
      <c r="D37" s="336">
        <f>E37</f>
        <v>50000</v>
      </c>
      <c r="E37" s="336">
        <f>SUM(F37,G37,H37,I37,K37)</f>
        <v>50000</v>
      </c>
      <c r="F37" s="337"/>
      <c r="G37" s="338"/>
      <c r="H37" s="336"/>
      <c r="I37" s="336">
        <v>50000</v>
      </c>
      <c r="J37" s="336"/>
      <c r="K37" s="577"/>
      <c r="L37" s="561"/>
      <c r="M37" s="292"/>
    </row>
    <row r="38" spans="1:13" s="293" customFormat="1" ht="21" customHeight="1" thickBot="1">
      <c r="A38" s="573" t="s">
        <v>333</v>
      </c>
      <c r="B38" s="574"/>
      <c r="C38" s="575"/>
      <c r="D38" s="289">
        <f aca="true" t="shared" si="4" ref="D38:J38">D39</f>
        <v>520000</v>
      </c>
      <c r="E38" s="289">
        <f t="shared" si="4"/>
        <v>54400</v>
      </c>
      <c r="F38" s="289">
        <f t="shared" si="4"/>
        <v>0</v>
      </c>
      <c r="G38" s="290">
        <f t="shared" si="4"/>
        <v>54400</v>
      </c>
      <c r="H38" s="289">
        <f t="shared" si="4"/>
        <v>0</v>
      </c>
      <c r="I38" s="289">
        <f t="shared" si="4"/>
        <v>0</v>
      </c>
      <c r="J38" s="289">
        <f t="shared" si="4"/>
        <v>0</v>
      </c>
      <c r="K38" s="290"/>
      <c r="L38" s="320"/>
      <c r="M38" s="292"/>
    </row>
    <row r="39" spans="1:13" s="293" customFormat="1" ht="19.5" customHeight="1" thickBot="1">
      <c r="A39" s="598" t="s">
        <v>334</v>
      </c>
      <c r="B39" s="599"/>
      <c r="C39" s="600"/>
      <c r="D39" s="294">
        <f aca="true" t="shared" si="5" ref="D39:J39">SUM(D40:D41)</f>
        <v>520000</v>
      </c>
      <c r="E39" s="294">
        <f t="shared" si="5"/>
        <v>54400</v>
      </c>
      <c r="F39" s="294">
        <f t="shared" si="5"/>
        <v>0</v>
      </c>
      <c r="G39" s="294">
        <f t="shared" si="5"/>
        <v>54400</v>
      </c>
      <c r="H39" s="294">
        <f t="shared" si="5"/>
        <v>0</v>
      </c>
      <c r="I39" s="294">
        <f t="shared" si="5"/>
        <v>0</v>
      </c>
      <c r="J39" s="294">
        <f t="shared" si="5"/>
        <v>0</v>
      </c>
      <c r="K39" s="295"/>
      <c r="L39" s="345"/>
      <c r="M39" s="292"/>
    </row>
    <row r="40" spans="1:13" s="293" customFormat="1" ht="26.25" thickTop="1">
      <c r="A40" s="297">
        <v>19</v>
      </c>
      <c r="B40" s="298" t="s">
        <v>335</v>
      </c>
      <c r="C40" s="346" t="s">
        <v>302</v>
      </c>
      <c r="D40" s="300">
        <v>500000</v>
      </c>
      <c r="E40" s="300">
        <f>SUM(F40,G40,H40,I40,L38)</f>
        <v>34400</v>
      </c>
      <c r="F40" s="300"/>
      <c r="G40" s="324">
        <v>34400</v>
      </c>
      <c r="H40" s="301"/>
      <c r="I40" s="300"/>
      <c r="J40" s="324"/>
      <c r="K40" s="302"/>
      <c r="L40" s="560" t="s">
        <v>300</v>
      </c>
      <c r="M40" s="292"/>
    </row>
    <row r="41" spans="1:13" s="293" customFormat="1" ht="24.75" customHeight="1" thickBot="1">
      <c r="A41" s="333">
        <v>20</v>
      </c>
      <c r="B41" s="347" t="s">
        <v>336</v>
      </c>
      <c r="C41" s="348">
        <v>2009</v>
      </c>
      <c r="D41" s="336">
        <f>E41</f>
        <v>20000</v>
      </c>
      <c r="E41" s="336">
        <f>SUM(F41,G41,H41,I41,L39)</f>
        <v>20000</v>
      </c>
      <c r="F41" s="336"/>
      <c r="G41" s="338">
        <v>20000</v>
      </c>
      <c r="H41" s="336"/>
      <c r="I41" s="336"/>
      <c r="J41" s="338"/>
      <c r="K41" s="338"/>
      <c r="L41" s="561"/>
      <c r="M41" s="292"/>
    </row>
    <row r="42" spans="1:13" s="293" customFormat="1" ht="30" customHeight="1" thickBot="1">
      <c r="A42" s="573" t="s">
        <v>337</v>
      </c>
      <c r="B42" s="574"/>
      <c r="C42" s="575"/>
      <c r="D42" s="289">
        <f aca="true" t="shared" si="6" ref="D42:J42">D45+D43</f>
        <v>424610</v>
      </c>
      <c r="E42" s="289">
        <f t="shared" si="6"/>
        <v>136710</v>
      </c>
      <c r="F42" s="289">
        <f t="shared" si="6"/>
        <v>0</v>
      </c>
      <c r="G42" s="289">
        <f t="shared" si="6"/>
        <v>123734</v>
      </c>
      <c r="H42" s="289">
        <f t="shared" si="6"/>
        <v>0</v>
      </c>
      <c r="I42" s="289">
        <f t="shared" si="6"/>
        <v>25952</v>
      </c>
      <c r="J42" s="289">
        <f t="shared" si="6"/>
        <v>0</v>
      </c>
      <c r="K42" s="290"/>
      <c r="L42" s="320"/>
      <c r="M42" s="292"/>
    </row>
    <row r="43" spans="1:13" s="293" customFormat="1" ht="18.75" customHeight="1" hidden="1" thickBot="1">
      <c r="A43" s="578" t="s">
        <v>338</v>
      </c>
      <c r="B43" s="579"/>
      <c r="C43" s="579"/>
      <c r="D43" s="294">
        <f>D44</f>
        <v>0</v>
      </c>
      <c r="E43" s="294">
        <f>E44</f>
        <v>0</v>
      </c>
      <c r="F43" s="294">
        <f>F44</f>
        <v>0</v>
      </c>
      <c r="G43" s="294">
        <f>G44</f>
        <v>0</v>
      </c>
      <c r="H43" s="294">
        <f>SUM(H44:H45)</f>
        <v>0</v>
      </c>
      <c r="I43" s="294">
        <f>SUM(I44:I45)</f>
        <v>12976</v>
      </c>
      <c r="J43" s="294">
        <f>SUM(J44:J45)</f>
        <v>0</v>
      </c>
      <c r="K43" s="295"/>
      <c r="L43" s="296"/>
      <c r="M43" s="292"/>
    </row>
    <row r="44" spans="1:13" s="293" customFormat="1" ht="21" customHeight="1" hidden="1" thickTop="1">
      <c r="A44" s="297">
        <v>20</v>
      </c>
      <c r="B44" s="298" t="s">
        <v>339</v>
      </c>
      <c r="C44" s="349">
        <v>2009</v>
      </c>
      <c r="D44" s="300">
        <f>E44</f>
        <v>0</v>
      </c>
      <c r="E44" s="300">
        <f>SUM(F44:I44)</f>
        <v>0</v>
      </c>
      <c r="F44" s="300"/>
      <c r="G44" s="300"/>
      <c r="H44" s="300"/>
      <c r="I44" s="300"/>
      <c r="J44" s="324"/>
      <c r="K44" s="350"/>
      <c r="L44" s="351"/>
      <c r="M44" s="292"/>
    </row>
    <row r="45" spans="1:13" s="293" customFormat="1" ht="18.75" customHeight="1" thickBot="1">
      <c r="A45" s="578" t="s">
        <v>340</v>
      </c>
      <c r="B45" s="579"/>
      <c r="C45" s="579"/>
      <c r="D45" s="294">
        <f aca="true" t="shared" si="7" ref="D45:J45">SUM(D46:D49)</f>
        <v>424610</v>
      </c>
      <c r="E45" s="294">
        <f t="shared" si="7"/>
        <v>136710</v>
      </c>
      <c r="F45" s="294">
        <f t="shared" si="7"/>
        <v>0</v>
      </c>
      <c r="G45" s="294">
        <f t="shared" si="7"/>
        <v>123734</v>
      </c>
      <c r="H45" s="294">
        <f t="shared" si="7"/>
        <v>0</v>
      </c>
      <c r="I45" s="294">
        <f t="shared" si="7"/>
        <v>12976</v>
      </c>
      <c r="J45" s="294">
        <f t="shared" si="7"/>
        <v>0</v>
      </c>
      <c r="K45" s="294"/>
      <c r="L45" s="352"/>
      <c r="M45" s="292"/>
    </row>
    <row r="46" spans="1:13" s="293" customFormat="1" ht="21" customHeight="1" thickTop="1">
      <c r="A46" s="297">
        <v>21</v>
      </c>
      <c r="B46" s="298" t="s">
        <v>341</v>
      </c>
      <c r="C46" s="349" t="s">
        <v>304</v>
      </c>
      <c r="D46" s="300">
        <f>17900+E46</f>
        <v>93650</v>
      </c>
      <c r="E46" s="300">
        <f>SUM(F46:I46)</f>
        <v>75750</v>
      </c>
      <c r="F46" s="300"/>
      <c r="G46" s="300">
        <f>51445+23790+80+85+350</f>
        <v>75750</v>
      </c>
      <c r="H46" s="300"/>
      <c r="I46" s="300"/>
      <c r="J46" s="324"/>
      <c r="K46" s="350"/>
      <c r="L46" s="572" t="s">
        <v>300</v>
      </c>
      <c r="M46" s="292"/>
    </row>
    <row r="47" spans="1:13" s="293" customFormat="1" ht="21" customHeight="1" thickBot="1">
      <c r="A47" s="297">
        <v>22</v>
      </c>
      <c r="B47" s="298" t="s">
        <v>342</v>
      </c>
      <c r="C47" s="349" t="s">
        <v>343</v>
      </c>
      <c r="D47" s="300">
        <f>300000</f>
        <v>300000</v>
      </c>
      <c r="E47" s="300">
        <f>SUM(F47:I47)</f>
        <v>30000</v>
      </c>
      <c r="F47" s="300"/>
      <c r="G47" s="300">
        <v>30000</v>
      </c>
      <c r="H47" s="300"/>
      <c r="I47" s="300"/>
      <c r="J47" s="324"/>
      <c r="K47" s="350"/>
      <c r="L47" s="561"/>
      <c r="M47" s="292"/>
    </row>
    <row r="48" spans="1:13" s="293" customFormat="1" ht="21" customHeight="1" thickBot="1">
      <c r="A48" s="297">
        <v>23</v>
      </c>
      <c r="B48" s="298" t="s">
        <v>344</v>
      </c>
      <c r="C48" s="349">
        <v>2009</v>
      </c>
      <c r="D48" s="300">
        <f>E48</f>
        <v>25953</v>
      </c>
      <c r="E48" s="300">
        <f>SUM(F48:I48)</f>
        <v>25953</v>
      </c>
      <c r="F48" s="300"/>
      <c r="G48" s="300">
        <f>25953-I48</f>
        <v>12977</v>
      </c>
      <c r="H48" s="300"/>
      <c r="I48" s="300">
        <v>12976</v>
      </c>
      <c r="J48" s="324"/>
      <c r="K48" s="350"/>
      <c r="L48" s="353"/>
      <c r="M48" s="292"/>
    </row>
    <row r="49" spans="1:13" s="293" customFormat="1" ht="21" customHeight="1" thickBot="1">
      <c r="A49" s="297">
        <v>24</v>
      </c>
      <c r="B49" s="298" t="s">
        <v>345</v>
      </c>
      <c r="C49" s="349">
        <v>2009</v>
      </c>
      <c r="D49" s="300">
        <f>E49</f>
        <v>5007</v>
      </c>
      <c r="E49" s="300">
        <f>SUM(F49:I49)</f>
        <v>5007</v>
      </c>
      <c r="F49" s="300"/>
      <c r="G49" s="300">
        <v>5007</v>
      </c>
      <c r="H49" s="300"/>
      <c r="I49" s="300"/>
      <c r="J49" s="324"/>
      <c r="K49" s="350"/>
      <c r="L49" s="353"/>
      <c r="M49" s="292"/>
    </row>
    <row r="50" spans="1:13" s="293" customFormat="1" ht="18.75" customHeight="1" thickBot="1">
      <c r="A50" s="573" t="s">
        <v>346</v>
      </c>
      <c r="B50" s="574"/>
      <c r="C50" s="575"/>
      <c r="D50" s="289">
        <f aca="true" t="shared" si="8" ref="D50:J50">D60+D51</f>
        <v>83365</v>
      </c>
      <c r="E50" s="289">
        <f t="shared" si="8"/>
        <v>7664</v>
      </c>
      <c r="F50" s="289">
        <f t="shared" si="8"/>
        <v>0</v>
      </c>
      <c r="G50" s="289">
        <f t="shared" si="8"/>
        <v>7664</v>
      </c>
      <c r="H50" s="289">
        <f t="shared" si="8"/>
        <v>0</v>
      </c>
      <c r="I50" s="289">
        <f t="shared" si="8"/>
        <v>0</v>
      </c>
      <c r="J50" s="289">
        <f t="shared" si="8"/>
        <v>10</v>
      </c>
      <c r="K50" s="289"/>
      <c r="L50" s="354"/>
      <c r="M50" s="292"/>
    </row>
    <row r="51" spans="1:13" s="293" customFormat="1" ht="18.75" customHeight="1" thickBot="1">
      <c r="A51" s="596" t="s">
        <v>347</v>
      </c>
      <c r="B51" s="597"/>
      <c r="C51" s="597"/>
      <c r="D51" s="355">
        <f aca="true" t="shared" si="9" ref="D51:I51">D52</f>
        <v>83365</v>
      </c>
      <c r="E51" s="355">
        <f t="shared" si="9"/>
        <v>7664</v>
      </c>
      <c r="F51" s="355">
        <f t="shared" si="9"/>
        <v>0</v>
      </c>
      <c r="G51" s="355">
        <f t="shared" si="9"/>
        <v>7664</v>
      </c>
      <c r="H51" s="355">
        <f t="shared" si="9"/>
        <v>0</v>
      </c>
      <c r="I51" s="356">
        <f t="shared" si="9"/>
        <v>0</v>
      </c>
      <c r="J51" s="357">
        <f>SUM(J52:J60)</f>
        <v>10</v>
      </c>
      <c r="K51" s="601" t="s">
        <v>306</v>
      </c>
      <c r="L51" s="603" t="s">
        <v>307</v>
      </c>
      <c r="M51" s="292"/>
    </row>
    <row r="52" spans="1:13" s="293" customFormat="1" ht="21.75" customHeight="1" thickBot="1" thickTop="1">
      <c r="A52" s="358">
        <v>25</v>
      </c>
      <c r="B52" s="298" t="s">
        <v>348</v>
      </c>
      <c r="C52" s="349" t="s">
        <v>304</v>
      </c>
      <c r="D52" s="300">
        <f>75701+E52</f>
        <v>83365</v>
      </c>
      <c r="E52" s="300">
        <f>G52</f>
        <v>7664</v>
      </c>
      <c r="F52" s="300"/>
      <c r="G52" s="300">
        <f>9500-1836</f>
        <v>7664</v>
      </c>
      <c r="H52" s="300"/>
      <c r="I52" s="300"/>
      <c r="J52" s="305"/>
      <c r="K52" s="602"/>
      <c r="L52" s="552"/>
      <c r="M52" s="292"/>
    </row>
    <row r="53" spans="1:13" s="293" customFormat="1" ht="10.5" customHeight="1" hidden="1" thickBot="1">
      <c r="A53" s="361"/>
      <c r="B53" s="362"/>
      <c r="C53" s="363"/>
      <c r="D53" s="364"/>
      <c r="E53" s="364"/>
      <c r="F53" s="364"/>
      <c r="G53" s="364"/>
      <c r="H53" s="364"/>
      <c r="I53" s="364"/>
      <c r="J53" s="364"/>
      <c r="K53" s="364"/>
      <c r="L53" s="365"/>
      <c r="M53" s="292"/>
    </row>
    <row r="54" spans="1:13" s="278" customFormat="1" ht="14.25" customHeight="1" hidden="1">
      <c r="A54" s="570" t="s">
        <v>283</v>
      </c>
      <c r="B54" s="562" t="s">
        <v>284</v>
      </c>
      <c r="C54" s="562" t="s">
        <v>285</v>
      </c>
      <c r="D54" s="580" t="s">
        <v>286</v>
      </c>
      <c r="E54" s="562" t="s">
        <v>287</v>
      </c>
      <c r="F54" s="549" t="s">
        <v>288</v>
      </c>
      <c r="G54" s="550"/>
      <c r="H54" s="550"/>
      <c r="I54" s="551"/>
      <c r="J54" s="277"/>
      <c r="K54" s="277"/>
      <c r="L54" s="365"/>
      <c r="M54" s="276"/>
    </row>
    <row r="55" spans="1:13" s="278" customFormat="1" ht="14.25" customHeight="1" hidden="1">
      <c r="A55" s="571"/>
      <c r="B55" s="563"/>
      <c r="C55" s="563"/>
      <c r="D55" s="581"/>
      <c r="E55" s="563"/>
      <c r="F55" s="567" t="s">
        <v>290</v>
      </c>
      <c r="G55" s="567" t="s">
        <v>291</v>
      </c>
      <c r="H55" s="567"/>
      <c r="I55" s="567"/>
      <c r="J55" s="279"/>
      <c r="K55" s="279"/>
      <c r="L55" s="365"/>
      <c r="M55" s="276"/>
    </row>
    <row r="56" spans="1:13" s="278" customFormat="1" ht="14.25" customHeight="1" hidden="1">
      <c r="A56" s="571"/>
      <c r="B56" s="563"/>
      <c r="C56" s="563"/>
      <c r="D56" s="581"/>
      <c r="E56" s="563"/>
      <c r="F56" s="568"/>
      <c r="G56" s="555" t="s">
        <v>292</v>
      </c>
      <c r="H56" s="555" t="s">
        <v>349</v>
      </c>
      <c r="I56" s="555" t="s">
        <v>350</v>
      </c>
      <c r="J56" s="280" t="s">
        <v>295</v>
      </c>
      <c r="K56" s="555" t="s">
        <v>296</v>
      </c>
      <c r="L56" s="365"/>
      <c r="M56" s="276"/>
    </row>
    <row r="57" spans="1:13" s="278" customFormat="1" ht="14.25" customHeight="1" hidden="1">
      <c r="A57" s="571"/>
      <c r="B57" s="563"/>
      <c r="C57" s="563"/>
      <c r="D57" s="581"/>
      <c r="E57" s="563"/>
      <c r="F57" s="568"/>
      <c r="G57" s="556"/>
      <c r="H57" s="556"/>
      <c r="I57" s="556"/>
      <c r="J57" s="281"/>
      <c r="K57" s="556"/>
      <c r="L57" s="365"/>
      <c r="M57" s="276"/>
    </row>
    <row r="58" spans="1:13" s="278" customFormat="1" ht="15" customHeight="1" hidden="1" thickBot="1">
      <c r="A58" s="571"/>
      <c r="B58" s="563"/>
      <c r="C58" s="563"/>
      <c r="D58" s="581"/>
      <c r="E58" s="563"/>
      <c r="F58" s="568"/>
      <c r="G58" s="556"/>
      <c r="H58" s="556"/>
      <c r="I58" s="556"/>
      <c r="J58" s="281"/>
      <c r="K58" s="557"/>
      <c r="L58" s="365"/>
      <c r="M58" s="276"/>
    </row>
    <row r="59" spans="1:13" s="288" customFormat="1" ht="10.5" customHeight="1" hidden="1" thickBot="1">
      <c r="A59" s="366">
        <v>1</v>
      </c>
      <c r="B59" s="367">
        <v>2</v>
      </c>
      <c r="C59" s="367">
        <v>3</v>
      </c>
      <c r="D59" s="368">
        <v>4</v>
      </c>
      <c r="E59" s="367">
        <v>5</v>
      </c>
      <c r="F59" s="367">
        <v>6</v>
      </c>
      <c r="G59" s="369">
        <v>7</v>
      </c>
      <c r="H59" s="369">
        <v>8</v>
      </c>
      <c r="I59" s="369">
        <v>9</v>
      </c>
      <c r="J59" s="369">
        <v>10</v>
      </c>
      <c r="K59" s="369">
        <v>10</v>
      </c>
      <c r="L59" s="365"/>
      <c r="M59" s="287"/>
    </row>
    <row r="60" spans="1:13" s="293" customFormat="1" ht="18.75" customHeight="1" hidden="1" thickBot="1" thickTop="1">
      <c r="A60" s="583" t="s">
        <v>351</v>
      </c>
      <c r="B60" s="584"/>
      <c r="C60" s="584"/>
      <c r="D60" s="370">
        <f aca="true" t="shared" si="10" ref="D60:J60">SUM(D61:D62)</f>
        <v>0</v>
      </c>
      <c r="E60" s="370">
        <f t="shared" si="10"/>
        <v>0</v>
      </c>
      <c r="F60" s="370">
        <f t="shared" si="10"/>
        <v>0</v>
      </c>
      <c r="G60" s="370">
        <f t="shared" si="10"/>
        <v>0</v>
      </c>
      <c r="H60" s="370">
        <f t="shared" si="10"/>
        <v>0</v>
      </c>
      <c r="I60" s="370">
        <f t="shared" si="10"/>
        <v>0</v>
      </c>
      <c r="J60" s="370">
        <f t="shared" si="10"/>
        <v>0</v>
      </c>
      <c r="K60" s="371"/>
      <c r="L60" s="365"/>
      <c r="M60" s="292"/>
    </row>
    <row r="61" spans="1:13" s="293" customFormat="1" ht="21.75" customHeight="1" hidden="1" thickTop="1">
      <c r="A61" s="358">
        <v>28</v>
      </c>
      <c r="B61" s="298" t="s">
        <v>352</v>
      </c>
      <c r="C61" s="349" t="s">
        <v>330</v>
      </c>
      <c r="D61" s="372"/>
      <c r="E61" s="372">
        <f>SUM(F61,G61,H61,I61,L5)</f>
        <v>0</v>
      </c>
      <c r="F61" s="372"/>
      <c r="G61" s="372"/>
      <c r="H61" s="372"/>
      <c r="I61" s="372"/>
      <c r="J61" s="372"/>
      <c r="K61" s="372"/>
      <c r="L61" s="365"/>
      <c r="M61" s="292"/>
    </row>
    <row r="62" spans="1:13" s="293" customFormat="1" ht="26.25" customHeight="1" hidden="1" thickBot="1">
      <c r="A62" s="373">
        <v>29</v>
      </c>
      <c r="B62" s="298" t="s">
        <v>353</v>
      </c>
      <c r="C62" s="374">
        <v>2009</v>
      </c>
      <c r="D62" s="372">
        <f>E62</f>
        <v>0</v>
      </c>
      <c r="E62" s="372">
        <f>SUM(F62,G62,H62,I62,L6)</f>
        <v>0</v>
      </c>
      <c r="F62" s="375"/>
      <c r="G62" s="376"/>
      <c r="H62" s="375"/>
      <c r="I62" s="375"/>
      <c r="J62" s="375"/>
      <c r="K62" s="375"/>
      <c r="L62" s="365"/>
      <c r="M62" s="292"/>
    </row>
    <row r="63" spans="1:13" s="293" customFormat="1" ht="18.75" customHeight="1" thickBot="1">
      <c r="A63" s="573" t="s">
        <v>354</v>
      </c>
      <c r="B63" s="574"/>
      <c r="C63" s="575"/>
      <c r="D63" s="289">
        <f aca="true" t="shared" si="11" ref="D63:J63">D64</f>
        <v>2297400</v>
      </c>
      <c r="E63" s="289">
        <f t="shared" si="11"/>
        <v>1300324</v>
      </c>
      <c r="F63" s="289">
        <f t="shared" si="11"/>
        <v>0</v>
      </c>
      <c r="G63" s="290">
        <f t="shared" si="11"/>
        <v>300324</v>
      </c>
      <c r="H63" s="289">
        <f t="shared" si="11"/>
        <v>1000000</v>
      </c>
      <c r="I63" s="289">
        <f t="shared" si="11"/>
        <v>0</v>
      </c>
      <c r="J63" s="289">
        <f t="shared" si="11"/>
        <v>0</v>
      </c>
      <c r="K63" s="290"/>
      <c r="L63" s="354"/>
      <c r="M63" s="292"/>
    </row>
    <row r="64" spans="1:13" s="293" customFormat="1" ht="18.75" customHeight="1" thickBot="1">
      <c r="A64" s="578" t="s">
        <v>355</v>
      </c>
      <c r="B64" s="579"/>
      <c r="C64" s="579"/>
      <c r="D64" s="294">
        <f aca="true" t="shared" si="12" ref="D64:J64">SUM(D65:D65)</f>
        <v>2297400</v>
      </c>
      <c r="E64" s="294">
        <f t="shared" si="12"/>
        <v>1300324</v>
      </c>
      <c r="F64" s="294">
        <f t="shared" si="12"/>
        <v>0</v>
      </c>
      <c r="G64" s="294">
        <f t="shared" si="12"/>
        <v>300324</v>
      </c>
      <c r="H64" s="294">
        <f t="shared" si="12"/>
        <v>1000000</v>
      </c>
      <c r="I64" s="294">
        <f t="shared" si="12"/>
        <v>0</v>
      </c>
      <c r="J64" s="294">
        <f t="shared" si="12"/>
        <v>0</v>
      </c>
      <c r="K64" s="295"/>
      <c r="L64" s="560" t="s">
        <v>300</v>
      </c>
      <c r="M64" s="292"/>
    </row>
    <row r="65" spans="1:13" s="293" customFormat="1" ht="25.5" customHeight="1" thickBot="1" thickTop="1">
      <c r="A65" s="377">
        <v>26</v>
      </c>
      <c r="B65" s="378" t="s">
        <v>356</v>
      </c>
      <c r="C65" s="379" t="s">
        <v>302</v>
      </c>
      <c r="D65" s="375">
        <v>2297400</v>
      </c>
      <c r="E65" s="375">
        <f>SUM(F65,G65,H65,I65,L65)</f>
        <v>1300324</v>
      </c>
      <c r="F65" s="375"/>
      <c r="G65" s="380">
        <f>1300324-H65</f>
        <v>300324</v>
      </c>
      <c r="H65" s="375">
        <v>1000000</v>
      </c>
      <c r="I65" s="375"/>
      <c r="J65" s="380"/>
      <c r="K65" s="381" t="s">
        <v>357</v>
      </c>
      <c r="L65" s="561"/>
      <c r="M65" s="292"/>
    </row>
    <row r="66" spans="1:13" s="293" customFormat="1" ht="24.75" customHeight="1" thickBot="1">
      <c r="A66" s="573" t="s">
        <v>358</v>
      </c>
      <c r="B66" s="574"/>
      <c r="C66" s="575"/>
      <c r="D66" s="289">
        <f aca="true" t="shared" si="13" ref="D66:I66">D80+D67+D78+D69</f>
        <v>1028716</v>
      </c>
      <c r="E66" s="289">
        <f t="shared" si="13"/>
        <v>268696</v>
      </c>
      <c r="F66" s="289">
        <f t="shared" si="13"/>
        <v>0</v>
      </c>
      <c r="G66" s="289">
        <f t="shared" si="13"/>
        <v>163796</v>
      </c>
      <c r="H66" s="289">
        <f t="shared" si="13"/>
        <v>97000</v>
      </c>
      <c r="I66" s="289">
        <f t="shared" si="13"/>
        <v>7900</v>
      </c>
      <c r="J66" s="289" t="e">
        <f>J80+#REF!+J67+J78</f>
        <v>#REF!</v>
      </c>
      <c r="K66" s="289"/>
      <c r="L66" s="382"/>
      <c r="M66" s="292"/>
    </row>
    <row r="67" spans="1:13" s="293" customFormat="1" ht="19.5" customHeight="1" thickBot="1" thickTop="1">
      <c r="A67" s="583" t="s">
        <v>359</v>
      </c>
      <c r="B67" s="584"/>
      <c r="C67" s="584"/>
      <c r="D67" s="370">
        <f aca="true" t="shared" si="14" ref="D67:K67">SUM(D68:D68)</f>
        <v>121136</v>
      </c>
      <c r="E67" s="370">
        <f t="shared" si="14"/>
        <v>7836</v>
      </c>
      <c r="F67" s="370">
        <f t="shared" si="14"/>
        <v>0</v>
      </c>
      <c r="G67" s="370">
        <f t="shared" si="14"/>
        <v>7836</v>
      </c>
      <c r="H67" s="370">
        <f t="shared" si="14"/>
        <v>0</v>
      </c>
      <c r="I67" s="370">
        <f t="shared" si="14"/>
        <v>0</v>
      </c>
      <c r="J67" s="370">
        <f t="shared" si="14"/>
        <v>0</v>
      </c>
      <c r="K67" s="371">
        <f t="shared" si="14"/>
        <v>0</v>
      </c>
      <c r="L67" s="558" t="s">
        <v>307</v>
      </c>
      <c r="M67" s="292"/>
    </row>
    <row r="68" spans="1:13" s="293" customFormat="1" ht="24" thickBot="1" thickTop="1">
      <c r="A68" s="383">
        <v>27</v>
      </c>
      <c r="B68" s="321" t="s">
        <v>360</v>
      </c>
      <c r="C68" s="384" t="s">
        <v>330</v>
      </c>
      <c r="D68" s="300">
        <f>E68+107300+6000</f>
        <v>121136</v>
      </c>
      <c r="E68" s="300">
        <f>F68+G68+H68+I68+J68</f>
        <v>7836</v>
      </c>
      <c r="F68" s="300"/>
      <c r="G68" s="300">
        <f>6000+1836</f>
        <v>7836</v>
      </c>
      <c r="H68" s="300"/>
      <c r="I68" s="300"/>
      <c r="J68" s="300"/>
      <c r="K68" s="359" t="s">
        <v>465</v>
      </c>
      <c r="L68" s="559"/>
      <c r="M68" s="292"/>
    </row>
    <row r="69" spans="1:13" s="293" customFormat="1" ht="22.5" customHeight="1" thickBot="1" thickTop="1">
      <c r="A69" s="583" t="s">
        <v>362</v>
      </c>
      <c r="B69" s="584"/>
      <c r="C69" s="584"/>
      <c r="D69" s="370">
        <f aca="true" t="shared" si="15" ref="D69:I69">D70</f>
        <v>800000</v>
      </c>
      <c r="E69" s="370">
        <f t="shared" si="15"/>
        <v>185000</v>
      </c>
      <c r="F69" s="370">
        <f t="shared" si="15"/>
        <v>0</v>
      </c>
      <c r="G69" s="370">
        <f t="shared" si="15"/>
        <v>88000</v>
      </c>
      <c r="H69" s="370">
        <f t="shared" si="15"/>
        <v>97000</v>
      </c>
      <c r="I69" s="370">
        <f t="shared" si="15"/>
        <v>0</v>
      </c>
      <c r="J69" s="370"/>
      <c r="K69" s="371"/>
      <c r="L69" s="560" t="s">
        <v>300</v>
      </c>
      <c r="M69" s="292"/>
    </row>
    <row r="70" spans="1:13" s="293" customFormat="1" ht="26.25" customHeight="1" thickTop="1">
      <c r="A70" s="358">
        <v>28</v>
      </c>
      <c r="B70" s="298" t="s">
        <v>363</v>
      </c>
      <c r="C70" s="346" t="s">
        <v>302</v>
      </c>
      <c r="D70" s="300">
        <v>800000</v>
      </c>
      <c r="E70" s="300">
        <f>SUM(F70,G70,H70,I70,L20)</f>
        <v>185000</v>
      </c>
      <c r="F70" s="300"/>
      <c r="G70" s="324">
        <f>148500+36500-H70</f>
        <v>88000</v>
      </c>
      <c r="H70" s="300">
        <v>97000</v>
      </c>
      <c r="I70" s="300"/>
      <c r="J70" s="300">
        <v>26400</v>
      </c>
      <c r="K70" s="302"/>
      <c r="L70" s="569"/>
      <c r="M70" s="292"/>
    </row>
    <row r="71" spans="2:13" s="273" customFormat="1" ht="12.75" customHeight="1" thickBot="1">
      <c r="B71" s="274"/>
      <c r="D71" s="274"/>
      <c r="L71" s="275"/>
      <c r="M71" s="276"/>
    </row>
    <row r="72" spans="1:13" s="278" customFormat="1" ht="14.25" customHeight="1">
      <c r="A72" s="570" t="s">
        <v>283</v>
      </c>
      <c r="B72" s="562" t="s">
        <v>284</v>
      </c>
      <c r="C72" s="562" t="s">
        <v>285</v>
      </c>
      <c r="D72" s="580" t="s">
        <v>286</v>
      </c>
      <c r="E72" s="562" t="s">
        <v>287</v>
      </c>
      <c r="F72" s="549" t="s">
        <v>288</v>
      </c>
      <c r="G72" s="550"/>
      <c r="H72" s="550"/>
      <c r="I72" s="551"/>
      <c r="J72" s="277"/>
      <c r="K72" s="277"/>
      <c r="L72" s="564" t="s">
        <v>289</v>
      </c>
      <c r="M72" s="276"/>
    </row>
    <row r="73" spans="1:13" s="278" customFormat="1" ht="14.25" customHeight="1">
      <c r="A73" s="571"/>
      <c r="B73" s="563"/>
      <c r="C73" s="563"/>
      <c r="D73" s="581"/>
      <c r="E73" s="563"/>
      <c r="F73" s="567" t="s">
        <v>290</v>
      </c>
      <c r="G73" s="567" t="s">
        <v>291</v>
      </c>
      <c r="H73" s="567"/>
      <c r="I73" s="567"/>
      <c r="J73" s="279"/>
      <c r="K73" s="279"/>
      <c r="L73" s="565"/>
      <c r="M73" s="276"/>
    </row>
    <row r="74" spans="1:13" s="278" customFormat="1" ht="14.25" customHeight="1">
      <c r="A74" s="571"/>
      <c r="B74" s="563"/>
      <c r="C74" s="563"/>
      <c r="D74" s="581"/>
      <c r="E74" s="563"/>
      <c r="F74" s="568"/>
      <c r="G74" s="555" t="s">
        <v>292</v>
      </c>
      <c r="H74" s="555" t="s">
        <v>293</v>
      </c>
      <c r="I74" s="555" t="s">
        <v>294</v>
      </c>
      <c r="J74" s="280" t="s">
        <v>295</v>
      </c>
      <c r="K74" s="555" t="s">
        <v>296</v>
      </c>
      <c r="L74" s="565"/>
      <c r="M74" s="276"/>
    </row>
    <row r="75" spans="1:13" s="278" customFormat="1" ht="14.25" customHeight="1">
      <c r="A75" s="571"/>
      <c r="B75" s="563"/>
      <c r="C75" s="563"/>
      <c r="D75" s="581"/>
      <c r="E75" s="563"/>
      <c r="F75" s="568"/>
      <c r="G75" s="556"/>
      <c r="H75" s="556"/>
      <c r="I75" s="556"/>
      <c r="J75" s="281"/>
      <c r="K75" s="556"/>
      <c r="L75" s="565"/>
      <c r="M75" s="276"/>
    </row>
    <row r="76" spans="1:13" s="278" customFormat="1" ht="15" customHeight="1">
      <c r="A76" s="571"/>
      <c r="B76" s="563"/>
      <c r="C76" s="563"/>
      <c r="D76" s="581"/>
      <c r="E76" s="563"/>
      <c r="F76" s="568"/>
      <c r="G76" s="556"/>
      <c r="H76" s="556"/>
      <c r="I76" s="556"/>
      <c r="J76" s="281"/>
      <c r="K76" s="557"/>
      <c r="L76" s="566"/>
      <c r="M76" s="276"/>
    </row>
    <row r="77" spans="1:13" s="288" customFormat="1" ht="10.5" customHeight="1" thickBot="1">
      <c r="A77" s="282">
        <v>1</v>
      </c>
      <c r="B77" s="283">
        <v>2</v>
      </c>
      <c r="C77" s="283">
        <v>3</v>
      </c>
      <c r="D77" s="284">
        <v>4</v>
      </c>
      <c r="E77" s="283">
        <v>5</v>
      </c>
      <c r="F77" s="283">
        <v>6</v>
      </c>
      <c r="G77" s="285">
        <v>7</v>
      </c>
      <c r="H77" s="285">
        <v>8</v>
      </c>
      <c r="I77" s="285">
        <v>9</v>
      </c>
      <c r="J77" s="285">
        <v>10</v>
      </c>
      <c r="K77" s="285">
        <v>10</v>
      </c>
      <c r="L77" s="385">
        <v>11</v>
      </c>
      <c r="M77" s="287"/>
    </row>
    <row r="78" spans="1:13" s="293" customFormat="1" ht="22.5" customHeight="1" thickBot="1" thickTop="1">
      <c r="A78" s="583" t="s">
        <v>364</v>
      </c>
      <c r="B78" s="584"/>
      <c r="C78" s="584"/>
      <c r="D78" s="370">
        <f aca="true" t="shared" si="16" ref="D78:I78">D79</f>
        <v>47580</v>
      </c>
      <c r="E78" s="370">
        <f t="shared" si="16"/>
        <v>15860</v>
      </c>
      <c r="F78" s="370">
        <f t="shared" si="16"/>
        <v>0</v>
      </c>
      <c r="G78" s="370">
        <f t="shared" si="16"/>
        <v>7960</v>
      </c>
      <c r="H78" s="370">
        <f t="shared" si="16"/>
        <v>0</v>
      </c>
      <c r="I78" s="370">
        <f t="shared" si="16"/>
        <v>7900</v>
      </c>
      <c r="J78" s="370"/>
      <c r="K78" s="371"/>
      <c r="L78" s="547" t="s">
        <v>300</v>
      </c>
      <c r="M78" s="292"/>
    </row>
    <row r="79" spans="1:13" s="293" customFormat="1" ht="26.25" customHeight="1" thickTop="1">
      <c r="A79" s="297">
        <v>29</v>
      </c>
      <c r="B79" s="298" t="s">
        <v>365</v>
      </c>
      <c r="C79" s="346" t="s">
        <v>304</v>
      </c>
      <c r="D79" s="300">
        <v>47580</v>
      </c>
      <c r="E79" s="300">
        <f>SUM(F79,G79,H79,I79)</f>
        <v>15860</v>
      </c>
      <c r="F79" s="300"/>
      <c r="G79" s="324">
        <f>15860-I79</f>
        <v>7960</v>
      </c>
      <c r="H79" s="300"/>
      <c r="I79" s="300">
        <v>7900</v>
      </c>
      <c r="J79" s="300">
        <v>26400</v>
      </c>
      <c r="K79" s="314" t="s">
        <v>366</v>
      </c>
      <c r="L79" s="548"/>
      <c r="M79" s="292"/>
    </row>
    <row r="80" spans="1:13" s="293" customFormat="1" ht="22.5" customHeight="1" thickBot="1">
      <c r="A80" s="591" t="s">
        <v>367</v>
      </c>
      <c r="B80" s="592"/>
      <c r="C80" s="592"/>
      <c r="D80" s="386">
        <f aca="true" t="shared" si="17" ref="D80:I80">D81</f>
        <v>60000</v>
      </c>
      <c r="E80" s="386">
        <f t="shared" si="17"/>
        <v>60000</v>
      </c>
      <c r="F80" s="386">
        <f t="shared" si="17"/>
        <v>0</v>
      </c>
      <c r="G80" s="386">
        <f t="shared" si="17"/>
        <v>60000</v>
      </c>
      <c r="H80" s="386">
        <f t="shared" si="17"/>
        <v>0</v>
      </c>
      <c r="I80" s="386">
        <f t="shared" si="17"/>
        <v>0</v>
      </c>
      <c r="J80" s="386"/>
      <c r="K80" s="387"/>
      <c r="L80" s="547" t="s">
        <v>368</v>
      </c>
      <c r="M80" s="292"/>
    </row>
    <row r="81" spans="1:13" s="293" customFormat="1" ht="32.25" customHeight="1" thickBot="1" thickTop="1">
      <c r="A81" s="377">
        <v>30</v>
      </c>
      <c r="B81" s="378" t="s">
        <v>369</v>
      </c>
      <c r="C81" s="388" t="s">
        <v>343</v>
      </c>
      <c r="D81" s="375">
        <f>E81</f>
        <v>60000</v>
      </c>
      <c r="E81" s="375">
        <f>SUM(F81,G81,H81,I81)</f>
        <v>60000</v>
      </c>
      <c r="F81" s="375"/>
      <c r="G81" s="380">
        <v>60000</v>
      </c>
      <c r="H81" s="375"/>
      <c r="I81" s="375"/>
      <c r="J81" s="375">
        <v>26400</v>
      </c>
      <c r="K81" s="389" t="s">
        <v>361</v>
      </c>
      <c r="L81" s="552"/>
      <c r="M81" s="292"/>
    </row>
    <row r="82" spans="1:13" s="392" customFormat="1" ht="18.75" customHeight="1" thickBot="1">
      <c r="A82" s="589" t="s">
        <v>370</v>
      </c>
      <c r="B82" s="590"/>
      <c r="C82" s="590"/>
      <c r="D82" s="390">
        <f>D83+D98+D90</f>
        <v>3180000</v>
      </c>
      <c r="E82" s="390">
        <f>E83+E98+E90</f>
        <v>578000</v>
      </c>
      <c r="F82" s="390">
        <f>F83+F98+F90</f>
        <v>304000</v>
      </c>
      <c r="G82" s="390">
        <f>G83+G98+G90</f>
        <v>249000</v>
      </c>
      <c r="H82" s="390">
        <f>H83+H98</f>
        <v>0</v>
      </c>
      <c r="I82" s="390">
        <f>I83+I98</f>
        <v>25000</v>
      </c>
      <c r="J82" s="390">
        <f>J83+J98</f>
        <v>0</v>
      </c>
      <c r="K82" s="390">
        <f>K83+K98</f>
        <v>0</v>
      </c>
      <c r="L82" s="360"/>
      <c r="M82" s="391"/>
    </row>
    <row r="83" spans="1:13" s="392" customFormat="1" ht="18.75" customHeight="1" thickBot="1" thickTop="1">
      <c r="A83" s="585" t="s">
        <v>371</v>
      </c>
      <c r="B83" s="586"/>
      <c r="C83" s="586"/>
      <c r="D83" s="393">
        <f aca="true" t="shared" si="18" ref="D83:I83">SUM(D84:D89)</f>
        <v>2289000</v>
      </c>
      <c r="E83" s="393">
        <f t="shared" si="18"/>
        <v>172000</v>
      </c>
      <c r="F83" s="393">
        <f t="shared" si="18"/>
        <v>0</v>
      </c>
      <c r="G83" s="393">
        <f t="shared" si="18"/>
        <v>147000</v>
      </c>
      <c r="H83" s="393">
        <f t="shared" si="18"/>
        <v>0</v>
      </c>
      <c r="I83" s="393">
        <f t="shared" si="18"/>
        <v>25000</v>
      </c>
      <c r="J83" s="393">
        <f>J97</f>
        <v>0</v>
      </c>
      <c r="K83" s="394"/>
      <c r="L83" s="558" t="s">
        <v>372</v>
      </c>
      <c r="M83" s="391"/>
    </row>
    <row r="84" spans="1:13" s="392" customFormat="1" ht="32.25" customHeight="1" thickTop="1">
      <c r="A84" s="395">
        <v>31</v>
      </c>
      <c r="B84" s="396" t="s">
        <v>373</v>
      </c>
      <c r="C84" s="397">
        <v>2009</v>
      </c>
      <c r="D84" s="398">
        <f>E84</f>
        <v>10000</v>
      </c>
      <c r="E84" s="398">
        <f>SUM(F84,G84,H84,I84,L82)</f>
        <v>10000</v>
      </c>
      <c r="F84" s="398"/>
      <c r="G84" s="398">
        <v>10000</v>
      </c>
      <c r="H84" s="398"/>
      <c r="I84" s="398"/>
      <c r="J84" s="398"/>
      <c r="K84" s="359" t="s">
        <v>448</v>
      </c>
      <c r="L84" s="559"/>
      <c r="M84" s="391"/>
    </row>
    <row r="85" spans="1:13" s="293" customFormat="1" ht="30" customHeight="1" hidden="1">
      <c r="A85" s="315">
        <v>32</v>
      </c>
      <c r="B85" s="304" t="s">
        <v>374</v>
      </c>
      <c r="C85" s="399" t="s">
        <v>302</v>
      </c>
      <c r="D85" s="305"/>
      <c r="E85" s="300">
        <f>SUM(F85,G85,H85,I85,L85)</f>
        <v>0</v>
      </c>
      <c r="F85" s="305"/>
      <c r="G85" s="305"/>
      <c r="H85" s="306"/>
      <c r="I85" s="305"/>
      <c r="J85" s="305"/>
      <c r="K85" s="317"/>
      <c r="L85" s="553" t="s">
        <v>300</v>
      </c>
      <c r="M85" s="292"/>
    </row>
    <row r="86" spans="1:13" s="293" customFormat="1" ht="24" customHeight="1">
      <c r="A86" s="315">
        <v>32</v>
      </c>
      <c r="B86" s="304" t="s">
        <v>375</v>
      </c>
      <c r="C86" s="399" t="s">
        <v>343</v>
      </c>
      <c r="D86" s="305">
        <f>560000</f>
        <v>560000</v>
      </c>
      <c r="E86" s="300">
        <f>SUM(F86,G86,H86,I86,L86)</f>
        <v>60000</v>
      </c>
      <c r="F86" s="305"/>
      <c r="G86" s="305">
        <f>30000+30000</f>
        <v>60000</v>
      </c>
      <c r="H86" s="306"/>
      <c r="I86" s="305"/>
      <c r="J86" s="305"/>
      <c r="K86" s="317"/>
      <c r="L86" s="553"/>
      <c r="M86" s="292"/>
    </row>
    <row r="87" spans="1:13" s="293" customFormat="1" ht="24" customHeight="1">
      <c r="A87" s="315">
        <v>33</v>
      </c>
      <c r="B87" s="304" t="s">
        <v>376</v>
      </c>
      <c r="C87" s="399" t="s">
        <v>343</v>
      </c>
      <c r="D87" s="305">
        <v>750000</v>
      </c>
      <c r="E87" s="300">
        <f>SUM(F87,G87,H87,I87,L87)</f>
        <v>3500</v>
      </c>
      <c r="F87" s="305"/>
      <c r="G87" s="305">
        <v>3500</v>
      </c>
      <c r="H87" s="306"/>
      <c r="I87" s="305"/>
      <c r="J87" s="305"/>
      <c r="K87" s="317"/>
      <c r="L87" s="553"/>
      <c r="M87" s="292"/>
    </row>
    <row r="88" spans="1:13" s="293" customFormat="1" ht="24" customHeight="1">
      <c r="A88" s="315">
        <v>34</v>
      </c>
      <c r="B88" s="304" t="s">
        <v>377</v>
      </c>
      <c r="C88" s="399" t="s">
        <v>343</v>
      </c>
      <c r="D88" s="305">
        <v>874000</v>
      </c>
      <c r="E88" s="300">
        <f>SUM(F88,G88,H88,I88,L88)</f>
        <v>3500</v>
      </c>
      <c r="F88" s="305"/>
      <c r="G88" s="305">
        <v>3500</v>
      </c>
      <c r="H88" s="306"/>
      <c r="I88" s="305"/>
      <c r="J88" s="305"/>
      <c r="K88" s="317"/>
      <c r="L88" s="553"/>
      <c r="M88" s="292"/>
    </row>
    <row r="89" spans="1:13" s="293" customFormat="1" ht="27" customHeight="1" thickBot="1">
      <c r="A89" s="315">
        <v>35</v>
      </c>
      <c r="B89" s="298" t="s">
        <v>378</v>
      </c>
      <c r="C89" s="399">
        <v>2009</v>
      </c>
      <c r="D89" s="305">
        <f>E89</f>
        <v>95000</v>
      </c>
      <c r="E89" s="300">
        <f>SUM(F89,G89,H89,I89,L89)</f>
        <v>95000</v>
      </c>
      <c r="F89" s="305"/>
      <c r="G89" s="305">
        <v>70000</v>
      </c>
      <c r="H89" s="306"/>
      <c r="I89" s="305">
        <v>25000</v>
      </c>
      <c r="J89" s="305"/>
      <c r="K89" s="359" t="s">
        <v>464</v>
      </c>
      <c r="L89" s="553"/>
      <c r="M89" s="292"/>
    </row>
    <row r="90" spans="1:13" s="293" customFormat="1" ht="22.5" customHeight="1" thickBot="1" thickTop="1">
      <c r="A90" s="583" t="s">
        <v>379</v>
      </c>
      <c r="B90" s="584"/>
      <c r="C90" s="584"/>
      <c r="D90" s="370">
        <f aca="true" t="shared" si="19" ref="D90:J90">SUM(D91:D91)</f>
        <v>891000</v>
      </c>
      <c r="E90" s="370">
        <f t="shared" si="19"/>
        <v>406000</v>
      </c>
      <c r="F90" s="370">
        <f t="shared" si="19"/>
        <v>304000</v>
      </c>
      <c r="G90" s="370">
        <f t="shared" si="19"/>
        <v>102000</v>
      </c>
      <c r="H90" s="370">
        <f t="shared" si="19"/>
        <v>0</v>
      </c>
      <c r="I90" s="370">
        <f t="shared" si="19"/>
        <v>0</v>
      </c>
      <c r="J90" s="370">
        <f t="shared" si="19"/>
        <v>0</v>
      </c>
      <c r="K90" s="371"/>
      <c r="L90" s="553"/>
      <c r="M90" s="292"/>
    </row>
    <row r="91" spans="1:13" s="293" customFormat="1" ht="39.75" thickBot="1" thickTop="1">
      <c r="A91" s="297">
        <v>36</v>
      </c>
      <c r="B91" s="298" t="s">
        <v>380</v>
      </c>
      <c r="C91" s="349" t="s">
        <v>302</v>
      </c>
      <c r="D91" s="300">
        <v>891000</v>
      </c>
      <c r="E91" s="300">
        <f>SUM(F91,G91,H91,I91,)</f>
        <v>406000</v>
      </c>
      <c r="F91" s="300">
        <v>304000</v>
      </c>
      <c r="G91" s="324">
        <f>406000-F91</f>
        <v>102000</v>
      </c>
      <c r="H91" s="300"/>
      <c r="I91" s="300"/>
      <c r="J91" s="324"/>
      <c r="K91" s="314"/>
      <c r="L91" s="553"/>
      <c r="M91" s="292"/>
    </row>
    <row r="92" spans="1:13" s="293" customFormat="1" ht="21.75" customHeight="1" thickBot="1">
      <c r="A92" s="587" t="s">
        <v>381</v>
      </c>
      <c r="B92" s="588"/>
      <c r="C92" s="588"/>
      <c r="D92" s="289">
        <f>D93+D101</f>
        <v>1579250</v>
      </c>
      <c r="E92" s="289">
        <f>E93</f>
        <v>501850</v>
      </c>
      <c r="F92" s="289">
        <f>F93+F101</f>
        <v>0</v>
      </c>
      <c r="G92" s="289">
        <f>G93+G101</f>
        <v>501850</v>
      </c>
      <c r="H92" s="289">
        <f>H93+H101</f>
        <v>0</v>
      </c>
      <c r="I92" s="289">
        <f>I93+I101</f>
        <v>0</v>
      </c>
      <c r="J92" s="289">
        <f>J93+J101</f>
        <v>0</v>
      </c>
      <c r="K92" s="400"/>
      <c r="L92" s="553"/>
      <c r="M92" s="292"/>
    </row>
    <row r="93" spans="1:13" s="293" customFormat="1" ht="22.5" customHeight="1" thickBot="1">
      <c r="A93" s="578" t="s">
        <v>382</v>
      </c>
      <c r="B93" s="579"/>
      <c r="C93" s="579"/>
      <c r="D93" s="294">
        <f aca="true" t="shared" si="20" ref="D93:I93">SUM(D94:D96)</f>
        <v>1579250</v>
      </c>
      <c r="E93" s="294">
        <f t="shared" si="20"/>
        <v>501850</v>
      </c>
      <c r="F93" s="294">
        <f t="shared" si="20"/>
        <v>0</v>
      </c>
      <c r="G93" s="294">
        <f t="shared" si="20"/>
        <v>501850</v>
      </c>
      <c r="H93" s="294">
        <f t="shared" si="20"/>
        <v>0</v>
      </c>
      <c r="I93" s="294">
        <f t="shared" si="20"/>
        <v>0</v>
      </c>
      <c r="J93" s="294">
        <f>SUM(J94:J99)</f>
        <v>0</v>
      </c>
      <c r="K93" s="401"/>
      <c r="L93" s="553"/>
      <c r="M93" s="292"/>
    </row>
    <row r="94" spans="1:13" s="293" customFormat="1" ht="39" thickTop="1">
      <c r="A94" s="297">
        <v>37</v>
      </c>
      <c r="B94" s="298" t="s">
        <v>383</v>
      </c>
      <c r="C94" s="349" t="s">
        <v>304</v>
      </c>
      <c r="D94" s="300">
        <f>777400+E94</f>
        <v>1234250</v>
      </c>
      <c r="E94" s="300">
        <f>SUM(F94,G94,H94,I94)</f>
        <v>456850</v>
      </c>
      <c r="F94" s="300"/>
      <c r="G94" s="300">
        <f>404000+17250+35600</f>
        <v>456850</v>
      </c>
      <c r="H94" s="300"/>
      <c r="I94" s="300"/>
      <c r="J94" s="300"/>
      <c r="K94" s="300"/>
      <c r="L94" s="553"/>
      <c r="M94" s="292"/>
    </row>
    <row r="95" spans="1:13" s="293" customFormat="1" ht="19.5" customHeight="1">
      <c r="A95" s="297">
        <v>38</v>
      </c>
      <c r="B95" s="298" t="s">
        <v>384</v>
      </c>
      <c r="C95" s="349" t="s">
        <v>343</v>
      </c>
      <c r="D95" s="300">
        <f>300000+G95</f>
        <v>340000</v>
      </c>
      <c r="E95" s="300">
        <f>SUM(F95,G95,H95,I95)</f>
        <v>40000</v>
      </c>
      <c r="F95" s="300"/>
      <c r="G95" s="300">
        <v>40000</v>
      </c>
      <c r="H95" s="300"/>
      <c r="I95" s="300"/>
      <c r="J95" s="300"/>
      <c r="K95" s="300"/>
      <c r="L95" s="553"/>
      <c r="M95" s="292"/>
    </row>
    <row r="96" spans="1:13" s="293" customFormat="1" ht="19.5" customHeight="1" thickBot="1">
      <c r="A96" s="297">
        <v>39</v>
      </c>
      <c r="B96" s="298" t="s">
        <v>385</v>
      </c>
      <c r="C96" s="349">
        <v>2009</v>
      </c>
      <c r="D96" s="300">
        <f>E96</f>
        <v>5000</v>
      </c>
      <c r="E96" s="300">
        <f>SUM(F96,G96,H96,I96)</f>
        <v>5000</v>
      </c>
      <c r="F96" s="300"/>
      <c r="G96" s="300">
        <v>5000</v>
      </c>
      <c r="H96" s="300"/>
      <c r="I96" s="300"/>
      <c r="J96" s="300"/>
      <c r="K96" s="300"/>
      <c r="L96" s="554"/>
      <c r="M96" s="292"/>
    </row>
    <row r="97" spans="1:13" s="293" customFormat="1" ht="22.5" customHeight="1" thickBot="1">
      <c r="A97" s="402"/>
      <c r="B97" s="574" t="s">
        <v>386</v>
      </c>
      <c r="C97" s="575"/>
      <c r="D97" s="403">
        <f aca="true" t="shared" si="21" ref="D97:I97">D92+D82+D66+D63+D50+D42+D38+D20+D9</f>
        <v>24176154</v>
      </c>
      <c r="E97" s="403">
        <f t="shared" si="21"/>
        <v>5861768</v>
      </c>
      <c r="F97" s="403">
        <f t="shared" si="21"/>
        <v>304000</v>
      </c>
      <c r="G97" s="403">
        <f t="shared" si="21"/>
        <v>2863588</v>
      </c>
      <c r="H97" s="403">
        <f t="shared" si="21"/>
        <v>1726400</v>
      </c>
      <c r="I97" s="403">
        <f t="shared" si="21"/>
        <v>980756</v>
      </c>
      <c r="J97" s="403"/>
      <c r="K97" s="403"/>
      <c r="L97" s="400"/>
      <c r="M97" s="292"/>
    </row>
    <row r="98" spans="1:12" s="406" customFormat="1" ht="14.25" customHeight="1">
      <c r="A98" s="404"/>
      <c r="B98" s="273"/>
      <c r="C98" s="273"/>
      <c r="D98" s="274"/>
      <c r="E98" s="274"/>
      <c r="F98" s="273"/>
      <c r="G98" s="273"/>
      <c r="H98" s="274"/>
      <c r="I98" s="274"/>
      <c r="J98" s="273"/>
      <c r="K98" s="273"/>
      <c r="L98" s="405"/>
    </row>
    <row r="99" spans="5:9" ht="18.75" customHeight="1">
      <c r="E99" s="408"/>
      <c r="H99" s="408"/>
      <c r="I99" s="408"/>
    </row>
    <row r="100" spans="5:11" ht="18.75" customHeight="1">
      <c r="E100" s="408"/>
      <c r="H100" s="408"/>
      <c r="I100" s="409"/>
      <c r="K100" s="410"/>
    </row>
    <row r="101" ht="18.75" customHeight="1">
      <c r="E101" s="408"/>
    </row>
    <row r="102" ht="18.75" customHeight="1">
      <c r="F102" s="408"/>
    </row>
    <row r="107" ht="18.75" customHeight="1">
      <c r="F107" s="408"/>
    </row>
    <row r="108" ht="18.75" customHeight="1">
      <c r="E108" s="408"/>
    </row>
  </sheetData>
  <mergeCells count="94">
    <mergeCell ref="L36:L37"/>
    <mergeCell ref="K51:K52"/>
    <mergeCell ref="E54:E58"/>
    <mergeCell ref="L40:L41"/>
    <mergeCell ref="L51:L52"/>
    <mergeCell ref="F55:F58"/>
    <mergeCell ref="K56:K58"/>
    <mergeCell ref="A50:C50"/>
    <mergeCell ref="A51:C51"/>
    <mergeCell ref="A38:C38"/>
    <mergeCell ref="A39:C39"/>
    <mergeCell ref="A45:C45"/>
    <mergeCell ref="A43:C43"/>
    <mergeCell ref="K25:K28"/>
    <mergeCell ref="K5:K7"/>
    <mergeCell ref="D3:D7"/>
    <mergeCell ref="B3:B7"/>
    <mergeCell ref="C3:C7"/>
    <mergeCell ref="F3:I3"/>
    <mergeCell ref="A9:C9"/>
    <mergeCell ref="A10:C10"/>
    <mergeCell ref="A20:C20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B97:C97"/>
    <mergeCell ref="A64:C64"/>
    <mergeCell ref="A63:C63"/>
    <mergeCell ref="A83:C83"/>
    <mergeCell ref="A66:C66"/>
    <mergeCell ref="A92:C92"/>
    <mergeCell ref="A93:C93"/>
    <mergeCell ref="A82:C82"/>
    <mergeCell ref="A80:C80"/>
    <mergeCell ref="A67:C67"/>
    <mergeCell ref="A90:C90"/>
    <mergeCell ref="G55:I55"/>
    <mergeCell ref="G56:G58"/>
    <mergeCell ref="H56:H58"/>
    <mergeCell ref="I56:I58"/>
    <mergeCell ref="A69:C69"/>
    <mergeCell ref="A72:A76"/>
    <mergeCell ref="B72:B76"/>
    <mergeCell ref="C72:C76"/>
    <mergeCell ref="A78:C78"/>
    <mergeCell ref="D72:D76"/>
    <mergeCell ref="D54:D58"/>
    <mergeCell ref="A60:C60"/>
    <mergeCell ref="A54:A58"/>
    <mergeCell ref="B54:B58"/>
    <mergeCell ref="C54:C58"/>
    <mergeCell ref="L11:L12"/>
    <mergeCell ref="B30:B34"/>
    <mergeCell ref="C30:C34"/>
    <mergeCell ref="G32:G34"/>
    <mergeCell ref="H32:H34"/>
    <mergeCell ref="A21:C21"/>
    <mergeCell ref="D30:D34"/>
    <mergeCell ref="L13:L17"/>
    <mergeCell ref="G31:I31"/>
    <mergeCell ref="L22:L28"/>
    <mergeCell ref="I32:I34"/>
    <mergeCell ref="A30:A34"/>
    <mergeCell ref="L46:L47"/>
    <mergeCell ref="L30:L34"/>
    <mergeCell ref="K32:K34"/>
    <mergeCell ref="A42:C42"/>
    <mergeCell ref="E30:E34"/>
    <mergeCell ref="F30:I30"/>
    <mergeCell ref="F31:F34"/>
    <mergeCell ref="K36:K37"/>
    <mergeCell ref="L64:L65"/>
    <mergeCell ref="E72:E76"/>
    <mergeCell ref="F72:I72"/>
    <mergeCell ref="L72:L76"/>
    <mergeCell ref="F73:F76"/>
    <mergeCell ref="G73:I73"/>
    <mergeCell ref="L69:L70"/>
    <mergeCell ref="L78:L79"/>
    <mergeCell ref="F54:I54"/>
    <mergeCell ref="L80:L81"/>
    <mergeCell ref="L85:L96"/>
    <mergeCell ref="G74:G76"/>
    <mergeCell ref="H74:H76"/>
    <mergeCell ref="I74:I76"/>
    <mergeCell ref="K74:K76"/>
    <mergeCell ref="L83:L84"/>
    <mergeCell ref="L67:L68"/>
  </mergeCells>
  <printOptions/>
  <pageMargins left="0.1968503937007874" right="0.15748031496062992" top="0.7480314960629921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XXXVIII/202/2009
z dnia 9 czerwca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F12" sqref="F12"/>
    </sheetView>
  </sheetViews>
  <sheetFormatPr defaultColWidth="9.00390625" defaultRowHeight="12.75"/>
  <cols>
    <col min="1" max="1" width="4.125" style="411" customWidth="1"/>
    <col min="2" max="2" width="8.125" style="411" customWidth="1"/>
    <col min="3" max="3" width="10.00390625" style="411" customWidth="1"/>
    <col min="4" max="4" width="26.25390625" style="411" customWidth="1"/>
    <col min="5" max="5" width="28.125" style="411" customWidth="1"/>
    <col min="6" max="6" width="14.25390625" style="411" customWidth="1"/>
    <col min="7" max="16384" width="9.125" style="411" customWidth="1"/>
  </cols>
  <sheetData>
    <row r="1" spans="1:6" ht="19.5" customHeight="1">
      <c r="A1" s="607" t="s">
        <v>387</v>
      </c>
      <c r="B1" s="607"/>
      <c r="C1" s="607"/>
      <c r="D1" s="607"/>
      <c r="E1" s="607"/>
      <c r="F1" s="607"/>
    </row>
    <row r="2" spans="4:6" ht="9.75" customHeight="1">
      <c r="D2" s="412"/>
      <c r="E2" s="412"/>
      <c r="F2" s="412"/>
    </row>
    <row r="3" spans="4:6" ht="19.5" customHeight="1">
      <c r="D3" s="413"/>
      <c r="E3" s="413"/>
      <c r="F3" s="414" t="s">
        <v>282</v>
      </c>
    </row>
    <row r="4" spans="1:6" ht="19.5" customHeight="1">
      <c r="A4" s="609" t="s">
        <v>283</v>
      </c>
      <c r="B4" s="609" t="s">
        <v>4</v>
      </c>
      <c r="C4" s="609" t="s">
        <v>5</v>
      </c>
      <c r="D4" s="608" t="s">
        <v>388</v>
      </c>
      <c r="E4" s="608" t="s">
        <v>389</v>
      </c>
      <c r="F4" s="608" t="s">
        <v>390</v>
      </c>
    </row>
    <row r="5" spans="1:6" ht="19.5" customHeight="1">
      <c r="A5" s="609"/>
      <c r="B5" s="609"/>
      <c r="C5" s="609"/>
      <c r="D5" s="608"/>
      <c r="E5" s="608"/>
      <c r="F5" s="608"/>
    </row>
    <row r="6" spans="1:6" ht="19.5" customHeight="1">
      <c r="A6" s="609"/>
      <c r="B6" s="609"/>
      <c r="C6" s="609"/>
      <c r="D6" s="608"/>
      <c r="E6" s="608"/>
      <c r="F6" s="608"/>
    </row>
    <row r="7" spans="1:6" ht="7.5" customHeight="1">
      <c r="A7" s="415">
        <v>1</v>
      </c>
      <c r="B7" s="415">
        <v>2</v>
      </c>
      <c r="C7" s="415">
        <v>3</v>
      </c>
      <c r="D7" s="415">
        <v>4</v>
      </c>
      <c r="E7" s="415">
        <v>5</v>
      </c>
      <c r="F7" s="415">
        <v>6</v>
      </c>
    </row>
    <row r="8" spans="1:6" ht="38.25">
      <c r="A8" s="416">
        <v>1</v>
      </c>
      <c r="B8" s="417">
        <v>400</v>
      </c>
      <c r="C8" s="417">
        <v>40002</v>
      </c>
      <c r="D8" s="418" t="s">
        <v>391</v>
      </c>
      <c r="E8" s="419" t="s">
        <v>394</v>
      </c>
      <c r="F8" s="420">
        <v>250000</v>
      </c>
    </row>
    <row r="9" spans="1:6" ht="39.75">
      <c r="A9" s="416">
        <v>2</v>
      </c>
      <c r="B9" s="417">
        <v>400</v>
      </c>
      <c r="C9" s="417">
        <v>40002</v>
      </c>
      <c r="D9" s="418" t="s">
        <v>391</v>
      </c>
      <c r="E9" s="421" t="s">
        <v>395</v>
      </c>
      <c r="F9" s="420">
        <v>250000</v>
      </c>
    </row>
    <row r="10" spans="1:6" ht="30" customHeight="1">
      <c r="A10" s="416">
        <v>3</v>
      </c>
      <c r="B10" s="417">
        <v>400</v>
      </c>
      <c r="C10" s="417">
        <v>40002</v>
      </c>
      <c r="D10" s="418" t="s">
        <v>391</v>
      </c>
      <c r="E10" s="421" t="s">
        <v>396</v>
      </c>
      <c r="F10" s="420">
        <v>25000</v>
      </c>
    </row>
    <row r="11" spans="1:6" ht="30" customHeight="1">
      <c r="A11" s="422">
        <v>4</v>
      </c>
      <c r="B11" s="423">
        <v>400</v>
      </c>
      <c r="C11" s="423">
        <v>40002</v>
      </c>
      <c r="D11" s="424" t="s">
        <v>391</v>
      </c>
      <c r="E11" s="425" t="s">
        <v>397</v>
      </c>
      <c r="F11" s="426">
        <v>40000</v>
      </c>
    </row>
    <row r="12" spans="1:6" ht="30" customHeight="1">
      <c r="A12" s="422">
        <v>5</v>
      </c>
      <c r="B12" s="423">
        <v>400</v>
      </c>
      <c r="C12" s="423">
        <v>40002</v>
      </c>
      <c r="D12" s="424" t="s">
        <v>391</v>
      </c>
      <c r="E12" s="425" t="s">
        <v>392</v>
      </c>
      <c r="F12" s="426">
        <v>81800</v>
      </c>
    </row>
    <row r="13" spans="1:6" ht="30" customHeight="1" thickBot="1">
      <c r="A13" s="422">
        <v>5</v>
      </c>
      <c r="B13" s="423">
        <v>400</v>
      </c>
      <c r="C13" s="423">
        <v>40002</v>
      </c>
      <c r="D13" s="424" t="s">
        <v>391</v>
      </c>
      <c r="E13" s="425" t="s">
        <v>466</v>
      </c>
      <c r="F13" s="426">
        <v>9301</v>
      </c>
    </row>
    <row r="14" spans="1:6" s="413" customFormat="1" ht="30" customHeight="1" thickBot="1">
      <c r="A14" s="604" t="s">
        <v>393</v>
      </c>
      <c r="B14" s="605"/>
      <c r="C14" s="605"/>
      <c r="D14" s="606"/>
      <c r="E14" s="427"/>
      <c r="F14" s="428">
        <f>SUM(F8:F13)</f>
        <v>656101</v>
      </c>
    </row>
    <row r="17" ht="12.75">
      <c r="C17" s="429" t="s">
        <v>231</v>
      </c>
    </row>
  </sheetData>
  <mergeCells count="8">
    <mergeCell ref="A14:D14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1.3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 XXXVIII/202/2009
z dnia 9 czerwca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98"/>
  <sheetViews>
    <sheetView workbookViewId="0" topLeftCell="A16">
      <selection activeCell="C40" sqref="C40"/>
    </sheetView>
  </sheetViews>
  <sheetFormatPr defaultColWidth="9.00390625" defaultRowHeight="12.75"/>
  <cols>
    <col min="1" max="1" width="9.25390625" style="430" customWidth="1"/>
    <col min="2" max="2" width="53.375" style="430" customWidth="1"/>
    <col min="3" max="3" width="14.375" style="430" customWidth="1"/>
    <col min="4" max="5" width="13.25390625" style="430" hidden="1" customWidth="1"/>
    <col min="6" max="16384" width="9.125" style="430" customWidth="1"/>
  </cols>
  <sheetData>
    <row r="1" ht="4.5" customHeight="1"/>
    <row r="2" spans="1:3" ht="15.75">
      <c r="A2" s="611" t="s">
        <v>398</v>
      </c>
      <c r="B2" s="611"/>
      <c r="C2" s="611"/>
    </row>
    <row r="3" spans="1:3" ht="33" customHeight="1">
      <c r="A3" s="612" t="s">
        <v>399</v>
      </c>
      <c r="B3" s="612"/>
      <c r="C3" s="612"/>
    </row>
    <row r="4" ht="6.75" customHeight="1"/>
    <row r="5" spans="1:3" ht="16.5" customHeight="1">
      <c r="A5" s="610" t="s">
        <v>400</v>
      </c>
      <c r="B5" s="610"/>
      <c r="C5" s="610"/>
    </row>
    <row r="6" spans="1:3" ht="16.5" customHeight="1">
      <c r="A6" s="431"/>
      <c r="B6" s="432" t="s">
        <v>401</v>
      </c>
      <c r="C6" s="433">
        <v>-780160.27</v>
      </c>
    </row>
    <row r="7" spans="1:3" ht="18.75" customHeight="1">
      <c r="A7" s="434" t="s">
        <v>402</v>
      </c>
      <c r="B7" s="435" t="s">
        <v>443</v>
      </c>
      <c r="C7" s="436">
        <v>620077.77</v>
      </c>
    </row>
    <row r="8" spans="1:3" ht="16.5" customHeight="1">
      <c r="A8" s="437" t="s">
        <v>403</v>
      </c>
      <c r="B8" s="438" t="s">
        <v>77</v>
      </c>
      <c r="C8" s="439">
        <v>30000</v>
      </c>
    </row>
    <row r="9" spans="1:3" ht="51">
      <c r="A9" s="437" t="s">
        <v>404</v>
      </c>
      <c r="B9" s="438" t="s">
        <v>56</v>
      </c>
      <c r="C9" s="439">
        <v>224542</v>
      </c>
    </row>
    <row r="10" spans="1:7" ht="16.5" customHeight="1" thickBot="1">
      <c r="A10" s="437" t="s">
        <v>405</v>
      </c>
      <c r="B10" s="438" t="s">
        <v>214</v>
      </c>
      <c r="C10" s="439">
        <f>1743976-100000+83200</f>
        <v>1727176</v>
      </c>
      <c r="G10" s="442"/>
    </row>
    <row r="11" spans="1:4" ht="16.5" customHeight="1" hidden="1" thickBot="1">
      <c r="A11" s="440"/>
      <c r="B11" s="441" t="s">
        <v>406</v>
      </c>
      <c r="C11" s="436"/>
      <c r="D11" s="442"/>
    </row>
    <row r="12" spans="1:4" ht="16.5" customHeight="1" thickBot="1">
      <c r="A12" s="616" t="s">
        <v>407</v>
      </c>
      <c r="B12" s="617"/>
      <c r="C12" s="443">
        <f>SUM(C6:C11)</f>
        <v>1821635.5</v>
      </c>
      <c r="D12" s="442"/>
    </row>
    <row r="13" spans="1:3" ht="9.75" customHeight="1">
      <c r="A13" s="444"/>
      <c r="B13" s="445"/>
      <c r="C13" s="446"/>
    </row>
    <row r="14" spans="1:5" ht="24">
      <c r="A14" s="613" t="s">
        <v>408</v>
      </c>
      <c r="B14" s="614"/>
      <c r="C14" s="458" t="s">
        <v>440</v>
      </c>
      <c r="D14" s="458" t="s">
        <v>442</v>
      </c>
      <c r="E14" s="458" t="s">
        <v>441</v>
      </c>
    </row>
    <row r="15" spans="1:5" ht="16.5" customHeight="1">
      <c r="A15" s="447" t="s">
        <v>409</v>
      </c>
      <c r="B15" s="448" t="s">
        <v>410</v>
      </c>
      <c r="C15" s="449">
        <v>3000</v>
      </c>
      <c r="D15" s="451"/>
      <c r="E15" s="451">
        <f>C15+D15</f>
        <v>3000</v>
      </c>
    </row>
    <row r="16" spans="1:5" ht="16.5" customHeight="1">
      <c r="A16" s="437" t="s">
        <v>411</v>
      </c>
      <c r="B16" s="450" t="s">
        <v>13</v>
      </c>
      <c r="C16" s="451">
        <f>796846-8458</f>
        <v>788388</v>
      </c>
      <c r="D16" s="451"/>
      <c r="E16" s="449">
        <f aca="true" t="shared" si="0" ref="E16:E37">C16+D16</f>
        <v>788388</v>
      </c>
    </row>
    <row r="17" spans="1:5" ht="16.5" customHeight="1">
      <c r="A17" s="437" t="s">
        <v>412</v>
      </c>
      <c r="B17" s="450" t="s">
        <v>15</v>
      </c>
      <c r="C17" s="451">
        <v>66944</v>
      </c>
      <c r="D17" s="451"/>
      <c r="E17" s="449">
        <f t="shared" si="0"/>
        <v>66944</v>
      </c>
    </row>
    <row r="18" spans="1:5" ht="16.5" customHeight="1">
      <c r="A18" s="437" t="s">
        <v>413</v>
      </c>
      <c r="B18" s="450" t="s">
        <v>17</v>
      </c>
      <c r="C18" s="451">
        <f>137317-3500</f>
        <v>133817</v>
      </c>
      <c r="D18" s="451"/>
      <c r="E18" s="449">
        <f t="shared" si="0"/>
        <v>133817</v>
      </c>
    </row>
    <row r="19" spans="1:5" ht="16.5" customHeight="1">
      <c r="A19" s="437" t="s">
        <v>414</v>
      </c>
      <c r="B19" s="450" t="s">
        <v>19</v>
      </c>
      <c r="C19" s="451">
        <f>21523-1000</f>
        <v>20523</v>
      </c>
      <c r="D19" s="451"/>
      <c r="E19" s="449">
        <f t="shared" si="0"/>
        <v>20523</v>
      </c>
    </row>
    <row r="20" spans="1:5" ht="16.5" customHeight="1">
      <c r="A20" s="437" t="s">
        <v>415</v>
      </c>
      <c r="B20" s="450" t="s">
        <v>416</v>
      </c>
      <c r="C20" s="451">
        <v>8900</v>
      </c>
      <c r="D20" s="451"/>
      <c r="E20" s="449">
        <f t="shared" si="0"/>
        <v>8900</v>
      </c>
    </row>
    <row r="21" spans="1:5" ht="16.5" customHeight="1">
      <c r="A21" s="437" t="s">
        <v>417</v>
      </c>
      <c r="B21" s="450" t="s">
        <v>21</v>
      </c>
      <c r="C21" s="451">
        <v>40000</v>
      </c>
      <c r="D21" s="451"/>
      <c r="E21" s="449">
        <f t="shared" si="0"/>
        <v>40000</v>
      </c>
    </row>
    <row r="22" spans="1:5" ht="16.5" customHeight="1">
      <c r="A22" s="437" t="s">
        <v>418</v>
      </c>
      <c r="B22" s="452" t="s">
        <v>23</v>
      </c>
      <c r="C22" s="451">
        <v>208000</v>
      </c>
      <c r="D22" s="451"/>
      <c r="E22" s="449">
        <f t="shared" si="0"/>
        <v>208000</v>
      </c>
    </row>
    <row r="23" spans="1:5" ht="16.5" customHeight="1">
      <c r="A23" s="437" t="s">
        <v>419</v>
      </c>
      <c r="B23" s="450" t="s">
        <v>62</v>
      </c>
      <c r="C23" s="451">
        <v>1040800</v>
      </c>
      <c r="D23" s="451"/>
      <c r="E23" s="449">
        <f t="shared" si="0"/>
        <v>1040800</v>
      </c>
    </row>
    <row r="24" spans="1:5" ht="16.5" customHeight="1">
      <c r="A24" s="437" t="s">
        <v>420</v>
      </c>
      <c r="B24" s="452" t="s">
        <v>71</v>
      </c>
      <c r="C24" s="451">
        <v>40000</v>
      </c>
      <c r="D24" s="451"/>
      <c r="E24" s="449">
        <f t="shared" si="0"/>
        <v>40000</v>
      </c>
    </row>
    <row r="25" spans="1:5" ht="16.5" customHeight="1">
      <c r="A25" s="437" t="s">
        <v>421</v>
      </c>
      <c r="B25" s="452" t="s">
        <v>107</v>
      </c>
      <c r="C25" s="451">
        <v>1500</v>
      </c>
      <c r="D25" s="451"/>
      <c r="E25" s="449">
        <f t="shared" si="0"/>
        <v>1500</v>
      </c>
    </row>
    <row r="26" spans="1:5" ht="16.5" customHeight="1">
      <c r="A26" s="437" t="s">
        <v>422</v>
      </c>
      <c r="B26" s="452" t="s">
        <v>25</v>
      </c>
      <c r="C26" s="451">
        <v>151113.77</v>
      </c>
      <c r="D26" s="451"/>
      <c r="E26" s="449">
        <f t="shared" si="0"/>
        <v>151113.77</v>
      </c>
    </row>
    <row r="27" spans="1:5" ht="24" customHeight="1">
      <c r="A27" s="437" t="s">
        <v>423</v>
      </c>
      <c r="B27" s="452" t="s">
        <v>424</v>
      </c>
      <c r="C27" s="451">
        <v>2100</v>
      </c>
      <c r="D27" s="451"/>
      <c r="E27" s="449">
        <f t="shared" si="0"/>
        <v>2100</v>
      </c>
    </row>
    <row r="28" spans="1:5" ht="24" customHeight="1">
      <c r="A28" s="437" t="s">
        <v>425</v>
      </c>
      <c r="B28" s="452" t="s">
        <v>426</v>
      </c>
      <c r="C28" s="451">
        <v>2700</v>
      </c>
      <c r="D28" s="451"/>
      <c r="E28" s="449">
        <f t="shared" si="0"/>
        <v>2700</v>
      </c>
    </row>
    <row r="29" spans="1:5" ht="15" customHeight="1">
      <c r="A29" s="437" t="s">
        <v>427</v>
      </c>
      <c r="B29" s="452" t="s">
        <v>81</v>
      </c>
      <c r="C29" s="451">
        <v>6000</v>
      </c>
      <c r="D29" s="451"/>
      <c r="E29" s="449">
        <f t="shared" si="0"/>
        <v>6000</v>
      </c>
    </row>
    <row r="30" spans="1:5" ht="16.5" customHeight="1">
      <c r="A30" s="437" t="s">
        <v>428</v>
      </c>
      <c r="B30" s="450" t="s">
        <v>98</v>
      </c>
      <c r="C30" s="451">
        <v>11000</v>
      </c>
      <c r="D30" s="451"/>
      <c r="E30" s="449">
        <f t="shared" si="0"/>
        <v>11000</v>
      </c>
    </row>
    <row r="31" spans="1:5" ht="16.5" customHeight="1">
      <c r="A31" s="437" t="s">
        <v>429</v>
      </c>
      <c r="B31" s="450" t="s">
        <v>66</v>
      </c>
      <c r="C31" s="451">
        <v>7000</v>
      </c>
      <c r="D31" s="451"/>
      <c r="E31" s="449">
        <f t="shared" si="0"/>
        <v>7000</v>
      </c>
    </row>
    <row r="32" spans="1:5" ht="16.5" customHeight="1">
      <c r="A32" s="437" t="s">
        <v>430</v>
      </c>
      <c r="B32" s="450" t="s">
        <v>431</v>
      </c>
      <c r="C32" s="451">
        <v>30110</v>
      </c>
      <c r="D32" s="451"/>
      <c r="E32" s="449">
        <f t="shared" si="0"/>
        <v>30110</v>
      </c>
    </row>
    <row r="33" spans="1:5" ht="16.5" customHeight="1" hidden="1">
      <c r="A33" s="437" t="s">
        <v>432</v>
      </c>
      <c r="B33" s="450" t="s">
        <v>136</v>
      </c>
      <c r="C33" s="451"/>
      <c r="D33" s="451"/>
      <c r="E33" s="449">
        <f t="shared" si="0"/>
        <v>0</v>
      </c>
    </row>
    <row r="34" spans="1:5" ht="25.5">
      <c r="A34" s="437" t="s">
        <v>433</v>
      </c>
      <c r="B34" s="450" t="s">
        <v>260</v>
      </c>
      <c r="C34" s="451">
        <v>4000</v>
      </c>
      <c r="D34" s="451"/>
      <c r="E34" s="449">
        <f t="shared" si="0"/>
        <v>4000</v>
      </c>
    </row>
    <row r="35" spans="1:5" ht="16.5" customHeight="1">
      <c r="A35" s="437" t="s">
        <v>434</v>
      </c>
      <c r="B35" s="450" t="s">
        <v>83</v>
      </c>
      <c r="C35" s="451">
        <v>900</v>
      </c>
      <c r="D35" s="451"/>
      <c r="E35" s="449">
        <f t="shared" si="0"/>
        <v>900</v>
      </c>
    </row>
    <row r="36" spans="1:5" ht="27.75" customHeight="1">
      <c r="A36" s="437" t="s">
        <v>435</v>
      </c>
      <c r="B36" s="450" t="s">
        <v>115</v>
      </c>
      <c r="C36" s="451">
        <v>1000</v>
      </c>
      <c r="D36" s="451"/>
      <c r="E36" s="449">
        <f t="shared" si="0"/>
        <v>1000</v>
      </c>
    </row>
    <row r="37" spans="1:5" ht="16.5" customHeight="1">
      <c r="A37" s="437" t="s">
        <v>436</v>
      </c>
      <c r="B37" s="450" t="s">
        <v>117</v>
      </c>
      <c r="C37" s="451">
        <v>10000</v>
      </c>
      <c r="D37" s="451"/>
      <c r="E37" s="449">
        <f t="shared" si="0"/>
        <v>10000</v>
      </c>
    </row>
    <row r="38" spans="1:5" ht="16.5" customHeight="1" hidden="1">
      <c r="A38" s="453"/>
      <c r="B38" s="454" t="s">
        <v>437</v>
      </c>
      <c r="C38" s="451"/>
      <c r="D38" s="451"/>
      <c r="E38" s="451"/>
    </row>
    <row r="39" spans="1:5" ht="16.5" customHeight="1" thickBot="1">
      <c r="A39" s="440"/>
      <c r="B39" s="455" t="s">
        <v>438</v>
      </c>
      <c r="C39" s="456">
        <v>-756160.27</v>
      </c>
      <c r="D39" s="456"/>
      <c r="E39" s="456">
        <v>-756160.27</v>
      </c>
    </row>
    <row r="40" spans="1:5" ht="16.5" customHeight="1" thickBot="1">
      <c r="A40" s="616" t="s">
        <v>407</v>
      </c>
      <c r="B40" s="617"/>
      <c r="C40" s="457">
        <f>SUM(C15:C39)</f>
        <v>1821635.5</v>
      </c>
      <c r="D40" s="457">
        <f>SUM(D15:D39)</f>
        <v>0</v>
      </c>
      <c r="E40" s="457">
        <f>SUM(E15:E39)</f>
        <v>1821635.5</v>
      </c>
    </row>
    <row r="41" spans="1:3" ht="8.25" customHeight="1">
      <c r="A41" s="444"/>
      <c r="B41" s="445"/>
      <c r="C41" s="446"/>
    </row>
    <row r="42" spans="1:3" ht="16.5" customHeight="1" hidden="1">
      <c r="A42" s="615" t="s">
        <v>439</v>
      </c>
      <c r="B42" s="615"/>
      <c r="C42" s="446"/>
    </row>
    <row r="43" spans="1:3" ht="16.5" customHeight="1">
      <c r="A43" s="615"/>
      <c r="B43" s="615"/>
      <c r="C43" s="459">
        <v>1814011.73</v>
      </c>
    </row>
    <row r="44" spans="1:3" ht="16.5" customHeight="1">
      <c r="A44" s="444"/>
      <c r="B44" s="445"/>
      <c r="C44" s="446"/>
    </row>
    <row r="45" spans="1:3" ht="16.5" customHeight="1">
      <c r="A45" s="444"/>
      <c r="B45" s="445"/>
      <c r="C45" s="446"/>
    </row>
    <row r="46" spans="1:3" ht="16.5" customHeight="1">
      <c r="A46" s="444"/>
      <c r="B46" s="445"/>
      <c r="C46" s="446"/>
    </row>
    <row r="47" spans="1:3" ht="16.5" customHeight="1">
      <c r="A47" s="444"/>
      <c r="B47" s="445"/>
      <c r="C47" s="446"/>
    </row>
    <row r="48" spans="1:3" ht="16.5" customHeight="1">
      <c r="A48" s="444"/>
      <c r="B48" s="445"/>
      <c r="C48" s="446"/>
    </row>
    <row r="49" spans="1:2" ht="16.5" customHeight="1">
      <c r="A49" s="444"/>
      <c r="B49" s="445"/>
    </row>
    <row r="50" spans="1:2" ht="16.5" customHeight="1">
      <c r="A50" s="444"/>
      <c r="B50" s="445"/>
    </row>
    <row r="51" spans="1:2" ht="16.5" customHeight="1">
      <c r="A51" s="444"/>
      <c r="B51" s="445"/>
    </row>
    <row r="52" spans="1:2" ht="16.5" customHeight="1">
      <c r="A52" s="444"/>
      <c r="B52" s="445"/>
    </row>
    <row r="53" spans="1:2" ht="16.5" customHeight="1">
      <c r="A53" s="444"/>
      <c r="B53" s="445"/>
    </row>
    <row r="54" ht="22.5" customHeight="1">
      <c r="A54" s="444"/>
    </row>
    <row r="55" ht="12.75">
      <c r="A55" s="444"/>
    </row>
    <row r="56" ht="12.75">
      <c r="A56" s="444"/>
    </row>
    <row r="57" ht="12.75">
      <c r="A57" s="444"/>
    </row>
    <row r="58" ht="12.75">
      <c r="A58" s="444"/>
    </row>
    <row r="59" ht="12.75">
      <c r="A59" s="444"/>
    </row>
    <row r="60" ht="12.75">
      <c r="A60" s="444"/>
    </row>
    <row r="61" ht="12.75">
      <c r="A61" s="444"/>
    </row>
    <row r="62" ht="12.75">
      <c r="A62" s="444"/>
    </row>
    <row r="63" ht="12.75">
      <c r="A63" s="444"/>
    </row>
    <row r="64" ht="12.75">
      <c r="A64" s="444"/>
    </row>
    <row r="65" ht="12.75">
      <c r="A65" s="444"/>
    </row>
    <row r="66" ht="12.75">
      <c r="A66" s="444"/>
    </row>
    <row r="67" ht="12.75">
      <c r="A67" s="444"/>
    </row>
    <row r="68" ht="12.75">
      <c r="A68" s="444"/>
    </row>
    <row r="69" ht="12.75">
      <c r="A69" s="444"/>
    </row>
    <row r="70" ht="12.75">
      <c r="A70" s="444"/>
    </row>
    <row r="71" ht="12.75">
      <c r="A71" s="444"/>
    </row>
    <row r="72" ht="12.75">
      <c r="A72" s="444"/>
    </row>
    <row r="73" ht="12.75">
      <c r="A73" s="444"/>
    </row>
    <row r="74" ht="12.75">
      <c r="A74" s="444"/>
    </row>
    <row r="75" ht="12.75">
      <c r="A75" s="444"/>
    </row>
    <row r="76" ht="12.75">
      <c r="A76" s="444"/>
    </row>
    <row r="77" ht="12.75">
      <c r="A77" s="444"/>
    </row>
    <row r="78" ht="12.75">
      <c r="A78" s="444"/>
    </row>
    <row r="79" ht="12.75">
      <c r="A79" s="444"/>
    </row>
    <row r="80" ht="12.75">
      <c r="A80" s="444"/>
    </row>
    <row r="81" ht="12.75">
      <c r="A81" s="444"/>
    </row>
    <row r="82" ht="12.75">
      <c r="A82" s="444"/>
    </row>
    <row r="83" ht="12.75">
      <c r="A83" s="444"/>
    </row>
    <row r="84" ht="12.75">
      <c r="A84" s="444"/>
    </row>
    <row r="85" ht="12.75">
      <c r="A85" s="444"/>
    </row>
    <row r="86" ht="12.75">
      <c r="A86" s="444"/>
    </row>
    <row r="87" ht="12.75">
      <c r="A87" s="444"/>
    </row>
    <row r="88" ht="12.75">
      <c r="A88" s="444"/>
    </row>
    <row r="89" ht="12.75">
      <c r="A89" s="444"/>
    </row>
    <row r="90" ht="12.75">
      <c r="A90" s="444"/>
    </row>
    <row r="91" ht="12.75">
      <c r="A91" s="444"/>
    </row>
    <row r="92" ht="12.75">
      <c r="A92" s="444"/>
    </row>
    <row r="93" ht="12.75">
      <c r="A93" s="444"/>
    </row>
    <row r="94" ht="12.75">
      <c r="A94" s="444"/>
    </row>
    <row r="95" ht="12.75">
      <c r="A95" s="444"/>
    </row>
    <row r="96" ht="12.75">
      <c r="A96" s="444"/>
    </row>
    <row r="97" ht="12.75">
      <c r="A97" s="444"/>
    </row>
    <row r="98" ht="12.75">
      <c r="A98" s="444"/>
    </row>
    <row r="99" ht="12.75">
      <c r="A99" s="444"/>
    </row>
    <row r="100" ht="12.75">
      <c r="A100" s="444"/>
    </row>
    <row r="101" ht="12.75">
      <c r="A101" s="444"/>
    </row>
    <row r="102" ht="12.75">
      <c r="A102" s="444"/>
    </row>
    <row r="103" ht="12.75">
      <c r="A103" s="444"/>
    </row>
    <row r="104" ht="12.75">
      <c r="A104" s="444"/>
    </row>
    <row r="105" ht="12.75">
      <c r="A105" s="444"/>
    </row>
    <row r="106" ht="12.75">
      <c r="A106" s="444"/>
    </row>
    <row r="107" ht="12.75">
      <c r="A107" s="444"/>
    </row>
    <row r="108" ht="12.75">
      <c r="A108" s="444"/>
    </row>
    <row r="109" ht="12.75">
      <c r="A109" s="444"/>
    </row>
    <row r="110" ht="12.75">
      <c r="A110" s="444"/>
    </row>
    <row r="111" ht="12.75">
      <c r="A111" s="444"/>
    </row>
    <row r="112" ht="12.75">
      <c r="A112" s="444"/>
    </row>
    <row r="113" ht="12.75">
      <c r="A113" s="444"/>
    </row>
    <row r="114" ht="12.75">
      <c r="A114" s="444"/>
    </row>
    <row r="115" ht="12.75">
      <c r="A115" s="444"/>
    </row>
    <row r="116" ht="12.75">
      <c r="A116" s="444"/>
    </row>
    <row r="117" ht="12.75">
      <c r="A117" s="444"/>
    </row>
    <row r="118" ht="12.75">
      <c r="A118" s="444"/>
    </row>
    <row r="119" ht="12.75">
      <c r="A119" s="444"/>
    </row>
    <row r="120" ht="12.75">
      <c r="A120" s="444"/>
    </row>
    <row r="121" ht="12.75">
      <c r="A121" s="444"/>
    </row>
    <row r="122" ht="12.75">
      <c r="A122" s="444"/>
    </row>
    <row r="123" ht="12.75">
      <c r="A123" s="444"/>
    </row>
    <row r="124" ht="12.75">
      <c r="A124" s="444"/>
    </row>
    <row r="125" ht="12.75">
      <c r="A125" s="444"/>
    </row>
    <row r="126" ht="12.75">
      <c r="A126" s="444"/>
    </row>
    <row r="127" ht="12.75">
      <c r="A127" s="444"/>
    </row>
    <row r="128" ht="12.75">
      <c r="A128" s="444"/>
    </row>
    <row r="129" ht="12.75">
      <c r="A129" s="444"/>
    </row>
    <row r="130" ht="12.75">
      <c r="A130" s="444"/>
    </row>
    <row r="131" ht="12.75">
      <c r="A131" s="444"/>
    </row>
    <row r="132" ht="12.75">
      <c r="A132" s="444"/>
    </row>
    <row r="133" ht="12.75">
      <c r="A133" s="444"/>
    </row>
    <row r="134" ht="12.75">
      <c r="A134" s="444"/>
    </row>
    <row r="135" ht="12.75">
      <c r="A135" s="444"/>
    </row>
    <row r="136" ht="12.75">
      <c r="A136" s="444"/>
    </row>
    <row r="137" ht="12.75">
      <c r="A137" s="444"/>
    </row>
    <row r="138" ht="12.75">
      <c r="A138" s="444"/>
    </row>
    <row r="139" ht="12.75">
      <c r="A139" s="444"/>
    </row>
    <row r="140" ht="12.75">
      <c r="A140" s="444"/>
    </row>
    <row r="141" ht="12.75">
      <c r="A141" s="444"/>
    </row>
    <row r="142" ht="12.75">
      <c r="A142" s="444"/>
    </row>
    <row r="143" ht="12.75">
      <c r="A143" s="444"/>
    </row>
    <row r="144" ht="12.75">
      <c r="A144" s="444"/>
    </row>
    <row r="145" ht="12.75">
      <c r="A145" s="444"/>
    </row>
    <row r="146" ht="12.75">
      <c r="A146" s="444"/>
    </row>
    <row r="147" ht="12.75">
      <c r="A147" s="444"/>
    </row>
    <row r="148" ht="12.75">
      <c r="A148" s="444"/>
    </row>
    <row r="149" ht="12.75">
      <c r="A149" s="444"/>
    </row>
    <row r="150" ht="12.75">
      <c r="A150" s="444"/>
    </row>
    <row r="151" ht="12.75">
      <c r="A151" s="444"/>
    </row>
    <row r="152" ht="12.75">
      <c r="A152" s="444"/>
    </row>
    <row r="153" ht="12.75">
      <c r="A153" s="444"/>
    </row>
    <row r="154" ht="12.75">
      <c r="A154" s="444"/>
    </row>
    <row r="155" ht="12.75">
      <c r="A155" s="444"/>
    </row>
    <row r="156" ht="12.75">
      <c r="A156" s="444"/>
    </row>
    <row r="157" ht="12.75">
      <c r="A157" s="444"/>
    </row>
    <row r="158" ht="12.75">
      <c r="A158" s="444"/>
    </row>
    <row r="159" ht="12.75">
      <c r="A159" s="444"/>
    </row>
    <row r="160" ht="12.75">
      <c r="A160" s="444"/>
    </row>
    <row r="161" ht="12.75">
      <c r="A161" s="444"/>
    </row>
    <row r="162" ht="12.75">
      <c r="A162" s="444"/>
    </row>
    <row r="163" ht="12.75">
      <c r="A163" s="444"/>
    </row>
    <row r="164" ht="12.75">
      <c r="A164" s="444"/>
    </row>
    <row r="165" ht="12.75">
      <c r="A165" s="444"/>
    </row>
    <row r="166" ht="12.75">
      <c r="A166" s="444"/>
    </row>
    <row r="167" ht="12.75">
      <c r="A167" s="444"/>
    </row>
    <row r="168" ht="12.75">
      <c r="A168" s="444"/>
    </row>
    <row r="169" ht="12.75">
      <c r="A169" s="444"/>
    </row>
    <row r="170" ht="12.75">
      <c r="A170" s="444"/>
    </row>
    <row r="171" ht="12.75">
      <c r="A171" s="444"/>
    </row>
    <row r="172" ht="12.75">
      <c r="A172" s="444"/>
    </row>
    <row r="173" ht="12.75">
      <c r="A173" s="444"/>
    </row>
    <row r="174" ht="12.75">
      <c r="A174" s="444"/>
    </row>
    <row r="175" ht="12.75">
      <c r="A175" s="444"/>
    </row>
    <row r="176" ht="12.75">
      <c r="A176" s="444"/>
    </row>
    <row r="177" ht="12.75">
      <c r="A177" s="444"/>
    </row>
    <row r="178" ht="12.75">
      <c r="A178" s="444"/>
    </row>
    <row r="179" ht="12.75">
      <c r="A179" s="444"/>
    </row>
    <row r="180" ht="12.75">
      <c r="A180" s="444"/>
    </row>
    <row r="181" ht="12.75">
      <c r="A181" s="444"/>
    </row>
    <row r="182" ht="12.75">
      <c r="A182" s="444"/>
    </row>
    <row r="183" ht="12.75">
      <c r="A183" s="444"/>
    </row>
    <row r="184" ht="12.75">
      <c r="A184" s="444"/>
    </row>
    <row r="185" ht="12.75">
      <c r="A185" s="444"/>
    </row>
    <row r="186" ht="12.75">
      <c r="A186" s="444"/>
    </row>
    <row r="187" ht="12.75">
      <c r="A187" s="444"/>
    </row>
    <row r="188" ht="12.75">
      <c r="A188" s="444"/>
    </row>
    <row r="189" ht="12.75">
      <c r="A189" s="444"/>
    </row>
    <row r="190" ht="12.75">
      <c r="A190" s="444"/>
    </row>
    <row r="191" ht="12.75">
      <c r="A191" s="444"/>
    </row>
    <row r="192" ht="12.75">
      <c r="A192" s="444"/>
    </row>
    <row r="193" ht="12.75">
      <c r="A193" s="444"/>
    </row>
    <row r="194" ht="12.75">
      <c r="A194" s="444"/>
    </row>
    <row r="195" ht="12.75">
      <c r="A195" s="444"/>
    </row>
    <row r="196" ht="12.75">
      <c r="A196" s="444"/>
    </row>
    <row r="197" ht="12.75">
      <c r="A197" s="444"/>
    </row>
    <row r="198" ht="12.75">
      <c r="A198" s="444"/>
    </row>
  </sheetData>
  <mergeCells count="8">
    <mergeCell ref="A43:B43"/>
    <mergeCell ref="A42:B42"/>
    <mergeCell ref="A12:B12"/>
    <mergeCell ref="A40:B40"/>
    <mergeCell ref="A5:C5"/>
    <mergeCell ref="A2:C2"/>
    <mergeCell ref="A3:C3"/>
    <mergeCell ref="A14:B14"/>
  </mergeCells>
  <printOptions horizontalCentered="1"/>
  <pageMargins left="0.59" right="0.47" top="1.37" bottom="0.5905511811023623" header="0.44" footer="0.5118110236220472"/>
  <pageSetup horizontalDpi="300" verticalDpi="300" orientation="portrait" paperSize="9" r:id="rId1"/>
  <headerFooter alignWithMargins="0">
    <oddHeader>&amp;R&amp;"Arial CE,Pogrubiony"Załącznik Nr &amp;A&amp;"Arial CE,Standardowy"
do Uchwały Rady Gminy Miłkowice Nr XXXVIII/202/2009
z dnia 9 czerwca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2009-06-10T06:43:53Z</cp:lastPrinted>
  <dcterms:created xsi:type="dcterms:W3CDTF">2008-02-21T12:21:20Z</dcterms:created>
  <dcterms:modified xsi:type="dcterms:W3CDTF">2009-06-10T07:23:47Z</dcterms:modified>
  <cp:category/>
  <cp:version/>
  <cp:contentType/>
  <cp:contentStatus/>
</cp:coreProperties>
</file>