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0">'1'!$A$1:$F$436</definedName>
    <definedName name="_xlnm.Print_Area" localSheetId="1">'2'!$A$1:$F$573</definedName>
    <definedName name="_xlnm.Print_Area" localSheetId="2">'3'!$A$1:$L$75</definedName>
    <definedName name="_xlnm.Print_Area" localSheetId="3">'4'!$A$1:$J$247</definedName>
    <definedName name="_xlnm.Print_Area" localSheetId="4">'5'!$A$1:$L$82</definedName>
    <definedName name="_xlnm.Print_Area" localSheetId="5">'6'!$A$1:$G$35</definedName>
    <definedName name="_xlnm.Print_Area" localSheetId="7">'8'!$A$1:$C$40</definedName>
    <definedName name="_xlnm.Print_Area" localSheetId="8">'9'!$A$1:$G$37</definedName>
  </definedNames>
  <calcPr fullCalcOnLoad="1"/>
</workbook>
</file>

<file path=xl/sharedStrings.xml><?xml version="1.0" encoding="utf-8"?>
<sst xmlns="http://schemas.openxmlformats.org/spreadsheetml/2006/main" count="2486" uniqueCount="737">
  <si>
    <r>
      <t>Zakup pojemników do selektywnej zbiórki odpadów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</si>
  <si>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900</t>
  </si>
  <si>
    <t>90002</t>
  </si>
  <si>
    <t>Klub Sportowy "VICTORIA" Rzeszotary</t>
  </si>
  <si>
    <t>upowszechnianie kultury fizycznej sportu na terenie gminy Miłkowice</t>
  </si>
  <si>
    <t>Ludowy Klub Sportowy "Czarni" Miłkowice</t>
  </si>
  <si>
    <t>Ludowy Zespół Sportowy "Dąb-Stowarzyszenie" Siedliska</t>
  </si>
  <si>
    <t>Klub Brydża Sportowego w Miłkowicach</t>
  </si>
  <si>
    <t>Klub Sportowy "ISKRA" Kochlice</t>
  </si>
  <si>
    <t>Limit wydatków związanych z Wieloletnim Programem Inwestycyjnym Gminy Miłkowice na lata 2010-2012</t>
  </si>
  <si>
    <t>Nazwa i cel programu</t>
  </si>
  <si>
    <t>Jednostka organizacyjna realizująca program</t>
  </si>
  <si>
    <t>Okres realizacji</t>
  </si>
  <si>
    <t xml:space="preserve">Łączne nakłady finansowe </t>
  </si>
  <si>
    <t>Wysokość wydatków w latach</t>
  </si>
  <si>
    <t>2010 rok</t>
  </si>
  <si>
    <t>2011 rok</t>
  </si>
  <si>
    <t>2012 rok</t>
  </si>
  <si>
    <t>Budowa sieci kanalizacji sanitarnej dla miejscowości Jezierzany, Jakuszów, Pątnówek i Bobrów - I etap (Pątnówek-Jakuszów)</t>
  </si>
  <si>
    <t>Urząd Gminy        w Miłkowicach</t>
  </si>
  <si>
    <t>Koszty ogółem, w tym:</t>
  </si>
  <si>
    <t xml:space="preserve">     fundusze unijne</t>
  </si>
  <si>
    <t xml:space="preserve">     środki własne</t>
  </si>
  <si>
    <t xml:space="preserve">     kredyty i pożyczki</t>
  </si>
  <si>
    <t xml:space="preserve">     dotacje i inne środki</t>
  </si>
  <si>
    <t>Budowa sieci kanalizacji sanitarnej dla miejscowości Jezierzany, Jakuszów, Pątnówek i Bobrów - II etap (Jakuszów-Jezierzany)</t>
  </si>
  <si>
    <t>2011-2012</t>
  </si>
  <si>
    <t>2007-2013</t>
  </si>
  <si>
    <t>Budowa kanalizacji sanitarnej wraz z przyłączami na terenie gminy Miłkowice dla miejscowości Ulesie i Lipce</t>
  </si>
  <si>
    <t>2011-2013</t>
  </si>
  <si>
    <t>Budowa sieci wodociągowej na terenie gminy Miłkowice (Kochlice-Głuchowice)</t>
  </si>
  <si>
    <t>Budowa ujęcia wody i stacji uzdatniania na terenie gminy Miłkowice</t>
  </si>
  <si>
    <t>Budowa wodociągu tranzytowego Niedźwiedzice-Miłkowice i udział w budowie Stacji Uzdatniania Wody w Okmianach</t>
  </si>
  <si>
    <t>Rozbudowa kanalizacji sanitarnej w Dobrzejowie</t>
  </si>
  <si>
    <t>Modernizacja sieci wodociągowej na terenie gminy Miłkowice</t>
  </si>
  <si>
    <t>Modernizacja sieci kanalizacyjnej na terenie gminy Miłkowice</t>
  </si>
  <si>
    <t>Biblioteki, domy i ośrodki kultury, świetlice i kluby</t>
  </si>
  <si>
    <t>Utworzenie Centrum Edukacyjno-Kulturalnego w Ulesiu</t>
  </si>
  <si>
    <t>2007-2012</t>
  </si>
  <si>
    <t>2007-2009</t>
  </si>
  <si>
    <t>2009-2012</t>
  </si>
  <si>
    <t>Utworzenie świetlicy wiejskiej z segmentów kontenerowych w Goślinowie</t>
  </si>
  <si>
    <t>Utworzenie świetlicy wiejskiej z segmentów kontenerowych w Jakuszowie</t>
  </si>
  <si>
    <t>Gospodarka gruntami i nierucho-mościami</t>
  </si>
  <si>
    <t>Utworzenie Strefy Aktywności Gospodarczej w Rzeszotarach</t>
  </si>
  <si>
    <t>Urząd Gminy    w Miłkowicach</t>
  </si>
  <si>
    <t>2008-2013</t>
  </si>
  <si>
    <t>Ochrona przeciwpożaro-wa</t>
  </si>
  <si>
    <t>Modernizacja i remont budynku OSP w Grzymalinie</t>
  </si>
  <si>
    <t>Zdrowie i opieka społeczna</t>
  </si>
  <si>
    <t>Edukacja i sport</t>
  </si>
  <si>
    <t>Przebudowa obiektu sportowego w Miłkowicach wraz z budową szatni</t>
  </si>
  <si>
    <t>Budowa szatni w Siedliskach</t>
  </si>
  <si>
    <t>Przebudowa Szkoły Podstawowej w Miłkowicach</t>
  </si>
  <si>
    <t>Budowa wielofunkcyjnej hali sportowej przy Szkole Podstawowej w Rzeszotarach</t>
  </si>
  <si>
    <t>2012-2014</t>
  </si>
  <si>
    <t>Transport i komunikacja</t>
  </si>
  <si>
    <t>Remont dróg osiedlowych w Miłkowicach</t>
  </si>
  <si>
    <t>Remont dróg gminnych w Rzeszotarach</t>
  </si>
  <si>
    <t>Remont drogi w Siedliskach wraz z infrastrukturą towarzyszącą</t>
  </si>
  <si>
    <t>2008-2011</t>
  </si>
  <si>
    <t>Budowa drogi asfaltowej Grzymalinie na odcinku Grzymalin-Głuchowice 2000m</t>
  </si>
  <si>
    <t>Budowa dróg asfaltowych w Jakuszowie</t>
  </si>
  <si>
    <t>Budowa drogi asfaltowej na odcinku Miłkowice - Grzymalin: - 700 m</t>
  </si>
  <si>
    <t>Budowa drogi asfaltowej w Lipcach: - 400 m</t>
  </si>
  <si>
    <t>Budowa drogi asfaltowej w Gniewomirowicach: - 500 m</t>
  </si>
  <si>
    <t>Remont drogi asfaltowej na odcinku Miłkowice-Grzymalin: 700m</t>
  </si>
  <si>
    <t>Budowa dróg osiedlowych w Gniewomirowicach</t>
  </si>
  <si>
    <t>2010-2014</t>
  </si>
  <si>
    <t>Budowa ścieżek rowerowych na terenie gminy - około 10 km</t>
  </si>
  <si>
    <t>Modernizacja placu targowego w Miłkowicach</t>
  </si>
  <si>
    <t>Ochrona środowiska</t>
  </si>
  <si>
    <t>Budowa kotłowni ekologicznej dla kompleksu budynków publicznych w Miłkowicach</t>
  </si>
  <si>
    <t>Gazyfikacja</t>
  </si>
  <si>
    <t>Gazyfikacja gminy - I etap (Miłkowice, Siedliska, Jezierzany, Jakuszów, Patnówek, Rzeszotary)</t>
  </si>
  <si>
    <t>Gazyfikacja gminy - II etap (Bobrów, Dobrzejów, Głuchowice, Kochlice, Grzymalin, Gniewomirowice, Ulesie, Lipce, Studnica, Goslinów)</t>
  </si>
  <si>
    <t>Wydatki  na programy i projekty realizowane ze środków pochodzących z funduszy strukturalnych i funduszu spójności Unii na lata 2010-2012</t>
  </si>
  <si>
    <t>w tys. złotych</t>
  </si>
  <si>
    <t>L.p</t>
  </si>
  <si>
    <t>Projekt</t>
  </si>
  <si>
    <t>Kategoria interwencji funduszy strukturalnych</t>
  </si>
  <si>
    <t>Klasyfikacja (dział, rozdział)</t>
  </si>
  <si>
    <t>Przewidywane nakłady i źródła finansowania</t>
  </si>
  <si>
    <t>Planowane wydatki budżetowe na realizację zadań programu w latach    2010 - 2012</t>
  </si>
  <si>
    <t>źródło</t>
  </si>
  <si>
    <t>wartość zadania ogółem:</t>
  </si>
  <si>
    <t>dotychczas poniesione nakłady</t>
  </si>
  <si>
    <t>Razem</t>
  </si>
  <si>
    <t>Wydatki  majątkowe  razem:</t>
  </si>
  <si>
    <t>x</t>
  </si>
  <si>
    <t>Program:  Program Rozwoju Obszarów Wiejskich</t>
  </si>
  <si>
    <t>010,01010</t>
  </si>
  <si>
    <t>Wartość zadania:</t>
  </si>
  <si>
    <t xml:space="preserve"> środki z budżetu j.s.t.</t>
  </si>
  <si>
    <t>środki budżetu krajowego</t>
  </si>
  <si>
    <t>kredyty i pożyczki</t>
  </si>
  <si>
    <t xml:space="preserve"> środki z UE</t>
  </si>
  <si>
    <t>Wartość zadania</t>
  </si>
  <si>
    <t>środki budżetu j.s.t</t>
  </si>
  <si>
    <t>środki z UE *)</t>
  </si>
  <si>
    <t>Kredyty i pożyczki</t>
  </si>
  <si>
    <t>921,92109</t>
  </si>
  <si>
    <t>754,75412</t>
  </si>
  <si>
    <t xml:space="preserve">kredyty i pożyczki </t>
  </si>
  <si>
    <t>926,92601</t>
  </si>
  <si>
    <t>2008-2014</t>
  </si>
  <si>
    <t>9.</t>
  </si>
  <si>
    <t>środki budzetu j.s.t</t>
  </si>
  <si>
    <t>900,90005</t>
  </si>
  <si>
    <t>środki z UE</t>
  </si>
  <si>
    <t>11.</t>
  </si>
  <si>
    <t>600,60016</t>
  </si>
  <si>
    <t>12.</t>
  </si>
  <si>
    <t>900,90004</t>
  </si>
  <si>
    <t>Ogółem:</t>
  </si>
  <si>
    <t>Uzupełnienie powyższego zestawienia :</t>
  </si>
  <si>
    <t xml:space="preserve"> *) Ze względu na wymogi zawarte w Programie Rozwoju Obszarów Wiejskich dotyczących kwestii finansowania inwestycji zalecono aby w źródłach finansowania wykazać w 100% posiadanie środków własnych.</t>
  </si>
  <si>
    <r>
      <t xml:space="preserve">Oś 3: </t>
    </r>
    <r>
      <rPr>
        <sz val="10"/>
        <rFont val="Arial"/>
        <family val="2"/>
      </rPr>
      <t>Jakość życia na obszarach wiejskich i zróżnicowanie gospodarki wiejskiej</t>
    </r>
  </si>
  <si>
    <r>
      <t xml:space="preserve">Działanie: </t>
    </r>
    <r>
      <rPr>
        <sz val="10"/>
        <rFont val="Arial"/>
        <family val="2"/>
      </rPr>
      <t>Podstawowe usługi dla gospodarki i ludności wiejskiej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</si>
  <si>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 etap (Pątnówek-Jakuszów)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</si>
  <si>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Jezierzany, Jakuszów, Pątnówek i Bobrów - II etap (Jakuszów-Jezierzany)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</si>
  <si>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Gniewomirowice, Goślinów</t>
    </r>
  </si>
  <si>
    <r>
      <t xml:space="preserve">Nazwa Projektu: </t>
    </r>
    <r>
      <rPr>
        <i/>
        <sz val="10"/>
        <color indexed="8"/>
        <rFont val="Arial"/>
        <family val="2"/>
      </rPr>
      <t>Budowa sieci  kanalizacji sanitarnej dla miejscowości Ulesie i Lipce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</si>
  <si>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</si>
  <si>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>Działanie: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</si>
  <si>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Utworzenie Centrum Edukacyjno - Kulturalnego w Ulesiu</t>
    </r>
  </si>
  <si>
    <r>
      <t>Oś 3:</t>
    </r>
    <r>
      <rPr>
        <sz val="10"/>
        <rFont val="Arial"/>
        <family val="2"/>
      </rPr>
      <t xml:space="preserve"> Jakość życia na obszarach wiejskich i zróżnicowanie gospodarki wiejskiej</t>
    </r>
  </si>
  <si>
    <r>
      <t>Nazwa projektu:</t>
    </r>
    <r>
      <rPr>
        <i/>
        <sz val="10"/>
        <color indexed="8"/>
        <rFont val="Arial"/>
        <family val="2"/>
      </rPr>
      <t>Modernizacja i remont budynku OSP w Grzymalinie</t>
    </r>
  </si>
  <si>
    <r>
      <t xml:space="preserve">Nazwa Projektu:  </t>
    </r>
    <r>
      <rPr>
        <i/>
        <sz val="10"/>
        <color indexed="8"/>
        <rFont val="Arial"/>
        <family val="2"/>
      </rPr>
      <t>Budowa wielofunkcyjnej hali sportowej przy Szkole Podstawowej w Rzeszotarach</t>
    </r>
  </si>
  <si>
    <r>
      <t xml:space="preserve">Nazwa Projektu:  </t>
    </r>
    <r>
      <rPr>
        <i/>
        <sz val="10"/>
        <color indexed="8"/>
        <rFont val="Arial"/>
        <family val="2"/>
      </rPr>
      <t>Przebudowa obiektu sportowego w Miłkowicach wraz z budową szatni</t>
    </r>
  </si>
  <si>
    <r>
      <t>Działanie:</t>
    </r>
    <r>
      <rPr>
        <sz val="10"/>
        <rFont val="Arial"/>
        <family val="2"/>
      </rPr>
      <t xml:space="preserve"> Obszary wiejskie</t>
    </r>
  </si>
  <si>
    <r>
      <t>Oś 3:</t>
    </r>
    <r>
      <rPr>
        <sz val="10"/>
        <rFont val="Arial"/>
        <family val="2"/>
      </rPr>
      <t xml:space="preserve"> Odnowa i rozwój wsi</t>
    </r>
  </si>
  <si>
    <r>
      <t xml:space="preserve">Nazwa Projektu: </t>
    </r>
    <r>
      <rPr>
        <i/>
        <sz val="10"/>
        <color indexed="8"/>
        <rFont val="Arial"/>
        <family val="2"/>
      </rPr>
      <t>Remont chodników w Miłkowicach ( kontynuacja) 3000 m</t>
    </r>
  </si>
  <si>
    <r>
      <t xml:space="preserve">Program: </t>
    </r>
    <r>
      <rPr>
        <sz val="10"/>
        <rFont val="Arial"/>
        <family val="2"/>
      </rPr>
      <t>Regionalny Program Operacyjny</t>
    </r>
  </si>
  <si>
    <r>
      <t>Działanie:</t>
    </r>
    <r>
      <rPr>
        <sz val="10"/>
        <rFont val="Arial"/>
        <family val="2"/>
      </rPr>
      <t xml:space="preserve"> 5.1 Odnawialne źródła energii</t>
    </r>
  </si>
  <si>
    <r>
      <t xml:space="preserve">Nazwa projektu: </t>
    </r>
    <r>
      <rPr>
        <i/>
        <sz val="10"/>
        <color indexed="8"/>
        <rFont val="Arial"/>
        <family val="2"/>
      </rPr>
      <t>Budowa kotłowni ekologicznej dla kompleksu budynków publicznych w Miłkowicach</t>
    </r>
  </si>
  <si>
    <r>
      <t xml:space="preserve">Program: </t>
    </r>
    <r>
      <rPr>
        <sz val="10"/>
        <rFont val="Arial"/>
        <family val="2"/>
      </rPr>
      <t>Program Rozwoju Obszarów wiejskich</t>
    </r>
  </si>
  <si>
    <r>
      <t xml:space="preserve">Nazwa projektu: </t>
    </r>
    <r>
      <rPr>
        <i/>
        <sz val="10"/>
        <color indexed="8"/>
        <rFont val="Arial"/>
        <family val="2"/>
      </rPr>
      <t>Remont drogi w Siedliskach wraz z infrastrukturą towarzyszącą</t>
    </r>
  </si>
  <si>
    <r>
      <t xml:space="preserve">Nazwa Projektu:  </t>
    </r>
    <r>
      <rPr>
        <i/>
        <sz val="10"/>
        <color indexed="8"/>
        <rFont val="Arial"/>
        <family val="2"/>
      </rPr>
      <t>Rozbudowa terenów zielonych na terenie gminy ( parki, skwery, place zabaw)</t>
    </r>
  </si>
  <si>
    <t>Dochody i wydatki związane z realizacją zadań z zakresu administracji rządowej i innych zadań zleconych odrębnymi ustawami w 2010 roku</t>
  </si>
  <si>
    <t>Dotacje
ogółem</t>
  </si>
  <si>
    <t>Wydatki
ogółem
(6+9)</t>
  </si>
  <si>
    <t>z tego:</t>
  </si>
  <si>
    <t>Wydatki
bieżące</t>
  </si>
  <si>
    <t>w tym:</t>
  </si>
  <si>
    <t>Wydatki
majątkowe</t>
  </si>
  <si>
    <t>świadczenia społeczne</t>
  </si>
  <si>
    <t>Ogółem</t>
  </si>
  <si>
    <t>Zakup pojemników niezbędnych do prowadzenia selektywnej zbiórki odpadów na terenie Gminy Miłkowice wraz z belownicą</t>
  </si>
  <si>
    <t>Remont chodników w Miłkowicach (kontynuacja)</t>
  </si>
  <si>
    <t>Zakup wozu strażackiego</t>
  </si>
  <si>
    <t>Remont Sali gimnastycznej w SP w Miłkowicach</t>
  </si>
  <si>
    <t>Dział</t>
  </si>
  <si>
    <t>Rozdział</t>
  </si>
  <si>
    <t>§</t>
  </si>
  <si>
    <t>Treść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</si>
  <si>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</si>
  <si>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</si>
  <si>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</si>
  <si>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</si>
  <si>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</si>
  <si>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</si>
  <si>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</si>
  <si>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</si>
  <si>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</si>
  <si>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</si>
  <si>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</si>
  <si>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</si>
  <si>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</si>
  <si>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</si>
  <si>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</si>
  <si>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</si>
  <si>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</si>
  <si>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</si>
  <si>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</si>
  <si>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</si>
  <si>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</si>
  <si>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</si>
  <si>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</si>
  <si>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</si>
  <si>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6269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</si>
  <si>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</si>
  <si>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</si>
  <si>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</si>
  <si>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</si>
  <si>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</si>
  <si>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Dotacje celowe z budżetu na finansowanie lub dofinansowanie kosztów realizacji inwestycji i zakupów inwestycyjnych zakładów budżetowych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</si>
  <si>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</si>
  <si>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</si>
  <si>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</si>
  <si>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</si>
  <si>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</si>
  <si>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</si>
  <si>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</si>
  <si>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</si>
  <si>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</si>
  <si>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</si>
  <si>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</si>
  <si>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</si>
  <si>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</si>
  <si>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</si>
  <si>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</si>
  <si>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</si>
  <si>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</si>
  <si>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</si>
  <si>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</si>
  <si>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</si>
  <si>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</si>
  <si>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</si>
  <si>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</si>
  <si>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</si>
  <si>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</si>
  <si>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</si>
  <si>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</si>
  <si>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</si>
  <si>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</si>
  <si>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</si>
  <si>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</si>
  <si>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</si>
  <si>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</si>
  <si>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</si>
  <si>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</si>
  <si>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</si>
  <si>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</si>
  <si>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</si>
  <si>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</si>
  <si>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</si>
  <si>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</si>
  <si>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</si>
  <si>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</si>
  <si>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</si>
  <si>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</si>
  <si>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</si>
  <si>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</si>
  <si>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</si>
  <si>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</si>
  <si>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</si>
  <si>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</si>
  <si>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</si>
  <si>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</si>
  <si>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</si>
  <si>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</si>
  <si>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</si>
  <si>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</si>
  <si>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</si>
  <si>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</si>
  <si>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</si>
  <si>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</si>
  <si>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</si>
  <si>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</si>
  <si>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</si>
  <si>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</si>
  <si>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</si>
  <si>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</si>
  <si>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</si>
  <si>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</si>
  <si>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</si>
  <si>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</si>
  <si>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</si>
  <si>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</si>
  <si>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</si>
  <si>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</si>
  <si>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</si>
  <si>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</si>
  <si>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</si>
  <si>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</si>
  <si>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</si>
  <si>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</si>
  <si>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</si>
  <si>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</si>
  <si>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</si>
  <si>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</si>
  <si>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</si>
  <si>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</si>
  <si>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</si>
  <si>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</si>
  <si>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</si>
  <si>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</si>
  <si>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</si>
  <si>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</si>
  <si>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</si>
  <si>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</si>
  <si>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</si>
  <si>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</si>
  <si>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</si>
  <si>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</si>
  <si>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</si>
  <si>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</si>
  <si>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</si>
  <si>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</si>
  <si>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</si>
  <si>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</si>
  <si>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</si>
  <si>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</si>
  <si>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</si>
  <si>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</si>
  <si>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</si>
  <si>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</si>
  <si>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</si>
  <si>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</si>
  <si>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</si>
  <si>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</si>
  <si>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</si>
  <si>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0480</t>
  </si>
  <si>
    <t>Wpływy z opłat za zezwolenia na sprzedaż alkoholu</t>
  </si>
  <si>
    <t>Udziały gmin w podatkach stanowiących dochód państwa</t>
  </si>
  <si>
    <t>Podatek dochodowy od osób fizycznych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</si>
  <si>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</si>
  <si>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</si>
  <si>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</si>
  <si>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</si>
  <si>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</si>
  <si>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</si>
  <si>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</si>
  <si>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</si>
  <si>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</si>
  <si>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</si>
  <si>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</si>
  <si>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</si>
  <si>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</si>
  <si>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</si>
  <si>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</si>
  <si>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</si>
  <si>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</si>
  <si>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</si>
  <si>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</si>
  <si>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</si>
  <si>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</si>
  <si>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</si>
  <si>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</si>
  <si>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</si>
  <si>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</si>
  <si>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</si>
  <si>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</si>
  <si>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</si>
  <si>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</si>
  <si>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</si>
  <si>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</si>
  <si>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</si>
  <si>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</si>
  <si>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</si>
  <si>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</si>
  <si>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</si>
  <si>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</si>
  <si>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</si>
  <si>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</si>
  <si>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</si>
  <si>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</si>
  <si>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</si>
  <si>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</si>
  <si>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</si>
  <si>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</si>
  <si>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</si>
  <si>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</si>
  <si>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</si>
  <si>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</si>
  <si>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</si>
  <si>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</si>
  <si>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</si>
  <si>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GOSPODARKA KOMUNALNA I OCHRONA ŚRODOWISKA</t>
  </si>
  <si>
    <t>Gospodarka ściekowa i ochrona wód</t>
  </si>
  <si>
    <t>Gospodarka odpadami</t>
  </si>
  <si>
    <t>Ochrona powietrza atmosferycznego i klimatu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</si>
  <si>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</si>
  <si>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</si>
  <si>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</si>
  <si>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</si>
  <si>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</si>
  <si>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</si>
  <si>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</si>
  <si>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</si>
  <si>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</si>
  <si>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</si>
  <si>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ogółem:</t>
  </si>
  <si>
    <t>sporz. Renata Matusiewicz</t>
  </si>
  <si>
    <t>Wydatki majątkowe, w tym:</t>
  </si>
  <si>
    <t>Wydatki bieżące, w tym:</t>
  </si>
  <si>
    <t>wynagrodzenia i pochodne od wynagrodzeń</t>
  </si>
  <si>
    <t>SP Miłkowice</t>
  </si>
  <si>
    <t>SP Rzeszotary</t>
  </si>
  <si>
    <t xml:space="preserve">Ochrona różnorodności biologicznej i krajobrazu </t>
  </si>
  <si>
    <t>Remont i modernizacja autobusu gminnego (dotacja celowa dla GZGK)</t>
  </si>
  <si>
    <t>ułożenie podłogi w Sali gimnastycznej w SP Miłkowice</t>
  </si>
  <si>
    <t>dotacja dla UM Legnica na przedszkole</t>
  </si>
  <si>
    <t>pozostałe wydatki bieżące</t>
  </si>
  <si>
    <t>0010</t>
  </si>
  <si>
    <t>0020</t>
  </si>
  <si>
    <t xml:space="preserve">Wydatki bieżące </t>
  </si>
  <si>
    <t>Wydatki majątkowe</t>
  </si>
  <si>
    <t>Wydatki bieżące</t>
  </si>
  <si>
    <t>Wydatki bieżące (dotacja dla GZGK)</t>
  </si>
  <si>
    <t>Pomoc materialna dla uczniów</t>
  </si>
  <si>
    <t>Obiekty sportowe</t>
  </si>
  <si>
    <t>Stypendia dla uczniów</t>
  </si>
  <si>
    <t>Inne fromy pomocy dla uczniów</t>
  </si>
  <si>
    <t>środki z Dolnośląskiego Urzędu Wojewódzkiego na zwrot podatku akcyzowego zawartego w cenie oleju napędowego wykorzystywanego do produkcji rolnej zgodnie z pismem FB.I.KS.3050-51/09 z dnia 6.05.2009r.</t>
  </si>
  <si>
    <t>4700</t>
  </si>
  <si>
    <t>Szkolenia pracowników niebędących członkami korpusu służby cywilnej</t>
  </si>
  <si>
    <t>dotacja dla GZGK do wysypiska śmieci</t>
  </si>
  <si>
    <t>dotacja dla GZGK do dowozu uczniów do szkół</t>
  </si>
  <si>
    <t>zakup sprzętu komputerowego</t>
  </si>
  <si>
    <t>zakup usług informatycznych</t>
  </si>
  <si>
    <t>zakup licencji, programów komputerowych</t>
  </si>
  <si>
    <t>3000</t>
  </si>
  <si>
    <t xml:space="preserve">Wpłaty jednostek na fundusz celowy </t>
  </si>
  <si>
    <t>Urząd Gminy Miłkowice</t>
  </si>
  <si>
    <t>Szkolno-Gimnazjalny Zespół Szkół</t>
  </si>
  <si>
    <t>Budowa boiska ORLIK 2012</t>
  </si>
  <si>
    <t xml:space="preserve">szkolenia pracowników </t>
  </si>
  <si>
    <t>wpłaty na fundusz celowy Policji</t>
  </si>
  <si>
    <t>zakup materiałów i wyposażenia</t>
  </si>
  <si>
    <t>koszty dowozu uczniów do szkół</t>
  </si>
  <si>
    <t>pozostałe wydatki bieżące (zakupy)</t>
  </si>
  <si>
    <t xml:space="preserve">Remont dróg transportu rolnego w Miłkowicach </t>
  </si>
  <si>
    <t xml:space="preserve">Wykup gruntów, na których posadowione są przepompownie ścieków </t>
  </si>
  <si>
    <t>Remont świetlicy wiejskiej w Miłkowicach</t>
  </si>
  <si>
    <t>Adaptacja zaplecza świetlicy wiejskiej w Ulesiu na kotłownię oraz modernizacja instalacji c.o.</t>
  </si>
  <si>
    <t>Zmiana sposobu użytkowania i modernizacja budynku po byłej stołówce w Miłkowicach z przeznaczeniem na bibliotekę, czytelnię internetową i świetlicę</t>
  </si>
  <si>
    <t>Budowa zespołu boisk i urządzeń sportowych z modułowym systemowym budynkiem zaplecza boisk ORLIK 2012 w Miłkowicach</t>
  </si>
  <si>
    <t>Dotacja podmiotowa z dla GOKiS na sport</t>
  </si>
  <si>
    <t>remonty dróg gminnych</t>
  </si>
  <si>
    <t>zakupy materiałów do remontu dróg</t>
  </si>
  <si>
    <t xml:space="preserve">Zwiększenie </t>
  </si>
  <si>
    <t xml:space="preserve">Zmniejszenie </t>
  </si>
  <si>
    <t>energia,woda</t>
  </si>
  <si>
    <t>Zmniejszenie</t>
  </si>
  <si>
    <t>Budowa kanalizacji sanitarnej Pątnówek-Jakuszów</t>
  </si>
  <si>
    <t>zakup usług pozostałych, szkolenia</t>
  </si>
  <si>
    <t>GOPS Miłkowice</t>
  </si>
  <si>
    <t>Wybory do Parlamentu Europejskiego</t>
  </si>
  <si>
    <t>środki na zryczałtowane diety członków komisji wyborczych z Krajowego Biura Wyborczego, zgodnie z pismem nr DLG-980-9/09 z dnia 1 czerwca 2009 roku.</t>
  </si>
  <si>
    <t>Usuwanie skutków klęsk żywiołowych</t>
  </si>
  <si>
    <t>POZOSTAŁE ZADANIA W ZAKRESIE POLITYKI SPOŁECZNEJ</t>
  </si>
  <si>
    <t>środki na program "Program aktywizacji społeczno-zawodowej w gminie Miłkowice"</t>
  </si>
  <si>
    <t>wydatki sfinansowane ze środków unijnych (zadania zlecone), w tym:</t>
  </si>
  <si>
    <t>środki własne Gminy Miłkowice</t>
  </si>
  <si>
    <t>wydatki sfinansowane z dotacji z budżetu państwa (zadania zlecone)</t>
  </si>
  <si>
    <t>Wydatki bieżące (zadanie zlecone)</t>
  </si>
  <si>
    <t>zmniejszenie dotacji z Dolnośląskiego Urzędu Wojewódzkiego, zgodnie z pismem FB.I.AA.3011-65/09 z dnia 30 czerwca 2009 roku.</t>
  </si>
  <si>
    <t>zwiększenie subwencji oświatowej, zgodnie z pismem z Ministerstwa Finansów ST5/4822/3g/BKU/09 z dnia 29 czerwca 2009 roku.</t>
  </si>
  <si>
    <t>warsztaty "Planowanie w procesie odnowy wsi" dla Goślinowa i Głuchowic</t>
  </si>
  <si>
    <t xml:space="preserve"> Urząd Gminy Miłkowice</t>
  </si>
  <si>
    <t xml:space="preserve">Szkolno-Gimnazjalny Zespół Szkół </t>
  </si>
  <si>
    <t>Zakup sprzętu do utrzymania boiska</t>
  </si>
  <si>
    <t>na naprawę uszkodzonego dachu budynku Gimnazjum wskutek huraganu</t>
  </si>
  <si>
    <t>6260</t>
  </si>
  <si>
    <t>zmniejszenie dotacji z Dolnośląskiego Urzędu Wojewódzkiego, zgodnie z pismem FB.I.MJ.3011-175/09 z dnia 21 sierpnia 2009 roku.</t>
  </si>
  <si>
    <t>Wydatki bieżące (GOPS)</t>
  </si>
  <si>
    <t>Remont dróg transportu rolnego w Grzymalinie</t>
  </si>
  <si>
    <t xml:space="preserve">Remont dróg transportu rolnego w Kochlicach </t>
  </si>
  <si>
    <t>dotacja dla Starostwa Powiatowego w Legnicy do zadania pn.: Remont chodników przy drodze powiatowej w Miłkowicach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</si>
  <si>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</si>
  <si>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</si>
  <si>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>zmiany w dotacjach z Dolnośląskiego Urzędu Wojewódzkiego, zgodnie z pismem     PS-III-3050-124/09 z dnia 27 sierpnia 2009 roku.</t>
  </si>
  <si>
    <t>Zakup traktorka do pielęgnacji sztucznej trawy na boisku ORLIK 2012</t>
  </si>
  <si>
    <t xml:space="preserve">Odsetki od samorządowych papierów wartościowych </t>
  </si>
  <si>
    <t>odsetki od kredytów i pożyczek</t>
  </si>
  <si>
    <t>odsetki od obligacji komunalnych</t>
  </si>
  <si>
    <t>dotacja z Dolnośląskiego Urzędu Wojewódzkiego na pomoc poszkodowanym w wyniku nawałnicy-zgodnie z pismem FB.I.MJ.3011-187/09 z dnia 03.09.2009</t>
  </si>
  <si>
    <t xml:space="preserve">zmiany w dotacjach z Dolnośląskiego Urzędu Wojewódzkiego, zgodnie z pismem     PS-III-3050-124/09 z dnia 27 sierpnia 2009 </t>
  </si>
  <si>
    <t>dotacja dla Gminy Chojnów</t>
  </si>
  <si>
    <t>wydatki inwestycyjne UG</t>
  </si>
  <si>
    <t>Rozbudowa kanalizacji sanitarnej w Dobrzejowie (dotacja dla GZGK Miłkowice)</t>
  </si>
  <si>
    <t>Adaptacja zaplecza św. wiejskiej Ulesie na kotłownię oraz modernizacja instal. c.o.</t>
  </si>
  <si>
    <t>Utworzenie Centrum Edukacyjno-Kulturalnego Ulesie</t>
  </si>
  <si>
    <t>Budowa sieci kanalizacji sanitarnej i wodociągowej ul. 15 Sierpnia, 11 Listopada, Konstytucji 3 Maja"</t>
  </si>
  <si>
    <t>dotacja dla GOZ na podwyższenie kwalifikacji personelu medycznego</t>
  </si>
  <si>
    <t>0770</t>
  </si>
  <si>
    <t>Wpłaty z tytułu odpłatnego nabycia prawa własności oraz prawa użytkowania wieczystego nieruchomości</t>
  </si>
  <si>
    <t>2008</t>
  </si>
  <si>
    <t>2009</t>
  </si>
  <si>
    <t>Dotacje rozwojowe oraz środki na finansowanie Wspólnej Polityki Rolnej</t>
  </si>
  <si>
    <t xml:space="preserve">Wpływy z tytułu pomocy finansowej udzielanej miedzy jednostkami samorządu terytorialnego na dofinansowanie własnych zadań inwestycyjnych i zakupów inwestycyjnych </t>
  </si>
  <si>
    <t xml:space="preserve">Budowa wodociągu tranzytowego Niedźwiedzice-Miłkowice </t>
  </si>
  <si>
    <t>Budowa sieci kanalizacji sanitarnej i wodociągowej w Miłkowicach w obr. ulic: 15 Sierpnia, 11 Listopada, Konstytucji 3 Maja"</t>
  </si>
  <si>
    <t>koszty zakupu hurtowego wody</t>
  </si>
  <si>
    <t>wynagrodzenia i pochodne</t>
  </si>
  <si>
    <t>Wybory do rad gmin, rad powiatów i sejmików województw, wybory wójtów, burmistrzów i prezydentów miast oraz referenda gminne, powiatowe i wojewódzkie</t>
  </si>
  <si>
    <t>Remont i modernizacja remizy OSP Grzymalin</t>
  </si>
  <si>
    <r>
      <t>Wydatki bieżące (</t>
    </r>
    <r>
      <rPr>
        <i/>
        <sz val="10"/>
        <rFont val="Arial"/>
        <family val="2"/>
      </rPr>
      <t>referendum gminne)</t>
    </r>
  </si>
  <si>
    <t>Szkoła Podstawowa w Rzeszotarach</t>
  </si>
  <si>
    <t>2710</t>
  </si>
  <si>
    <t>Wpływy z tytułu pomocy finansowej udzielanej między jednostkami samorządu terytorialnego na dofinansowanie własnych zadań bieżących</t>
  </si>
  <si>
    <t>dotacja rozwojowa na program "Program aktywizacji społeczno-zawodowej w gm.Miłkowice"</t>
  </si>
  <si>
    <t>0400</t>
  </si>
  <si>
    <t>Wpływy z opłaty produktowej</t>
  </si>
  <si>
    <t>0490</t>
  </si>
  <si>
    <t>Wpływy z innych lokalnych opłat pobieranych przez jednostki samorządu terytorialnego na podstawie odrębnych ustaw</t>
  </si>
  <si>
    <t xml:space="preserve">dotacja z Dolnośląskiego Urzędu Wojewódzkiego, zgodnie z pismem    PS-III-3050-158/09 z dnia 21 października 2009 </t>
  </si>
  <si>
    <t>dotacja od Wojewody Dolnośląskiego pismo KO-WO-0341/24D/2009 z dnia 19 października 2009r. na wyprawkę szkolną</t>
  </si>
  <si>
    <t>utrzymanie dróg gminnych</t>
  </si>
  <si>
    <t>dotacja z Dolnośląskiego Urzędu Wojewódzkiego na zwrot podatku akcyzowego rolnikom zgodnie z pismem FB.I.KS.3050-104/09 z dnia 26.10.2009r.</t>
  </si>
  <si>
    <t>dotacja od Wojewody Dolnośląskiego pismo KO-WO-0341/24D/2009 z dnia 19.10.2009r. na wyprawkę szkolną</t>
  </si>
  <si>
    <t>dotacja do przedszkola w Miłkowicach</t>
  </si>
  <si>
    <t xml:space="preserve">dotacja z Doln.Urz.Woj., zgodnie z pismem PS-III-3050-158/09 z dnia 21.10.2009 </t>
  </si>
  <si>
    <t>Remont dróg dróg osiedlowych w Miłkowicach</t>
  </si>
  <si>
    <t>dochody majątkowe</t>
  </si>
  <si>
    <t>6300</t>
  </si>
  <si>
    <t>dochody bieżące</t>
  </si>
  <si>
    <t>Wpływy z tytułu pomocy finansowej udzielanej między jednostkami samorządu terytorialnego na dofinansowanie własnych zadań inwestycyjnych i zakupów inwestycyjnych</t>
  </si>
  <si>
    <t>ZMIANA PLANU DOCHODÓW GMINY MIŁKOWICE NA ROK 2010</t>
  </si>
  <si>
    <t>środki na dofinansowanie w ramach programu wieloletniego pn."Narodowy Program Przebudowy Dróg Lokalnych 2008-2011" zadania -"Remont drogi gminnej nr 004472D w Ulesiu: droga do obwodnicy Nr 3-1045m" - pismo Wojewody Dolnośląskiego z dnia 12 lutego 2010r.</t>
  </si>
  <si>
    <t>zimowe utrzymanie dróg powiatowych</t>
  </si>
  <si>
    <t>ZMIANA PLANU WYDATKÓW GMINY MIŁKOWICE NA ROK 2010</t>
  </si>
  <si>
    <t>dotacja dla UM Lubin na przedszkole</t>
  </si>
  <si>
    <t>wynagrodzenia</t>
  </si>
  <si>
    <t>Remont świetlicy w Gniewomirowicach (planowane dofinansowanie z Urz.Marszałkowskiego z programu Dolnośląska Odnowa Wsi)</t>
  </si>
  <si>
    <t>Wyposażenie świetlicy wiejskiej w Miłkowicach (planowane dofinansowanie w ramach PROW 2007-2013 Oś 4 Leader)</t>
  </si>
  <si>
    <t>Lp.</t>
  </si>
  <si>
    <t>w złotych</t>
  </si>
  <si>
    <t>środki na program "Pomoc państwa w zakresie dożywiania" z Dolnośląskiego Urzędu Wojewódzkiego, zgodnie z pismem nr PS-III-3050-41/10 z dnia 9 marca 2010r.</t>
  </si>
  <si>
    <t>dotacja dla GOKiS</t>
  </si>
  <si>
    <t>pozostałe wydatki bieżące (Szkolno-Gimnazjalny Zespół Szkół)</t>
  </si>
  <si>
    <t>Wykaz zadań inwestycyjnych na 2010 rok</t>
  </si>
  <si>
    <t>Nazwa zadania inwestycyjnego</t>
  </si>
  <si>
    <t>Termin realizacji</t>
  </si>
  <si>
    <t xml:space="preserve">Łączne koszty finansowe </t>
  </si>
  <si>
    <t>Planowane wydatki w roku 2010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</si>
  <si>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</si>
  <si>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</si>
  <si>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</si>
  <si>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</si>
  <si>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</si>
  <si>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</si>
  <si>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</si>
  <si>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</si>
  <si>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</si>
  <si>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</si>
  <si>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</si>
  <si>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Budowa kanalizacji sanitarnej dla miejscowości Jezierzany, Jakuszów, Pątnówek i Bobrów I etap - Pątnówek-Jakuszów</t>
  </si>
  <si>
    <t>2007-2010</t>
  </si>
  <si>
    <t>Urząd Gminy   Miłkowice</t>
  </si>
  <si>
    <t>Budowa sieci i przyłączy kanalizacji sanitarnej w miejscowości Dobrzejów na działce nr 754, 20/7, 20/8, 20/9</t>
  </si>
  <si>
    <t>2009-2010</t>
  </si>
  <si>
    <t>wpłaty ludności 6.000zł</t>
  </si>
  <si>
    <t>Modernizacja sieci wodociągowej na terenie Gminy Miłkowice</t>
  </si>
  <si>
    <t>Dotacja celowa na dofinans. Inwestycji dla GZGK</t>
  </si>
  <si>
    <t>GZGK    w Miłkowicach</t>
  </si>
  <si>
    <t>Modernizacja sieci kanalizacyjnej na terenie Gminy Miłkowice</t>
  </si>
  <si>
    <t>Budowa sieci kanalizacji sanitarnej i wodociągowej w Miłkowicach w obrębie ulic: 15 Sierpnia, 11 Listopada, Konstytucji 3 Maja"</t>
  </si>
  <si>
    <t>Dotacja z WFOŚ (23.400zł)  i wpłaty ludności 94.000zł</t>
  </si>
  <si>
    <t xml:space="preserve">Budowa kanalizacji sanitarnej wraz z przyłączami dla miejscowości Gniewomirowice i Goślinów </t>
  </si>
  <si>
    <t>Budowa sieci wodociągowej dla miejscowości Głuchowice i Kochlice</t>
  </si>
  <si>
    <t>Dział 600 : TRANSPORT I ŁĄCZNOŚĆ</t>
  </si>
  <si>
    <t xml:space="preserve">       Rozdział 60016 : Drogi publiczne gminne</t>
  </si>
  <si>
    <t>Budowa drogi gminnej Nr 004472D w Ulesiu - droga do obwodnicy Nr 3-1045m</t>
  </si>
  <si>
    <t>2008-2010</t>
  </si>
  <si>
    <t>Remont dróg transportu rolnego w Studnicy</t>
  </si>
  <si>
    <t>dotacja z TFOGR</t>
  </si>
  <si>
    <t>Remont dróg osiedlowych w Miłkowicach (ul. 22-Lipca)</t>
  </si>
  <si>
    <t>Remont dróg osiedlowych w Gniewomirowicach</t>
  </si>
  <si>
    <t>2010-2013</t>
  </si>
  <si>
    <t>Budowa ciągu pieszo-jezdnego przy stacji PKP w Miłkowicach</t>
  </si>
  <si>
    <t>2010-2011</t>
  </si>
  <si>
    <t>Remont chodników w Miłkowicach-kontynuacja</t>
  </si>
  <si>
    <t>Zakup wiaty przystankowej w Jezierzanach (fundusz sołecki)</t>
  </si>
  <si>
    <t>Dział 700 : GOSPODARKA MIESZKANIOWA</t>
  </si>
  <si>
    <t>Rozdział 70005 : Gospodarka gruntami i nieruchomościami</t>
  </si>
  <si>
    <t>Dział 754: BEZPIECZEŃSTWO PUBLICZNE I OCHRONA PRZECIWPOŻAROWA</t>
  </si>
  <si>
    <t>Rozdział 75412 : Ochotnicze straże pożarne</t>
  </si>
  <si>
    <t>Zakup pompy szlamowej dla OPS Rzeszotary (fundusz sołecki Rzeszotary-Dobrzejów)</t>
  </si>
  <si>
    <t>Dział 801 : OŚWIATA I WYCHOWANIE</t>
  </si>
  <si>
    <t>Rozdział  80195: Pozostała działalność</t>
  </si>
  <si>
    <t>Założenie monitoringu wizyjnego w SP Rzeszotary (fundusz sołecki Rzeszotary-Dobrzejów)</t>
  </si>
  <si>
    <t>Planowane wydatki w roku 2009    (od 6 do 11)</t>
  </si>
  <si>
    <t>Utworzenie lub modernizacja istniejącego placu zabaw przy SP w Rzeszotarach (w ramach programu rządowego "Radosna Szkoła)</t>
  </si>
  <si>
    <t>Utworzenie lub modernizacja istniejącego placu zabaw przy SP w Miłkowicach (w ramach programu rządowego "Radosna Szkoła)</t>
  </si>
  <si>
    <t>Dział 851 : OCHRONA ZDROWIA</t>
  </si>
  <si>
    <t>Rozdział 85121 : Lecznictwo ambulatoryjne</t>
  </si>
  <si>
    <t>Budowa Gminnego Ośrodka Zdrowia w Miłkowicach wraz z zakupem wyposażenia i zagospodarowaniem placu</t>
  </si>
  <si>
    <t>Dział 900 : GOSPODARKA KOMUNALNA I OCHRONA ŚRODOWISKA</t>
  </si>
  <si>
    <t>Dział 921 : KULTURA I OCHRONA DZIEDZICTWA NARODOWEGO</t>
  </si>
  <si>
    <t>Rozdział  92109: Domy i ośrodki kultury, świetlice i kluby</t>
  </si>
  <si>
    <t xml:space="preserve">Utworzenie św. wiejskiej z segmentów kontenerowych w Goślinowie </t>
  </si>
  <si>
    <t>Utworzenie św. wiejskiej z segmentów kontenerowych w Jakuszowie</t>
  </si>
  <si>
    <t>2010-2012</t>
  </si>
  <si>
    <t>Utworzenie Centrum Edukacyjno-Kulturalnego w miejscowości Ulesie</t>
  </si>
  <si>
    <t>2007-2011</t>
  </si>
  <si>
    <t>Remont komina w budynku GOKiS w Siedliskach</t>
  </si>
  <si>
    <t>Wyposażenie św. wiejskiej ze środków funduszu sołeckiego Grzymalin</t>
  </si>
  <si>
    <t>Rozdział  92195: Pozostała działalność</t>
  </si>
  <si>
    <t>Budowa placu zabaw dla dzieci ze środków funduszu sołeckiego Gniewomirowice</t>
  </si>
  <si>
    <t>Budowa placu zabaw dla dzieci ze śr. funduszu sołeckiego Grzymalin</t>
  </si>
  <si>
    <t>Budowa placu zabaw dla dzieci ze śr. funduszu sołeckiego Siedliska</t>
  </si>
  <si>
    <t>Doposażenie placu zabaw dla dzieci w Ulesiu ze środków funduszu sołeckiego Ulesie-Lipce</t>
  </si>
  <si>
    <t>Wykonanie drewnianej wiaty rekreacyjnej ze środków funduszu sołeckiego Goślinów</t>
  </si>
  <si>
    <t>Zagospodarowanie zbiornika p-poż. na staw rekreacyjny ze środków funduszu sołeckiego Ulesie-Lipce</t>
  </si>
  <si>
    <t>Dział 926 : KULTURA FIZYCZNA I SPORT</t>
  </si>
  <si>
    <t>Rozdział  92601: Obiekty sportowe</t>
  </si>
  <si>
    <t>Doposażenie boiska sportowego ze środków funduszu sołeckiego Głuchowice</t>
  </si>
  <si>
    <t>Przebudowa obiektu sportowego w Miłkowicach</t>
  </si>
  <si>
    <t>2009-2011</t>
  </si>
  <si>
    <t>Razem wydatki inwestycyjne:</t>
  </si>
  <si>
    <t>11.214zł ze śr. F-szu sołeckiego</t>
  </si>
  <si>
    <t>dotacja z Dolnośląskiego Urzędu Wojewódzkiego na wypłatę dodatków dla pracowników socjalnych-zgodnie z pismem PS-III-3050-57/10 z dnia 08.04.2010</t>
  </si>
  <si>
    <t>dotacja od Wojewody Dolnośląskiego pismo KO-WO-0341/8B/2010 z dnia 1.04.2010r. na pomoc materialną dla uczniów o charakterze socjalnym</t>
  </si>
  <si>
    <t>wynagrodzenia i pochodne (Urzędu Gminy)</t>
  </si>
  <si>
    <t>pozostałe wydatki bieżące (Szkolno-Gimnazjalnego Zespołu Szkół w Miłkowicach)</t>
  </si>
  <si>
    <t>dotacja celowa dla instytucji kultury GOKiS</t>
  </si>
  <si>
    <t>Rozdział  90002: Gospodarka odpadami</t>
  </si>
  <si>
    <t>Zakup pojemników do selektywnej zbiórki odpadów</t>
  </si>
  <si>
    <t>dotacja dla GZGK na "Zakup pojemników do selektywnej zbiórki odpadów"</t>
  </si>
  <si>
    <t>Remont świetlicy w Gniewomirowicach, w tym:</t>
  </si>
  <si>
    <t>dotacja celowa dla GZGK na inwestycję "Budowa sieci wodociągowej dla miejscowości Głuchowice i Kochlice"</t>
  </si>
  <si>
    <t>dotacja celowa dla GZGK na : "Budowa sieci wodociągowej dla miejscowości Głuchowice i Kochlice"</t>
  </si>
  <si>
    <t>pozostałe wydatki bieżące (do UM Legnica na przedszkole)</t>
  </si>
  <si>
    <t>Dotacja celowa na dof.inwestycji</t>
  </si>
  <si>
    <t>Wybory Prezydenta Rzeczypospolitej Polskiej</t>
  </si>
  <si>
    <t>PLAN PRZYCHODÓW I WYDATKÓW</t>
  </si>
  <si>
    <t>samorządowego zakładu budżetowego - Gminnego Zakładu Gospodarki Komunalnej w Miłkowicach  na rok 2010</t>
  </si>
  <si>
    <t xml:space="preserve">Plan przychodów </t>
  </si>
  <si>
    <t>Stan środków na początek roku</t>
  </si>
  <si>
    <t>§ 2650</t>
  </si>
  <si>
    <t>§ 0690</t>
  </si>
  <si>
    <t>§ 0750</t>
  </si>
  <si>
    <t>§ 0830</t>
  </si>
  <si>
    <t>Pozostałe przychody</t>
  </si>
  <si>
    <t>RAZEM</t>
  </si>
  <si>
    <t>Plan wydatków (kosztów)</t>
  </si>
  <si>
    <t>§ 3020</t>
  </si>
  <si>
    <t>Wydatki osobowe niezaliczone do wynagrodzeń</t>
  </si>
  <si>
    <t>§ 4010</t>
  </si>
  <si>
    <t>§ 4040</t>
  </si>
  <si>
    <t>§ 4110</t>
  </si>
  <si>
    <t>§ 4120</t>
  </si>
  <si>
    <t>§ 4140</t>
  </si>
  <si>
    <t>Wpłaty na PFRON</t>
  </si>
  <si>
    <t>§ 4170</t>
  </si>
  <si>
    <t>§ 4210</t>
  </si>
  <si>
    <t>Zakup materiałów i wyposażenia.</t>
  </si>
  <si>
    <t>§ 4260</t>
  </si>
  <si>
    <t>§ 4270</t>
  </si>
  <si>
    <t>Zakup usług remontowych.</t>
  </si>
  <si>
    <t>§ 4280</t>
  </si>
  <si>
    <t>§ 4300</t>
  </si>
  <si>
    <t>§ 4360</t>
  </si>
  <si>
    <t>Opłaty z tytułu zakupu usług telekomunikacyjnych telefonii komórkowej.</t>
  </si>
  <si>
    <t>§ 4370</t>
  </si>
  <si>
    <t>Opłaty z tytułu zakupu usług telekomunikacyjnych telefonii stacjonarnej.</t>
  </si>
  <si>
    <t>§ 4390</t>
  </si>
  <si>
    <t>§ 4410</t>
  </si>
  <si>
    <t>§ 4430</t>
  </si>
  <si>
    <t>§ 4440</t>
  </si>
  <si>
    <t>Odpisy na zakładowy fundusz świadczeń socjalnych</t>
  </si>
  <si>
    <t>§ 4480</t>
  </si>
  <si>
    <t>§ 4530</t>
  </si>
  <si>
    <t>§ 4700</t>
  </si>
  <si>
    <t>§ 4740</t>
  </si>
  <si>
    <t>§ 4750</t>
  </si>
  <si>
    <t>Pozostałe wydatki (stanowiące koszty)</t>
  </si>
  <si>
    <t>Stan środków na koniec roku</t>
  </si>
  <si>
    <r>
      <t>Dotacja przedmiotowa z budżetu Gminy do 1 m</t>
    </r>
    <r>
      <rPr>
        <vertAlign val="superscript"/>
        <sz val="10"/>
        <rFont val="Arial CE"/>
        <family val="0"/>
      </rPr>
      <t xml:space="preserve">3 </t>
    </r>
    <r>
      <rPr>
        <sz val="10"/>
        <rFont val="Arial CE"/>
        <family val="0"/>
      </rPr>
      <t>wody</t>
    </r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</si>
  <si>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</si>
  <si>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Wykaz dotacji udzielanych z budżetu Gminy Miłkowice w roku 2010</t>
  </si>
  <si>
    <t>Wyszczególnienie</t>
  </si>
  <si>
    <t>Nazwa dotowanego</t>
  </si>
  <si>
    <t>Zakres</t>
  </si>
  <si>
    <t>Kwota dotacji</t>
  </si>
  <si>
    <t xml:space="preserve">  I. Jednostki sektora finansów publicznych</t>
  </si>
  <si>
    <t xml:space="preserve">  I.1.  Dotacje przedmiotowe </t>
  </si>
  <si>
    <t>Gminny Zakład Gospodarki komunalnej w Miłkowicach</t>
  </si>
  <si>
    <t>dotacja do 1 mieszkańca gminy w zakresie utrzymania czystości</t>
  </si>
  <si>
    <t xml:space="preserve">  I.2. Dotacje podmiotowe </t>
  </si>
  <si>
    <t>Pozostała działalność (pomoc społeczna)</t>
  </si>
  <si>
    <t>Gminny Ośrodek Kultury i Sportu w Miłkowicach</t>
  </si>
  <si>
    <t>prowadzenie Edukacyjnego Centrum Informacyjnego</t>
  </si>
  <si>
    <t>na realizację zadań gminy z zakresu krzewienia kultury</t>
  </si>
  <si>
    <t>Biblioteki</t>
  </si>
  <si>
    <t>na realizację zadań gminy z zakresu bibliotek gminnych</t>
  </si>
  <si>
    <t>Zadania z zakresu kultury fizycznej i sportu</t>
  </si>
  <si>
    <t>na realizację zadań gminy z zakresu kultury fizycznej i sportu</t>
  </si>
  <si>
    <t xml:space="preserve">  I.3. Dotacje celowe</t>
  </si>
  <si>
    <t>na realizację programów profilaktyki rozwiązywania problemów alkoholowych</t>
  </si>
  <si>
    <t xml:space="preserve">  II. Jednostki spoza sektora finansów publicznych</t>
  </si>
  <si>
    <t xml:space="preserve">  II.1. Dotacje podmiotowe </t>
  </si>
  <si>
    <t>Przedszkole Niepubliczne "Słoneczko" w Miłkowicach</t>
  </si>
  <si>
    <t xml:space="preserve">na koszty utrzymania dzieci uczęszczających do przedszkola </t>
  </si>
  <si>
    <t xml:space="preserve">  II.2. Dotacje celowe</t>
  </si>
  <si>
    <t>X</t>
  </si>
  <si>
    <t>na dofinansowanie prac remontowych przy zabytkach</t>
  </si>
  <si>
    <t>Ogółem dotacje udzielone z budżetu Gminy Miłkowice</t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</si>
  <si>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wody</t>
    </r>
  </si>
  <si>
    <r>
      <t xml:space="preserve">dotacja do 1 m 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0"/>
      </rPr>
      <t xml:space="preserve"> ścieków</t>
    </r>
  </si>
  <si>
    <r>
      <t xml:space="preserve">dotacja do 1 m 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0"/>
      </rPr>
      <t xml:space="preserve"> powierzchni cmentarnej</t>
    </r>
  </si>
  <si>
    <r>
      <t>Modernizacja sieci wodociągowej na terenie Gminy Miłkowice (</t>
    </r>
    <r>
      <rPr>
        <i/>
        <sz val="10"/>
        <rFont val="Arial CE"/>
        <family val="0"/>
      </rPr>
      <t>dotacja inwestycyjna)</t>
    </r>
  </si>
  <si>
    <r>
      <t xml:space="preserve">Modernizacja sieci kanalizacyjnej na terenie Gminy Miłkowice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</si>
  <si>
    <t>PLAN PRZYCHODÓW I ROZCHODÓW w 2010 roku</t>
  </si>
  <si>
    <t xml:space="preserve">związanych z finansowaniem niedoboru 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</si>
  <si>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</si>
  <si>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</si>
  <si>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</si>
  <si>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</si>
  <si>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</si>
  <si>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</si>
  <si>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</si>
  <si>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1.</t>
  </si>
  <si>
    <t>Kredyty</t>
  </si>
  <si>
    <t>§ 952</t>
  </si>
  <si>
    <t>2.</t>
  </si>
  <si>
    <t>Pożyczki</t>
  </si>
  <si>
    <t>3.</t>
  </si>
  <si>
    <t>Kredyty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</si>
  <si>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</si>
  <si>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</si>
  <si>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</si>
  <si>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</si>
  <si>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</si>
  <si>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</si>
  <si>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</si>
  <si>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</si>
  <si>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</si>
  <si>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</si>
  <si>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</si>
  <si>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</si>
  <si>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</si>
  <si>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</si>
  <si>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</si>
  <si>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</si>
  <si>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</si>
  <si>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</si>
  <si>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</si>
  <si>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</si>
  <si>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</si>
  <si>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</si>
  <si>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</si>
  <si>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</si>
  <si>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</si>
  <si>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</si>
  <si>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</si>
  <si>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</si>
  <si>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</si>
  <si>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</si>
  <si>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</si>
  <si>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</si>
  <si>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</si>
  <si>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</si>
  <si>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r>
      <t xml:space="preserve">Budowa sieci wodociągowej dla Kochlic i Głuchowic </t>
    </r>
    <r>
      <rPr>
        <sz val="10"/>
        <rFont val="Arial CE"/>
        <family val="0"/>
      </rPr>
      <t>(</t>
    </r>
    <r>
      <rPr>
        <i/>
        <sz val="10"/>
        <rFont val="Arial CE"/>
        <family val="0"/>
      </rPr>
      <t>dotacja inwestycyjna)</t>
    </r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</si>
</sst>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  <numFmt numFmtId="201" formatCode="_-* #,##0.000\ _z_ł_-;\-* #,##0.000\ _z_ł_-;_-* &quot;-&quot;??\ _z_ł_-;_-@_-"/>
    <numFmt numFmtId="202" formatCode="_-* #,##0.0000\ _z_ł_-;\-* #,##0.0000\ _z_ł_-;_-* &quot;-&quot;??\ _z_ł_-;_-@_-"/>
    <numFmt numFmtId="203" formatCode="_-* #,##0.0\ _z_ł_-;\-* #,##0.0\ _z_ł_-;_-* &quot;-&quot;??\ _z_ł_-;_-@_-"/>
  </numFmts>
  <fonts count="49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1"/>
      <name val="Arial"/>
      <family val="2"/>
    </font>
    <font>
      <b/>
      <sz val="10"/>
      <name val="Arial CE"/>
      <family val="0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10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9"/>
      <name val="Arial"/>
      <family val="2"/>
    </font>
    <font>
      <i/>
      <sz val="9"/>
      <name val="Arial CE"/>
      <family val="0"/>
    </font>
    <font>
      <sz val="8"/>
      <name val="Arial CE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Arial"/>
      <family val="0"/>
    </font>
    <font>
      <b/>
      <sz val="12"/>
      <name val="Arial"/>
      <family val="2"/>
    </font>
    <font>
      <vertAlign val="superscript"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5"/>
      <name val="Arial CE"/>
      <family val="2"/>
    </font>
    <font>
      <sz val="6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sz val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medium"/>
      <bottom style="double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0">
    <xf numFmtId="0" fontId="0" fillId="0" borderId="0" xfId="0" applyAlignment="1">
      <alignment/>
    </xf>
    <xf numFmtId="0" fontId="0" fillId="0" borderId="0" xfId="23" applyAlignment="1">
      <alignment horizontal="center"/>
      <protection/>
    </xf>
    <xf numFmtId="0" fontId="0" fillId="0" borderId="0" xfId="23">
      <alignment/>
      <protection/>
    </xf>
    <xf numFmtId="0" fontId="4" fillId="0" borderId="0" xfId="23" applyFont="1" applyAlignment="1">
      <alignment horizontal="center" vertical="center" wrapText="1"/>
      <protection/>
    </xf>
    <xf numFmtId="0" fontId="0" fillId="0" borderId="0" xfId="22" applyFont="1">
      <alignment/>
      <protection/>
    </xf>
    <xf numFmtId="0" fontId="7" fillId="0" borderId="1" xfId="22" applyFont="1" applyBorder="1" applyAlignment="1">
      <alignment horizontal="center" vertical="center"/>
      <protection/>
    </xf>
    <xf numFmtId="0" fontId="7" fillId="0" borderId="0" xfId="22" applyFont="1" applyAlignment="1">
      <alignment horizontal="center" vertical="center"/>
      <protection/>
    </xf>
    <xf numFmtId="49" fontId="8" fillId="0" borderId="2" xfId="22" applyNumberFormat="1" applyFont="1" applyBorder="1" applyAlignment="1">
      <alignment horizontal="center"/>
      <protection/>
    </xf>
    <xf numFmtId="49" fontId="8" fillId="0" borderId="2" xfId="22" applyNumberFormat="1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3" fontId="8" fillId="0" borderId="2" xfId="22" applyNumberFormat="1" applyFont="1" applyBorder="1" applyAlignment="1">
      <alignment vertical="center"/>
      <protection/>
    </xf>
    <xf numFmtId="0" fontId="8" fillId="0" borderId="0" xfId="22" applyFont="1">
      <alignment/>
      <protection/>
    </xf>
    <xf numFmtId="49" fontId="9" fillId="0" borderId="1" xfId="22" applyNumberFormat="1" applyFont="1" applyBorder="1" applyAlignment="1">
      <alignment horizontal="center"/>
      <protection/>
    </xf>
    <xf numFmtId="49" fontId="9" fillId="0" borderId="3" xfId="22" applyNumberFormat="1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3" fontId="9" fillId="0" borderId="3" xfId="22" applyNumberFormat="1" applyFont="1" applyBorder="1" applyAlignment="1">
      <alignment vertical="center"/>
      <protection/>
    </xf>
    <xf numFmtId="0" fontId="9" fillId="0" borderId="0" xfId="22" applyFont="1">
      <alignment/>
      <protection/>
    </xf>
    <xf numFmtId="0" fontId="2" fillId="0" borderId="4" xfId="22" applyBorder="1" applyAlignment="1">
      <alignment horizontal="center"/>
      <protection/>
    </xf>
    <xf numFmtId="0" fontId="10" fillId="0" borderId="1" xfId="22" applyFont="1" applyBorder="1" applyAlignment="1">
      <alignment horizontal="center" vertical="center"/>
      <protection/>
    </xf>
    <xf numFmtId="49" fontId="2" fillId="0" borderId="5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/>
      <protection/>
    </xf>
    <xf numFmtId="3" fontId="2" fillId="0" borderId="1" xfId="22" applyNumberFormat="1" applyBorder="1" applyAlignment="1">
      <alignment vertical="center"/>
      <protection/>
    </xf>
    <xf numFmtId="0" fontId="2" fillId="0" borderId="0" xfId="22">
      <alignment/>
      <protection/>
    </xf>
    <xf numFmtId="0" fontId="10" fillId="0" borderId="4" xfId="22" applyFont="1" applyBorder="1" applyAlignment="1">
      <alignment horizontal="center" vertical="center"/>
      <protection/>
    </xf>
    <xf numFmtId="49" fontId="2" fillId="0" borderId="6" xfId="22" applyNumberFormat="1" applyBorder="1" applyAlignment="1">
      <alignment horizontal="center" vertical="center"/>
      <protection/>
    </xf>
    <xf numFmtId="0" fontId="2" fillId="0" borderId="4" xfId="22" applyBorder="1" applyAlignment="1">
      <alignment vertical="center"/>
      <protection/>
    </xf>
    <xf numFmtId="3" fontId="2" fillId="0" borderId="4" xfId="22" applyNumberFormat="1" applyBorder="1" applyAlignment="1">
      <alignment vertical="center"/>
      <protection/>
    </xf>
    <xf numFmtId="0" fontId="2" fillId="0" borderId="6" xfId="22" applyBorder="1" applyAlignment="1">
      <alignment horizontal="center"/>
      <protection/>
    </xf>
    <xf numFmtId="49" fontId="2" fillId="0" borderId="4" xfId="22" applyNumberFormat="1" applyBorder="1" applyAlignment="1">
      <alignment horizontal="center" vertical="center"/>
      <protection/>
    </xf>
    <xf numFmtId="49" fontId="9" fillId="0" borderId="7" xfId="22" applyNumberFormat="1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vertical="center"/>
      <protection/>
    </xf>
    <xf numFmtId="0" fontId="2" fillId="0" borderId="4" xfId="22" applyBorder="1" applyAlignment="1">
      <alignment horizontal="center" vertical="center"/>
      <protection/>
    </xf>
    <xf numFmtId="0" fontId="2" fillId="0" borderId="4" xfId="22" applyBorder="1" applyAlignment="1">
      <alignment vertical="center" wrapText="1"/>
      <protection/>
    </xf>
    <xf numFmtId="3" fontId="2" fillId="0" borderId="6" xfId="22" applyNumberFormat="1" applyBorder="1" applyAlignment="1">
      <alignment vertical="center"/>
      <protection/>
    </xf>
    <xf numFmtId="0" fontId="2" fillId="0" borderId="6" xfId="22" applyBorder="1" applyAlignment="1">
      <alignment horizontal="center" vertical="center"/>
      <protection/>
    </xf>
    <xf numFmtId="0" fontId="2" fillId="0" borderId="6" xfId="22" applyBorder="1" applyAlignment="1">
      <alignment vertical="center" wrapText="1"/>
      <protection/>
    </xf>
    <xf numFmtId="3" fontId="2" fillId="0" borderId="5" xfId="22" applyNumberFormat="1" applyBorder="1" applyAlignment="1">
      <alignment vertical="center"/>
      <protection/>
    </xf>
    <xf numFmtId="49" fontId="2" fillId="0" borderId="1" xfId="22" applyNumberFormat="1" applyBorder="1" applyAlignment="1">
      <alignment horizontal="center" vertical="center"/>
      <protection/>
    </xf>
    <xf numFmtId="0" fontId="2" fillId="0" borderId="1" xfId="22" applyBorder="1" applyAlignment="1">
      <alignment vertical="center" wrapText="1"/>
      <protection/>
    </xf>
    <xf numFmtId="0" fontId="2" fillId="0" borderId="8" xfId="22" applyBorder="1" applyAlignment="1">
      <alignment horizontal="center"/>
      <protection/>
    </xf>
    <xf numFmtId="0" fontId="10" fillId="0" borderId="9" xfId="22" applyFont="1" applyBorder="1" applyAlignment="1">
      <alignment horizontal="center" vertical="center"/>
      <protection/>
    </xf>
    <xf numFmtId="49" fontId="2" fillId="0" borderId="9" xfId="22" applyNumberFormat="1" applyBorder="1" applyAlignment="1">
      <alignment horizontal="center" vertical="center"/>
      <protection/>
    </xf>
    <xf numFmtId="0" fontId="2" fillId="0" borderId="9" xfId="22" applyBorder="1" applyAlignment="1">
      <alignment vertical="center" wrapText="1"/>
      <protection/>
    </xf>
    <xf numFmtId="3" fontId="2" fillId="0" borderId="9" xfId="22" applyNumberFormat="1" applyBorder="1" applyAlignment="1">
      <alignment vertical="center"/>
      <protection/>
    </xf>
    <xf numFmtId="0" fontId="2" fillId="0" borderId="0" xfId="22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2" fillId="0" borderId="0" xfId="22" applyNumberFormat="1" applyBorder="1" applyAlignment="1">
      <alignment horizontal="center" vertical="center"/>
      <protection/>
    </xf>
    <xf numFmtId="0" fontId="2" fillId="0" borderId="0" xfId="22" applyBorder="1" applyAlignment="1">
      <alignment vertical="center" wrapText="1"/>
      <protection/>
    </xf>
    <xf numFmtId="3" fontId="2" fillId="0" borderId="0" xfId="22" applyNumberFormat="1" applyBorder="1" applyAlignment="1">
      <alignment vertical="center"/>
      <protection/>
    </xf>
    <xf numFmtId="0" fontId="7" fillId="0" borderId="7" xfId="22" applyFont="1" applyBorder="1" applyAlignment="1">
      <alignment horizontal="center" vertical="center"/>
      <protection/>
    </xf>
    <xf numFmtId="0" fontId="11" fillId="0" borderId="10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/>
      <protection/>
    </xf>
    <xf numFmtId="0" fontId="11" fillId="0" borderId="2" xfId="22" applyFont="1" applyBorder="1" applyAlignment="1">
      <alignment horizontal="center" vertical="center"/>
      <protection/>
    </xf>
    <xf numFmtId="0" fontId="9" fillId="0" borderId="9" xfId="22" applyFont="1" applyBorder="1" applyAlignment="1">
      <alignment horizontal="center"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8" fillId="0" borderId="0" xfId="22" applyNumberFormat="1" applyFont="1">
      <alignment/>
      <protection/>
    </xf>
    <xf numFmtId="0" fontId="9" fillId="0" borderId="1" xfId="22" applyFont="1" applyBorder="1" applyAlignment="1">
      <alignment horizontal="center"/>
      <protection/>
    </xf>
    <xf numFmtId="0" fontId="2" fillId="0" borderId="5" xfId="22" applyBorder="1" applyAlignment="1">
      <alignment vertical="center" wrapText="1"/>
      <protection/>
    </xf>
    <xf numFmtId="0" fontId="2" fillId="0" borderId="5" xfId="22" applyBorder="1" applyAlignment="1">
      <alignment horizontal="center"/>
      <protection/>
    </xf>
    <xf numFmtId="0" fontId="2" fillId="0" borderId="5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49" fontId="2" fillId="0" borderId="6" xfId="22" applyNumberFormat="1" applyBorder="1" applyAlignment="1">
      <alignment horizontal="left" vertical="center"/>
      <protection/>
    </xf>
    <xf numFmtId="0" fontId="2" fillId="0" borderId="9" xfId="22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0" fontId="2" fillId="0" borderId="5" xfId="22" applyBorder="1" applyAlignment="1">
      <alignment horizontal="center" vertical="center"/>
      <protection/>
    </xf>
    <xf numFmtId="0" fontId="9" fillId="0" borderId="4" xfId="22" applyFont="1" applyBorder="1" applyAlignment="1">
      <alignment horizontal="center"/>
      <protection/>
    </xf>
    <xf numFmtId="0" fontId="2" fillId="0" borderId="1" xfId="22" applyBorder="1" applyAlignment="1">
      <alignment horizontal="center" vertical="center"/>
      <protection/>
    </xf>
    <xf numFmtId="0" fontId="10" fillId="0" borderId="8" xfId="22" applyFont="1" applyBorder="1" applyAlignment="1">
      <alignment horizontal="center" vertical="center"/>
      <protection/>
    </xf>
    <xf numFmtId="49" fontId="2" fillId="0" borderId="8" xfId="22" applyNumberFormat="1" applyBorder="1" applyAlignment="1">
      <alignment horizontal="center" vertical="center"/>
      <protection/>
    </xf>
    <xf numFmtId="0" fontId="2" fillId="0" borderId="8" xfId="22" applyBorder="1" applyAlignment="1">
      <alignment vertical="center"/>
      <protection/>
    </xf>
    <xf numFmtId="3" fontId="2" fillId="0" borderId="8" xfId="22" applyNumberFormat="1" applyBorder="1" applyAlignment="1">
      <alignment vertical="center"/>
      <protection/>
    </xf>
    <xf numFmtId="0" fontId="2" fillId="0" borderId="1" xfId="22" applyBorder="1" applyAlignment="1">
      <alignment horizontal="center"/>
      <protection/>
    </xf>
    <xf numFmtId="0" fontId="8" fillId="0" borderId="2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left" vertical="center" wrapText="1"/>
      <protection/>
    </xf>
    <xf numFmtId="0" fontId="8" fillId="0" borderId="2" xfId="22" applyFont="1" applyBorder="1" applyAlignment="1">
      <alignment horizont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 wrapText="1"/>
      <protection/>
    </xf>
    <xf numFmtId="3" fontId="9" fillId="0" borderId="5" xfId="22" applyNumberFormat="1" applyFont="1" applyBorder="1" applyAlignment="1">
      <alignment vertical="center"/>
      <protection/>
    </xf>
    <xf numFmtId="0" fontId="2" fillId="0" borderId="8" xfId="22" applyBorder="1" applyAlignment="1">
      <alignment horizontal="center" vertical="center"/>
      <protection/>
    </xf>
    <xf numFmtId="0" fontId="2" fillId="0" borderId="8" xfId="22" applyBorder="1" applyAlignment="1">
      <alignment vertical="center" wrapText="1"/>
      <protection/>
    </xf>
    <xf numFmtId="0" fontId="2" fillId="0" borderId="9" xfId="22" applyBorder="1" applyAlignment="1">
      <alignment horizontal="center"/>
      <protection/>
    </xf>
    <xf numFmtId="0" fontId="12" fillId="0" borderId="9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6" xfId="22" applyFont="1" applyBorder="1" applyAlignment="1">
      <alignment horizontal="center"/>
      <protection/>
    </xf>
    <xf numFmtId="0" fontId="9" fillId="0" borderId="9" xfId="22" applyFont="1" applyBorder="1" applyAlignment="1">
      <alignment horizontal="center" vertical="center" wrapText="1"/>
      <protection/>
    </xf>
    <xf numFmtId="0" fontId="2" fillId="0" borderId="2" xfId="22" applyBorder="1" applyAlignment="1">
      <alignment horizontal="center" vertical="center"/>
      <protection/>
    </xf>
    <xf numFmtId="49" fontId="2" fillId="0" borderId="2" xfId="22" applyNumberFormat="1" applyBorder="1" applyAlignment="1">
      <alignment horizontal="center" vertical="center"/>
      <protection/>
    </xf>
    <xf numFmtId="49" fontId="2" fillId="0" borderId="3" xfId="22" applyNumberFormat="1" applyBorder="1" applyAlignment="1">
      <alignment horizontal="center" vertical="center"/>
      <protection/>
    </xf>
    <xf numFmtId="0" fontId="9" fillId="0" borderId="3" xfId="22" applyFont="1" applyBorder="1" applyAlignment="1">
      <alignment horizontal="left" vertical="center" wrapText="1"/>
      <protection/>
    </xf>
    <xf numFmtId="3" fontId="2" fillId="0" borderId="3" xfId="22" applyNumberFormat="1" applyBorder="1" applyAlignment="1">
      <alignment vertical="center"/>
      <protection/>
    </xf>
    <xf numFmtId="49" fontId="12" fillId="0" borderId="5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left" vertical="center" wrapText="1"/>
      <protection/>
    </xf>
    <xf numFmtId="0" fontId="12" fillId="0" borderId="8" xfId="22" applyFont="1" applyBorder="1" applyAlignment="1">
      <alignment horizontal="center" vertical="center"/>
      <protection/>
    </xf>
    <xf numFmtId="49" fontId="12" fillId="0" borderId="8" xfId="22" applyNumberFormat="1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left" vertical="center" wrapText="1"/>
      <protection/>
    </xf>
    <xf numFmtId="49" fontId="12" fillId="0" borderId="1" xfId="22" applyNumberFormat="1" applyFont="1" applyBorder="1" applyAlignment="1">
      <alignment horizontal="center" vertical="center"/>
      <protection/>
    </xf>
    <xf numFmtId="49" fontId="2" fillId="0" borderId="7" xfId="22" applyNumberFormat="1" applyBorder="1" applyAlignment="1">
      <alignment horizontal="center" vertical="center"/>
      <protection/>
    </xf>
    <xf numFmtId="3" fontId="2" fillId="0" borderId="7" xfId="22" applyNumberFormat="1" applyBorder="1" applyAlignment="1">
      <alignment vertical="center"/>
      <protection/>
    </xf>
    <xf numFmtId="3" fontId="2" fillId="0" borderId="0" xfId="22" applyNumberFormat="1">
      <alignment/>
      <protection/>
    </xf>
    <xf numFmtId="0" fontId="9" fillId="0" borderId="1" xfId="22" applyFont="1" applyBorder="1" applyAlignment="1">
      <alignment horizontal="center" vertical="center"/>
      <protection/>
    </xf>
    <xf numFmtId="49" fontId="0" fillId="0" borderId="5" xfId="22" applyNumberFormat="1" applyFont="1" applyBorder="1" applyAlignment="1">
      <alignment horizontal="center" vertical="center"/>
      <protection/>
    </xf>
    <xf numFmtId="0" fontId="0" fillId="0" borderId="1" xfId="22" applyFont="1" applyBorder="1" applyAlignment="1">
      <alignment horizontal="left" vertical="center" wrapText="1"/>
      <protection/>
    </xf>
    <xf numFmtId="3" fontId="0" fillId="0" borderId="5" xfId="22" applyNumberFormat="1" applyFont="1" applyBorder="1" applyAlignment="1">
      <alignment vertical="center"/>
      <protection/>
    </xf>
    <xf numFmtId="3" fontId="0" fillId="0" borderId="1" xfId="22" applyNumberFormat="1" applyFont="1" applyBorder="1" applyAlignment="1">
      <alignment vertical="center"/>
      <protection/>
    </xf>
    <xf numFmtId="0" fontId="9" fillId="0" borderId="4" xfId="22" applyFont="1" applyBorder="1" applyAlignment="1">
      <alignment horizontal="center" vertical="center"/>
      <protection/>
    </xf>
    <xf numFmtId="49" fontId="0" fillId="0" borderId="6" xfId="22" applyNumberFormat="1" applyFont="1" applyBorder="1" applyAlignment="1">
      <alignment horizontal="center" vertical="center"/>
      <protection/>
    </xf>
    <xf numFmtId="0" fontId="0" fillId="0" borderId="4" xfId="22" applyFont="1" applyBorder="1" applyAlignment="1">
      <alignment horizontal="left" vertical="center" wrapText="1"/>
      <protection/>
    </xf>
    <xf numFmtId="3" fontId="0" fillId="0" borderId="6" xfId="22" applyNumberFormat="1" applyFont="1" applyBorder="1" applyAlignment="1">
      <alignment vertical="center"/>
      <protection/>
    </xf>
    <xf numFmtId="3" fontId="0" fillId="0" borderId="4" xfId="22" applyNumberFormat="1" applyFont="1" applyBorder="1" applyAlignment="1">
      <alignment vertical="center"/>
      <protection/>
    </xf>
    <xf numFmtId="0" fontId="9" fillId="0" borderId="6" xfId="22" applyFont="1" applyBorder="1" applyAlignment="1">
      <alignment horizontal="center" vertical="center"/>
      <protection/>
    </xf>
    <xf numFmtId="49" fontId="9" fillId="0" borderId="9" xfId="22" applyNumberFormat="1" applyFont="1" applyBorder="1" applyAlignment="1">
      <alignment horizontal="center" vertical="center"/>
      <protection/>
    </xf>
    <xf numFmtId="3" fontId="9" fillId="0" borderId="0" xfId="22" applyNumberFormat="1" applyFont="1">
      <alignment/>
      <protection/>
    </xf>
    <xf numFmtId="0" fontId="9" fillId="0" borderId="2" xfId="22" applyFont="1" applyBorder="1" applyAlignment="1">
      <alignment horizontal="center" vertical="center"/>
      <protection/>
    </xf>
    <xf numFmtId="3" fontId="11" fillId="0" borderId="2" xfId="22" applyNumberFormat="1" applyFont="1" applyBorder="1" applyAlignment="1">
      <alignment vertical="center"/>
      <protection/>
    </xf>
    <xf numFmtId="0" fontId="11" fillId="0" borderId="0" xfId="22" applyFont="1" applyAlignment="1">
      <alignment vertical="center"/>
      <protection/>
    </xf>
    <xf numFmtId="0" fontId="12" fillId="0" borderId="3" xfId="22" applyFont="1" applyBorder="1" applyAlignment="1">
      <alignment horizontal="center" vertical="center"/>
      <protection/>
    </xf>
    <xf numFmtId="3" fontId="5" fillId="0" borderId="3" xfId="22" applyNumberFormat="1" applyFont="1" applyBorder="1" applyAlignment="1">
      <alignment vertical="center"/>
      <protection/>
    </xf>
    <xf numFmtId="0" fontId="12" fillId="0" borderId="7" xfId="22" applyFont="1" applyBorder="1" applyAlignment="1">
      <alignment horizontal="center" vertical="center"/>
      <protection/>
    </xf>
    <xf numFmtId="3" fontId="5" fillId="0" borderId="7" xfId="22" applyNumberFormat="1" applyFont="1" applyBorder="1" applyAlignment="1">
      <alignment vertical="center"/>
      <protection/>
    </xf>
    <xf numFmtId="0" fontId="9" fillId="0" borderId="9" xfId="22" applyFont="1" applyBorder="1" applyAlignment="1">
      <alignment horizontal="left" vertical="center" wrapText="1"/>
      <protection/>
    </xf>
    <xf numFmtId="0" fontId="12" fillId="0" borderId="5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left" vertical="center" wrapText="1"/>
      <protection/>
    </xf>
    <xf numFmtId="0" fontId="6" fillId="0" borderId="0" xfId="22" applyFont="1">
      <alignment/>
      <protection/>
    </xf>
    <xf numFmtId="0" fontId="0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0" fillId="0" borderId="0" xfId="23" applyAlignment="1">
      <alignment horizontal="center" vertical="center"/>
      <protection/>
    </xf>
    <xf numFmtId="3" fontId="0" fillId="0" borderId="0" xfId="23" applyNumberFormat="1" applyAlignment="1">
      <alignment vertical="center"/>
      <protection/>
    </xf>
    <xf numFmtId="0" fontId="0" fillId="0" borderId="0" xfId="23" applyAlignment="1">
      <alignment vertical="center"/>
      <protection/>
    </xf>
    <xf numFmtId="0" fontId="14" fillId="0" borderId="0" xfId="23" applyFont="1" applyAlignment="1">
      <alignment horizontal="center" vertical="center"/>
      <protection/>
    </xf>
    <xf numFmtId="49" fontId="2" fillId="0" borderId="9" xfId="22" applyNumberFormat="1" applyFont="1" applyBorder="1" applyAlignment="1">
      <alignment horizontal="center" vertical="center"/>
      <protection/>
    </xf>
    <xf numFmtId="0" fontId="2" fillId="0" borderId="4" xfId="22" applyFont="1" applyBorder="1" applyAlignment="1">
      <alignment vertical="center" wrapText="1"/>
      <protection/>
    </xf>
    <xf numFmtId="0" fontId="15" fillId="0" borderId="4" xfId="22" applyFont="1" applyBorder="1" applyAlignment="1">
      <alignment horizontal="right" vertical="center" wrapText="1"/>
      <protection/>
    </xf>
    <xf numFmtId="3" fontId="2" fillId="0" borderId="4" xfId="22" applyNumberFormat="1" applyFont="1" applyBorder="1" applyAlignment="1">
      <alignment horizontal="center" vertical="center"/>
      <protection/>
    </xf>
    <xf numFmtId="3" fontId="2" fillId="0" borderId="4" xfId="22" applyNumberFormat="1" applyBorder="1" applyAlignment="1">
      <alignment horizontal="center" vertical="center"/>
      <protection/>
    </xf>
    <xf numFmtId="3" fontId="9" fillId="0" borderId="1" xfId="22" applyNumberFormat="1" applyFont="1" applyBorder="1" applyAlignment="1">
      <alignment vertical="center"/>
      <protection/>
    </xf>
    <xf numFmtId="0" fontId="2" fillId="0" borderId="6" xfId="22" applyFont="1" applyBorder="1" applyAlignment="1">
      <alignment vertical="center" wrapText="1"/>
      <protection/>
    </xf>
    <xf numFmtId="3" fontId="9" fillId="0" borderId="6" xfId="22" applyNumberFormat="1" applyFont="1" applyBorder="1" applyAlignment="1">
      <alignment vertical="center"/>
      <protection/>
    </xf>
    <xf numFmtId="0" fontId="15" fillId="0" borderId="6" xfId="22" applyFont="1" applyBorder="1" applyAlignment="1">
      <alignment horizontal="right"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49" fontId="9" fillId="0" borderId="0" xfId="22" applyNumberFormat="1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right" vertical="center" wrapText="1"/>
      <protection/>
    </xf>
    <xf numFmtId="0" fontId="9" fillId="0" borderId="12" xfId="22" applyFont="1" applyBorder="1" applyAlignment="1">
      <alignment horizontal="center"/>
      <protection/>
    </xf>
    <xf numFmtId="49" fontId="9" fillId="0" borderId="13" xfId="22" applyNumberFormat="1" applyFont="1" applyBorder="1" applyAlignment="1">
      <alignment horizontal="center" vertical="center"/>
      <protection/>
    </xf>
    <xf numFmtId="0" fontId="10" fillId="0" borderId="14" xfId="22" applyFont="1" applyBorder="1" applyAlignment="1">
      <alignment horizontal="center" vertical="center"/>
      <protection/>
    </xf>
    <xf numFmtId="0" fontId="10" fillId="0" borderId="15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10" fillId="0" borderId="17" xfId="22" applyFont="1" applyBorder="1" applyAlignment="1">
      <alignment horizontal="center" vertical="center"/>
      <protection/>
    </xf>
    <xf numFmtId="0" fontId="7" fillId="0" borderId="16" xfId="22" applyFont="1" applyBorder="1" applyAlignment="1">
      <alignment horizontal="center" vertical="center"/>
      <protection/>
    </xf>
    <xf numFmtId="0" fontId="2" fillId="0" borderId="12" xfId="22" applyBorder="1" applyAlignment="1">
      <alignment horizontal="center"/>
      <protection/>
    </xf>
    <xf numFmtId="0" fontId="7" fillId="0" borderId="12" xfId="22" applyFont="1" applyBorder="1" applyAlignment="1">
      <alignment horizontal="center" vertical="center"/>
      <protection/>
    </xf>
    <xf numFmtId="3" fontId="8" fillId="0" borderId="18" xfId="22" applyNumberFormat="1" applyFont="1" applyBorder="1" applyAlignment="1">
      <alignment vertical="center"/>
      <protection/>
    </xf>
    <xf numFmtId="49" fontId="9" fillId="0" borderId="19" xfId="22" applyNumberFormat="1" applyFont="1" applyBorder="1" applyAlignment="1">
      <alignment horizontal="center" vertical="center"/>
      <protection/>
    </xf>
    <xf numFmtId="49" fontId="2" fillId="0" borderId="14" xfId="22" applyNumberFormat="1" applyBorder="1" applyAlignment="1">
      <alignment horizontal="center" vertical="center"/>
      <protection/>
    </xf>
    <xf numFmtId="3" fontId="10" fillId="0" borderId="6" xfId="22" applyNumberFormat="1" applyFont="1" applyBorder="1" applyAlignment="1">
      <alignment horizontal="center" vertical="center"/>
      <protection/>
    </xf>
    <xf numFmtId="49" fontId="2" fillId="0" borderId="20" xfId="22" applyNumberFormat="1" applyBorder="1" applyAlignment="1">
      <alignment horizontal="center" vertical="center"/>
      <protection/>
    </xf>
    <xf numFmtId="49" fontId="2" fillId="0" borderId="13" xfId="22" applyNumberFormat="1" applyBorder="1" applyAlignment="1">
      <alignment horizontal="center" vertical="center"/>
      <protection/>
    </xf>
    <xf numFmtId="49" fontId="2" fillId="0" borderId="19" xfId="22" applyNumberFormat="1" applyBorder="1" applyAlignment="1">
      <alignment horizontal="center" vertical="center"/>
      <protection/>
    </xf>
    <xf numFmtId="49" fontId="2" fillId="0" borderId="15" xfId="22" applyNumberForma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0" fillId="0" borderId="12" xfId="23" applyBorder="1" applyAlignment="1">
      <alignment horizontal="center"/>
      <protection/>
    </xf>
    <xf numFmtId="0" fontId="2" fillId="0" borderId="19" xfId="22" applyBorder="1" applyAlignment="1">
      <alignment horizontal="center" vertical="center"/>
      <protection/>
    </xf>
    <xf numFmtId="0" fontId="2" fillId="0" borderId="0" xfId="22" applyBorder="1" applyAlignment="1">
      <alignment horizontal="center" vertical="center"/>
      <protection/>
    </xf>
    <xf numFmtId="49" fontId="9" fillId="0" borderId="12" xfId="22" applyNumberFormat="1" applyFont="1" applyBorder="1" applyAlignment="1">
      <alignment horizontal="center"/>
      <protection/>
    </xf>
    <xf numFmtId="0" fontId="9" fillId="0" borderId="21" xfId="22" applyFont="1" applyBorder="1" applyAlignment="1">
      <alignment horizontal="center"/>
      <protection/>
    </xf>
    <xf numFmtId="0" fontId="9" fillId="0" borderId="22" xfId="22" applyFont="1" applyBorder="1" applyAlignment="1">
      <alignment horizontal="center" vertical="center"/>
      <protection/>
    </xf>
    <xf numFmtId="49" fontId="2" fillId="0" borderId="23" xfId="22" applyNumberFormat="1" applyBorder="1" applyAlignment="1">
      <alignment horizontal="center" vertical="center"/>
      <protection/>
    </xf>
    <xf numFmtId="3" fontId="2" fillId="0" borderId="4" xfId="22" applyNumberFormat="1" applyFont="1" applyBorder="1" applyAlignment="1">
      <alignment vertical="center"/>
      <protection/>
    </xf>
    <xf numFmtId="49" fontId="9" fillId="0" borderId="20" xfId="22" applyNumberFormat="1" applyFont="1" applyBorder="1" applyAlignment="1">
      <alignment horizontal="center" vertical="center"/>
      <protection/>
    </xf>
    <xf numFmtId="0" fontId="15" fillId="0" borderId="9" xfId="22" applyFont="1" applyBorder="1" applyAlignment="1">
      <alignment horizontal="right" vertical="center" wrapText="1"/>
      <protection/>
    </xf>
    <xf numFmtId="0" fontId="2" fillId="0" borderId="8" xfId="22" applyFont="1" applyBorder="1" applyAlignment="1">
      <alignment vertical="center" wrapText="1"/>
      <protection/>
    </xf>
    <xf numFmtId="3" fontId="16" fillId="0" borderId="16" xfId="19" applyNumberFormat="1" applyFont="1" applyBorder="1" applyAlignment="1">
      <alignment vertical="center" wrapText="1"/>
      <protection/>
    </xf>
    <xf numFmtId="0" fontId="2" fillId="0" borderId="7" xfId="22" applyFont="1" applyBorder="1" applyAlignment="1">
      <alignment vertical="center" wrapText="1"/>
      <protection/>
    </xf>
    <xf numFmtId="0" fontId="2" fillId="0" borderId="1" xfId="22" applyFont="1" applyBorder="1" applyAlignment="1">
      <alignment vertical="center" wrapText="1"/>
      <protection/>
    </xf>
    <xf numFmtId="49" fontId="2" fillId="0" borderId="7" xfId="22" applyNumberFormat="1" applyFont="1" applyBorder="1" applyAlignment="1">
      <alignment horizontal="center" vertical="center"/>
      <protection/>
    </xf>
    <xf numFmtId="0" fontId="2" fillId="0" borderId="7" xfId="22" applyBorder="1" applyAlignment="1">
      <alignment vertical="center"/>
      <protection/>
    </xf>
    <xf numFmtId="3" fontId="11" fillId="0" borderId="18" xfId="22" applyNumberFormat="1" applyFont="1" applyBorder="1" applyAlignment="1">
      <alignment vertical="center"/>
      <protection/>
    </xf>
    <xf numFmtId="0" fontId="2" fillId="0" borderId="15" xfId="22" applyBorder="1" applyAlignment="1">
      <alignment horizontal="center" vertical="center"/>
      <protection/>
    </xf>
    <xf numFmtId="0" fontId="2" fillId="0" borderId="7" xfId="22" applyBorder="1" applyAlignment="1">
      <alignment horizontal="center" vertical="center"/>
      <protection/>
    </xf>
    <xf numFmtId="49" fontId="2" fillId="0" borderId="11" xfId="22" applyNumberFormat="1" applyFont="1" applyBorder="1" applyAlignment="1">
      <alignment horizontal="center" vertical="center"/>
      <protection/>
    </xf>
    <xf numFmtId="0" fontId="2" fillId="0" borderId="11" xfId="22" applyFont="1" applyBorder="1" applyAlignment="1">
      <alignment vertical="center" wrapText="1"/>
      <protection/>
    </xf>
    <xf numFmtId="0" fontId="2" fillId="0" borderId="10" xfId="22" applyBorder="1" applyAlignment="1">
      <alignment horizontal="center" vertical="center"/>
      <protection/>
    </xf>
    <xf numFmtId="0" fontId="2" fillId="0" borderId="7" xfId="22" applyFont="1" applyBorder="1" applyAlignment="1">
      <alignment vertical="center"/>
      <protection/>
    </xf>
    <xf numFmtId="49" fontId="12" fillId="0" borderId="7" xfId="22" applyNumberFormat="1" applyFont="1" applyBorder="1" applyAlignment="1">
      <alignment horizontal="center" vertical="center"/>
      <protection/>
    </xf>
    <xf numFmtId="3" fontId="2" fillId="0" borderId="7" xfId="22" applyNumberFormat="1" applyBorder="1" applyAlignment="1">
      <alignment horizontal="center" vertical="center"/>
      <protection/>
    </xf>
    <xf numFmtId="3" fontId="2" fillId="0" borderId="11" xfId="22" applyNumberFormat="1" applyBorder="1" applyAlignment="1">
      <alignment horizontal="center" vertical="center"/>
      <protection/>
    </xf>
    <xf numFmtId="0" fontId="2" fillId="0" borderId="7" xfId="22" applyFont="1" applyBorder="1" applyAlignment="1">
      <alignment horizontal="left" vertical="center" wrapText="1"/>
      <protection/>
    </xf>
    <xf numFmtId="3" fontId="2" fillId="0" borderId="1" xfId="22" applyNumberFormat="1" applyBorder="1" applyAlignment="1">
      <alignment horizontal="center" vertical="center"/>
      <protection/>
    </xf>
    <xf numFmtId="49" fontId="8" fillId="0" borderId="24" xfId="22" applyNumberFormat="1" applyFont="1" applyBorder="1" applyAlignment="1">
      <alignment horizontal="center"/>
      <protection/>
    </xf>
    <xf numFmtId="49" fontId="9" fillId="0" borderId="25" xfId="22" applyNumberFormat="1" applyFont="1" applyBorder="1" applyAlignment="1">
      <alignment horizontal="center" vertical="center"/>
      <protection/>
    </xf>
    <xf numFmtId="4" fontId="2" fillId="0" borderId="1" xfId="22" applyNumberFormat="1" applyBorder="1" applyAlignment="1">
      <alignment vertical="center"/>
      <protection/>
    </xf>
    <xf numFmtId="4" fontId="2" fillId="0" borderId="4" xfId="22" applyNumberFormat="1" applyBorder="1" applyAlignment="1">
      <alignment vertical="center"/>
      <protection/>
    </xf>
    <xf numFmtId="4" fontId="9" fillId="0" borderId="7" xfId="22" applyNumberFormat="1" applyFont="1" applyBorder="1" applyAlignment="1">
      <alignment vertical="center"/>
      <protection/>
    </xf>
    <xf numFmtId="4" fontId="2" fillId="0" borderId="6" xfId="22" applyNumberFormat="1" applyBorder="1" applyAlignment="1">
      <alignment vertical="center"/>
      <protection/>
    </xf>
    <xf numFmtId="4" fontId="2" fillId="0" borderId="5" xfId="22" applyNumberFormat="1" applyBorder="1" applyAlignment="1">
      <alignment vertical="center"/>
      <protection/>
    </xf>
    <xf numFmtId="0" fontId="7" fillId="0" borderId="26" xfId="22" applyFont="1" applyBorder="1" applyAlignment="1">
      <alignment horizontal="center" vertical="center"/>
      <protection/>
    </xf>
    <xf numFmtId="49" fontId="9" fillId="0" borderId="23" xfId="22" applyNumberFormat="1" applyFont="1" applyBorder="1" applyAlignment="1">
      <alignment horizontal="center" vertical="center"/>
      <protection/>
    </xf>
    <xf numFmtId="4" fontId="2" fillId="0" borderId="7" xfId="22" applyNumberFormat="1" applyBorder="1" applyAlignment="1">
      <alignment vertical="center"/>
      <protection/>
    </xf>
    <xf numFmtId="4" fontId="6" fillId="0" borderId="0" xfId="22" applyNumberFormat="1" applyFont="1">
      <alignment/>
      <protection/>
    </xf>
    <xf numFmtId="3" fontId="9" fillId="0" borderId="9" xfId="22" applyNumberFormat="1" applyFont="1" applyBorder="1" applyAlignment="1">
      <alignment horizontal="center" vertical="center"/>
      <protection/>
    </xf>
    <xf numFmtId="49" fontId="2" fillId="0" borderId="17" xfId="22" applyNumberFormat="1" applyBorder="1" applyAlignment="1">
      <alignment horizontal="center" vertical="center"/>
      <protection/>
    </xf>
    <xf numFmtId="0" fontId="2" fillId="0" borderId="7" xfId="22" applyBorder="1" applyAlignment="1">
      <alignment vertical="center" wrapText="1"/>
      <protection/>
    </xf>
    <xf numFmtId="0" fontId="17" fillId="0" borderId="22" xfId="19" applyFont="1" applyBorder="1" applyAlignment="1">
      <alignment vertical="top"/>
      <protection/>
    </xf>
    <xf numFmtId="3" fontId="17" fillId="0" borderId="0" xfId="19" applyNumberFormat="1" applyFont="1">
      <alignment/>
      <protection/>
    </xf>
    <xf numFmtId="0" fontId="17" fillId="0" borderId="0" xfId="19" applyFont="1">
      <alignment/>
      <protection/>
    </xf>
    <xf numFmtId="0" fontId="18" fillId="0" borderId="22" xfId="19" applyFont="1" applyBorder="1" applyAlignment="1">
      <alignment horizontal="right" vertical="center" wrapText="1"/>
      <protection/>
    </xf>
    <xf numFmtId="0" fontId="18" fillId="0" borderId="27" xfId="19" applyFont="1" applyBorder="1" applyAlignment="1">
      <alignment horizontal="right" vertical="center" wrapText="1"/>
      <protection/>
    </xf>
    <xf numFmtId="3" fontId="18" fillId="0" borderId="9" xfId="19" applyNumberFormat="1" applyFont="1" applyFill="1" applyBorder="1" applyAlignment="1">
      <alignment horizontal="center" vertical="center"/>
      <protection/>
    </xf>
    <xf numFmtId="0" fontId="9" fillId="0" borderId="20" xfId="22" applyFont="1" applyBorder="1" applyAlignment="1">
      <alignment horizontal="center" vertical="center"/>
      <protection/>
    </xf>
    <xf numFmtId="0" fontId="17" fillId="0" borderId="0" xfId="19" applyFont="1" applyBorder="1" applyAlignment="1">
      <alignment vertical="center"/>
      <protection/>
    </xf>
    <xf numFmtId="3" fontId="20" fillId="0" borderId="5" xfId="19" applyNumberFormat="1" applyFont="1" applyFill="1" applyBorder="1" applyAlignment="1">
      <alignment horizontal="center" vertical="center"/>
      <protection/>
    </xf>
    <xf numFmtId="3" fontId="17" fillId="0" borderId="28" xfId="19" applyNumberFormat="1" applyFont="1" applyBorder="1" applyAlignment="1">
      <alignment horizontal="center"/>
      <protection/>
    </xf>
    <xf numFmtId="3" fontId="20" fillId="0" borderId="20" xfId="19" applyNumberFormat="1" applyFont="1" applyBorder="1" applyAlignment="1">
      <alignment horizontal="center"/>
      <protection/>
    </xf>
    <xf numFmtId="0" fontId="15" fillId="0" borderId="19" xfId="22" applyFont="1" applyBorder="1" applyAlignment="1">
      <alignment horizontal="right" vertical="center" wrapText="1"/>
      <protection/>
    </xf>
    <xf numFmtId="49" fontId="9" fillId="0" borderId="15" xfId="22" applyNumberFormat="1" applyFont="1" applyBorder="1" applyAlignment="1">
      <alignment horizontal="center" vertical="center"/>
      <protection/>
    </xf>
    <xf numFmtId="3" fontId="9" fillId="0" borderId="4" xfId="22" applyNumberFormat="1" applyFont="1" applyBorder="1" applyAlignment="1">
      <alignment vertical="center"/>
      <protection/>
    </xf>
    <xf numFmtId="0" fontId="15" fillId="0" borderId="13" xfId="22" applyFont="1" applyBorder="1" applyAlignment="1">
      <alignment horizontal="right" vertical="center" wrapText="1"/>
      <protection/>
    </xf>
    <xf numFmtId="49" fontId="9" fillId="0" borderId="29" xfId="22" applyNumberFormat="1" applyFont="1" applyBorder="1" applyAlignment="1">
      <alignment horizontal="center" vertical="center"/>
      <protection/>
    </xf>
    <xf numFmtId="0" fontId="2" fillId="0" borderId="11" xfId="22" applyBorder="1" applyAlignment="1">
      <alignment vertical="center"/>
      <protection/>
    </xf>
    <xf numFmtId="0" fontId="2" fillId="0" borderId="9" xfId="22" applyBorder="1" applyAlignment="1">
      <alignment vertical="center"/>
      <protection/>
    </xf>
    <xf numFmtId="0" fontId="2" fillId="0" borderId="14" xfId="22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3" fontId="15" fillId="0" borderId="9" xfId="22" applyNumberFormat="1" applyFont="1" applyBorder="1" applyAlignment="1">
      <alignment vertical="center"/>
      <protection/>
    </xf>
    <xf numFmtId="3" fontId="2" fillId="0" borderId="7" xfId="22" applyNumberFormat="1" applyBorder="1" applyAlignment="1">
      <alignment horizontal="right" vertical="center"/>
      <protection/>
    </xf>
    <xf numFmtId="0" fontId="2" fillId="0" borderId="9" xfId="22" applyFont="1" applyBorder="1" applyAlignment="1">
      <alignment vertical="center"/>
      <protection/>
    </xf>
    <xf numFmtId="0" fontId="2" fillId="0" borderId="0" xfId="22" applyBorder="1">
      <alignment/>
      <protection/>
    </xf>
    <xf numFmtId="3" fontId="11" fillId="0" borderId="0" xfId="22" applyNumberFormat="1" applyFont="1" applyAlignment="1">
      <alignment vertical="center"/>
      <protection/>
    </xf>
    <xf numFmtId="0" fontId="15" fillId="0" borderId="30" xfId="22" applyFont="1" applyBorder="1" applyAlignment="1">
      <alignment horizontal="right" vertical="center" wrapText="1"/>
      <protection/>
    </xf>
    <xf numFmtId="3" fontId="20" fillId="0" borderId="28" xfId="19" applyNumberFormat="1" applyFont="1" applyFill="1" applyBorder="1" applyAlignment="1">
      <alignment horizontal="center" vertical="center"/>
      <protection/>
    </xf>
    <xf numFmtId="3" fontId="9" fillId="0" borderId="28" xfId="22" applyNumberFormat="1" applyFont="1" applyBorder="1" applyAlignment="1">
      <alignment vertical="center"/>
      <protection/>
    </xf>
    <xf numFmtId="0" fontId="2" fillId="0" borderId="9" xfId="22" applyFont="1" applyBorder="1" applyAlignment="1">
      <alignment vertical="center" wrapText="1"/>
      <protection/>
    </xf>
    <xf numFmtId="3" fontId="20" fillId="0" borderId="6" xfId="19" applyNumberFormat="1" applyFont="1" applyFill="1" applyBorder="1" applyAlignment="1">
      <alignment horizontal="center" vertical="center"/>
      <protection/>
    </xf>
    <xf numFmtId="0" fontId="2" fillId="0" borderId="29" xfId="22" applyBorder="1" applyAlignment="1">
      <alignment vertical="center" wrapText="1"/>
      <protection/>
    </xf>
    <xf numFmtId="3" fontId="2" fillId="0" borderId="29" xfId="22" applyNumberFormat="1" applyBorder="1" applyAlignment="1">
      <alignment vertical="center"/>
      <protection/>
    </xf>
    <xf numFmtId="0" fontId="7" fillId="0" borderId="6" xfId="22" applyFont="1" applyBorder="1" applyAlignment="1">
      <alignment horizontal="center" vertical="center"/>
      <protection/>
    </xf>
    <xf numFmtId="0" fontId="2" fillId="0" borderId="11" xfId="22" applyBorder="1" applyAlignment="1">
      <alignment vertical="center" wrapText="1"/>
      <protection/>
    </xf>
    <xf numFmtId="3" fontId="2" fillId="0" borderId="11" xfId="22" applyNumberFormat="1" applyBorder="1" applyAlignment="1">
      <alignment vertical="center"/>
      <protection/>
    </xf>
    <xf numFmtId="0" fontId="15" fillId="0" borderId="25" xfId="22" applyFont="1" applyBorder="1" applyAlignment="1">
      <alignment horizontal="right" vertical="center" wrapText="1"/>
      <protection/>
    </xf>
    <xf numFmtId="3" fontId="20" fillId="0" borderId="8" xfId="19" applyNumberFormat="1" applyFont="1" applyFill="1" applyBorder="1" applyAlignment="1">
      <alignment horizontal="center" vertical="center"/>
      <protection/>
    </xf>
    <xf numFmtId="49" fontId="9" fillId="0" borderId="22" xfId="22" applyNumberFormat="1" applyFont="1" applyBorder="1" applyAlignment="1">
      <alignment horizontal="center" vertical="center"/>
      <protection/>
    </xf>
    <xf numFmtId="3" fontId="21" fillId="0" borderId="5" xfId="22" applyNumberFormat="1" applyFont="1" applyBorder="1" applyAlignment="1">
      <alignment horizontal="center" vertical="center"/>
      <protection/>
    </xf>
    <xf numFmtId="49" fontId="2" fillId="0" borderId="31" xfId="22" applyNumberFormat="1" applyBorder="1" applyAlignment="1">
      <alignment horizontal="center" vertical="center"/>
      <protection/>
    </xf>
    <xf numFmtId="3" fontId="2" fillId="0" borderId="28" xfId="22" applyNumberFormat="1" applyBorder="1" applyAlignment="1">
      <alignment vertical="center"/>
      <protection/>
    </xf>
    <xf numFmtId="49" fontId="2" fillId="0" borderId="32" xfId="22" applyNumberFormat="1" applyBorder="1" applyAlignment="1">
      <alignment horizontal="center" vertical="center"/>
      <protection/>
    </xf>
    <xf numFmtId="3" fontId="2" fillId="0" borderId="33" xfId="22" applyNumberFormat="1" applyBorder="1" applyAlignment="1">
      <alignment vertical="center"/>
      <protection/>
    </xf>
    <xf numFmtId="3" fontId="2" fillId="0" borderId="19" xfId="22" applyNumberFormat="1" applyFont="1" applyBorder="1" applyAlignment="1">
      <alignment vertical="center"/>
      <protection/>
    </xf>
    <xf numFmtId="0" fontId="20" fillId="0" borderId="33" xfId="22" applyFont="1" applyBorder="1" applyAlignment="1">
      <alignment horizontal="right" vertical="center" wrapText="1"/>
      <protection/>
    </xf>
    <xf numFmtId="0" fontId="20" fillId="0" borderId="19" xfId="22" applyFont="1" applyBorder="1" applyAlignment="1">
      <alignment horizontal="right" vertical="center" wrapText="1"/>
      <protection/>
    </xf>
    <xf numFmtId="0" fontId="2" fillId="0" borderId="21" xfId="22" applyBorder="1" applyAlignment="1">
      <alignment horizontal="center"/>
      <protection/>
    </xf>
    <xf numFmtId="0" fontId="10" fillId="0" borderId="22" xfId="22" applyFont="1" applyBorder="1" applyAlignment="1">
      <alignment horizontal="center" vertical="center"/>
      <protection/>
    </xf>
    <xf numFmtId="49" fontId="2" fillId="0" borderId="25" xfId="22" applyNumberFormat="1" applyBorder="1" applyAlignment="1">
      <alignment horizontal="center" vertical="center"/>
      <protection/>
    </xf>
    <xf numFmtId="0" fontId="15" fillId="0" borderId="22" xfId="22" applyFont="1" applyBorder="1" applyAlignment="1">
      <alignment horizontal="right" vertical="center" wrapText="1"/>
      <protection/>
    </xf>
    <xf numFmtId="3" fontId="2" fillId="0" borderId="9" xfId="22" applyNumberFormat="1" applyBorder="1" applyAlignment="1">
      <alignment horizontal="center" vertical="center"/>
      <protection/>
    </xf>
    <xf numFmtId="49" fontId="2" fillId="0" borderId="16" xfId="22" applyNumberFormat="1" applyBorder="1" applyAlignment="1">
      <alignment horizontal="center" vertical="center"/>
      <protection/>
    </xf>
    <xf numFmtId="3" fontId="20" fillId="0" borderId="19" xfId="19" applyNumberFormat="1" applyFont="1" applyBorder="1" applyAlignment="1">
      <alignment horizontal="center"/>
      <protection/>
    </xf>
    <xf numFmtId="3" fontId="20" fillId="0" borderId="5" xfId="22" applyNumberFormat="1" applyFont="1" applyBorder="1" applyAlignment="1">
      <alignment horizontal="center" vertical="center"/>
      <protection/>
    </xf>
    <xf numFmtId="0" fontId="2" fillId="0" borderId="20" xfId="22" applyFont="1" applyBorder="1" applyAlignment="1">
      <alignment vertical="center" wrapText="1"/>
      <protection/>
    </xf>
    <xf numFmtId="0" fontId="15" fillId="0" borderId="17" xfId="22" applyFont="1" applyBorder="1" applyAlignment="1">
      <alignment horizontal="right" vertical="center" wrapText="1"/>
      <protection/>
    </xf>
    <xf numFmtId="49" fontId="9" fillId="0" borderId="16" xfId="22" applyNumberFormat="1" applyFont="1" applyBorder="1" applyAlignment="1">
      <alignment horizontal="center" vertical="center"/>
      <protection/>
    </xf>
    <xf numFmtId="0" fontId="8" fillId="0" borderId="24" xfId="22" applyFont="1" applyBorder="1" applyAlignment="1">
      <alignment horizontal="center"/>
      <protection/>
    </xf>
    <xf numFmtId="0" fontId="9" fillId="0" borderId="0" xfId="22" applyFont="1" applyBorder="1" applyAlignment="1">
      <alignment horizontal="center"/>
      <protection/>
    </xf>
    <xf numFmtId="0" fontId="8" fillId="0" borderId="24" xfId="22" applyFont="1" applyBorder="1" applyAlignment="1">
      <alignment horizontal="center" vertical="center"/>
      <protection/>
    </xf>
    <xf numFmtId="0" fontId="8" fillId="0" borderId="10" xfId="22" applyFont="1" applyBorder="1" applyAlignment="1">
      <alignment horizontal="center"/>
      <protection/>
    </xf>
    <xf numFmtId="3" fontId="2" fillId="0" borderId="9" xfId="22" applyNumberFormat="1" applyBorder="1" applyAlignment="1">
      <alignment horizontal="right" vertical="center"/>
      <protection/>
    </xf>
    <xf numFmtId="3" fontId="20" fillId="0" borderId="9" xfId="19" applyNumberFormat="1" applyFont="1" applyFill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/>
      <protection/>
    </xf>
    <xf numFmtId="0" fontId="11" fillId="0" borderId="24" xfId="22" applyFont="1" applyBorder="1" applyAlignment="1">
      <alignment horizontal="center" vertical="center"/>
      <protection/>
    </xf>
    <xf numFmtId="49" fontId="2" fillId="0" borderId="11" xfId="22" applyNumberFormat="1" applyBorder="1" applyAlignment="1">
      <alignment horizontal="center" vertical="center"/>
      <protection/>
    </xf>
    <xf numFmtId="4" fontId="11" fillId="0" borderId="2" xfId="22" applyNumberFormat="1" applyFont="1" applyBorder="1" applyAlignment="1">
      <alignment vertical="center"/>
      <protection/>
    </xf>
    <xf numFmtId="4" fontId="2" fillId="0" borderId="9" xfId="22" applyNumberFormat="1" applyBorder="1" applyAlignment="1">
      <alignment vertical="center"/>
      <protection/>
    </xf>
    <xf numFmtId="4" fontId="8" fillId="0" borderId="2" xfId="22" applyNumberFormat="1" applyFont="1" applyBorder="1" applyAlignment="1">
      <alignment vertical="center"/>
      <protection/>
    </xf>
    <xf numFmtId="4" fontId="9" fillId="0" borderId="9" xfId="22" applyNumberFormat="1" applyFont="1" applyBorder="1" applyAlignment="1">
      <alignment vertical="center"/>
      <protection/>
    </xf>
    <xf numFmtId="0" fontId="12" fillId="0" borderId="14" xfId="22" applyFont="1" applyBorder="1" applyAlignment="1">
      <alignment horizontal="center" vertical="center"/>
      <protection/>
    </xf>
    <xf numFmtId="4" fontId="15" fillId="0" borderId="5" xfId="19" applyNumberFormat="1" applyFont="1" applyFill="1" applyBorder="1" applyAlignment="1">
      <alignment horizontal="center" vertical="center"/>
      <protection/>
    </xf>
    <xf numFmtId="4" fontId="0" fillId="0" borderId="0" xfId="23" applyNumberFormat="1">
      <alignment/>
      <protection/>
    </xf>
    <xf numFmtId="4" fontId="0" fillId="0" borderId="0" xfId="23" applyNumberFormat="1" applyAlignment="1">
      <alignment vertical="center"/>
      <protection/>
    </xf>
    <xf numFmtId="4" fontId="20" fillId="0" borderId="5" xfId="19" applyNumberFormat="1" applyFont="1" applyFill="1" applyBorder="1" applyAlignment="1">
      <alignment horizontal="center" vertical="center"/>
      <protection/>
    </xf>
    <xf numFmtId="0" fontId="12" fillId="0" borderId="16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15" fillId="0" borderId="33" xfId="22" applyFont="1" applyBorder="1" applyAlignment="1">
      <alignment horizontal="right" vertical="center" wrapText="1"/>
      <protection/>
    </xf>
    <xf numFmtId="4" fontId="8" fillId="0" borderId="0" xfId="22" applyNumberFormat="1" applyFont="1">
      <alignment/>
      <protection/>
    </xf>
    <xf numFmtId="49" fontId="0" fillId="0" borderId="13" xfId="22" applyNumberFormat="1" applyFont="1" applyBorder="1" applyAlignment="1">
      <alignment horizontal="center" vertical="center"/>
      <protection/>
    </xf>
    <xf numFmtId="49" fontId="0" fillId="0" borderId="19" xfId="22" applyNumberFormat="1" applyFont="1" applyBorder="1" applyAlignment="1">
      <alignment horizontal="center" vertical="center"/>
      <protection/>
    </xf>
    <xf numFmtId="3" fontId="21" fillId="0" borderId="6" xfId="22" applyNumberFormat="1" applyFont="1" applyBorder="1" applyAlignment="1">
      <alignment horizontal="center" vertical="center"/>
      <protection/>
    </xf>
    <xf numFmtId="0" fontId="15" fillId="0" borderId="22" xfId="22" applyFont="1" applyBorder="1" applyAlignment="1">
      <alignment horizontal="left" vertical="center" wrapText="1"/>
      <protection/>
    </xf>
    <xf numFmtId="3" fontId="21" fillId="0" borderId="28" xfId="22" applyNumberFormat="1" applyFont="1" applyBorder="1" applyAlignment="1">
      <alignment horizontal="center" vertical="center"/>
      <protection/>
    </xf>
    <xf numFmtId="3" fontId="21" fillId="0" borderId="8" xfId="22" applyNumberFormat="1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10" fillId="0" borderId="8" xfId="22" applyNumberFormat="1" applyFont="1" applyBorder="1" applyAlignment="1">
      <alignment horizontal="center" vertical="center"/>
      <protection/>
    </xf>
    <xf numFmtId="0" fontId="15" fillId="0" borderId="27" xfId="22" applyFont="1" applyBorder="1" applyAlignment="1">
      <alignment horizontal="right" vertical="center" wrapText="1"/>
      <protection/>
    </xf>
    <xf numFmtId="3" fontId="8" fillId="0" borderId="35" xfId="22" applyNumberFormat="1" applyFont="1" applyBorder="1" applyAlignment="1">
      <alignment vertical="center"/>
      <protection/>
    </xf>
    <xf numFmtId="0" fontId="15" fillId="0" borderId="12" xfId="22" applyFont="1" applyBorder="1" applyAlignment="1">
      <alignment/>
      <protection/>
    </xf>
    <xf numFmtId="0" fontId="15" fillId="0" borderId="0" xfId="22" applyFont="1" applyBorder="1" applyAlignment="1">
      <alignment/>
      <protection/>
    </xf>
    <xf numFmtId="0" fontId="15" fillId="0" borderId="15" xfId="22" applyFont="1" applyBorder="1" applyAlignment="1">
      <alignment horizontal="right" vertical="center" wrapText="1"/>
      <protection/>
    </xf>
    <xf numFmtId="3" fontId="20" fillId="0" borderId="1" xfId="19" applyNumberFormat="1" applyFont="1" applyFill="1" applyBorder="1" applyAlignment="1">
      <alignment horizontal="center" vertical="center"/>
      <protection/>
    </xf>
    <xf numFmtId="0" fontId="2" fillId="0" borderId="22" xfId="22" applyBorder="1" applyAlignment="1">
      <alignment horizontal="center" vertical="center"/>
      <protection/>
    </xf>
    <xf numFmtId="49" fontId="2" fillId="0" borderId="22" xfId="22" applyNumberForma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8" fillId="0" borderId="0" xfId="22" applyFont="1" applyAlignment="1">
      <alignment vertical="center"/>
      <protection/>
    </xf>
    <xf numFmtId="0" fontId="15" fillId="0" borderId="36" xfId="22" applyFont="1" applyBorder="1" applyAlignment="1">
      <alignment vertical="center" wrapText="1"/>
      <protection/>
    </xf>
    <xf numFmtId="0" fontId="15" fillId="0" borderId="28" xfId="22" applyFont="1" applyBorder="1" applyAlignment="1">
      <alignment horizontal="center" vertical="center" wrapText="1"/>
      <protection/>
    </xf>
    <xf numFmtId="0" fontId="15" fillId="0" borderId="37" xfId="22" applyFont="1" applyBorder="1" applyAlignment="1">
      <alignment vertical="center" wrapText="1"/>
      <protection/>
    </xf>
    <xf numFmtId="0" fontId="15" fillId="0" borderId="5" xfId="22" applyFont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right" vertical="center" wrapText="1"/>
      <protection/>
    </xf>
    <xf numFmtId="0" fontId="15" fillId="0" borderId="38" xfId="22" applyFont="1" applyBorder="1" applyAlignment="1">
      <alignment vertical="center" wrapText="1"/>
      <protection/>
    </xf>
    <xf numFmtId="0" fontId="15" fillId="0" borderId="6" xfId="22" applyFont="1" applyBorder="1" applyAlignment="1">
      <alignment horizontal="center" vertical="center" wrapText="1"/>
      <protection/>
    </xf>
    <xf numFmtId="3" fontId="20" fillId="0" borderId="4" xfId="22" applyNumberFormat="1" applyFont="1" applyBorder="1" applyAlignment="1">
      <alignment horizontal="center" vertical="center"/>
      <protection/>
    </xf>
    <xf numFmtId="49" fontId="12" fillId="0" borderId="13" xfId="22" applyNumberFormat="1" applyFont="1" applyBorder="1" applyAlignment="1">
      <alignment horizontal="center" vertical="center"/>
      <protection/>
    </xf>
    <xf numFmtId="49" fontId="12" fillId="0" borderId="17" xfId="22" applyNumberFormat="1" applyFont="1" applyBorder="1" applyAlignment="1">
      <alignment horizontal="center" vertical="center"/>
      <protection/>
    </xf>
    <xf numFmtId="0" fontId="15" fillId="0" borderId="20" xfId="22" applyFont="1" applyBorder="1" applyAlignment="1">
      <alignment horizontal="right" vertical="center" wrapText="1"/>
      <protection/>
    </xf>
    <xf numFmtId="3" fontId="2" fillId="0" borderId="7" xfId="22" applyNumberFormat="1" applyFont="1" applyBorder="1" applyAlignment="1">
      <alignment vertical="center"/>
      <protection/>
    </xf>
    <xf numFmtId="0" fontId="15" fillId="0" borderId="23" xfId="22" applyFont="1" applyBorder="1" applyAlignment="1">
      <alignment vertical="center" wrapText="1"/>
      <protection/>
    </xf>
    <xf numFmtId="0" fontId="10" fillId="0" borderId="0" xfId="0" applyFont="1" applyBorder="1" applyAlignment="1">
      <alignment horizontal="right" vertical="center" wrapText="1"/>
    </xf>
    <xf numFmtId="3" fontId="21" fillId="0" borderId="14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 vertical="center" wrapText="1"/>
    </xf>
    <xf numFmtId="0" fontId="15" fillId="0" borderId="0" xfId="22" applyFont="1" applyBorder="1" applyAlignment="1">
      <alignment vertical="center" wrapText="1"/>
      <protection/>
    </xf>
    <xf numFmtId="0" fontId="10" fillId="0" borderId="25" xfId="0" applyFont="1" applyBorder="1" applyAlignment="1">
      <alignment horizontal="right" vertical="center" wrapText="1"/>
    </xf>
    <xf numFmtId="3" fontId="21" fillId="0" borderId="17" xfId="0" applyNumberFormat="1" applyFont="1" applyBorder="1" applyAlignment="1">
      <alignment horizontal="center"/>
    </xf>
    <xf numFmtId="49" fontId="2" fillId="0" borderId="28" xfId="22" applyNumberFormat="1" applyBorder="1" applyAlignment="1">
      <alignment horizontal="center" vertical="center"/>
      <protection/>
    </xf>
    <xf numFmtId="49" fontId="2" fillId="0" borderId="28" xfId="22" applyNumberFormat="1" applyFont="1" applyBorder="1" applyAlignment="1">
      <alignment horizontal="center" vertical="center"/>
      <protection/>
    </xf>
    <xf numFmtId="0" fontId="2" fillId="0" borderId="28" xfId="22" applyBorder="1" applyAlignment="1">
      <alignment vertical="center"/>
      <protection/>
    </xf>
    <xf numFmtId="49" fontId="2" fillId="0" borderId="8" xfId="22" applyNumberFormat="1" applyFont="1" applyBorder="1" applyAlignment="1">
      <alignment horizontal="center" vertical="center"/>
      <protection/>
    </xf>
    <xf numFmtId="49" fontId="2" fillId="0" borderId="10" xfId="22" applyNumberFormat="1" applyBorder="1" applyAlignment="1">
      <alignment horizontal="center" vertical="center"/>
      <protection/>
    </xf>
    <xf numFmtId="4" fontId="13" fillId="0" borderId="2" xfId="22" applyNumberFormat="1" applyFont="1" applyBorder="1" applyAlignment="1">
      <alignment vertical="center"/>
      <protection/>
    </xf>
    <xf numFmtId="0" fontId="20" fillId="0" borderId="28" xfId="22" applyFont="1" applyBorder="1" applyAlignment="1">
      <alignment horizontal="center" vertical="center" wrapText="1"/>
      <protection/>
    </xf>
    <xf numFmtId="0" fontId="20" fillId="0" borderId="1" xfId="22" applyFont="1" applyBorder="1" applyAlignment="1">
      <alignment horizontal="center" vertical="center" wrapText="1"/>
      <protection/>
    </xf>
    <xf numFmtId="3" fontId="20" fillId="0" borderId="9" xfId="22" applyNumberFormat="1" applyFont="1" applyBorder="1" applyAlignment="1">
      <alignment horizontal="center" vertical="center"/>
      <protection/>
    </xf>
    <xf numFmtId="0" fontId="15" fillId="0" borderId="28" xfId="22" applyFont="1" applyBorder="1" applyAlignment="1">
      <alignment vertical="center" wrapText="1"/>
      <protection/>
    </xf>
    <xf numFmtId="0" fontId="15" fillId="0" borderId="8" xfId="22" applyFont="1" applyBorder="1" applyAlignment="1">
      <alignment vertical="center" wrapText="1"/>
      <protection/>
    </xf>
    <xf numFmtId="3" fontId="20" fillId="0" borderId="28" xfId="22" applyNumberFormat="1" applyFont="1" applyBorder="1" applyAlignment="1">
      <alignment horizontal="center" vertical="center" wrapText="1"/>
      <protection/>
    </xf>
    <xf numFmtId="3" fontId="20" fillId="0" borderId="8" xfId="22" applyNumberFormat="1" applyFont="1" applyBorder="1" applyAlignment="1">
      <alignment horizontal="center" vertical="center" wrapText="1"/>
      <protection/>
    </xf>
    <xf numFmtId="3" fontId="21" fillId="0" borderId="7" xfId="22" applyNumberFormat="1" applyFont="1" applyBorder="1" applyAlignment="1">
      <alignment horizontal="center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center" vertical="center"/>
      <protection/>
    </xf>
    <xf numFmtId="49" fontId="9" fillId="0" borderId="27" xfId="22" applyNumberFormat="1" applyFont="1" applyBorder="1" applyAlignment="1">
      <alignment horizontal="center" vertical="center"/>
      <protection/>
    </xf>
    <xf numFmtId="3" fontId="21" fillId="0" borderId="19" xfId="22" applyNumberFormat="1" applyFont="1" applyBorder="1" applyAlignment="1">
      <alignment horizontal="center" vertical="center"/>
      <protection/>
    </xf>
    <xf numFmtId="0" fontId="7" fillId="0" borderId="3" xfId="22" applyFont="1" applyBorder="1" applyAlignment="1">
      <alignment horizontal="center" vertical="center"/>
      <protection/>
    </xf>
    <xf numFmtId="0" fontId="2" fillId="0" borderId="1" xfId="22" applyFont="1" applyBorder="1" applyAlignment="1">
      <alignment vertical="center"/>
      <protection/>
    </xf>
    <xf numFmtId="3" fontId="21" fillId="0" borderId="9" xfId="22" applyNumberFormat="1" applyFont="1" applyBorder="1" applyAlignment="1">
      <alignment horizontal="center" vertical="center"/>
      <protection/>
    </xf>
    <xf numFmtId="49" fontId="2" fillId="0" borderId="30" xfId="22" applyNumberFormat="1" applyBorder="1" applyAlignment="1">
      <alignment horizontal="center" vertical="center"/>
      <protection/>
    </xf>
    <xf numFmtId="0" fontId="20" fillId="0" borderId="10" xfId="22" applyFont="1" applyBorder="1" applyAlignment="1">
      <alignment horizontal="center" vertical="center" wrapText="1"/>
      <protection/>
    </xf>
    <xf numFmtId="3" fontId="20" fillId="0" borderId="39" xfId="22" applyNumberFormat="1" applyFont="1" applyBorder="1" applyAlignment="1">
      <alignment horizontal="center" vertical="center" wrapText="1"/>
      <protection/>
    </xf>
    <xf numFmtId="0" fontId="15" fillId="0" borderId="27" xfId="19" applyFont="1" applyBorder="1" applyAlignment="1">
      <alignment horizontal="right" vertical="center" wrapText="1"/>
      <protection/>
    </xf>
    <xf numFmtId="0" fontId="15" fillId="0" borderId="29" xfId="19" applyFont="1" applyBorder="1" applyAlignment="1">
      <alignment horizontal="right" vertical="center" wrapText="1"/>
      <protection/>
    </xf>
    <xf numFmtId="0" fontId="15" fillId="0" borderId="22" xfId="19" applyFont="1" applyBorder="1" applyAlignment="1">
      <alignment horizontal="right" vertical="center" wrapText="1"/>
      <protection/>
    </xf>
    <xf numFmtId="3" fontId="20" fillId="0" borderId="5" xfId="19" applyNumberFormat="1" applyFont="1" applyBorder="1" applyAlignment="1">
      <alignment horizontal="center"/>
      <protection/>
    </xf>
    <xf numFmtId="0" fontId="10" fillId="0" borderId="20" xfId="22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 wrapText="1"/>
      <protection/>
    </xf>
    <xf numFmtId="0" fontId="15" fillId="0" borderId="32" xfId="22" applyFont="1" applyBorder="1" applyAlignment="1">
      <alignment vertical="center" wrapText="1"/>
      <protection/>
    </xf>
    <xf numFmtId="0" fontId="2" fillId="0" borderId="8" xfId="22" applyBorder="1" applyAlignment="1">
      <alignment vertical="top" wrapText="1"/>
      <protection/>
    </xf>
    <xf numFmtId="0" fontId="2" fillId="0" borderId="9" xfId="22" applyFont="1" applyBorder="1" applyAlignment="1">
      <alignment vertical="top" wrapText="1"/>
      <protection/>
    </xf>
    <xf numFmtId="3" fontId="21" fillId="0" borderId="16" xfId="22" applyNumberFormat="1" applyFont="1" applyBorder="1" applyAlignment="1">
      <alignment horizontal="center" vertical="center"/>
      <protection/>
    </xf>
    <xf numFmtId="49" fontId="9" fillId="0" borderId="14" xfId="22" applyNumberFormat="1" applyFont="1" applyBorder="1" applyAlignment="1">
      <alignment horizontal="center" vertical="center"/>
      <protection/>
    </xf>
    <xf numFmtId="0" fontId="15" fillId="0" borderId="16" xfId="22" applyFont="1" applyBorder="1" applyAlignment="1">
      <alignment horizontal="left" vertical="center" wrapText="1"/>
      <protection/>
    </xf>
    <xf numFmtId="0" fontId="15" fillId="0" borderId="40" xfId="22" applyFont="1" applyBorder="1" applyAlignment="1">
      <alignment horizontal="right" vertical="top" wrapText="1"/>
      <protection/>
    </xf>
    <xf numFmtId="3" fontId="20" fillId="0" borderId="33" xfId="22" applyNumberFormat="1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/>
      <protection/>
    </xf>
    <xf numFmtId="0" fontId="15" fillId="0" borderId="20" xfId="22" applyFont="1" applyBorder="1" applyAlignment="1">
      <alignment horizontal="left" vertical="center" wrapText="1"/>
      <protection/>
    </xf>
    <xf numFmtId="3" fontId="20" fillId="0" borderId="20" xfId="19" applyNumberFormat="1" applyFont="1" applyFill="1" applyBorder="1" applyAlignment="1">
      <alignment horizontal="center" vertical="center"/>
      <protection/>
    </xf>
    <xf numFmtId="0" fontId="9" fillId="0" borderId="26" xfId="22" applyFont="1" applyBorder="1" applyAlignment="1">
      <alignment horizontal="center"/>
      <protection/>
    </xf>
    <xf numFmtId="0" fontId="8" fillId="0" borderId="41" xfId="22" applyFont="1" applyBorder="1" applyAlignment="1">
      <alignment horizontal="center" vertical="center"/>
      <protection/>
    </xf>
    <xf numFmtId="49" fontId="0" fillId="0" borderId="7" xfId="22" applyNumberFormat="1" applyFont="1" applyBorder="1" applyAlignment="1">
      <alignment horizontal="center" vertical="center"/>
      <protection/>
    </xf>
    <xf numFmtId="0" fontId="0" fillId="0" borderId="7" xfId="22" applyFont="1" applyBorder="1" applyAlignment="1">
      <alignment horizontal="left" vertical="center" wrapText="1"/>
      <protection/>
    </xf>
    <xf numFmtId="49" fontId="9" fillId="0" borderId="30" xfId="22" applyNumberFormat="1" applyFont="1" applyBorder="1" applyAlignment="1">
      <alignment horizontal="center" vertical="center"/>
      <protection/>
    </xf>
    <xf numFmtId="0" fontId="8" fillId="0" borderId="41" xfId="22" applyFont="1" applyBorder="1" applyAlignment="1">
      <alignment vertical="center"/>
      <protection/>
    </xf>
    <xf numFmtId="0" fontId="9" fillId="0" borderId="31" xfId="22" applyFont="1" applyBorder="1" applyAlignment="1">
      <alignment vertical="center"/>
      <protection/>
    </xf>
    <xf numFmtId="0" fontId="2" fillId="0" borderId="1" xfId="22" applyBorder="1" applyAlignment="1">
      <alignment horizontal="center" vertical="center" wrapText="1"/>
      <protection/>
    </xf>
    <xf numFmtId="3" fontId="20" fillId="0" borderId="9" xfId="22" applyNumberFormat="1" applyFont="1" applyBorder="1" applyAlignment="1">
      <alignment horizontal="center" vertical="center" wrapText="1"/>
      <protection/>
    </xf>
    <xf numFmtId="3" fontId="21" fillId="0" borderId="33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 wrapText="1"/>
      <protection/>
    </xf>
    <xf numFmtId="3" fontId="20" fillId="0" borderId="19" xfId="22" applyNumberFormat="1" applyFont="1" applyBorder="1" applyAlignment="1">
      <alignment horizontal="center" vertical="center" wrapText="1"/>
      <protection/>
    </xf>
    <xf numFmtId="3" fontId="20" fillId="0" borderId="20" xfId="22" applyNumberFormat="1" applyFont="1" applyBorder="1" applyAlignment="1">
      <alignment horizontal="center" vertical="center" wrapText="1"/>
      <protection/>
    </xf>
    <xf numFmtId="3" fontId="20" fillId="0" borderId="28" xfId="19" applyNumberFormat="1" applyFont="1" applyBorder="1" applyAlignment="1">
      <alignment horizontal="center"/>
      <protection/>
    </xf>
    <xf numFmtId="3" fontId="13" fillId="0" borderId="2" xfId="22" applyNumberFormat="1" applyFont="1" applyBorder="1" applyAlignment="1">
      <alignment vertical="center"/>
      <protection/>
    </xf>
    <xf numFmtId="3" fontId="20" fillId="0" borderId="28" xfId="22" applyNumberFormat="1" applyFont="1" applyBorder="1" applyAlignment="1">
      <alignment vertical="center" wrapText="1"/>
      <protection/>
    </xf>
    <xf numFmtId="3" fontId="20" fillId="0" borderId="1" xfId="22" applyNumberFormat="1" applyFont="1" applyBorder="1" applyAlignment="1">
      <alignment horizontal="center" vertical="center" wrapText="1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2" fontId="9" fillId="0" borderId="30" xfId="22" applyNumberFormat="1" applyFont="1" applyBorder="1" applyAlignment="1">
      <alignment horizontal="center" vertical="center"/>
      <protection/>
    </xf>
    <xf numFmtId="2" fontId="15" fillId="0" borderId="30" xfId="22" applyNumberFormat="1" applyFont="1" applyBorder="1" applyAlignment="1">
      <alignment horizontal="right" vertical="center" wrapText="1"/>
      <protection/>
    </xf>
    <xf numFmtId="3" fontId="15" fillId="0" borderId="28" xfId="22" applyNumberFormat="1" applyFont="1" applyBorder="1" applyAlignment="1">
      <alignment horizontal="center" vertical="center" wrapText="1"/>
      <protection/>
    </xf>
    <xf numFmtId="3" fontId="15" fillId="0" borderId="33" xfId="22" applyNumberFormat="1" applyFont="1" applyBorder="1" applyAlignment="1">
      <alignment horizontal="center" vertical="center" wrapText="1"/>
      <protection/>
    </xf>
    <xf numFmtId="3" fontId="15" fillId="0" borderId="9" xfId="22" applyNumberFormat="1" applyFont="1" applyBorder="1" applyAlignment="1">
      <alignment horizontal="center" vertical="center" wrapText="1"/>
      <protection/>
    </xf>
    <xf numFmtId="3" fontId="15" fillId="0" borderId="20" xfId="22" applyNumberFormat="1" applyFont="1" applyBorder="1" applyAlignment="1">
      <alignment horizontal="center" vertical="center" wrapText="1"/>
      <protection/>
    </xf>
    <xf numFmtId="0" fontId="4" fillId="0" borderId="0" xfId="24" applyFont="1" applyAlignment="1">
      <alignment vertical="center" wrapText="1"/>
      <protection/>
    </xf>
    <xf numFmtId="0" fontId="24" fillId="0" borderId="0" xfId="24" applyFont="1">
      <alignment/>
      <protection/>
    </xf>
    <xf numFmtId="0" fontId="25" fillId="0" borderId="0" xfId="24" applyFont="1">
      <alignment/>
      <protection/>
    </xf>
    <xf numFmtId="3" fontId="25" fillId="0" borderId="0" xfId="24" applyNumberFormat="1" applyFont="1">
      <alignment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24" applyFont="1" applyAlignment="1">
      <alignment textRotation="180"/>
      <protection/>
    </xf>
    <xf numFmtId="0" fontId="26" fillId="2" borderId="42" xfId="24" applyFont="1" applyFill="1" applyBorder="1" applyAlignment="1">
      <alignment horizontal="center" vertical="center" wrapText="1"/>
      <protection/>
    </xf>
    <xf numFmtId="0" fontId="25" fillId="0" borderId="0" xfId="24" applyFont="1" applyAlignment="1">
      <alignment vertical="center" wrapText="1"/>
      <protection/>
    </xf>
    <xf numFmtId="0" fontId="26" fillId="2" borderId="31" xfId="24" applyFont="1" applyFill="1" applyBorder="1" applyAlignment="1">
      <alignment horizontal="center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27" fillId="0" borderId="43" xfId="24" applyFont="1" applyFill="1" applyBorder="1" applyAlignment="1">
      <alignment horizontal="center" vertical="center" wrapText="1"/>
      <protection/>
    </xf>
    <xf numFmtId="0" fontId="27" fillId="0" borderId="11" xfId="24" applyFont="1" applyFill="1" applyBorder="1" applyAlignment="1">
      <alignment horizontal="center" vertical="center" wrapText="1"/>
      <protection/>
    </xf>
    <xf numFmtId="3" fontId="22" fillId="0" borderId="11" xfId="24" applyNumberFormat="1" applyFont="1" applyFill="1" applyBorder="1" applyAlignment="1">
      <alignment horizontal="center" vertical="center" wrapText="1"/>
      <protection/>
    </xf>
    <xf numFmtId="0" fontId="22" fillId="0" borderId="11" xfId="24" applyFont="1" applyFill="1" applyBorder="1" applyAlignment="1">
      <alignment horizontal="center" vertical="center" wrapText="1"/>
      <protection/>
    </xf>
    <xf numFmtId="0" fontId="22" fillId="0" borderId="44" xfId="24" applyFont="1" applyFill="1" applyBorder="1" applyAlignment="1">
      <alignment horizontal="center" vertical="center" wrapText="1"/>
      <protection/>
    </xf>
    <xf numFmtId="0" fontId="27" fillId="0" borderId="0" xfId="24" applyFont="1" applyFill="1" applyAlignment="1">
      <alignment horizontal="center" textRotation="180"/>
      <protection/>
    </xf>
    <xf numFmtId="0" fontId="27" fillId="0" borderId="0" xfId="24" applyFont="1" applyFill="1" applyAlignment="1">
      <alignment horizontal="center" vertical="center" wrapText="1"/>
      <protection/>
    </xf>
    <xf numFmtId="3" fontId="26" fillId="0" borderId="2" xfId="24" applyNumberFormat="1" applyFont="1" applyFill="1" applyBorder="1" applyAlignment="1">
      <alignment vertical="center" wrapText="1"/>
      <protection/>
    </xf>
    <xf numFmtId="3" fontId="26" fillId="0" borderId="41" xfId="24" applyNumberFormat="1" applyFont="1" applyFill="1" applyBorder="1" applyAlignment="1">
      <alignment vertical="center" wrapText="1"/>
      <protection/>
    </xf>
    <xf numFmtId="3" fontId="2" fillId="0" borderId="18" xfId="24" applyNumberFormat="1" applyFont="1" applyFill="1" applyBorder="1" applyAlignment="1">
      <alignment vertical="center" wrapText="1"/>
      <protection/>
    </xf>
    <xf numFmtId="0" fontId="26" fillId="0" borderId="0" xfId="24" applyFont="1" applyFill="1" applyAlignment="1">
      <alignment textRotation="180"/>
      <protection/>
    </xf>
    <xf numFmtId="0" fontId="25" fillId="0" borderId="0" xfId="24" applyFont="1" applyFill="1" applyAlignment="1">
      <alignment vertical="center" wrapText="1"/>
      <protection/>
    </xf>
    <xf numFmtId="3" fontId="5" fillId="0" borderId="45" xfId="24" applyNumberFormat="1" applyFont="1" applyFill="1" applyBorder="1" applyAlignment="1">
      <alignment vertical="center" wrapText="1"/>
      <protection/>
    </xf>
    <xf numFmtId="3" fontId="5" fillId="0" borderId="46" xfId="24" applyNumberFormat="1" applyFont="1" applyFill="1" applyBorder="1" applyAlignment="1">
      <alignment vertical="center" wrapText="1"/>
      <protection/>
    </xf>
    <xf numFmtId="3" fontId="2" fillId="0" borderId="47" xfId="24" applyNumberFormat="1" applyFont="1" applyFill="1" applyBorder="1" applyAlignment="1">
      <alignment vertical="center" wrapText="1"/>
      <protection/>
    </xf>
    <xf numFmtId="0" fontId="2" fillId="0" borderId="48" xfId="24" applyFont="1" applyFill="1" applyBorder="1" applyAlignment="1">
      <alignment horizontal="center" vertical="center" wrapText="1"/>
      <protection/>
    </xf>
    <xf numFmtId="0" fontId="2" fillId="0" borderId="7" xfId="24" applyFont="1" applyFill="1" applyBorder="1" applyAlignment="1">
      <alignment vertical="center" wrapText="1"/>
      <protection/>
    </xf>
    <xf numFmtId="0" fontId="2" fillId="0" borderId="7" xfId="24" applyNumberFormat="1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vertical="center" wrapText="1"/>
      <protection/>
    </xf>
    <xf numFmtId="3" fontId="27" fillId="0" borderId="21" xfId="24" applyNumberFormat="1" applyFont="1" applyFill="1" applyBorder="1" applyAlignment="1">
      <alignment vertical="center" wrapText="1"/>
      <protection/>
    </xf>
    <xf numFmtId="0" fontId="2" fillId="0" borderId="49" xfId="24" applyFont="1" applyFill="1" applyBorder="1" applyAlignment="1">
      <alignment horizontal="center" vertical="center" wrapText="1"/>
      <protection/>
    </xf>
    <xf numFmtId="3" fontId="25" fillId="0" borderId="7" xfId="24" applyNumberFormat="1" applyFont="1" applyFill="1" applyBorder="1" applyAlignment="1">
      <alignment horizontal="right" vertical="center" wrapText="1"/>
      <protection/>
    </xf>
    <xf numFmtId="3" fontId="28" fillId="0" borderId="7" xfId="24" applyNumberFormat="1" applyFont="1" applyFill="1" applyBorder="1" applyAlignment="1">
      <alignment horizontal="center" vertical="center" wrapText="1"/>
      <protection/>
    </xf>
    <xf numFmtId="0" fontId="2" fillId="0" borderId="9" xfId="24" applyNumberFormat="1" applyFont="1" applyFill="1" applyBorder="1" applyAlignment="1">
      <alignment horizontal="center" vertical="center" wrapText="1"/>
      <protection/>
    </xf>
    <xf numFmtId="3" fontId="23" fillId="0" borderId="9" xfId="24" applyNumberFormat="1" applyFont="1" applyFill="1" applyBorder="1" applyAlignment="1">
      <alignment vertical="center" wrapText="1"/>
      <protection/>
    </xf>
    <xf numFmtId="3" fontId="29" fillId="0" borderId="7" xfId="24" applyNumberFormat="1" applyFont="1" applyFill="1" applyBorder="1" applyAlignment="1">
      <alignment vertical="center" wrapText="1"/>
      <protection/>
    </xf>
    <xf numFmtId="3" fontId="27" fillId="0" borderId="12" xfId="24" applyNumberFormat="1" applyFont="1" applyFill="1" applyBorder="1" applyAlignment="1">
      <alignment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3" fontId="30" fillId="0" borderId="7" xfId="24" applyNumberFormat="1" applyFont="1" applyFill="1" applyBorder="1" applyAlignment="1">
      <alignment vertical="center" wrapText="1"/>
      <protection/>
    </xf>
    <xf numFmtId="0" fontId="2" fillId="0" borderId="9" xfId="24" applyFont="1" applyFill="1" applyBorder="1" applyAlignment="1">
      <alignment horizontal="left" vertical="center" wrapText="1"/>
      <protection/>
    </xf>
    <xf numFmtId="0" fontId="2" fillId="0" borderId="20" xfId="24" applyNumberFormat="1" applyFont="1" applyFill="1" applyBorder="1" applyAlignment="1">
      <alignment horizontal="center" vertical="center" wrapText="1"/>
      <protection/>
    </xf>
    <xf numFmtId="3" fontId="25" fillId="0" borderId="9" xfId="24" applyNumberFormat="1" applyFont="1" applyFill="1" applyBorder="1" applyAlignment="1">
      <alignment vertical="center" wrapText="1"/>
      <protection/>
    </xf>
    <xf numFmtId="3" fontId="25" fillId="0" borderId="21" xfId="24" applyNumberFormat="1" applyFont="1" applyFill="1" applyBorder="1" applyAlignment="1">
      <alignment vertical="center" wrapText="1"/>
      <protection/>
    </xf>
    <xf numFmtId="0" fontId="2" fillId="0" borderId="51" xfId="24" applyFont="1" applyFill="1" applyBorder="1" applyAlignment="1">
      <alignment horizontal="center" vertical="center" wrapText="1"/>
      <protection/>
    </xf>
    <xf numFmtId="0" fontId="2" fillId="0" borderId="52" xfId="24" applyFont="1" applyFill="1" applyBorder="1" applyAlignment="1">
      <alignment vertical="center" wrapText="1"/>
      <protection/>
    </xf>
    <xf numFmtId="1" fontId="2" fillId="0" borderId="53" xfId="24" applyNumberFormat="1" applyFont="1" applyFill="1" applyBorder="1" applyAlignment="1">
      <alignment horizontal="center" vertical="center" wrapText="1"/>
      <protection/>
    </xf>
    <xf numFmtId="3" fontId="25" fillId="0" borderId="52" xfId="24" applyNumberFormat="1" applyFont="1" applyFill="1" applyBorder="1" applyAlignment="1">
      <alignment vertical="center" wrapText="1"/>
      <protection/>
    </xf>
    <xf numFmtId="3" fontId="25" fillId="0" borderId="54" xfId="24" applyNumberFormat="1" applyFont="1" applyFill="1" applyBorder="1" applyAlignment="1">
      <alignment vertical="center" wrapText="1"/>
      <protection/>
    </xf>
    <xf numFmtId="3" fontId="2" fillId="0" borderId="55" xfId="24" applyNumberFormat="1" applyFont="1" applyFill="1" applyBorder="1" applyAlignment="1">
      <alignment vertical="center" wrapText="1"/>
      <protection/>
    </xf>
    <xf numFmtId="3" fontId="2" fillId="0" borderId="56" xfId="24" applyNumberFormat="1" applyFont="1" applyFill="1" applyBorder="1" applyAlignment="1">
      <alignment vertical="center" wrapText="1"/>
      <protection/>
    </xf>
    <xf numFmtId="0" fontId="25" fillId="0" borderId="0" xfId="24" applyFont="1" applyBorder="1">
      <alignment/>
      <protection/>
    </xf>
    <xf numFmtId="3" fontId="25" fillId="0" borderId="0" xfId="24" applyNumberFormat="1" applyFont="1" applyBorder="1">
      <alignment/>
      <protection/>
    </xf>
    <xf numFmtId="3" fontId="2" fillId="0" borderId="0" xfId="24" applyNumberFormat="1" applyFont="1" applyFill="1" applyBorder="1" applyAlignment="1">
      <alignment horizontal="center" vertical="center" wrapText="1"/>
      <protection/>
    </xf>
    <xf numFmtId="0" fontId="26" fillId="0" borderId="0" xfId="24" applyFont="1" applyBorder="1" applyAlignment="1">
      <alignment textRotation="180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27" fillId="0" borderId="48" xfId="24" applyFont="1" applyFill="1" applyBorder="1" applyAlignment="1">
      <alignment horizontal="center" vertical="center" wrapText="1"/>
      <protection/>
    </xf>
    <xf numFmtId="0" fontId="27" fillId="0" borderId="9" xfId="24" applyFont="1" applyFill="1" applyBorder="1" applyAlignment="1">
      <alignment horizontal="center" vertical="center" wrapText="1"/>
      <protection/>
    </xf>
    <xf numFmtId="3" fontId="22" fillId="0" borderId="9" xfId="24" applyNumberFormat="1" applyFont="1" applyFill="1" applyBorder="1" applyAlignment="1">
      <alignment horizontal="center" vertical="center" wrapText="1"/>
      <protection/>
    </xf>
    <xf numFmtId="0" fontId="22" fillId="0" borderId="9" xfId="24" applyFont="1" applyFill="1" applyBorder="1" applyAlignment="1">
      <alignment horizontal="center" vertical="center" wrapText="1"/>
      <protection/>
    </xf>
    <xf numFmtId="3" fontId="26" fillId="0" borderId="2" xfId="21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horizontal="center" vertical="center" wrapText="1"/>
      <protection/>
    </xf>
    <xf numFmtId="0" fontId="26" fillId="0" borderId="0" xfId="21" applyFont="1" applyFill="1" applyAlignment="1">
      <alignment textRotation="180"/>
      <protection/>
    </xf>
    <xf numFmtId="0" fontId="25" fillId="0" borderId="0" xfId="21" applyFont="1" applyFill="1" applyAlignment="1">
      <alignment vertical="center" wrapText="1"/>
      <protection/>
    </xf>
    <xf numFmtId="3" fontId="5" fillId="0" borderId="57" xfId="21" applyNumberFormat="1" applyFont="1" applyFill="1" applyBorder="1" applyAlignment="1">
      <alignment vertical="center" wrapText="1"/>
      <protection/>
    </xf>
    <xf numFmtId="0" fontId="2" fillId="0" borderId="58" xfId="24" applyFont="1" applyFill="1" applyBorder="1" applyAlignment="1">
      <alignment vertical="center" wrapText="1"/>
      <protection/>
    </xf>
    <xf numFmtId="0" fontId="2" fillId="0" borderId="59" xfId="24" applyFont="1" applyFill="1" applyBorder="1" applyAlignment="1">
      <alignment horizontal="center" vertical="center" wrapText="1"/>
      <protection/>
    </xf>
    <xf numFmtId="0" fontId="2" fillId="0" borderId="60" xfId="24" applyFont="1" applyFill="1" applyBorder="1" applyAlignment="1">
      <alignment vertical="center" wrapText="1"/>
      <protection/>
    </xf>
    <xf numFmtId="1" fontId="2" fillId="0" borderId="60" xfId="24" applyNumberFormat="1" applyFont="1" applyFill="1" applyBorder="1" applyAlignment="1">
      <alignment horizontal="center" vertical="center" wrapText="1"/>
      <protection/>
    </xf>
    <xf numFmtId="3" fontId="25" fillId="0" borderId="60" xfId="24" applyNumberFormat="1" applyFont="1" applyFill="1" applyBorder="1" applyAlignment="1">
      <alignment vertical="center" wrapText="1"/>
      <protection/>
    </xf>
    <xf numFmtId="3" fontId="27" fillId="0" borderId="60" xfId="24" applyNumberFormat="1" applyFont="1" applyFill="1" applyBorder="1" applyAlignment="1">
      <alignment vertical="center" wrapText="1"/>
      <protection/>
    </xf>
    <xf numFmtId="0" fontId="2" fillId="0" borderId="0" xfId="24" applyFont="1" applyBorder="1">
      <alignment/>
      <protection/>
    </xf>
    <xf numFmtId="0" fontId="27" fillId="0" borderId="7" xfId="24" applyFont="1" applyFill="1" applyBorder="1" applyAlignment="1">
      <alignment horizontal="center" vertical="center" wrapText="1"/>
      <protection/>
    </xf>
    <xf numFmtId="3" fontId="22" fillId="0" borderId="7" xfId="24" applyNumberFormat="1" applyFont="1" applyFill="1" applyBorder="1" applyAlignment="1">
      <alignment horizontal="center" vertical="center" wrapText="1"/>
      <protection/>
    </xf>
    <xf numFmtId="0" fontId="22" fillId="0" borderId="7" xfId="24" applyFont="1" applyFill="1" applyBorder="1" applyAlignment="1">
      <alignment horizontal="center" vertical="center" wrapText="1"/>
      <protection/>
    </xf>
    <xf numFmtId="0" fontId="2" fillId="0" borderId="9" xfId="24" applyFont="1" applyFill="1" applyBorder="1" applyAlignment="1">
      <alignment vertical="center" wrapText="1"/>
      <protection/>
    </xf>
    <xf numFmtId="1" fontId="2" fillId="0" borderId="9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vertical="center" wrapText="1"/>
      <protection/>
    </xf>
    <xf numFmtId="1" fontId="2" fillId="0" borderId="7" xfId="24" applyNumberFormat="1" applyFont="1" applyFill="1" applyBorder="1" applyAlignment="1">
      <alignment horizontal="center" vertical="center" wrapText="1"/>
      <protection/>
    </xf>
    <xf numFmtId="3" fontId="27" fillId="0" borderId="7" xfId="24" applyNumberFormat="1" applyFont="1" applyFill="1" applyBorder="1" applyAlignment="1">
      <alignment vertical="center" wrapText="1"/>
      <protection/>
    </xf>
    <xf numFmtId="0" fontId="2" fillId="0" borderId="61" xfId="24" applyFont="1" applyFill="1" applyBorder="1" applyAlignment="1">
      <alignment horizontal="center" vertical="center" wrapText="1"/>
      <protection/>
    </xf>
    <xf numFmtId="0" fontId="2" fillId="0" borderId="10" xfId="24" applyFont="1" applyFill="1" applyBorder="1" applyAlignment="1">
      <alignment vertical="center" wrapText="1"/>
      <protection/>
    </xf>
    <xf numFmtId="1" fontId="2" fillId="0" borderId="10" xfId="24" applyNumberFormat="1" applyFont="1" applyFill="1" applyBorder="1" applyAlignment="1">
      <alignment vertical="center" wrapText="1"/>
      <protection/>
    </xf>
    <xf numFmtId="3" fontId="25" fillId="0" borderId="10" xfId="24" applyNumberFormat="1" applyFont="1" applyFill="1" applyBorder="1" applyAlignment="1">
      <alignment vertical="center" wrapText="1"/>
      <protection/>
    </xf>
    <xf numFmtId="3" fontId="25" fillId="0" borderId="62" xfId="24" applyNumberFormat="1" applyFont="1" applyFill="1" applyBorder="1" applyAlignment="1">
      <alignment vertical="center" wrapText="1"/>
      <protection/>
    </xf>
    <xf numFmtId="3" fontId="27" fillId="0" borderId="62" xfId="24" applyNumberFormat="1" applyFont="1" applyFill="1" applyBorder="1" applyAlignment="1">
      <alignment vertical="center" wrapText="1"/>
      <protection/>
    </xf>
    <xf numFmtId="0" fontId="2" fillId="0" borderId="18" xfId="24" applyFont="1" applyFill="1" applyBorder="1" applyAlignment="1">
      <alignment vertical="center" wrapText="1"/>
      <protection/>
    </xf>
    <xf numFmtId="3" fontId="5" fillId="0" borderId="63" xfId="24" applyNumberFormat="1" applyFont="1" applyFill="1" applyBorder="1" applyAlignment="1">
      <alignment vertical="center" wrapText="1"/>
      <protection/>
    </xf>
    <xf numFmtId="0" fontId="25" fillId="0" borderId="61" xfId="24" applyFont="1" applyFill="1" applyBorder="1" applyAlignment="1">
      <alignment horizontal="center" vertical="center" wrapText="1"/>
      <protection/>
    </xf>
    <xf numFmtId="1" fontId="2" fillId="0" borderId="20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left" vertical="center" wrapText="1"/>
      <protection/>
    </xf>
    <xf numFmtId="3" fontId="5" fillId="0" borderId="47" xfId="24" applyNumberFormat="1" applyFont="1" applyFill="1" applyBorder="1" applyAlignment="1">
      <alignment vertical="center" wrapText="1"/>
      <protection/>
    </xf>
    <xf numFmtId="0" fontId="26" fillId="0" borderId="64" xfId="24" applyFont="1" applyFill="1" applyBorder="1" applyAlignment="1">
      <alignment vertical="center" wrapText="1"/>
      <protection/>
    </xf>
    <xf numFmtId="3" fontId="26" fillId="0" borderId="65" xfId="24" applyNumberFormat="1" applyFont="1" applyFill="1" applyBorder="1" applyAlignment="1">
      <alignment vertical="center" wrapText="1"/>
      <protection/>
    </xf>
    <xf numFmtId="3" fontId="26" fillId="0" borderId="18" xfId="24" applyNumberFormat="1" applyFont="1" applyFill="1" applyBorder="1" applyAlignment="1">
      <alignment vertical="center" wrapText="1"/>
      <protection/>
    </xf>
    <xf numFmtId="0" fontId="20" fillId="0" borderId="0" xfId="24" applyFont="1" applyAlignment="1">
      <alignment vertical="top"/>
      <protection/>
    </xf>
    <xf numFmtId="0" fontId="26" fillId="0" borderId="0" xfId="24" applyFont="1" applyAlignment="1">
      <alignment vertical="center" wrapText="1"/>
      <protection/>
    </xf>
    <xf numFmtId="3" fontId="26" fillId="0" borderId="0" xfId="24" applyNumberFormat="1" applyFont="1" applyBorder="1" applyAlignment="1">
      <alignment vertical="center" wrapText="1"/>
      <protection/>
    </xf>
    <xf numFmtId="0" fontId="32" fillId="0" borderId="0" xfId="24" applyFont="1">
      <alignment/>
      <protection/>
    </xf>
    <xf numFmtId="3" fontId="32" fillId="0" borderId="0" xfId="24" applyNumberFormat="1" applyFont="1">
      <alignment/>
      <protection/>
    </xf>
    <xf numFmtId="0" fontId="32" fillId="0" borderId="0" xfId="24" applyFont="1" applyAlignment="1">
      <alignment horizontal="right"/>
      <protection/>
    </xf>
    <xf numFmtId="0" fontId="33" fillId="0" borderId="0" xfId="24" applyFont="1">
      <alignment/>
      <protection/>
    </xf>
    <xf numFmtId="3" fontId="17" fillId="0" borderId="0" xfId="24" applyNumberFormat="1" applyFont="1">
      <alignment/>
      <protection/>
    </xf>
    <xf numFmtId="3" fontId="2" fillId="0" borderId="50" xfId="24" applyNumberFormat="1" applyFont="1" applyFill="1" applyBorder="1" applyAlignment="1">
      <alignment vertical="center" wrapText="1"/>
      <protection/>
    </xf>
    <xf numFmtId="3" fontId="2" fillId="0" borderId="66" xfId="24" applyNumberFormat="1" applyFont="1" applyFill="1" applyBorder="1" applyAlignment="1">
      <alignment horizontal="center" vertical="center" wrapText="1"/>
      <protection/>
    </xf>
    <xf numFmtId="3" fontId="2" fillId="0" borderId="55" xfId="24" applyNumberFormat="1" applyFont="1" applyFill="1" applyBorder="1" applyAlignment="1">
      <alignment horizontal="center" vertical="center" wrapText="1"/>
      <protection/>
    </xf>
    <xf numFmtId="3" fontId="2" fillId="0" borderId="67" xfId="24" applyNumberFormat="1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3" fontId="6" fillId="2" borderId="26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0" fontId="26" fillId="2" borderId="26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0" fontId="26" fillId="2" borderId="34" xfId="24" applyFont="1" applyFill="1" applyBorder="1" applyAlignment="1">
      <alignment horizontal="center" vertical="center" wrapText="1"/>
      <protection/>
    </xf>
    <xf numFmtId="0" fontId="26" fillId="2" borderId="68" xfId="24" applyFont="1" applyFill="1" applyBorder="1" applyAlignment="1">
      <alignment horizontal="center" vertical="center" wrapText="1"/>
      <protection/>
    </xf>
    <xf numFmtId="0" fontId="31" fillId="2" borderId="69" xfId="24" applyFont="1" applyFill="1" applyBorder="1" applyAlignment="1">
      <alignment horizontal="center" vertical="center" wrapText="1"/>
      <protection/>
    </xf>
    <xf numFmtId="0" fontId="31" fillId="2" borderId="70" xfId="24" applyFont="1" applyFill="1" applyBorder="1" applyAlignment="1">
      <alignment horizontal="center" vertical="center" wrapText="1"/>
      <protection/>
    </xf>
    <xf numFmtId="3" fontId="20" fillId="0" borderId="14" xfId="22" applyNumberFormat="1" applyFont="1" applyBorder="1" applyAlignment="1">
      <alignment horizontal="center" vertical="center" wrapText="1"/>
      <protection/>
    </xf>
    <xf numFmtId="3" fontId="34" fillId="0" borderId="6" xfId="22" applyNumberFormat="1" applyFont="1" applyBorder="1" applyAlignment="1">
      <alignment horizontal="center" vertical="center"/>
      <protection/>
    </xf>
    <xf numFmtId="49" fontId="2" fillId="0" borderId="27" xfId="22" applyNumberFormat="1" applyBorder="1" applyAlignment="1">
      <alignment horizontal="center" vertical="center"/>
      <protection/>
    </xf>
    <xf numFmtId="49" fontId="2" fillId="0" borderId="71" xfId="22" applyNumberFormat="1" applyBorder="1" applyAlignment="1">
      <alignment horizontal="center" vertical="center"/>
      <protection/>
    </xf>
    <xf numFmtId="0" fontId="2" fillId="0" borderId="23" xfId="22" applyBorder="1" applyAlignment="1">
      <alignment horizontal="center" vertical="center"/>
      <protection/>
    </xf>
    <xf numFmtId="3" fontId="2" fillId="0" borderId="15" xfId="22" applyNumberFormat="1" applyBorder="1" applyAlignment="1">
      <alignment vertical="center"/>
      <protection/>
    </xf>
    <xf numFmtId="4" fontId="9" fillId="0" borderId="0" xfId="22" applyNumberFormat="1" applyFont="1">
      <alignment/>
      <protection/>
    </xf>
    <xf numFmtId="0" fontId="15" fillId="0" borderId="30" xfId="22" applyFont="1" applyBorder="1" applyAlignment="1">
      <alignment vertical="center" wrapText="1"/>
      <protection/>
    </xf>
    <xf numFmtId="3" fontId="20" fillId="0" borderId="28" xfId="22" applyNumberFormat="1" applyFont="1" applyBorder="1" applyAlignment="1">
      <alignment horizontal="center" vertical="center"/>
      <protection/>
    </xf>
    <xf numFmtId="3" fontId="15" fillId="0" borderId="28" xfId="22" applyNumberFormat="1" applyFont="1" applyBorder="1" applyAlignment="1">
      <alignment vertical="center"/>
      <protection/>
    </xf>
    <xf numFmtId="3" fontId="15" fillId="0" borderId="19" xfId="22" applyNumberFormat="1" applyFont="1" applyBorder="1" applyAlignment="1">
      <alignment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0" fontId="15" fillId="0" borderId="71" xfId="22" applyFont="1" applyBorder="1" applyAlignment="1">
      <alignment vertical="center" wrapText="1"/>
      <protection/>
    </xf>
    <xf numFmtId="0" fontId="10" fillId="0" borderId="27" xfId="0" applyFont="1" applyBorder="1" applyAlignment="1">
      <alignment vertical="center" wrapText="1"/>
    </xf>
    <xf numFmtId="3" fontId="21" fillId="0" borderId="13" xfId="0" applyNumberFormat="1" applyFont="1" applyBorder="1" applyAlignment="1">
      <alignment horizontal="center" vertical="center"/>
    </xf>
    <xf numFmtId="3" fontId="2" fillId="0" borderId="72" xfId="24" applyNumberFormat="1" applyFont="1" applyFill="1" applyBorder="1" applyAlignment="1">
      <alignment horizontal="center" vertical="center" wrapText="1"/>
      <protection/>
    </xf>
    <xf numFmtId="3" fontId="9" fillId="0" borderId="20" xfId="22" applyNumberFormat="1" applyFont="1" applyBorder="1" applyAlignment="1">
      <alignment horizontal="center" vertical="center"/>
      <protection/>
    </xf>
    <xf numFmtId="3" fontId="9" fillId="0" borderId="0" xfId="22" applyNumberFormat="1" applyFont="1" applyBorder="1" applyAlignment="1">
      <alignment horizontal="center" vertical="center"/>
      <protection/>
    </xf>
    <xf numFmtId="3" fontId="2" fillId="0" borderId="13" xfId="22" applyNumberFormat="1" applyBorder="1" applyAlignment="1">
      <alignment horizontal="center" vertical="center"/>
      <protection/>
    </xf>
    <xf numFmtId="3" fontId="2" fillId="0" borderId="1" xfId="22" applyNumberFormat="1" applyBorder="1" applyAlignment="1">
      <alignment vertical="center" wrapText="1"/>
      <protection/>
    </xf>
    <xf numFmtId="3" fontId="2" fillId="0" borderId="15" xfId="22" applyNumberFormat="1" applyBorder="1" applyAlignment="1">
      <alignment horizontal="center" vertical="center"/>
      <protection/>
    </xf>
    <xf numFmtId="3" fontId="2" fillId="0" borderId="4" xfId="22" applyNumberFormat="1" applyBorder="1" applyAlignment="1">
      <alignment vertical="center" wrapText="1"/>
      <protection/>
    </xf>
    <xf numFmtId="3" fontId="10" fillId="0" borderId="0" xfId="22" applyNumberFormat="1" applyFont="1" applyBorder="1" applyAlignment="1">
      <alignment horizontal="center" vertical="center"/>
      <protection/>
    </xf>
    <xf numFmtId="3" fontId="2" fillId="0" borderId="19" xfId="22" applyNumberFormat="1" applyBorder="1" applyAlignment="1">
      <alignment horizontal="center" vertical="center"/>
      <protection/>
    </xf>
    <xf numFmtId="3" fontId="2" fillId="0" borderId="14" xfId="22" applyNumberFormat="1" applyBorder="1" applyAlignment="1">
      <alignment horizontal="center" vertical="center"/>
      <protection/>
    </xf>
    <xf numFmtId="3" fontId="2" fillId="0" borderId="7" xfId="22" applyNumberFormat="1" applyFont="1" applyBorder="1" applyAlignment="1">
      <alignment vertical="center" wrapText="1"/>
      <protection/>
    </xf>
    <xf numFmtId="3" fontId="15" fillId="0" borderId="33" xfId="22" applyNumberFormat="1" applyFont="1" applyBorder="1" applyAlignment="1">
      <alignment horizontal="right" vertical="center" wrapText="1"/>
      <protection/>
    </xf>
    <xf numFmtId="3" fontId="9" fillId="0" borderId="16" xfId="22" applyNumberFormat="1" applyFont="1" applyBorder="1" applyAlignment="1">
      <alignment horizontal="center" vertical="center"/>
      <protection/>
    </xf>
    <xf numFmtId="3" fontId="9" fillId="0" borderId="7" xfId="22" applyNumberFormat="1" applyFont="1" applyBorder="1" applyAlignment="1">
      <alignment horizontal="center" vertical="center"/>
      <protection/>
    </xf>
    <xf numFmtId="3" fontId="9" fillId="0" borderId="22" xfId="22" applyNumberFormat="1" applyFont="1" applyBorder="1" applyAlignment="1">
      <alignment horizontal="center" vertical="center"/>
      <protection/>
    </xf>
    <xf numFmtId="3" fontId="15" fillId="0" borderId="13" xfId="22" applyNumberFormat="1" applyFont="1" applyBorder="1" applyAlignment="1">
      <alignment horizontal="right" vertical="center" wrapText="1"/>
      <protection/>
    </xf>
    <xf numFmtId="3" fontId="12" fillId="0" borderId="0" xfId="22" applyNumberFormat="1" applyFont="1" applyBorder="1" applyAlignment="1">
      <alignment horizontal="center" vertical="center"/>
      <protection/>
    </xf>
    <xf numFmtId="3" fontId="2" fillId="0" borderId="32" xfId="22" applyNumberFormat="1" applyBorder="1" applyAlignment="1">
      <alignment horizontal="center" vertical="center"/>
      <protection/>
    </xf>
    <xf numFmtId="3" fontId="20" fillId="0" borderId="19" xfId="22" applyNumberFormat="1" applyFont="1" applyBorder="1" applyAlignment="1">
      <alignment horizontal="right" vertical="center" wrapText="1"/>
      <protection/>
    </xf>
    <xf numFmtId="3" fontId="20" fillId="0" borderId="19" xfId="22" applyNumberFormat="1" applyFont="1" applyBorder="1" applyAlignment="1">
      <alignment horizontal="center" vertical="center"/>
      <protection/>
    </xf>
    <xf numFmtId="3" fontId="20" fillId="0" borderId="6" xfId="22" applyNumberFormat="1" applyFont="1" applyBorder="1" applyAlignment="1">
      <alignment horizontal="center" vertical="center"/>
      <protection/>
    </xf>
    <xf numFmtId="1" fontId="9" fillId="0" borderId="9" xfId="22" applyNumberFormat="1" applyFont="1" applyBorder="1" applyAlignment="1">
      <alignment horizontal="center" vertical="center"/>
      <protection/>
    </xf>
    <xf numFmtId="1" fontId="9" fillId="0" borderId="0" xfId="22" applyNumberFormat="1" applyFont="1" applyBorder="1" applyAlignment="1">
      <alignment horizontal="center" vertical="center"/>
      <protection/>
    </xf>
    <xf numFmtId="1" fontId="2" fillId="0" borderId="0" xfId="22" applyNumberFormat="1" applyBorder="1" applyAlignment="1">
      <alignment horizontal="center" vertical="center"/>
      <protection/>
    </xf>
    <xf numFmtId="1" fontId="10" fillId="0" borderId="0" xfId="22" applyNumberFormat="1" applyFont="1" applyBorder="1" applyAlignment="1">
      <alignment horizontal="center" vertical="center"/>
      <protection/>
    </xf>
    <xf numFmtId="1" fontId="9" fillId="0" borderId="7" xfId="22" applyNumberFormat="1" applyFont="1" applyBorder="1" applyAlignment="1">
      <alignment horizontal="center" vertical="center"/>
      <protection/>
    </xf>
    <xf numFmtId="0" fontId="2" fillId="0" borderId="0" xfId="25">
      <alignment/>
      <protection/>
    </xf>
    <xf numFmtId="0" fontId="2" fillId="0" borderId="9" xfId="25" applyBorder="1">
      <alignment/>
      <protection/>
    </xf>
    <xf numFmtId="0" fontId="0" fillId="0" borderId="9" xfId="25" applyFont="1" applyBorder="1" applyAlignment="1">
      <alignment horizontal="justify" vertical="center"/>
      <protection/>
    </xf>
    <xf numFmtId="4" fontId="2" fillId="0" borderId="9" xfId="15" applyNumberFormat="1" applyBorder="1" applyAlignment="1">
      <alignment horizontal="right" vertical="center"/>
    </xf>
    <xf numFmtId="0" fontId="31" fillId="0" borderId="11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justify" vertical="center" wrapText="1"/>
      <protection/>
    </xf>
    <xf numFmtId="4" fontId="2" fillId="0" borderId="11" xfId="15" applyNumberFormat="1" applyBorder="1" applyAlignment="1">
      <alignment horizontal="right" vertical="center"/>
    </xf>
    <xf numFmtId="4" fontId="2" fillId="0" borderId="0" xfId="25" applyNumberFormat="1">
      <alignment/>
      <protection/>
    </xf>
    <xf numFmtId="0" fontId="31" fillId="0" borderId="7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justify" vertical="center"/>
      <protection/>
    </xf>
    <xf numFmtId="4" fontId="2" fillId="0" borderId="7" xfId="15" applyNumberFormat="1" applyBorder="1" applyAlignment="1">
      <alignment horizontal="right" vertical="center"/>
    </xf>
    <xf numFmtId="0" fontId="2" fillId="0" borderId="11" xfId="25" applyBorder="1" applyAlignment="1">
      <alignment horizontal="center" vertical="center"/>
      <protection/>
    </xf>
    <xf numFmtId="0" fontId="0" fillId="0" borderId="11" xfId="25" applyFont="1" applyBorder="1" applyAlignment="1">
      <alignment horizontal="justify" vertical="center"/>
      <protection/>
    </xf>
    <xf numFmtId="4" fontId="26" fillId="0" borderId="18" xfId="15" applyNumberFormat="1" applyFont="1" applyBorder="1" applyAlignment="1">
      <alignment horizontal="right" vertical="center"/>
    </xf>
    <xf numFmtId="0" fontId="2" fillId="0" borderId="34" xfId="25" applyBorder="1" applyAlignment="1">
      <alignment horizontal="center" vertical="center"/>
      <protection/>
    </xf>
    <xf numFmtId="0" fontId="2" fillId="0" borderId="0" xfId="25" applyAlignment="1">
      <alignment horizontal="justify" vertical="center"/>
      <protection/>
    </xf>
    <xf numFmtId="181" fontId="2" fillId="0" borderId="68" xfId="15" applyNumberFormat="1" applyBorder="1" applyAlignment="1">
      <alignment/>
    </xf>
    <xf numFmtId="0" fontId="31" fillId="0" borderId="9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horizontal="left" vertical="center" wrapText="1"/>
      <protection/>
    </xf>
    <xf numFmtId="4" fontId="2" fillId="0" borderId="9" xfId="15" applyNumberFormat="1" applyBorder="1" applyAlignment="1">
      <alignment vertical="center"/>
    </xf>
    <xf numFmtId="0" fontId="0" fillId="0" borderId="7" xfId="25" applyFont="1" applyBorder="1" applyAlignment="1">
      <alignment horizontal="left" vertical="center" wrapText="1"/>
      <protection/>
    </xf>
    <xf numFmtId="4" fontId="2" fillId="0" borderId="7" xfId="15" applyNumberFormat="1" applyBorder="1" applyAlignment="1">
      <alignment vertical="center"/>
    </xf>
    <xf numFmtId="0" fontId="0" fillId="0" borderId="7" xfId="25" applyFont="1" applyBorder="1" applyAlignment="1">
      <alignment horizontal="justify" vertical="center" wrapText="1"/>
      <protection/>
    </xf>
    <xf numFmtId="0" fontId="2" fillId="0" borderId="7" xfId="25" applyBorder="1" applyAlignment="1">
      <alignment horizontal="center" vertical="center"/>
      <protection/>
    </xf>
    <xf numFmtId="0" fontId="0" fillId="0" borderId="7" xfId="25" applyFont="1" applyBorder="1" applyAlignment="1">
      <alignment horizontal="right" vertical="center"/>
      <protection/>
    </xf>
    <xf numFmtId="0" fontId="0" fillId="0" borderId="11" xfId="25" applyFont="1" applyBorder="1" applyAlignment="1">
      <alignment horizontal="right" vertical="center"/>
      <protection/>
    </xf>
    <xf numFmtId="4" fontId="2" fillId="0" borderId="11" xfId="15" applyNumberFormat="1" applyBorder="1" applyAlignment="1">
      <alignment vertical="center"/>
    </xf>
    <xf numFmtId="4" fontId="26" fillId="0" borderId="18" xfId="15" applyNumberFormat="1" applyFont="1" applyBorder="1" applyAlignment="1">
      <alignment vertical="center"/>
    </xf>
    <xf numFmtId="0" fontId="2" fillId="0" borderId="0" xfId="25" applyAlignment="1">
      <alignment vertical="center"/>
      <protection/>
    </xf>
    <xf numFmtId="0" fontId="2" fillId="0" borderId="0" xfId="25" applyAlignment="1">
      <alignment horizontal="center" vertical="center"/>
      <protection/>
    </xf>
    <xf numFmtId="181" fontId="2" fillId="0" borderId="0" xfId="15" applyNumberFormat="1" applyAlignment="1">
      <alignment/>
    </xf>
    <xf numFmtId="0" fontId="0" fillId="0" borderId="0" xfId="21" applyAlignme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>
      <alignment horizontal="center" vertical="center"/>
      <protection/>
    </xf>
    <xf numFmtId="0" fontId="37" fillId="0" borderId="64" xfId="21" applyFont="1" applyBorder="1" applyAlignment="1">
      <alignment vertical="center"/>
      <protection/>
    </xf>
    <xf numFmtId="0" fontId="37" fillId="0" borderId="73" xfId="21" applyFont="1" applyBorder="1" applyAlignment="1">
      <alignment vertical="center"/>
      <protection/>
    </xf>
    <xf numFmtId="3" fontId="37" fillId="0" borderId="18" xfId="21" applyNumberFormat="1" applyFont="1" applyBorder="1" applyAlignment="1">
      <alignment vertical="center"/>
      <protection/>
    </xf>
    <xf numFmtId="0" fontId="37" fillId="0" borderId="9" xfId="21" applyFont="1" applyBorder="1" applyAlignment="1">
      <alignment vertical="center"/>
      <protection/>
    </xf>
    <xf numFmtId="3" fontId="37" fillId="0" borderId="9" xfId="21" applyNumberFormat="1" applyFont="1" applyBorder="1" applyAlignment="1">
      <alignment vertical="center"/>
      <protection/>
    </xf>
    <xf numFmtId="0" fontId="22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vertical="center" wrapText="1"/>
      <protection/>
    </xf>
    <xf numFmtId="0" fontId="0" fillId="0" borderId="5" xfId="21" applyFont="1" applyBorder="1" applyAlignment="1">
      <alignment vertical="center"/>
      <protection/>
    </xf>
    <xf numFmtId="3" fontId="0" fillId="0" borderId="5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22" fillId="0" borderId="28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8" xfId="21" applyFont="1" applyBorder="1" applyAlignment="1">
      <alignment vertical="center" wrapText="1"/>
      <protection/>
    </xf>
    <xf numFmtId="0" fontId="0" fillId="0" borderId="28" xfId="21" applyFont="1" applyBorder="1" applyAlignment="1">
      <alignment vertical="center"/>
      <protection/>
    </xf>
    <xf numFmtId="3" fontId="0" fillId="0" borderId="28" xfId="21" applyNumberFormat="1" applyFont="1" applyBorder="1" applyAlignment="1">
      <alignment vertical="center"/>
      <protection/>
    </xf>
    <xf numFmtId="0" fontId="22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vertical="center" wrapText="1"/>
      <protection/>
    </xf>
    <xf numFmtId="3" fontId="0" fillId="0" borderId="7" xfId="21" applyNumberFormat="1" applyFont="1" applyBorder="1" applyAlignment="1">
      <alignment vertical="center"/>
      <protection/>
    </xf>
    <xf numFmtId="0" fontId="37" fillId="0" borderId="41" xfId="21" applyFont="1" applyBorder="1" applyAlignment="1">
      <alignment vertical="center"/>
      <protection/>
    </xf>
    <xf numFmtId="3" fontId="37" fillId="0" borderId="2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center" vertical="center" wrapText="1"/>
      <protection/>
    </xf>
    <xf numFmtId="3" fontId="0" fillId="0" borderId="0" xfId="21" applyNumberFormat="1" applyAlignment="1">
      <alignment vertical="center"/>
      <protection/>
    </xf>
    <xf numFmtId="0" fontId="22" fillId="0" borderId="7" xfId="2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7" xfId="21" applyNumberFormat="1" applyFont="1" applyFill="1" applyBorder="1" applyAlignment="1">
      <alignment horizontal="center" vertical="center" wrapText="1"/>
      <protection/>
    </xf>
    <xf numFmtId="0" fontId="0" fillId="0" borderId="7" xfId="21" applyFont="1" applyFill="1" applyBorder="1" applyAlignment="1">
      <alignment vertical="center" wrapText="1"/>
      <protection/>
    </xf>
    <xf numFmtId="3" fontId="0" fillId="0" borderId="7" xfId="21" applyNumberFormat="1" applyFont="1" applyFill="1" applyBorder="1" applyAlignment="1">
      <alignment horizontal="right" vertical="center" wrapText="1"/>
      <protection/>
    </xf>
    <xf numFmtId="3" fontId="0" fillId="0" borderId="7" xfId="21" applyNumberFormat="1" applyFont="1" applyFill="1" applyBorder="1" applyAlignment="1">
      <alignment vertical="center"/>
      <protection/>
    </xf>
    <xf numFmtId="0" fontId="37" fillId="0" borderId="34" xfId="21" applyFont="1" applyBorder="1" applyAlignment="1">
      <alignment vertical="center"/>
      <protection/>
    </xf>
    <xf numFmtId="0" fontId="37" fillId="0" borderId="42" xfId="21" applyFont="1" applyBorder="1" applyAlignment="1">
      <alignment vertical="center"/>
      <protection/>
    </xf>
    <xf numFmtId="3" fontId="37" fillId="0" borderId="3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 wrapText="1"/>
      <protection/>
    </xf>
    <xf numFmtId="3" fontId="6" fillId="0" borderId="18" xfId="21" applyNumberFormat="1" applyFont="1" applyBorder="1" applyAlignment="1">
      <alignment horizontal="center" vertical="center"/>
      <protection/>
    </xf>
    <xf numFmtId="4" fontId="0" fillId="0" borderId="0" xfId="21" applyNumberFormat="1" applyAlignment="1">
      <alignment vertical="center"/>
      <protection/>
    </xf>
    <xf numFmtId="0" fontId="2" fillId="0" borderId="0" xfId="21" applyFont="1">
      <alignment/>
      <protection/>
    </xf>
    <xf numFmtId="0" fontId="38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4" fontId="38" fillId="0" borderId="0" xfId="21" applyNumberFormat="1" applyFont="1" applyAlignment="1">
      <alignment horizontal="right" vertical="center" wrapText="1"/>
      <protection/>
    </xf>
    <xf numFmtId="0" fontId="38" fillId="0" borderId="0" xfId="21" applyFont="1" applyAlignment="1">
      <alignment horizontal="left" vertical="center" wrapText="1"/>
      <protection/>
    </xf>
    <xf numFmtId="0" fontId="6" fillId="0" borderId="0" xfId="21" applyFont="1" applyAlignment="1">
      <alignment horizontal="left" vertical="center"/>
      <protection/>
    </xf>
    <xf numFmtId="0" fontId="22" fillId="0" borderId="0" xfId="21" applyFont="1" applyAlignment="1">
      <alignment horizontal="right" vertical="top"/>
      <protection/>
    </xf>
    <xf numFmtId="0" fontId="39" fillId="0" borderId="7" xfId="21" applyFont="1" applyBorder="1" applyAlignment="1">
      <alignment horizontal="center" vertical="center"/>
      <protection/>
    </xf>
    <xf numFmtId="0" fontId="39" fillId="0" borderId="0" xfId="21" applyFont="1" applyAlignment="1">
      <alignment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left" vertical="center"/>
      <protection/>
    </xf>
    <xf numFmtId="0" fontId="0" fillId="0" borderId="29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3" fontId="0" fillId="0" borderId="6" xfId="21" applyNumberFormat="1" applyFont="1" applyBorder="1" applyAlignment="1">
      <alignment vertical="center"/>
      <protection/>
    </xf>
    <xf numFmtId="0" fontId="0" fillId="0" borderId="8" xfId="21" applyFont="1" applyBorder="1" applyAlignment="1">
      <alignment horizontal="center" vertical="center"/>
      <protection/>
    </xf>
    <xf numFmtId="3" fontId="6" fillId="0" borderId="7" xfId="21" applyNumberFormat="1" applyFont="1" applyBorder="1" applyAlignment="1">
      <alignment vertical="center"/>
      <protection/>
    </xf>
    <xf numFmtId="3" fontId="0" fillId="0" borderId="8" xfId="21" applyNumberFormat="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4" fontId="34" fillId="0" borderId="0" xfId="21" applyNumberFormat="1" applyFont="1" applyAlignment="1">
      <alignment horizontal="center"/>
      <protection/>
    </xf>
    <xf numFmtId="3" fontId="2" fillId="0" borderId="0" xfId="21" applyNumberFormat="1" applyFont="1" applyAlignment="1">
      <alignment horizontal="center"/>
      <protection/>
    </xf>
    <xf numFmtId="4" fontId="14" fillId="0" borderId="0" xfId="21" applyNumberFormat="1" applyFont="1" applyAlignment="1">
      <alignment vertical="center"/>
      <protection/>
    </xf>
    <xf numFmtId="0" fontId="0" fillId="0" borderId="22" xfId="21" applyBorder="1" applyAlignment="1">
      <alignment vertical="center"/>
      <protection/>
    </xf>
    <xf numFmtId="4" fontId="14" fillId="0" borderId="22" xfId="21" applyNumberFormat="1" applyFont="1" applyBorder="1" applyAlignment="1">
      <alignment horizontal="center" vertical="center"/>
      <protection/>
    </xf>
    <xf numFmtId="3" fontId="0" fillId="0" borderId="0" xfId="21" applyNumberFormat="1" applyBorder="1" applyAlignment="1">
      <alignment horizontal="center" vertical="center"/>
      <protection/>
    </xf>
    <xf numFmtId="4" fontId="14" fillId="0" borderId="22" xfId="21" applyNumberFormat="1" applyFont="1" applyBorder="1" applyAlignment="1">
      <alignment vertical="center"/>
      <protection/>
    </xf>
    <xf numFmtId="4" fontId="14" fillId="0" borderId="0" xfId="21" applyNumberFormat="1" applyFont="1" applyAlignment="1">
      <alignment horizontal="center" vertical="center"/>
      <protection/>
    </xf>
    <xf numFmtId="3" fontId="0" fillId="0" borderId="0" xfId="21" applyNumberFormat="1" applyAlignment="1">
      <alignment horizontal="center" vertical="center"/>
      <protection/>
    </xf>
    <xf numFmtId="2" fontId="8" fillId="0" borderId="2" xfId="22" applyNumberFormat="1" applyFont="1" applyBorder="1" applyAlignment="1">
      <alignment vertical="center"/>
      <protection/>
    </xf>
    <xf numFmtId="2" fontId="9" fillId="0" borderId="3" xfId="22" applyNumberFormat="1" applyFont="1" applyBorder="1" applyAlignment="1">
      <alignment vertical="center"/>
      <protection/>
    </xf>
    <xf numFmtId="2" fontId="2" fillId="0" borderId="1" xfId="22" applyNumberFormat="1" applyBorder="1" applyAlignment="1">
      <alignment vertical="center"/>
      <protection/>
    </xf>
    <xf numFmtId="2" fontId="2" fillId="0" borderId="4" xfId="22" applyNumberFormat="1" applyBorder="1" applyAlignment="1">
      <alignment vertical="center"/>
      <protection/>
    </xf>
    <xf numFmtId="2" fontId="9" fillId="0" borderId="7" xfId="22" applyNumberFormat="1" applyFont="1" applyBorder="1" applyAlignment="1">
      <alignment vertical="center"/>
      <protection/>
    </xf>
    <xf numFmtId="2" fontId="2" fillId="0" borderId="6" xfId="22" applyNumberFormat="1" applyBorder="1" applyAlignment="1">
      <alignment vertical="center"/>
      <protection/>
    </xf>
    <xf numFmtId="2" fontId="2" fillId="0" borderId="5" xfId="22" applyNumberFormat="1" applyBorder="1" applyAlignment="1">
      <alignment vertical="center"/>
      <protection/>
    </xf>
    <xf numFmtId="2" fontId="2" fillId="0" borderId="7" xfId="22" applyNumberFormat="1" applyBorder="1" applyAlignment="1">
      <alignment vertical="center"/>
      <protection/>
    </xf>
    <xf numFmtId="2" fontId="20" fillId="0" borderId="28" xfId="22" applyNumberFormat="1" applyFont="1" applyBorder="1" applyAlignment="1">
      <alignment horizontal="center" vertical="center" wrapText="1"/>
      <protection/>
    </xf>
    <xf numFmtId="2" fontId="21" fillId="0" borderId="5" xfId="0" applyNumberFormat="1" applyFont="1" applyBorder="1" applyAlignment="1">
      <alignment horizontal="center" vertical="center"/>
    </xf>
    <xf numFmtId="2" fontId="20" fillId="0" borderId="5" xfId="22" applyNumberFormat="1" applyFont="1" applyBorder="1" applyAlignment="1">
      <alignment horizontal="center" vertical="center"/>
      <protection/>
    </xf>
    <xf numFmtId="2" fontId="21" fillId="0" borderId="6" xfId="0" applyNumberFormat="1" applyFont="1" applyBorder="1" applyAlignment="1">
      <alignment horizontal="center" vertical="center" wrapText="1"/>
    </xf>
    <xf numFmtId="2" fontId="0" fillId="0" borderId="6" xfId="0" applyNumberFormat="1" applyBorder="1" applyAlignment="1">
      <alignment/>
    </xf>
    <xf numFmtId="2" fontId="21" fillId="0" borderId="1" xfId="0" applyNumberFormat="1" applyFont="1" applyBorder="1" applyAlignment="1">
      <alignment horizontal="center"/>
    </xf>
    <xf numFmtId="2" fontId="21" fillId="0" borderId="8" xfId="0" applyNumberFormat="1" applyFont="1" applyBorder="1" applyAlignment="1">
      <alignment horizontal="center"/>
    </xf>
    <xf numFmtId="2" fontId="2" fillId="0" borderId="8" xfId="22" applyNumberFormat="1" applyBorder="1" applyAlignment="1">
      <alignment vertical="center"/>
      <protection/>
    </xf>
    <xf numFmtId="2" fontId="20" fillId="0" borderId="28" xfId="19" applyNumberFormat="1" applyFont="1" applyFill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 wrapText="1"/>
      <protection/>
    </xf>
    <xf numFmtId="0" fontId="22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 vertical="center" wrapText="1"/>
      <protection/>
    </xf>
    <xf numFmtId="0" fontId="0" fillId="0" borderId="19" xfId="21" applyFont="1" applyBorder="1" applyAlignment="1">
      <alignment vertical="center" wrapText="1"/>
      <protection/>
    </xf>
    <xf numFmtId="0" fontId="22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vertical="center" wrapText="1"/>
      <protection/>
    </xf>
    <xf numFmtId="3" fontId="0" fillId="0" borderId="3" xfId="21" applyNumberFormat="1" applyFont="1" applyBorder="1" applyAlignment="1">
      <alignment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3" fontId="25" fillId="0" borderId="0" xfId="20" applyNumberFormat="1" applyFont="1">
      <alignment/>
      <protection/>
    </xf>
    <xf numFmtId="0" fontId="22" fillId="0" borderId="0" xfId="20" applyFont="1" applyAlignment="1">
      <alignment horizontal="right" vertical="center"/>
      <protection/>
    </xf>
    <xf numFmtId="0" fontId="26" fillId="0" borderId="0" xfId="20" applyFont="1" applyAlignment="1">
      <alignment textRotation="180"/>
      <protection/>
    </xf>
    <xf numFmtId="0" fontId="26" fillId="2" borderId="42" xfId="20" applyFont="1" applyFill="1" applyBorder="1" applyAlignment="1">
      <alignment horizontal="center" vertical="center" wrapText="1"/>
      <protection/>
    </xf>
    <xf numFmtId="0" fontId="25" fillId="0" borderId="0" xfId="20" applyFont="1" applyAlignment="1">
      <alignment vertical="center" wrapText="1"/>
      <protection/>
    </xf>
    <xf numFmtId="0" fontId="26" fillId="2" borderId="71" xfId="20" applyFont="1" applyFill="1" applyBorder="1" applyAlignment="1">
      <alignment horizontal="center" vertical="center" wrapText="1"/>
      <protection/>
    </xf>
    <xf numFmtId="0" fontId="6" fillId="2" borderId="74" xfId="20" applyFont="1" applyFill="1" applyBorder="1" applyAlignment="1">
      <alignment horizontal="center" vertical="center" wrapText="1"/>
      <protection/>
    </xf>
    <xf numFmtId="0" fontId="6" fillId="2" borderId="14" xfId="20" applyFont="1" applyFill="1" applyBorder="1" applyAlignment="1">
      <alignment horizontal="center" vertical="center" wrapText="1"/>
      <protection/>
    </xf>
    <xf numFmtId="0" fontId="40" fillId="0" borderId="9" xfId="20" applyFont="1" applyFill="1" applyBorder="1" applyAlignment="1">
      <alignment horizontal="center" vertical="center" wrapText="1"/>
      <protection/>
    </xf>
    <xf numFmtId="0" fontId="7" fillId="0" borderId="9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1" xfId="20" applyFont="1" applyFill="1" applyBorder="1" applyAlignment="1">
      <alignment horizontal="center" vertical="center" wrapText="1"/>
      <protection/>
    </xf>
    <xf numFmtId="0" fontId="40" fillId="0" borderId="0" xfId="20" applyFont="1" applyFill="1" applyAlignment="1">
      <alignment horizontal="center" textRotation="180"/>
      <protection/>
    </xf>
    <xf numFmtId="0" fontId="40" fillId="0" borderId="0" xfId="20" applyFont="1" applyFill="1" applyAlignment="1">
      <alignment horizontal="center" vertical="center" wrapText="1"/>
      <protection/>
    </xf>
    <xf numFmtId="3" fontId="2" fillId="0" borderId="31" xfId="20" applyNumberFormat="1" applyFont="1" applyFill="1" applyBorder="1" applyAlignment="1">
      <alignment vertical="center" wrapText="1"/>
      <protection/>
    </xf>
    <xf numFmtId="3" fontId="25" fillId="0" borderId="16" xfId="20" applyNumberFormat="1" applyFont="1" applyFill="1" applyBorder="1" applyAlignment="1">
      <alignment vertical="center" wrapText="1"/>
      <protection/>
    </xf>
    <xf numFmtId="3" fontId="25" fillId="0" borderId="7" xfId="20" applyNumberFormat="1" applyFont="1" applyFill="1" applyBorder="1" applyAlignment="1">
      <alignment vertical="center" wrapText="1"/>
      <protection/>
    </xf>
    <xf numFmtId="0" fontId="26" fillId="0" borderId="0" xfId="20" applyFont="1" applyFill="1" applyAlignment="1">
      <alignment textRotation="180"/>
      <protection/>
    </xf>
    <xf numFmtId="0" fontId="25" fillId="0" borderId="0" xfId="20" applyFont="1" applyFill="1" applyAlignment="1">
      <alignment vertical="center" wrapText="1"/>
      <protection/>
    </xf>
    <xf numFmtId="3" fontId="2" fillId="0" borderId="12" xfId="20" applyNumberFormat="1" applyFont="1" applyFill="1" applyBorder="1" applyAlignment="1">
      <alignment vertical="center" wrapText="1"/>
      <protection/>
    </xf>
    <xf numFmtId="3" fontId="25" fillId="0" borderId="14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 applyBorder="1" applyAlignment="1">
      <alignment vertical="center" wrapText="1"/>
      <protection/>
    </xf>
    <xf numFmtId="3" fontId="25" fillId="0" borderId="1" xfId="20" applyNumberFormat="1" applyFont="1" applyFill="1" applyBorder="1" applyAlignment="1">
      <alignment vertical="center" wrapText="1"/>
      <protection/>
    </xf>
    <xf numFmtId="3" fontId="2" fillId="0" borderId="21" xfId="20" applyNumberFormat="1" applyFont="1" applyFill="1" applyBorder="1" applyAlignment="1">
      <alignment vertical="center" wrapText="1"/>
      <protection/>
    </xf>
    <xf numFmtId="3" fontId="25" fillId="0" borderId="20" xfId="20" applyNumberFormat="1" applyFont="1" applyFill="1" applyBorder="1" applyAlignment="1">
      <alignment vertical="center" wrapText="1"/>
      <protection/>
    </xf>
    <xf numFmtId="3" fontId="25" fillId="0" borderId="22" xfId="20" applyNumberFormat="1" applyFont="1" applyFill="1" applyBorder="1" applyAlignment="1">
      <alignment vertical="center" wrapText="1"/>
      <protection/>
    </xf>
    <xf numFmtId="3" fontId="25" fillId="0" borderId="9" xfId="20" applyNumberFormat="1" applyFont="1" applyFill="1" applyBorder="1" applyAlignment="1">
      <alignment vertical="center" wrapText="1"/>
      <protection/>
    </xf>
    <xf numFmtId="3" fontId="25" fillId="0" borderId="71" xfId="20" applyNumberFormat="1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vertical="center" wrapText="1"/>
      <protection/>
    </xf>
    <xf numFmtId="3" fontId="25" fillId="0" borderId="31" xfId="20" applyNumberFormat="1" applyFont="1" applyFill="1" applyBorder="1" applyAlignment="1">
      <alignment vertical="center" wrapText="1"/>
      <protection/>
    </xf>
    <xf numFmtId="3" fontId="25" fillId="0" borderId="74" xfId="20" applyNumberFormat="1" applyFont="1" applyFill="1" applyBorder="1" applyAlignment="1">
      <alignment vertical="center" wrapText="1"/>
      <protection/>
    </xf>
    <xf numFmtId="0" fontId="35" fillId="0" borderId="1" xfId="20" applyFont="1" applyFill="1" applyBorder="1" applyAlignment="1">
      <alignment vertical="center" wrapText="1"/>
      <protection/>
    </xf>
    <xf numFmtId="0" fontId="35" fillId="0" borderId="9" xfId="20" applyFont="1" applyFill="1" applyBorder="1" applyAlignment="1">
      <alignment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20" applyFont="1" applyBorder="1" applyAlignment="1">
      <alignment vertical="center" wrapText="1"/>
      <protection/>
    </xf>
    <xf numFmtId="0" fontId="24" fillId="0" borderId="0" xfId="20" applyFont="1" applyBorder="1">
      <alignment/>
      <protection/>
    </xf>
    <xf numFmtId="0" fontId="35" fillId="0" borderId="12" xfId="20" applyFont="1" applyFill="1" applyBorder="1" applyAlignment="1">
      <alignment horizontal="center" vertical="center" wrapText="1"/>
      <protection/>
    </xf>
    <xf numFmtId="0" fontId="41" fillId="0" borderId="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2" fillId="0" borderId="0" xfId="20" applyNumberFormat="1" applyFont="1" applyFill="1" applyBorder="1" applyAlignment="1">
      <alignment horizontal="center" vertical="center" wrapText="1"/>
      <protection/>
    </xf>
    <xf numFmtId="3" fontId="2" fillId="0" borderId="22" xfId="20" applyNumberFormat="1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" fontId="2" fillId="0" borderId="0" xfId="20" applyNumberFormat="1" applyFont="1" applyFill="1" applyBorder="1" applyAlignment="1">
      <alignment horizontal="center" vertical="center" wrapText="1"/>
      <protection/>
    </xf>
    <xf numFmtId="3" fontId="25" fillId="0" borderId="40" xfId="20" applyNumberFormat="1" applyFont="1" applyFill="1" applyBorder="1" applyAlignment="1">
      <alignment vertical="center" wrapText="1"/>
      <protection/>
    </xf>
    <xf numFmtId="3" fontId="2" fillId="0" borderId="75" xfId="20" applyNumberFormat="1" applyFont="1" applyFill="1" applyBorder="1" applyAlignment="1">
      <alignment vertical="center" wrapText="1"/>
      <protection/>
    </xf>
    <xf numFmtId="3" fontId="25" fillId="0" borderId="32" xfId="20" applyNumberFormat="1" applyFont="1" applyFill="1" applyBorder="1" applyAlignment="1">
      <alignment vertical="center" wrapText="1"/>
      <protection/>
    </xf>
    <xf numFmtId="3" fontId="25" fillId="0" borderId="11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horizontal="center" vertical="center" wrapText="1"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35" fillId="0" borderId="0" xfId="20" applyFont="1" applyFill="1" applyBorder="1" applyAlignment="1">
      <alignment vertical="center" wrapText="1"/>
      <protection/>
    </xf>
    <xf numFmtId="0" fontId="35" fillId="0" borderId="22" xfId="20" applyFont="1" applyFill="1" applyBorder="1" applyAlignment="1">
      <alignment vertical="center" wrapText="1"/>
      <protection/>
    </xf>
    <xf numFmtId="0" fontId="35" fillId="0" borderId="0" xfId="20" applyFont="1" applyFill="1" applyBorder="1" applyAlignment="1">
      <alignment horizontal="center" vertical="center" wrapText="1"/>
      <protection/>
    </xf>
    <xf numFmtId="3" fontId="25" fillId="0" borderId="39" xfId="20" applyNumberFormat="1" applyFont="1" applyFill="1" applyBorder="1" applyAlignment="1">
      <alignment vertical="center" wrapText="1"/>
      <protection/>
    </xf>
    <xf numFmtId="3" fontId="31" fillId="0" borderId="75" xfId="20" applyNumberFormat="1" applyFont="1" applyFill="1" applyBorder="1" applyAlignment="1">
      <alignment vertical="center" wrapText="1"/>
      <protection/>
    </xf>
    <xf numFmtId="3" fontId="26" fillId="0" borderId="32" xfId="20" applyNumberFormat="1" applyFont="1" applyFill="1" applyBorder="1" applyAlignment="1">
      <alignment vertical="center" wrapText="1"/>
      <protection/>
    </xf>
    <xf numFmtId="3" fontId="26" fillId="0" borderId="7" xfId="20" applyNumberFormat="1" applyFont="1" applyFill="1" applyBorder="1" applyAlignment="1">
      <alignment vertical="center" wrapText="1"/>
      <protection/>
    </xf>
    <xf numFmtId="0" fontId="20" fillId="0" borderId="0" xfId="20" applyFont="1" applyFill="1" applyAlignment="1">
      <alignment vertical="top"/>
      <protection/>
    </xf>
    <xf numFmtId="0" fontId="25" fillId="0" borderId="0" xfId="20" applyFont="1" applyFill="1">
      <alignment/>
      <protection/>
    </xf>
    <xf numFmtId="3" fontId="26" fillId="0" borderId="0" xfId="20" applyNumberFormat="1" applyFont="1" applyFill="1" applyBorder="1" applyAlignment="1">
      <alignment vertical="center" wrapText="1"/>
      <protection/>
    </xf>
    <xf numFmtId="3" fontId="25" fillId="0" borderId="0" xfId="20" applyNumberFormat="1" applyFont="1" applyFill="1">
      <alignment/>
      <protection/>
    </xf>
    <xf numFmtId="3" fontId="42" fillId="0" borderId="0" xfId="20" applyNumberFormat="1" applyFont="1" applyFill="1">
      <alignment/>
      <protection/>
    </xf>
    <xf numFmtId="0" fontId="26" fillId="0" borderId="0" xfId="20" applyFont="1" applyAlignment="1">
      <alignment vertical="center" wrapText="1"/>
      <protection/>
    </xf>
    <xf numFmtId="0" fontId="32" fillId="0" borderId="0" xfId="20" applyFont="1" applyFill="1">
      <alignment/>
      <protection/>
    </xf>
    <xf numFmtId="3" fontId="32" fillId="0" borderId="0" xfId="20" applyNumberFormat="1" applyFont="1" applyFill="1">
      <alignment/>
      <protection/>
    </xf>
    <xf numFmtId="0" fontId="32" fillId="0" borderId="0" xfId="20" applyFont="1">
      <alignment/>
      <protection/>
    </xf>
    <xf numFmtId="3" fontId="32" fillId="0" borderId="0" xfId="20" applyNumberFormat="1" applyFont="1">
      <alignment/>
      <protection/>
    </xf>
    <xf numFmtId="0" fontId="2" fillId="0" borderId="0" xfId="18" applyFont="1">
      <alignment/>
      <protection/>
    </xf>
    <xf numFmtId="0" fontId="2" fillId="0" borderId="0" xfId="18" applyFont="1" applyFill="1">
      <alignment/>
      <protection/>
    </xf>
    <xf numFmtId="0" fontId="26" fillId="0" borderId="0" xfId="18" applyFont="1" applyBorder="1" applyAlignment="1">
      <alignment horizontal="center" vertical="top" wrapText="1"/>
      <protection/>
    </xf>
    <xf numFmtId="0" fontId="26" fillId="0" borderId="0" xfId="18" applyFont="1" applyFill="1" applyBorder="1" applyAlignment="1">
      <alignment horizontal="center" vertical="top" wrapText="1"/>
      <protection/>
    </xf>
    <xf numFmtId="0" fontId="27" fillId="0" borderId="0" xfId="20" applyFont="1" applyBorder="1" applyAlignment="1">
      <alignment horizontal="right" vertical="center"/>
      <protection/>
    </xf>
    <xf numFmtId="0" fontId="44" fillId="3" borderId="10" xfId="18" applyFont="1" applyFill="1" applyBorder="1" applyAlignment="1">
      <alignment horizontal="center" vertical="center" wrapText="1"/>
      <protection/>
    </xf>
    <xf numFmtId="0" fontId="44" fillId="3" borderId="50" xfId="18" applyFont="1" applyFill="1" applyBorder="1" applyAlignment="1">
      <alignment horizontal="center" vertical="center" wrapText="1"/>
      <protection/>
    </xf>
    <xf numFmtId="0" fontId="40" fillId="0" borderId="48" xfId="18" applyFont="1" applyBorder="1" applyAlignment="1">
      <alignment horizontal="center" vertical="center" wrapText="1"/>
      <protection/>
    </xf>
    <xf numFmtId="0" fontId="40" fillId="0" borderId="9" xfId="18" applyFont="1" applyBorder="1" applyAlignment="1">
      <alignment horizontal="center" vertical="center" wrapText="1"/>
      <protection/>
    </xf>
    <xf numFmtId="3" fontId="40" fillId="0" borderId="9" xfId="18" applyNumberFormat="1" applyFont="1" applyBorder="1" applyAlignment="1">
      <alignment horizontal="center" vertical="center"/>
      <protection/>
    </xf>
    <xf numFmtId="3" fontId="40" fillId="0" borderId="9" xfId="18" applyNumberFormat="1" applyFont="1" applyFill="1" applyBorder="1" applyAlignment="1">
      <alignment horizontal="center" vertical="center"/>
      <protection/>
    </xf>
    <xf numFmtId="3" fontId="40" fillId="0" borderId="67" xfId="18" applyNumberFormat="1" applyFont="1" applyBorder="1" applyAlignment="1">
      <alignment horizontal="center" vertical="center"/>
      <protection/>
    </xf>
    <xf numFmtId="0" fontId="40" fillId="0" borderId="0" xfId="18" applyFont="1" applyAlignment="1">
      <alignment vertical="center"/>
      <protection/>
    </xf>
    <xf numFmtId="0" fontId="40" fillId="0" borderId="0" xfId="18" applyFont="1" applyFill="1" applyAlignment="1">
      <alignment vertical="center"/>
      <protection/>
    </xf>
    <xf numFmtId="0" fontId="34" fillId="0" borderId="51" xfId="18" applyFont="1" applyBorder="1" applyAlignment="1">
      <alignment horizontal="center" vertical="center" wrapText="1"/>
      <protection/>
    </xf>
    <xf numFmtId="0" fontId="31" fillId="0" borderId="52" xfId="18" applyFont="1" applyBorder="1" applyAlignment="1">
      <alignment horizontal="center" vertical="center" wrapText="1"/>
      <protection/>
    </xf>
    <xf numFmtId="0" fontId="27" fillId="0" borderId="52" xfId="18" applyFont="1" applyBorder="1" applyAlignment="1">
      <alignment horizontal="center" vertical="center" wrapText="1"/>
      <protection/>
    </xf>
    <xf numFmtId="3" fontId="35" fillId="0" borderId="52" xfId="18" applyNumberFormat="1" applyFont="1" applyBorder="1" applyAlignment="1">
      <alignment horizontal="center" vertical="center"/>
      <protection/>
    </xf>
    <xf numFmtId="3" fontId="35" fillId="0" borderId="52" xfId="18" applyNumberFormat="1" applyFont="1" applyFill="1" applyBorder="1" applyAlignment="1">
      <alignment horizontal="center" vertical="center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>
      <alignment vertical="center"/>
      <protection/>
    </xf>
    <xf numFmtId="0" fontId="31" fillId="0" borderId="76" xfId="18" applyFont="1" applyFill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 wrapText="1"/>
      <protection/>
    </xf>
    <xf numFmtId="0" fontId="2" fillId="0" borderId="1" xfId="18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vertical="center" wrapText="1"/>
      <protection/>
    </xf>
    <xf numFmtId="0" fontId="25" fillId="0" borderId="20" xfId="18" applyFont="1" applyFill="1" applyBorder="1" applyAlignment="1">
      <alignment vertical="center"/>
      <protection/>
    </xf>
    <xf numFmtId="3" fontId="35" fillId="0" borderId="9" xfId="18" applyNumberFormat="1" applyFont="1" applyFill="1" applyBorder="1" applyAlignment="1">
      <alignment horizontal="center" vertical="center"/>
      <protection/>
    </xf>
    <xf numFmtId="3" fontId="35" fillId="0" borderId="67" xfId="18" applyNumberFormat="1" applyFont="1" applyFill="1" applyBorder="1" applyAlignment="1">
      <alignment horizontal="center" vertical="center"/>
      <protection/>
    </xf>
    <xf numFmtId="0" fontId="2" fillId="0" borderId="76" xfId="18" applyFont="1" applyFill="1" applyBorder="1" applyAlignment="1">
      <alignment horizontal="center" vertical="center"/>
      <protection/>
    </xf>
    <xf numFmtId="0" fontId="31" fillId="0" borderId="7" xfId="18" applyFont="1" applyFill="1" applyBorder="1" applyAlignment="1">
      <alignment vertical="center" wrapText="1"/>
      <protection/>
    </xf>
    <xf numFmtId="0" fontId="34" fillId="0" borderId="1" xfId="18" applyFont="1" applyFill="1" applyBorder="1" applyAlignment="1">
      <alignment vertical="center"/>
      <protection/>
    </xf>
    <xf numFmtId="0" fontId="25" fillId="0" borderId="16" xfId="18" applyFont="1" applyFill="1" applyBorder="1" applyAlignment="1">
      <alignment vertical="center"/>
      <protection/>
    </xf>
    <xf numFmtId="3" fontId="41" fillId="0" borderId="7" xfId="18" applyNumberFormat="1" applyFont="1" applyFill="1" applyBorder="1" applyAlignment="1">
      <alignment horizontal="center" vertical="center"/>
      <protection/>
    </xf>
    <xf numFmtId="3" fontId="35" fillId="0" borderId="7" xfId="18" applyNumberFormat="1" applyFont="1" applyFill="1" applyBorder="1" applyAlignment="1">
      <alignment horizontal="center" vertical="center"/>
      <protection/>
    </xf>
    <xf numFmtId="0" fontId="2" fillId="0" borderId="77" xfId="18" applyFont="1" applyFill="1" applyBorder="1" applyAlignment="1">
      <alignment horizontal="center" vertical="center"/>
      <protection/>
    </xf>
    <xf numFmtId="0" fontId="2" fillId="0" borderId="10" xfId="18" applyFont="1" applyFill="1" applyBorder="1" applyAlignment="1">
      <alignment horizontal="center" vertical="center"/>
      <protection/>
    </xf>
    <xf numFmtId="0" fontId="34" fillId="0" borderId="10" xfId="18" applyFont="1" applyFill="1" applyBorder="1" applyAlignment="1">
      <alignment vertical="center"/>
      <protection/>
    </xf>
    <xf numFmtId="0" fontId="25" fillId="0" borderId="53" xfId="18" applyFont="1" applyFill="1" applyBorder="1" applyAlignment="1">
      <alignment vertical="center"/>
      <protection/>
    </xf>
    <xf numFmtId="3" fontId="41" fillId="0" borderId="52" xfId="18" applyNumberFormat="1" applyFont="1" applyFill="1" applyBorder="1" applyAlignment="1">
      <alignment horizontal="center" vertical="center"/>
      <protection/>
    </xf>
    <xf numFmtId="3" fontId="35" fillId="0" borderId="78" xfId="18" applyNumberFormat="1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vertical="center"/>
      <protection/>
    </xf>
    <xf numFmtId="0" fontId="2" fillId="0" borderId="0" xfId="18" applyFont="1" applyFill="1" applyBorder="1" applyAlignment="1">
      <alignment vertical="center"/>
      <protection/>
    </xf>
    <xf numFmtId="0" fontId="31" fillId="0" borderId="79" xfId="18" applyFont="1" applyFill="1" applyBorder="1" applyAlignment="1">
      <alignment horizontal="center" vertical="center"/>
      <protection/>
    </xf>
    <xf numFmtId="0" fontId="27" fillId="0" borderId="26" xfId="18" applyFont="1" applyFill="1" applyBorder="1" applyAlignment="1">
      <alignment horizontal="center" vertical="center"/>
      <protection/>
    </xf>
    <xf numFmtId="49" fontId="34" fillId="0" borderId="26" xfId="18" applyNumberFormat="1" applyFont="1" applyFill="1" applyBorder="1" applyAlignment="1">
      <alignment vertical="center" wrapText="1"/>
      <protection/>
    </xf>
    <xf numFmtId="0" fontId="25" fillId="0" borderId="68" xfId="18" applyFont="1" applyFill="1" applyBorder="1" applyAlignment="1">
      <alignment vertical="center"/>
      <protection/>
    </xf>
    <xf numFmtId="0" fontId="27" fillId="0" borderId="1" xfId="18" applyFont="1" applyFill="1" applyBorder="1" applyAlignment="1">
      <alignment horizontal="center" vertical="center"/>
      <protection/>
    </xf>
    <xf numFmtId="0" fontId="27" fillId="0" borderId="1" xfId="18" applyFont="1" applyFill="1" applyBorder="1" applyAlignment="1">
      <alignment vertical="center"/>
      <protection/>
    </xf>
    <xf numFmtId="0" fontId="27" fillId="0" borderId="10" xfId="18" applyFont="1" applyFill="1" applyBorder="1" applyAlignment="1">
      <alignment horizontal="center" vertical="center"/>
      <protection/>
    </xf>
    <xf numFmtId="0" fontId="27" fillId="0" borderId="10" xfId="18" applyFont="1" applyFill="1" applyBorder="1" applyAlignment="1">
      <alignment vertical="center"/>
      <protection/>
    </xf>
    <xf numFmtId="0" fontId="31" fillId="0" borderId="80" xfId="18" applyFont="1" applyFill="1" applyBorder="1" applyAlignment="1">
      <alignment vertical="center"/>
      <protection/>
    </xf>
    <xf numFmtId="49" fontId="34" fillId="0" borderId="26" xfId="18" applyNumberFormat="1" applyFont="1" applyFill="1" applyBorder="1" applyAlignment="1">
      <alignment vertical="center"/>
      <protection/>
    </xf>
    <xf numFmtId="1" fontId="35" fillId="0" borderId="3" xfId="18" applyNumberFormat="1" applyFont="1" applyFill="1" applyBorder="1" applyAlignment="1">
      <alignment horizontal="center" vertical="center"/>
      <protection/>
    </xf>
    <xf numFmtId="0" fontId="47" fillId="0" borderId="0" xfId="18" applyFont="1" applyAlignment="1">
      <alignment vertical="center"/>
      <protection/>
    </xf>
    <xf numFmtId="0" fontId="47" fillId="0" borderId="0" xfId="18" applyFont="1" applyFill="1" applyAlignment="1">
      <alignment vertical="center"/>
      <protection/>
    </xf>
    <xf numFmtId="0" fontId="31" fillId="0" borderId="49" xfId="18" applyFont="1" applyFill="1" applyBorder="1" applyAlignment="1">
      <alignment vertical="center" wrapText="1"/>
      <protection/>
    </xf>
    <xf numFmtId="49" fontId="34" fillId="0" borderId="1" xfId="18" applyNumberFormat="1" applyFont="1" applyFill="1" applyBorder="1" applyAlignment="1">
      <alignment vertical="center"/>
      <protection/>
    </xf>
    <xf numFmtId="49" fontId="34" fillId="0" borderId="10" xfId="18" applyNumberFormat="1" applyFont="1" applyFill="1" applyBorder="1" applyAlignment="1">
      <alignment vertical="center"/>
      <protection/>
    </xf>
    <xf numFmtId="0" fontId="2" fillId="0" borderId="40" xfId="18" applyFont="1" applyBorder="1" applyAlignment="1">
      <alignment vertical="center"/>
      <protection/>
    </xf>
    <xf numFmtId="3" fontId="40" fillId="0" borderId="18" xfId="18" applyNumberFormat="1" applyFont="1" applyBorder="1" applyAlignment="1">
      <alignment horizontal="center" vertical="center"/>
      <protection/>
    </xf>
    <xf numFmtId="0" fontId="31" fillId="0" borderId="9" xfId="18" applyFont="1" applyFill="1" applyBorder="1" applyAlignment="1">
      <alignment vertical="center"/>
      <protection/>
    </xf>
    <xf numFmtId="49" fontId="34" fillId="0" borderId="1" xfId="18" applyNumberFormat="1" applyFont="1" applyFill="1" applyBorder="1" applyAlignment="1">
      <alignment horizontal="left" vertical="center"/>
      <protection/>
    </xf>
    <xf numFmtId="1" fontId="35" fillId="0" borderId="9" xfId="18" applyNumberFormat="1" applyFont="1" applyFill="1" applyBorder="1" applyAlignment="1">
      <alignment horizontal="center" vertical="center"/>
      <protection/>
    </xf>
    <xf numFmtId="3" fontId="35" fillId="0" borderId="66" xfId="18" applyNumberFormat="1" applyFont="1" applyFill="1" applyBorder="1" applyAlignment="1">
      <alignment horizontal="center" vertical="center"/>
      <protection/>
    </xf>
    <xf numFmtId="0" fontId="25" fillId="0" borderId="16" xfId="18" applyFont="1" applyFill="1" applyBorder="1" applyAlignment="1">
      <alignment vertical="center" wrapText="1"/>
      <protection/>
    </xf>
    <xf numFmtId="3" fontId="41" fillId="0" borderId="10" xfId="18" applyNumberFormat="1" applyFont="1" applyFill="1" applyBorder="1" applyAlignment="1">
      <alignment horizontal="center" vertical="center"/>
      <protection/>
    </xf>
    <xf numFmtId="0" fontId="41" fillId="0" borderId="7" xfId="18" applyNumberFormat="1" applyFont="1" applyFill="1" applyBorder="1" applyAlignment="1">
      <alignment horizontal="center" vertical="center"/>
      <protection/>
    </xf>
    <xf numFmtId="0" fontId="31" fillId="0" borderId="76" xfId="18" applyFont="1" applyFill="1" applyBorder="1" applyAlignment="1">
      <alignment horizontal="center" vertical="center"/>
      <protection/>
    </xf>
    <xf numFmtId="49" fontId="34" fillId="0" borderId="14" xfId="18" applyNumberFormat="1" applyFont="1" applyFill="1" applyBorder="1" applyAlignment="1">
      <alignment vertical="center"/>
      <protection/>
    </xf>
    <xf numFmtId="1" fontId="41" fillId="0" borderId="7" xfId="18" applyNumberFormat="1" applyFont="1" applyFill="1" applyBorder="1" applyAlignment="1">
      <alignment horizontal="center" vertical="center"/>
      <protection/>
    </xf>
    <xf numFmtId="49" fontId="34" fillId="0" borderId="39" xfId="18" applyNumberFormat="1" applyFont="1" applyFill="1" applyBorder="1" applyAlignment="1">
      <alignment vertical="center"/>
      <protection/>
    </xf>
    <xf numFmtId="0" fontId="31" fillId="0" borderId="79" xfId="18" applyFont="1" applyFill="1" applyBorder="1" applyAlignment="1">
      <alignment horizontal="center" vertical="center"/>
      <protection/>
    </xf>
    <xf numFmtId="0" fontId="2" fillId="0" borderId="26" xfId="18" applyFont="1" applyFill="1" applyBorder="1" applyAlignment="1">
      <alignment horizontal="center" vertical="center"/>
      <protection/>
    </xf>
    <xf numFmtId="3" fontId="35" fillId="0" borderId="81" xfId="18" applyNumberFormat="1" applyFont="1" applyFill="1" applyBorder="1" applyAlignment="1">
      <alignment horizontal="center" vertical="center"/>
      <protection/>
    </xf>
    <xf numFmtId="0" fontId="2" fillId="0" borderId="0" xfId="18" applyFont="1" applyFill="1" applyBorder="1" applyAlignment="1">
      <alignment horizontal="center" vertical="center"/>
      <protection/>
    </xf>
    <xf numFmtId="0" fontId="46" fillId="0" borderId="0" xfId="18" applyFont="1" applyFill="1" applyBorder="1" applyAlignment="1">
      <alignment horizontal="left" vertical="center" wrapText="1"/>
      <protection/>
    </xf>
    <xf numFmtId="49" fontId="34" fillId="0" borderId="0" xfId="18" applyNumberFormat="1" applyFont="1" applyFill="1" applyBorder="1" applyAlignment="1">
      <alignment vertical="center"/>
      <protection/>
    </xf>
    <xf numFmtId="0" fontId="25" fillId="0" borderId="0" xfId="18" applyFont="1" applyFill="1" applyBorder="1" applyAlignment="1">
      <alignment vertical="center"/>
      <protection/>
    </xf>
    <xf numFmtId="3" fontId="41" fillId="0" borderId="0" xfId="18" applyNumberFormat="1" applyFont="1" applyFill="1" applyBorder="1" applyAlignment="1">
      <alignment horizontal="center" vertical="center"/>
      <protection/>
    </xf>
    <xf numFmtId="3" fontId="35" fillId="0" borderId="0" xfId="18" applyNumberFormat="1" applyFont="1" applyFill="1" applyBorder="1" applyAlignment="1">
      <alignment horizontal="center" vertical="center"/>
      <protection/>
    </xf>
    <xf numFmtId="0" fontId="31" fillId="0" borderId="3" xfId="18" applyFont="1" applyFill="1" applyBorder="1" applyAlignment="1">
      <alignment vertical="center"/>
      <protection/>
    </xf>
    <xf numFmtId="49" fontId="34" fillId="0" borderId="82" xfId="18" applyNumberFormat="1" applyFont="1" applyFill="1" applyBorder="1" applyAlignment="1">
      <alignment vertical="center"/>
      <protection/>
    </xf>
    <xf numFmtId="0" fontId="27" fillId="0" borderId="14" xfId="18" applyFont="1" applyFill="1" applyBorder="1" applyAlignment="1">
      <alignment vertical="center"/>
      <protection/>
    </xf>
    <xf numFmtId="0" fontId="25" fillId="0" borderId="74" xfId="18" applyFont="1" applyFill="1" applyBorder="1" applyAlignment="1">
      <alignment vertical="center"/>
      <protection/>
    </xf>
    <xf numFmtId="3" fontId="41" fillId="0" borderId="11" xfId="18" applyNumberFormat="1" applyFont="1" applyFill="1" applyBorder="1" applyAlignment="1">
      <alignment horizontal="center" vertical="center"/>
      <protection/>
    </xf>
    <xf numFmtId="3" fontId="35" fillId="0" borderId="44" xfId="18" applyNumberFormat="1" applyFont="1" applyFill="1" applyBorder="1" applyAlignment="1">
      <alignment horizontal="center" vertical="center"/>
      <protection/>
    </xf>
    <xf numFmtId="0" fontId="2" fillId="0" borderId="24" xfId="18" applyFont="1" applyBorder="1" applyAlignment="1">
      <alignment horizontal="center" vertical="center"/>
      <protection/>
    </xf>
    <xf numFmtId="0" fontId="2" fillId="0" borderId="2" xfId="18" applyFont="1" applyBorder="1" applyAlignment="1">
      <alignment vertical="center"/>
      <protection/>
    </xf>
    <xf numFmtId="0" fontId="26" fillId="0" borderId="2" xfId="18" applyFont="1" applyBorder="1" applyAlignment="1">
      <alignment horizontal="center" vertical="center"/>
      <protection/>
    </xf>
    <xf numFmtId="3" fontId="35" fillId="0" borderId="2" xfId="18" applyNumberFormat="1" applyFont="1" applyBorder="1" applyAlignment="1">
      <alignment horizontal="center" vertical="center"/>
      <protection/>
    </xf>
    <xf numFmtId="3" fontId="35" fillId="0" borderId="2" xfId="18" applyNumberFormat="1" applyFont="1" applyFill="1" applyBorder="1" applyAlignment="1">
      <alignment horizontal="center" vertical="center"/>
      <protection/>
    </xf>
    <xf numFmtId="0" fontId="2" fillId="0" borderId="0" xfId="18" applyFont="1" applyBorder="1" applyAlignment="1">
      <alignment horizontal="center" vertical="center"/>
      <protection/>
    </xf>
    <xf numFmtId="0" fontId="31" fillId="0" borderId="0" xfId="18" applyFont="1" applyBorder="1" applyAlignment="1">
      <alignment horizontal="center" vertical="center"/>
      <protection/>
    </xf>
    <xf numFmtId="3" fontId="31" fillId="0" borderId="0" xfId="18" applyNumberFormat="1" applyFont="1" applyBorder="1" applyAlignment="1">
      <alignment horizontal="center" vertical="center"/>
      <protection/>
    </xf>
    <xf numFmtId="3" fontId="31" fillId="0" borderId="0" xfId="18" applyNumberFormat="1" applyFont="1" applyFill="1" applyBorder="1" applyAlignment="1">
      <alignment horizontal="center" vertical="center"/>
      <protection/>
    </xf>
    <xf numFmtId="0" fontId="48" fillId="0" borderId="0" xfId="18" applyFont="1" applyAlignment="1">
      <alignment horizontal="center"/>
      <protection/>
    </xf>
    <xf numFmtId="0" fontId="48" fillId="0" borderId="0" xfId="18" applyFont="1" applyBorder="1">
      <alignment/>
      <protection/>
    </xf>
    <xf numFmtId="0" fontId="48" fillId="0" borderId="0" xfId="18" applyFont="1" applyFill="1" applyBorder="1">
      <alignment/>
      <protection/>
    </xf>
    <xf numFmtId="0" fontId="48" fillId="0" borderId="0" xfId="18" applyFont="1">
      <alignment/>
      <protection/>
    </xf>
    <xf numFmtId="0" fontId="48" fillId="0" borderId="0" xfId="18" applyFont="1" applyFill="1">
      <alignment/>
      <protection/>
    </xf>
    <xf numFmtId="0" fontId="31" fillId="0" borderId="0" xfId="20" applyFont="1">
      <alignment/>
      <protection/>
    </xf>
    <xf numFmtId="0" fontId="48" fillId="0" borderId="7" xfId="18" applyFont="1" applyBorder="1">
      <alignment/>
      <protection/>
    </xf>
    <xf numFmtId="0" fontId="48" fillId="0" borderId="71" xfId="18" applyFont="1" applyBorder="1">
      <alignment/>
      <protection/>
    </xf>
    <xf numFmtId="0" fontId="48" fillId="0" borderId="31" xfId="18" applyFont="1" applyBorder="1">
      <alignment/>
      <protection/>
    </xf>
    <xf numFmtId="0" fontId="48" fillId="0" borderId="31" xfId="18" applyFont="1" applyFill="1" applyBorder="1">
      <alignment/>
      <protection/>
    </xf>
    <xf numFmtId="0" fontId="22" fillId="0" borderId="0" xfId="21" applyFont="1" applyAlignment="1">
      <alignment horizontal="right" vertical="center"/>
      <protection/>
    </xf>
    <xf numFmtId="0" fontId="0" fillId="0" borderId="0" xfId="21" applyAlignment="1">
      <alignment horizontal="center" vertical="center"/>
      <protection/>
    </xf>
    <xf numFmtId="3" fontId="0" fillId="0" borderId="28" xfId="21" applyNumberFormat="1" applyBorder="1" applyAlignment="1">
      <alignment vertical="center"/>
      <protection/>
    </xf>
    <xf numFmtId="0" fontId="0" fillId="0" borderId="6" xfId="21" applyBorder="1" applyAlignment="1">
      <alignment vertical="center"/>
      <protection/>
    </xf>
    <xf numFmtId="3" fontId="0" fillId="0" borderId="6" xfId="21" applyNumberFormat="1" applyBorder="1" applyAlignment="1">
      <alignment vertical="center"/>
      <protection/>
    </xf>
    <xf numFmtId="3" fontId="0" fillId="0" borderId="7" xfId="21" applyNumberForma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83" xfId="18" applyFont="1" applyFill="1" applyBorder="1" applyAlignment="1">
      <alignment horizontal="center" vertical="center"/>
      <protection/>
    </xf>
    <xf numFmtId="0" fontId="27" fillId="0" borderId="9" xfId="18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vertical="center"/>
      <protection/>
    </xf>
    <xf numFmtId="0" fontId="0" fillId="0" borderId="5" xfId="21" applyBorder="1" applyAlignment="1">
      <alignment vertical="center"/>
      <protection/>
    </xf>
    <xf numFmtId="3" fontId="0" fillId="0" borderId="5" xfId="21" applyNumberFormat="1" applyBorder="1" applyAlignment="1">
      <alignment vertical="center"/>
      <protection/>
    </xf>
    <xf numFmtId="3" fontId="0" fillId="0" borderId="1" xfId="21" applyNumberFormat="1" applyBorder="1" applyAlignment="1">
      <alignment vertical="center"/>
      <protection/>
    </xf>
    <xf numFmtId="4" fontId="0" fillId="0" borderId="28" xfId="21" applyNumberFormat="1" applyBorder="1" applyAlignment="1">
      <alignment vertical="center"/>
      <protection/>
    </xf>
    <xf numFmtId="4" fontId="0" fillId="0" borderId="7" xfId="21" applyNumberFormat="1" applyBorder="1" applyAlignment="1">
      <alignment vertical="center"/>
      <protection/>
    </xf>
    <xf numFmtId="49" fontId="0" fillId="0" borderId="28" xfId="21" applyNumberFormat="1" applyFont="1" applyBorder="1" applyAlignment="1">
      <alignment horizontal="right" vertical="center"/>
      <protection/>
    </xf>
    <xf numFmtId="0" fontId="15" fillId="0" borderId="15" xfId="22" applyFont="1" applyBorder="1" applyAlignment="1">
      <alignment horizontal="right" vertical="center" wrapText="1"/>
      <protection/>
    </xf>
    <xf numFmtId="0" fontId="15" fillId="0" borderId="32" xfId="22" applyFont="1" applyBorder="1" applyAlignment="1">
      <alignment horizontal="center" vertical="center" wrapText="1"/>
      <protection/>
    </xf>
    <xf numFmtId="0" fontId="15" fillId="0" borderId="74" xfId="22" applyFont="1" applyBorder="1" applyAlignment="1">
      <alignment horizontal="center" vertical="center" wrapText="1"/>
      <protection/>
    </xf>
    <xf numFmtId="0" fontId="11" fillId="0" borderId="16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 wrapText="1"/>
      <protection/>
    </xf>
    <xf numFmtId="0" fontId="13" fillId="0" borderId="64" xfId="22" applyFont="1" applyBorder="1" applyAlignment="1">
      <alignment horizontal="right" vertical="center"/>
      <protection/>
    </xf>
    <xf numFmtId="0" fontId="13" fillId="0" borderId="73" xfId="22" applyFont="1" applyBorder="1" applyAlignment="1">
      <alignment horizontal="right" vertical="center"/>
      <protection/>
    </xf>
    <xf numFmtId="0" fontId="13" fillId="0" borderId="65" xfId="22" applyFont="1" applyBorder="1" applyAlignment="1">
      <alignment horizontal="right" vertical="center"/>
      <protection/>
    </xf>
    <xf numFmtId="0" fontId="15" fillId="0" borderId="23" xfId="22" applyFont="1" applyBorder="1" applyAlignment="1">
      <alignment horizontal="right" vertical="center" wrapText="1"/>
      <protection/>
    </xf>
    <xf numFmtId="0" fontId="8" fillId="0" borderId="41" xfId="22" applyFont="1" applyBorder="1" applyAlignment="1">
      <alignment horizontal="center" vertical="center" wrapText="1"/>
      <protection/>
    </xf>
    <xf numFmtId="0" fontId="8" fillId="0" borderId="73" xfId="22" applyFont="1" applyBorder="1" applyAlignment="1">
      <alignment horizontal="center" vertical="center" wrapText="1"/>
      <protection/>
    </xf>
    <xf numFmtId="0" fontId="8" fillId="0" borderId="65" xfId="22" applyFont="1" applyBorder="1" applyAlignment="1">
      <alignment horizontal="center" vertical="center" wrapText="1"/>
      <protection/>
    </xf>
    <xf numFmtId="0" fontId="9" fillId="0" borderId="31" xfId="22" applyFont="1" applyBorder="1" applyAlignment="1">
      <alignment horizontal="center" vertical="top" wrapText="1"/>
      <protection/>
    </xf>
    <xf numFmtId="0" fontId="9" fillId="0" borderId="16" xfId="22" applyFont="1" applyBorder="1" applyAlignment="1">
      <alignment horizontal="center" vertical="top" wrapText="1"/>
      <protection/>
    </xf>
    <xf numFmtId="0" fontId="15" fillId="0" borderId="30" xfId="22" applyFont="1" applyBorder="1" applyAlignment="1">
      <alignment horizontal="center" vertical="center" wrapText="1"/>
      <protection/>
    </xf>
    <xf numFmtId="0" fontId="15" fillId="0" borderId="33" xfId="22" applyFont="1" applyBorder="1" applyAlignment="1">
      <alignment horizontal="center" vertical="center" wrapText="1"/>
      <protection/>
    </xf>
    <xf numFmtId="0" fontId="15" fillId="0" borderId="71" xfId="22" applyFont="1" applyBorder="1" applyAlignment="1">
      <alignment horizontal="center" vertical="center" wrapText="1"/>
      <protection/>
    </xf>
    <xf numFmtId="0" fontId="15" fillId="0" borderId="16" xfId="22" applyFont="1" applyBorder="1" applyAlignment="1">
      <alignment horizontal="center" vertical="center" wrapText="1"/>
      <protection/>
    </xf>
    <xf numFmtId="0" fontId="6" fillId="3" borderId="69" xfId="22" applyFont="1" applyFill="1" applyBorder="1" applyAlignment="1">
      <alignment horizontal="center" vertical="center"/>
      <protection/>
    </xf>
    <xf numFmtId="0" fontId="6" fillId="3" borderId="61" xfId="22" applyFont="1" applyFill="1" applyBorder="1" applyAlignment="1">
      <alignment horizontal="center" vertical="center"/>
      <protection/>
    </xf>
    <xf numFmtId="0" fontId="6" fillId="3" borderId="26" xfId="22" applyFont="1" applyFill="1" applyBorder="1" applyAlignment="1">
      <alignment horizontal="center" vertical="center"/>
      <protection/>
    </xf>
    <xf numFmtId="0" fontId="4" fillId="0" borderId="0" xfId="23" applyFont="1" applyAlignment="1">
      <alignment horizontal="center"/>
      <protection/>
    </xf>
    <xf numFmtId="0" fontId="11" fillId="0" borderId="31" xfId="22" applyFont="1" applyBorder="1" applyAlignment="1">
      <alignment horizontal="center" vertical="center"/>
      <protection/>
    </xf>
    <xf numFmtId="0" fontId="6" fillId="0" borderId="22" xfId="22" applyFont="1" applyBorder="1" applyAlignment="1">
      <alignment horizontal="center" vertical="center"/>
      <protection/>
    </xf>
    <xf numFmtId="0" fontId="6" fillId="0" borderId="20" xfId="22" applyFont="1" applyBorder="1" applyAlignment="1">
      <alignment horizontal="center" vertical="center"/>
      <protection/>
    </xf>
    <xf numFmtId="0" fontId="6" fillId="3" borderId="26" xfId="22" applyFont="1" applyFill="1" applyBorder="1" applyAlignment="1">
      <alignment horizontal="center" vertical="center" wrapText="1"/>
      <protection/>
    </xf>
    <xf numFmtId="0" fontId="6" fillId="3" borderId="10" xfId="22" applyFont="1" applyFill="1" applyBorder="1" applyAlignment="1">
      <alignment horizontal="center" vertical="center"/>
      <protection/>
    </xf>
    <xf numFmtId="0" fontId="15" fillId="0" borderId="20" xfId="22" applyFont="1" applyBorder="1" applyAlignment="1">
      <alignment horizontal="center" vertical="center" wrapText="1"/>
      <protection/>
    </xf>
    <xf numFmtId="0" fontId="9" fillId="0" borderId="34" xfId="22" applyFont="1" applyBorder="1" applyAlignment="1">
      <alignment horizontal="center" vertical="center" wrapText="1"/>
      <protection/>
    </xf>
    <xf numFmtId="0" fontId="9" fillId="0" borderId="68" xfId="22" applyFont="1" applyBorder="1" applyAlignment="1">
      <alignment horizontal="center" vertical="center" wrapText="1"/>
      <protection/>
    </xf>
    <xf numFmtId="0" fontId="15" fillId="0" borderId="22" xfId="22" applyFont="1" applyBorder="1" applyAlignment="1">
      <alignment horizontal="center" vertical="center" wrapText="1"/>
      <protection/>
    </xf>
    <xf numFmtId="0" fontId="9" fillId="0" borderId="71" xfId="22" applyFont="1" applyBorder="1" applyAlignment="1">
      <alignment horizontal="center" vertical="center" wrapText="1"/>
      <protection/>
    </xf>
    <xf numFmtId="0" fontId="9" fillId="0" borderId="21" xfId="22" applyFont="1" applyBorder="1" applyAlignment="1">
      <alignment horizontal="center" vertical="center" wrapText="1"/>
      <protection/>
    </xf>
    <xf numFmtId="0" fontId="9" fillId="0" borderId="20" xfId="22" applyFont="1" applyBorder="1" applyAlignment="1">
      <alignment horizontal="center" vertical="center" wrapText="1"/>
      <protection/>
    </xf>
    <xf numFmtId="0" fontId="9" fillId="0" borderId="71" xfId="22" applyFont="1" applyBorder="1" applyAlignment="1">
      <alignment horizontal="center" vertical="center"/>
      <protection/>
    </xf>
    <xf numFmtId="0" fontId="9" fillId="0" borderId="16" xfId="22" applyFont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 wrapText="1"/>
      <protection/>
    </xf>
    <xf numFmtId="0" fontId="9" fillId="0" borderId="16" xfId="22" applyFont="1" applyBorder="1" applyAlignment="1">
      <alignment horizontal="center" vertical="center" wrapText="1"/>
      <protection/>
    </xf>
    <xf numFmtId="0" fontId="6" fillId="0" borderId="71" xfId="22" applyFont="1" applyBorder="1" applyAlignment="1">
      <alignment horizontal="center" vertical="center"/>
      <protection/>
    </xf>
    <xf numFmtId="0" fontId="6" fillId="0" borderId="16" xfId="22" applyFont="1" applyBorder="1" applyAlignment="1">
      <alignment horizontal="center" vertical="center"/>
      <protection/>
    </xf>
    <xf numFmtId="0" fontId="8" fillId="0" borderId="41" xfId="22" applyFont="1" applyBorder="1" applyAlignment="1">
      <alignment horizontal="center" vertical="center"/>
      <protection/>
    </xf>
    <xf numFmtId="0" fontId="8" fillId="0" borderId="73" xfId="22" applyFont="1" applyBorder="1" applyAlignment="1">
      <alignment horizontal="center" vertical="center"/>
      <protection/>
    </xf>
    <xf numFmtId="0" fontId="8" fillId="0" borderId="65" xfId="22" applyFont="1" applyBorder="1" applyAlignment="1">
      <alignment horizontal="center" vertical="center"/>
      <protection/>
    </xf>
    <xf numFmtId="0" fontId="9" fillId="0" borderId="31" xfId="22" applyFont="1" applyBorder="1" applyAlignment="1">
      <alignment horizontal="center" vertical="center"/>
      <protection/>
    </xf>
    <xf numFmtId="0" fontId="9" fillId="0" borderId="34" xfId="22" applyFont="1" applyBorder="1" applyAlignment="1">
      <alignment horizontal="center" vertical="center"/>
      <protection/>
    </xf>
    <xf numFmtId="0" fontId="9" fillId="0" borderId="68" xfId="22" applyFont="1" applyBorder="1" applyAlignment="1">
      <alignment horizontal="center" vertical="center"/>
      <protection/>
    </xf>
    <xf numFmtId="0" fontId="15" fillId="0" borderId="84" xfId="22" applyFont="1" applyBorder="1" applyAlignment="1">
      <alignment horizontal="center" vertical="center" wrapText="1"/>
      <protection/>
    </xf>
    <xf numFmtId="0" fontId="15" fillId="0" borderId="53" xfId="22" applyFont="1" applyBorder="1" applyAlignment="1">
      <alignment horizontal="center" vertical="center" wrapText="1"/>
      <protection/>
    </xf>
    <xf numFmtId="0" fontId="15" fillId="0" borderId="29" xfId="22" applyFont="1" applyBorder="1" applyAlignment="1">
      <alignment horizontal="center" vertical="center" wrapText="1"/>
      <protection/>
    </xf>
    <xf numFmtId="0" fontId="15" fillId="0" borderId="19" xfId="22" applyFont="1" applyBorder="1" applyAlignment="1">
      <alignment horizontal="center" vertical="center" wrapText="1"/>
      <protection/>
    </xf>
    <xf numFmtId="0" fontId="13" fillId="0" borderId="41" xfId="22" applyFont="1" applyBorder="1" applyAlignment="1">
      <alignment horizontal="right" vertical="center"/>
      <protection/>
    </xf>
    <xf numFmtId="0" fontId="15" fillId="0" borderId="12" xfId="22" applyFont="1" applyBorder="1" applyAlignment="1">
      <alignment horizontal="center" vertical="center"/>
      <protection/>
    </xf>
    <xf numFmtId="0" fontId="15" fillId="0" borderId="0" xfId="22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5" fillId="0" borderId="29" xfId="22" applyFont="1" applyBorder="1" applyAlignment="1">
      <alignment horizontal="right" vertical="center" wrapText="1"/>
      <protection/>
    </xf>
    <xf numFmtId="0" fontId="15" fillId="0" borderId="19" xfId="22" applyFont="1" applyBorder="1" applyAlignment="1">
      <alignment horizontal="right" vertical="center" wrapText="1"/>
      <protection/>
    </xf>
    <xf numFmtId="0" fontId="19" fillId="0" borderId="12" xfId="19" applyFont="1" applyBorder="1" applyAlignment="1">
      <alignment horizontal="center" vertical="center"/>
      <protection/>
    </xf>
    <xf numFmtId="0" fontId="19" fillId="0" borderId="0" xfId="19" applyFont="1" applyBorder="1" applyAlignment="1">
      <alignment horizontal="center" vertical="center"/>
      <protection/>
    </xf>
    <xf numFmtId="0" fontId="19" fillId="0" borderId="21" xfId="19" applyFont="1" applyBorder="1" applyAlignment="1">
      <alignment horizontal="center" vertical="center"/>
      <protection/>
    </xf>
    <xf numFmtId="0" fontId="19" fillId="0" borderId="22" xfId="19" applyFont="1" applyBorder="1" applyAlignment="1">
      <alignment horizontal="center" vertical="center"/>
      <protection/>
    </xf>
    <xf numFmtId="3" fontId="15" fillId="0" borderId="30" xfId="22" applyNumberFormat="1" applyFont="1" applyBorder="1" applyAlignment="1">
      <alignment horizontal="center" vertical="center" wrapText="1"/>
      <protection/>
    </xf>
    <xf numFmtId="3" fontId="15" fillId="0" borderId="33" xfId="22" applyNumberFormat="1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center" vertical="center" wrapText="1"/>
      <protection/>
    </xf>
    <xf numFmtId="0" fontId="15" fillId="0" borderId="14" xfId="22" applyFont="1" applyBorder="1" applyAlignment="1">
      <alignment horizontal="center" vertical="center" wrapText="1"/>
      <protection/>
    </xf>
    <xf numFmtId="3" fontId="8" fillId="0" borderId="41" xfId="22" applyNumberFormat="1" applyFont="1" applyBorder="1" applyAlignment="1">
      <alignment horizontal="center" vertical="center"/>
      <protection/>
    </xf>
    <xf numFmtId="3" fontId="8" fillId="0" borderId="73" xfId="22" applyNumberFormat="1" applyFont="1" applyBorder="1" applyAlignment="1">
      <alignment horizontal="center" vertical="center"/>
      <protection/>
    </xf>
    <xf numFmtId="3" fontId="8" fillId="0" borderId="65" xfId="22" applyNumberFormat="1" applyFont="1" applyBorder="1" applyAlignment="1">
      <alignment horizontal="center" vertical="center"/>
      <protection/>
    </xf>
    <xf numFmtId="0" fontId="15" fillId="0" borderId="85" xfId="22" applyFont="1" applyBorder="1" applyAlignment="1">
      <alignment horizontal="center" vertical="center" wrapText="1"/>
      <protection/>
    </xf>
    <xf numFmtId="0" fontId="15" fillId="0" borderId="86" xfId="22" applyFont="1" applyBorder="1" applyAlignment="1">
      <alignment horizontal="center" vertical="center" wrapText="1"/>
      <protection/>
    </xf>
    <xf numFmtId="0" fontId="18" fillId="0" borderId="71" xfId="19" applyFont="1" applyBorder="1" applyAlignment="1">
      <alignment horizontal="center" vertical="center" wrapText="1"/>
      <protection/>
    </xf>
    <xf numFmtId="0" fontId="18" fillId="0" borderId="16" xfId="19" applyFont="1" applyBorder="1" applyAlignment="1">
      <alignment horizontal="center" vertical="center" wrapText="1"/>
      <protection/>
    </xf>
    <xf numFmtId="0" fontId="18" fillId="0" borderId="30" xfId="19" applyFont="1" applyBorder="1" applyAlignment="1">
      <alignment horizontal="center" vertical="center" wrapText="1"/>
      <protection/>
    </xf>
    <xf numFmtId="0" fontId="18" fillId="0" borderId="33" xfId="19" applyFont="1" applyBorder="1" applyAlignment="1">
      <alignment horizontal="center" vertical="center" wrapText="1"/>
      <protection/>
    </xf>
    <xf numFmtId="0" fontId="15" fillId="0" borderId="0" xfId="22" applyFont="1" applyBorder="1" applyAlignment="1">
      <alignment horizontal="right" vertical="center" wrapText="1"/>
      <protection/>
    </xf>
    <xf numFmtId="0" fontId="15" fillId="0" borderId="14" xfId="22" applyFont="1" applyBorder="1" applyAlignment="1">
      <alignment horizontal="right" vertical="center" wrapText="1"/>
      <protection/>
    </xf>
    <xf numFmtId="0" fontId="15" fillId="0" borderId="22" xfId="22" applyFont="1" applyBorder="1" applyAlignment="1">
      <alignment horizontal="right" vertical="center" wrapText="1"/>
      <protection/>
    </xf>
    <xf numFmtId="0" fontId="15" fillId="0" borderId="20" xfId="22" applyFont="1" applyBorder="1" applyAlignment="1">
      <alignment horizontal="right" vertical="center" wrapText="1"/>
      <protection/>
    </xf>
    <xf numFmtId="3" fontId="2" fillId="0" borderId="55" xfId="24" applyNumberFormat="1" applyFont="1" applyFill="1" applyBorder="1" applyAlignment="1">
      <alignment horizontal="center" vertical="center" wrapText="1"/>
      <protection/>
    </xf>
    <xf numFmtId="3" fontId="2" fillId="0" borderId="67" xfId="24" applyNumberFormat="1" applyFont="1" applyFill="1" applyBorder="1" applyAlignment="1">
      <alignment horizontal="center" vertical="center" wrapText="1"/>
      <protection/>
    </xf>
    <xf numFmtId="0" fontId="2" fillId="0" borderId="87" xfId="24" applyFont="1" applyFill="1" applyBorder="1" applyAlignment="1">
      <alignment horizontal="center" vertical="center" wrapText="1"/>
      <protection/>
    </xf>
    <xf numFmtId="0" fontId="2" fillId="0" borderId="50" xfId="24" applyFont="1" applyFill="1" applyBorder="1" applyAlignment="1">
      <alignment horizontal="center" vertical="center" wrapText="1"/>
      <protection/>
    </xf>
    <xf numFmtId="3" fontId="2" fillId="0" borderId="44" xfId="24" applyNumberFormat="1" applyFont="1" applyFill="1" applyBorder="1" applyAlignment="1">
      <alignment horizontal="center" vertical="center" wrapText="1"/>
      <protection/>
    </xf>
    <xf numFmtId="0" fontId="26" fillId="0" borderId="64" xfId="24" applyFont="1" applyFill="1" applyBorder="1" applyAlignment="1">
      <alignment horizontal="center" vertical="center" wrapText="1"/>
      <protection/>
    </xf>
    <xf numFmtId="0" fontId="26" fillId="0" borderId="73" xfId="24" applyFont="1" applyFill="1" applyBorder="1" applyAlignment="1">
      <alignment horizontal="center" vertical="center" wrapText="1"/>
      <protection/>
    </xf>
    <xf numFmtId="0" fontId="26" fillId="0" borderId="65" xfId="24" applyFont="1" applyFill="1" applyBorder="1" applyAlignment="1">
      <alignment horizontal="center" vertical="center" wrapText="1"/>
      <protection/>
    </xf>
    <xf numFmtId="0" fontId="5" fillId="0" borderId="88" xfId="24" applyFont="1" applyFill="1" applyBorder="1" applyAlignment="1">
      <alignment horizontal="left" vertical="center" wrapText="1"/>
      <protection/>
    </xf>
    <xf numFmtId="0" fontId="5" fillId="0" borderId="89" xfId="24" applyFont="1" applyFill="1" applyBorder="1" applyAlignment="1">
      <alignment horizontal="left" vertical="center" wrapText="1"/>
      <protection/>
    </xf>
    <xf numFmtId="0" fontId="5" fillId="0" borderId="90" xfId="24" applyFont="1" applyFill="1" applyBorder="1" applyAlignment="1">
      <alignment horizontal="left" vertical="center" wrapText="1"/>
      <protection/>
    </xf>
    <xf numFmtId="0" fontId="26" fillId="0" borderId="24" xfId="24" applyFont="1" applyFill="1" applyBorder="1" applyAlignment="1">
      <alignment horizontal="center" vertical="center" wrapText="1"/>
      <protection/>
    </xf>
    <xf numFmtId="0" fontId="26" fillId="0" borderId="2" xfId="24" applyFont="1" applyFill="1" applyBorder="1" applyAlignment="1">
      <alignment horizontal="center" vertical="center" wrapText="1"/>
      <protection/>
    </xf>
    <xf numFmtId="0" fontId="5" fillId="0" borderId="91" xfId="24" applyFont="1" applyFill="1" applyBorder="1" applyAlignment="1">
      <alignment horizontal="left" vertical="center" wrapText="1"/>
      <protection/>
    </xf>
    <xf numFmtId="0" fontId="5" fillId="0" borderId="45" xfId="24" applyFont="1" applyFill="1" applyBorder="1" applyAlignment="1">
      <alignment horizontal="left" vertical="center" wrapText="1"/>
      <protection/>
    </xf>
    <xf numFmtId="0" fontId="6" fillId="2" borderId="11" xfId="24" applyFont="1" applyFill="1" applyBorder="1" applyAlignment="1">
      <alignment horizontal="center" vertical="center" wrapText="1"/>
      <protection/>
    </xf>
    <xf numFmtId="0" fontId="6" fillId="2" borderId="1" xfId="24" applyFont="1" applyFill="1" applyBorder="1" applyAlignment="1">
      <alignment horizontal="center" vertical="center" wrapText="1"/>
      <protection/>
    </xf>
    <xf numFmtId="0" fontId="6" fillId="2" borderId="9" xfId="24" applyFont="1" applyFill="1" applyBorder="1" applyAlignment="1">
      <alignment horizontal="center" vertical="center" wrapText="1"/>
      <protection/>
    </xf>
    <xf numFmtId="0" fontId="4" fillId="0" borderId="0" xfId="24" applyFont="1" applyAlignment="1">
      <alignment horizontal="center" vertical="center" wrapText="1"/>
      <protection/>
    </xf>
    <xf numFmtId="0" fontId="6" fillId="2" borderId="81" xfId="24" applyFont="1" applyFill="1" applyBorder="1" applyAlignment="1">
      <alignment horizontal="center" vertical="center" wrapText="1"/>
      <protection/>
    </xf>
    <xf numFmtId="0" fontId="6" fillId="2" borderId="66" xfId="24" applyFont="1" applyFill="1" applyBorder="1" applyAlignment="1">
      <alignment horizontal="center" vertical="center" wrapText="1"/>
      <protection/>
    </xf>
    <xf numFmtId="0" fontId="6" fillId="2" borderId="44" xfId="24" applyFont="1" applyFill="1" applyBorder="1" applyAlignment="1">
      <alignment horizontal="center" vertical="center" wrapText="1"/>
      <protection/>
    </xf>
    <xf numFmtId="0" fontId="26" fillId="2" borderId="69" xfId="24" applyFont="1" applyFill="1" applyBorder="1" applyAlignment="1">
      <alignment horizontal="center" vertical="center" wrapText="1"/>
      <protection/>
    </xf>
    <xf numFmtId="0" fontId="26" fillId="2" borderId="70" xfId="24" applyFont="1" applyFill="1" applyBorder="1" applyAlignment="1">
      <alignment horizontal="center" vertical="center" wrapText="1"/>
      <protection/>
    </xf>
    <xf numFmtId="3" fontId="6" fillId="2" borderId="26" xfId="24" applyNumberFormat="1" applyFont="1" applyFill="1" applyBorder="1" applyAlignment="1">
      <alignment horizontal="center" vertical="center" wrapText="1"/>
      <protection/>
    </xf>
    <xf numFmtId="3" fontId="6" fillId="2" borderId="1" xfId="24" applyNumberFormat="1" applyFont="1" applyFill="1" applyBorder="1" applyAlignment="1">
      <alignment horizontal="center" vertical="center" wrapText="1"/>
      <protection/>
    </xf>
    <xf numFmtId="0" fontId="26" fillId="2" borderId="26" xfId="24" applyFont="1" applyFill="1" applyBorder="1" applyAlignment="1">
      <alignment horizontal="center" vertical="center" wrapText="1"/>
      <protection/>
    </xf>
    <xf numFmtId="0" fontId="26" fillId="2" borderId="1" xfId="24" applyFont="1" applyFill="1" applyBorder="1" applyAlignment="1">
      <alignment horizontal="center" vertical="center" wrapText="1"/>
      <protection/>
    </xf>
    <xf numFmtId="0" fontId="26" fillId="2" borderId="7" xfId="24" applyFont="1" applyFill="1" applyBorder="1" applyAlignment="1">
      <alignment horizontal="center" vertical="center" wrapText="1"/>
      <protection/>
    </xf>
    <xf numFmtId="0" fontId="5" fillId="0" borderId="92" xfId="21" applyFont="1" applyFill="1" applyBorder="1" applyAlignment="1">
      <alignment horizontal="left" vertical="center" wrapText="1"/>
      <protection/>
    </xf>
    <xf numFmtId="0" fontId="5" fillId="0" borderId="57" xfId="21" applyFont="1" applyFill="1" applyBorder="1" applyAlignment="1">
      <alignment horizontal="left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6" fillId="0" borderId="2" xfId="21" applyFont="1" applyFill="1" applyBorder="1" applyAlignment="1">
      <alignment horizontal="center" vertical="center" wrapText="1"/>
      <protection/>
    </xf>
    <xf numFmtId="0" fontId="26" fillId="2" borderId="11" xfId="24" applyFont="1" applyFill="1" applyBorder="1" applyAlignment="1">
      <alignment horizontal="center" vertical="center" wrapText="1"/>
      <protection/>
    </xf>
    <xf numFmtId="0" fontId="26" fillId="2" borderId="34" xfId="24" applyFont="1" applyFill="1" applyBorder="1" applyAlignment="1">
      <alignment horizontal="center" vertical="center" wrapText="1"/>
      <protection/>
    </xf>
    <xf numFmtId="0" fontId="26" fillId="2" borderId="42" xfId="24" applyFont="1" applyFill="1" applyBorder="1" applyAlignment="1">
      <alignment horizontal="center" vertical="center" wrapText="1"/>
      <protection/>
    </xf>
    <xf numFmtId="0" fontId="26" fillId="2" borderId="68" xfId="24" applyFont="1" applyFill="1" applyBorder="1" applyAlignment="1">
      <alignment horizontal="center" vertical="center" wrapText="1"/>
      <protection/>
    </xf>
    <xf numFmtId="0" fontId="26" fillId="2" borderId="61" xfId="24" applyFont="1" applyFill="1" applyBorder="1" applyAlignment="1">
      <alignment horizontal="center" vertical="center" wrapText="1"/>
      <protection/>
    </xf>
    <xf numFmtId="0" fontId="26" fillId="2" borderId="10" xfId="24" applyFont="1" applyFill="1" applyBorder="1" applyAlignment="1">
      <alignment horizontal="center" vertical="center" wrapText="1"/>
      <protection/>
    </xf>
    <xf numFmtId="3" fontId="2" fillId="0" borderId="93" xfId="24" applyNumberFormat="1" applyFont="1" applyFill="1" applyBorder="1" applyAlignment="1">
      <alignment horizontal="center" vertical="center" wrapText="1"/>
      <protection/>
    </xf>
    <xf numFmtId="3" fontId="2" fillId="0" borderId="50" xfId="24" applyNumberFormat="1" applyFont="1" applyFill="1" applyBorder="1" applyAlignment="1">
      <alignment horizontal="center" vertical="center" wrapText="1"/>
      <protection/>
    </xf>
    <xf numFmtId="0" fontId="6" fillId="2" borderId="10" xfId="24" applyFont="1" applyFill="1" applyBorder="1" applyAlignment="1">
      <alignment horizontal="center" vertical="center" wrapText="1"/>
      <protection/>
    </xf>
    <xf numFmtId="0" fontId="6" fillId="2" borderId="78" xfId="24" applyFont="1" applyFill="1" applyBorder="1" applyAlignment="1">
      <alignment horizontal="center" vertical="center" wrapText="1"/>
      <protection/>
    </xf>
    <xf numFmtId="3" fontId="27" fillId="0" borderId="11" xfId="24" applyNumberFormat="1" applyFont="1" applyFill="1" applyBorder="1" applyAlignment="1">
      <alignment horizontal="center" vertical="center" wrapText="1"/>
      <protection/>
    </xf>
    <xf numFmtId="3" fontId="27" fillId="0" borderId="9" xfId="24" applyNumberFormat="1" applyFont="1" applyFill="1" applyBorder="1" applyAlignment="1">
      <alignment horizontal="center" vertical="center" wrapText="1"/>
      <protection/>
    </xf>
    <xf numFmtId="0" fontId="2" fillId="0" borderId="44" xfId="24" applyFont="1" applyFill="1" applyBorder="1" applyAlignment="1">
      <alignment horizontal="center" vertical="center" wrapText="1"/>
      <protection/>
    </xf>
    <xf numFmtId="0" fontId="2" fillId="0" borderId="67" xfId="24" applyFont="1" applyFill="1" applyBorder="1" applyAlignment="1">
      <alignment horizontal="center" vertical="center" wrapText="1"/>
      <protection/>
    </xf>
    <xf numFmtId="3" fontId="6" fillId="2" borderId="10" xfId="24" applyNumberFormat="1" applyFont="1" applyFill="1" applyBorder="1" applyAlignment="1">
      <alignment horizontal="center" vertical="center" wrapText="1"/>
      <protection/>
    </xf>
    <xf numFmtId="0" fontId="26" fillId="2" borderId="52" xfId="24" applyFont="1" applyFill="1" applyBorder="1" applyAlignment="1">
      <alignment horizontal="center" vertical="center" wrapText="1"/>
      <protection/>
    </xf>
    <xf numFmtId="0" fontId="35" fillId="0" borderId="11" xfId="20" applyFont="1" applyFill="1" applyBorder="1" applyAlignment="1">
      <alignment horizontal="center" vertical="center" wrapText="1"/>
      <protection/>
    </xf>
    <xf numFmtId="0" fontId="35" fillId="0" borderId="1" xfId="20" applyFont="1" applyFill="1" applyBorder="1" applyAlignment="1">
      <alignment horizontal="center" vertical="center" wrapText="1"/>
      <protection/>
    </xf>
    <xf numFmtId="0" fontId="35" fillId="0" borderId="9" xfId="20" applyFont="1" applyFill="1" applyBorder="1" applyAlignment="1">
      <alignment horizontal="center" vertical="center" wrapText="1"/>
      <protection/>
    </xf>
    <xf numFmtId="0" fontId="26" fillId="2" borderId="69" xfId="20" applyFont="1" applyFill="1" applyBorder="1" applyAlignment="1">
      <alignment horizontal="center" vertical="center" wrapText="1"/>
      <protection/>
    </xf>
    <xf numFmtId="0" fontId="26" fillId="2" borderId="70" xfId="20" applyFont="1" applyFill="1" applyBorder="1" applyAlignment="1">
      <alignment horizontal="center" vertical="center" wrapText="1"/>
      <protection/>
    </xf>
    <xf numFmtId="0" fontId="26" fillId="2" borderId="61" xfId="20" applyFont="1" applyFill="1" applyBorder="1" applyAlignment="1">
      <alignment horizontal="center" vertical="center" wrapText="1"/>
      <protection/>
    </xf>
    <xf numFmtId="0" fontId="35" fillId="0" borderId="75" xfId="20" applyFont="1" applyFill="1" applyBorder="1" applyAlignment="1">
      <alignment horizontal="center" vertical="center" wrapText="1"/>
      <protection/>
    </xf>
    <xf numFmtId="0" fontId="35" fillId="0" borderId="12" xfId="20" applyFont="1" applyFill="1" applyBorder="1" applyAlignment="1">
      <alignment horizontal="center" vertical="center" wrapText="1"/>
      <protection/>
    </xf>
    <xf numFmtId="0" fontId="35" fillId="0" borderId="21" xfId="20" applyFont="1" applyFill="1" applyBorder="1" applyAlignment="1">
      <alignment horizontal="center" vertical="center" wrapText="1"/>
      <protection/>
    </xf>
    <xf numFmtId="0" fontId="13" fillId="0" borderId="1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0" fontId="13" fillId="0" borderId="9" xfId="20" applyFont="1" applyFill="1" applyBorder="1" applyAlignment="1">
      <alignment horizontal="center" vertical="center" wrapText="1"/>
      <protection/>
    </xf>
    <xf numFmtId="0" fontId="41" fillId="0" borderId="11" xfId="20" applyFont="1" applyFill="1" applyBorder="1" applyAlignment="1">
      <alignment horizontal="center" vertical="center" wrapText="1"/>
      <protection/>
    </xf>
    <xf numFmtId="0" fontId="41" fillId="0" borderId="1" xfId="20" applyFont="1" applyFill="1" applyBorder="1" applyAlignment="1">
      <alignment horizontal="center" vertical="center" wrapText="1"/>
      <protection/>
    </xf>
    <xf numFmtId="0" fontId="41" fillId="0" borderId="9" xfId="20" applyFont="1" applyFill="1" applyBorder="1" applyAlignment="1">
      <alignment horizontal="center" vertical="center" wrapText="1"/>
      <protection/>
    </xf>
    <xf numFmtId="3" fontId="2" fillId="0" borderId="75" xfId="20" applyNumberFormat="1" applyFont="1" applyFill="1" applyBorder="1" applyAlignment="1">
      <alignment horizontal="center" vertical="center" wrapText="1"/>
      <protection/>
    </xf>
    <xf numFmtId="3" fontId="2" fillId="0" borderId="12" xfId="20" applyNumberFormat="1" applyFont="1" applyFill="1" applyBorder="1" applyAlignment="1">
      <alignment horizontal="center" vertical="center" wrapText="1"/>
      <protection/>
    </xf>
    <xf numFmtId="3" fontId="2" fillId="0" borderId="21" xfId="20" applyNumberFormat="1" applyFont="1" applyFill="1" applyBorder="1" applyAlignment="1">
      <alignment horizontal="center" vertical="center" wrapText="1"/>
      <protection/>
    </xf>
    <xf numFmtId="0" fontId="41" fillId="0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Fill="1" applyBorder="1" applyAlignment="1">
      <alignment horizontal="center" vertical="center" wrapText="1"/>
      <protection/>
    </xf>
    <xf numFmtId="3" fontId="2" fillId="0" borderId="11" xfId="20" applyNumberFormat="1" applyFont="1" applyFill="1" applyBorder="1" applyAlignment="1">
      <alignment horizontal="center" vertical="center" wrapText="1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3" fontId="2" fillId="0" borderId="9" xfId="20" applyNumberFormat="1" applyFont="1" applyFill="1" applyBorder="1" applyAlignment="1">
      <alignment horizontal="center" vertical="center" wrapText="1"/>
      <protection/>
    </xf>
    <xf numFmtId="0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 wrapText="1"/>
      <protection/>
    </xf>
    <xf numFmtId="0" fontId="35" fillId="0" borderId="32" xfId="20" applyFont="1" applyFill="1" applyBorder="1" applyAlignment="1">
      <alignment horizontal="center" vertical="center" wrapText="1"/>
      <protection/>
    </xf>
    <xf numFmtId="0" fontId="35" fillId="0" borderId="74" xfId="20" applyFont="1" applyFill="1" applyBorder="1" applyAlignment="1">
      <alignment horizontal="center" vertical="center" wrapText="1"/>
      <protection/>
    </xf>
    <xf numFmtId="0" fontId="35" fillId="0" borderId="0" xfId="20" applyFont="1" applyFill="1" applyBorder="1" applyAlignment="1">
      <alignment horizontal="center" vertical="center" wrapText="1"/>
      <protection/>
    </xf>
    <xf numFmtId="0" fontId="35" fillId="0" borderId="22" xfId="20" applyFont="1" applyFill="1" applyBorder="1" applyAlignment="1">
      <alignment horizontal="center" vertical="center" wrapText="1"/>
      <protection/>
    </xf>
    <xf numFmtId="0" fontId="35" fillId="0" borderId="20" xfId="20" applyFont="1" applyFill="1" applyBorder="1" applyAlignment="1">
      <alignment horizontal="center" vertical="center" wrapText="1"/>
      <protection/>
    </xf>
    <xf numFmtId="1" fontId="2" fillId="0" borderId="11" xfId="20" applyNumberFormat="1" applyFont="1" applyFill="1" applyBorder="1" applyAlignment="1">
      <alignment horizontal="center" vertical="center" wrapText="1"/>
      <protection/>
    </xf>
    <xf numFmtId="1" fontId="2" fillId="0" borderId="12" xfId="20" applyNumberFormat="1" applyFont="1" applyFill="1" applyBorder="1" applyAlignment="1">
      <alignment horizontal="center" vertical="center" wrapText="1"/>
      <protection/>
    </xf>
    <xf numFmtId="1" fontId="2" fillId="0" borderId="21" xfId="20" applyNumberFormat="1" applyFont="1" applyFill="1" applyBorder="1" applyAlignment="1">
      <alignment horizontal="center" vertical="center" wrapText="1"/>
      <protection/>
    </xf>
    <xf numFmtId="1" fontId="2" fillId="0" borderId="1" xfId="20" applyNumberFormat="1" applyFont="1" applyFill="1" applyBorder="1" applyAlignment="1">
      <alignment horizontal="center" vertical="center" wrapText="1"/>
      <protection/>
    </xf>
    <xf numFmtId="1" fontId="2" fillId="0" borderId="9" xfId="20" applyNumberFormat="1" applyFont="1" applyFill="1" applyBorder="1" applyAlignment="1">
      <alignment horizontal="center" vertical="center" wrapText="1"/>
      <protection/>
    </xf>
    <xf numFmtId="0" fontId="2" fillId="0" borderId="31" xfId="20" applyFont="1" applyFill="1" applyBorder="1" applyAlignment="1">
      <alignment horizontal="center" vertical="center" wrapText="1"/>
      <protection/>
    </xf>
    <xf numFmtId="0" fontId="6" fillId="2" borderId="94" xfId="20" applyFont="1" applyFill="1" applyBorder="1" applyAlignment="1">
      <alignment horizontal="center" vertical="center" wrapText="1"/>
      <protection/>
    </xf>
    <xf numFmtId="0" fontId="6" fillId="2" borderId="12" xfId="20" applyFont="1" applyFill="1" applyBorder="1" applyAlignment="1">
      <alignment horizontal="center" vertical="center" wrapText="1"/>
      <protection/>
    </xf>
    <xf numFmtId="0" fontId="6" fillId="2" borderId="62" xfId="20" applyFont="1" applyFill="1" applyBorder="1" applyAlignment="1">
      <alignment horizontal="center" vertical="center" wrapText="1"/>
      <protection/>
    </xf>
    <xf numFmtId="0" fontId="26" fillId="2" borderId="26" xfId="20" applyFont="1" applyFill="1" applyBorder="1" applyAlignment="1">
      <alignment horizontal="center" vertical="center" wrapText="1"/>
      <protection/>
    </xf>
    <xf numFmtId="0" fontId="26" fillId="2" borderId="1" xfId="20" applyFont="1" applyFill="1" applyBorder="1" applyAlignment="1">
      <alignment horizontal="center" vertical="center" wrapText="1"/>
      <protection/>
    </xf>
    <xf numFmtId="0" fontId="26" fillId="2" borderId="10" xfId="20" applyFont="1" applyFill="1" applyBorder="1" applyAlignment="1">
      <alignment horizontal="center" vertical="center" wrapText="1"/>
      <protection/>
    </xf>
    <xf numFmtId="0" fontId="35" fillId="0" borderId="7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6" fillId="2" borderId="44" xfId="20" applyFont="1" applyFill="1" applyBorder="1" applyAlignment="1">
      <alignment horizontal="center" vertical="center" wrapText="1"/>
      <protection/>
    </xf>
    <xf numFmtId="0" fontId="6" fillId="2" borderId="50" xfId="20" applyFont="1" applyFill="1" applyBorder="1" applyAlignment="1">
      <alignment horizontal="center" vertical="center" wrapText="1"/>
      <protection/>
    </xf>
    <xf numFmtId="3" fontId="7" fillId="0" borderId="9" xfId="20" applyNumberFormat="1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26" fillId="2" borderId="94" xfId="20" applyFont="1" applyFill="1" applyBorder="1" applyAlignment="1">
      <alignment horizontal="center" vertical="center" wrapText="1"/>
      <protection/>
    </xf>
    <xf numFmtId="0" fontId="26" fillId="2" borderId="95" xfId="20" applyFont="1" applyFill="1" applyBorder="1" applyAlignment="1">
      <alignment horizontal="center" vertical="center" wrapText="1"/>
      <protection/>
    </xf>
    <xf numFmtId="0" fontId="26" fillId="2" borderId="96" xfId="20" applyFont="1" applyFill="1" applyBorder="1" applyAlignment="1">
      <alignment horizontal="center" vertical="center" wrapText="1"/>
      <protection/>
    </xf>
    <xf numFmtId="0" fontId="26" fillId="2" borderId="21" xfId="20" applyFont="1" applyFill="1" applyBorder="1" applyAlignment="1">
      <alignment horizontal="center" vertical="center" wrapText="1"/>
      <protection/>
    </xf>
    <xf numFmtId="0" fontId="26" fillId="2" borderId="22" xfId="20" applyFont="1" applyFill="1" applyBorder="1" applyAlignment="1">
      <alignment horizontal="center" vertical="center" wrapText="1"/>
      <protection/>
    </xf>
    <xf numFmtId="0" fontId="26" fillId="2" borderId="97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2" borderId="10" xfId="20" applyFont="1" applyFill="1" applyBorder="1" applyAlignment="1">
      <alignment horizontal="center" vertical="center" wrapText="1"/>
      <protection/>
    </xf>
    <xf numFmtId="3" fontId="6" fillId="2" borderId="94" xfId="20" applyNumberFormat="1" applyFont="1" applyFill="1" applyBorder="1" applyAlignment="1">
      <alignment horizontal="center" vertical="center" wrapText="1"/>
      <protection/>
    </xf>
    <xf numFmtId="3" fontId="6" fillId="2" borderId="82" xfId="20" applyNumberFormat="1" applyFont="1" applyFill="1" applyBorder="1" applyAlignment="1">
      <alignment horizontal="center" vertical="center" wrapText="1"/>
      <protection/>
    </xf>
    <xf numFmtId="3" fontId="6" fillId="2" borderId="12" xfId="20" applyNumberFormat="1" applyFont="1" applyFill="1" applyBorder="1" applyAlignment="1">
      <alignment horizontal="center" vertical="center" wrapText="1"/>
      <protection/>
    </xf>
    <xf numFmtId="3" fontId="6" fillId="2" borderId="14" xfId="20" applyNumberFormat="1" applyFont="1" applyFill="1" applyBorder="1" applyAlignment="1">
      <alignment horizontal="center" vertical="center" wrapText="1"/>
      <protection/>
    </xf>
    <xf numFmtId="3" fontId="6" fillId="2" borderId="62" xfId="20" applyNumberFormat="1" applyFont="1" applyFill="1" applyBorder="1" applyAlignment="1">
      <alignment horizontal="center" vertical="center" wrapText="1"/>
      <protection/>
    </xf>
    <xf numFmtId="3" fontId="6" fillId="2" borderId="39" xfId="20" applyNumberFormat="1" applyFont="1" applyFill="1" applyBorder="1" applyAlignment="1">
      <alignment horizontal="center" vertical="center" wrapText="1"/>
      <protection/>
    </xf>
    <xf numFmtId="0" fontId="46" fillId="0" borderId="43" xfId="18" applyFont="1" applyFill="1" applyBorder="1" applyAlignment="1">
      <alignment horizontal="left" vertical="center" wrapText="1"/>
      <protection/>
    </xf>
    <xf numFmtId="0" fontId="46" fillId="0" borderId="48" xfId="18" applyFont="1" applyFill="1" applyBorder="1" applyAlignment="1">
      <alignment horizontal="left" vertical="center" wrapText="1"/>
      <protection/>
    </xf>
    <xf numFmtId="0" fontId="46" fillId="0" borderId="11" xfId="18" applyFont="1" applyFill="1" applyBorder="1" applyAlignment="1">
      <alignment horizontal="left" vertical="center" wrapText="1"/>
      <protection/>
    </xf>
    <xf numFmtId="0" fontId="45" fillId="0" borderId="10" xfId="18" applyFont="1" applyFill="1" applyBorder="1" applyAlignment="1">
      <alignment horizontal="left" vertical="center" wrapText="1"/>
      <protection/>
    </xf>
    <xf numFmtId="0" fontId="48" fillId="0" borderId="0" xfId="18" applyFont="1" applyBorder="1" applyAlignment="1">
      <alignment horizontal="left" wrapText="1"/>
      <protection/>
    </xf>
    <xf numFmtId="0" fontId="46" fillId="0" borderId="10" xfId="18" applyFont="1" applyFill="1" applyBorder="1" applyAlignment="1">
      <alignment horizontal="left" vertical="center" wrapText="1"/>
      <protection/>
    </xf>
    <xf numFmtId="49" fontId="34" fillId="0" borderId="26" xfId="18" applyNumberFormat="1" applyFont="1" applyFill="1" applyBorder="1" applyAlignment="1">
      <alignment horizontal="center" vertical="center"/>
      <protection/>
    </xf>
    <xf numFmtId="49" fontId="34" fillId="0" borderId="1" xfId="18" applyNumberFormat="1" applyFont="1" applyFill="1" applyBorder="1" applyAlignment="1">
      <alignment horizontal="center" vertical="center"/>
      <protection/>
    </xf>
    <xf numFmtId="49" fontId="34" fillId="0" borderId="9" xfId="18" applyNumberFormat="1" applyFont="1" applyFill="1" applyBorder="1" applyAlignment="1">
      <alignment horizontal="center" vertical="center"/>
      <protection/>
    </xf>
    <xf numFmtId="0" fontId="44" fillId="3" borderId="11" xfId="18" applyFont="1" applyFill="1" applyBorder="1" applyAlignment="1">
      <alignment horizontal="center" vertical="center" wrapText="1"/>
      <protection/>
    </xf>
    <xf numFmtId="0" fontId="44" fillId="3" borderId="10" xfId="18" applyFont="1" applyFill="1" applyBorder="1" applyAlignment="1">
      <alignment horizontal="center" vertical="center" wrapText="1"/>
      <protection/>
    </xf>
    <xf numFmtId="0" fontId="44" fillId="3" borderId="94" xfId="18" applyFont="1" applyFill="1" applyBorder="1" applyAlignment="1">
      <alignment horizontal="center" vertical="center" wrapText="1"/>
      <protection/>
    </xf>
    <xf numFmtId="0" fontId="44" fillId="3" borderId="95" xfId="18" applyFont="1" applyFill="1" applyBorder="1" applyAlignment="1">
      <alignment horizontal="center" vertical="center" wrapText="1"/>
      <protection/>
    </xf>
    <xf numFmtId="0" fontId="44" fillId="3" borderId="96" xfId="18" applyFont="1" applyFill="1" applyBorder="1" applyAlignment="1">
      <alignment horizontal="center" vertical="center" wrapText="1"/>
      <protection/>
    </xf>
    <xf numFmtId="0" fontId="44" fillId="3" borderId="21" xfId="18" applyFont="1" applyFill="1" applyBorder="1" applyAlignment="1">
      <alignment horizontal="center" vertical="center" wrapText="1"/>
      <protection/>
    </xf>
    <xf numFmtId="0" fontId="44" fillId="3" borderId="22" xfId="18" applyFont="1" applyFill="1" applyBorder="1" applyAlignment="1">
      <alignment horizontal="center" vertical="center" wrapText="1"/>
      <protection/>
    </xf>
    <xf numFmtId="0" fontId="44" fillId="3" borderId="97" xfId="18" applyFont="1" applyFill="1" applyBorder="1" applyAlignment="1">
      <alignment horizontal="center" vertical="center" wrapText="1"/>
      <protection/>
    </xf>
    <xf numFmtId="0" fontId="35" fillId="0" borderId="0" xfId="18" applyFont="1" applyBorder="1" applyAlignment="1">
      <alignment horizontal="center" vertical="top" wrapText="1"/>
      <protection/>
    </xf>
    <xf numFmtId="0" fontId="43" fillId="3" borderId="80" xfId="18" applyFont="1" applyFill="1" applyBorder="1" applyAlignment="1">
      <alignment horizontal="center" vertical="center" wrapText="1"/>
      <protection/>
    </xf>
    <xf numFmtId="0" fontId="43" fillId="3" borderId="49" xfId="18" applyFont="1" applyFill="1" applyBorder="1" applyAlignment="1">
      <alignment horizontal="center" vertical="center" wrapText="1"/>
      <protection/>
    </xf>
    <xf numFmtId="0" fontId="43" fillId="3" borderId="51" xfId="18" applyFont="1" applyFill="1" applyBorder="1" applyAlignment="1">
      <alignment horizontal="center" vertical="center" wrapText="1"/>
      <protection/>
    </xf>
    <xf numFmtId="0" fontId="44" fillId="3" borderId="3" xfId="18" applyFont="1" applyFill="1" applyBorder="1" applyAlignment="1">
      <alignment horizontal="center" vertical="center" wrapText="1"/>
      <protection/>
    </xf>
    <xf numFmtId="0" fontId="44" fillId="3" borderId="7" xfId="18" applyFont="1" applyFill="1" applyBorder="1" applyAlignment="1">
      <alignment horizontal="center" vertical="center" wrapText="1"/>
      <protection/>
    </xf>
    <xf numFmtId="0" fontId="44" fillId="3" borderId="52" xfId="18" applyFont="1" applyFill="1" applyBorder="1" applyAlignment="1">
      <alignment horizontal="center" vertical="center" wrapText="1"/>
      <protection/>
    </xf>
    <xf numFmtId="0" fontId="44" fillId="3" borderId="34" xfId="18" applyFont="1" applyFill="1" applyBorder="1" applyAlignment="1">
      <alignment horizontal="center" vertical="center" wrapText="1"/>
      <protection/>
    </xf>
    <xf numFmtId="0" fontId="44" fillId="3" borderId="42" xfId="18" applyFont="1" applyFill="1" applyBorder="1" applyAlignment="1">
      <alignment horizontal="center" vertical="center" wrapText="1"/>
      <protection/>
    </xf>
    <xf numFmtId="0" fontId="0" fillId="0" borderId="68" xfId="20" applyBorder="1" applyAlignment="1">
      <alignment horizontal="center" vertical="center" wrapText="1"/>
      <protection/>
    </xf>
    <xf numFmtId="0" fontId="44" fillId="3" borderId="26" xfId="18" applyFont="1" applyFill="1" applyBorder="1" applyAlignment="1">
      <alignment horizontal="center" vertical="center" wrapText="1"/>
      <protection/>
    </xf>
    <xf numFmtId="0" fontId="44" fillId="3" borderId="1" xfId="18" applyFont="1" applyFill="1" applyBorder="1" applyAlignment="1">
      <alignment horizontal="center" vertical="center" wrapText="1"/>
      <protection/>
    </xf>
    <xf numFmtId="49" fontId="34" fillId="0" borderId="26" xfId="18" applyNumberFormat="1" applyFont="1" applyFill="1" applyBorder="1" applyAlignment="1">
      <alignment horizontal="center" vertical="center" wrapText="1"/>
      <protection/>
    </xf>
    <xf numFmtId="49" fontId="34" fillId="0" borderId="1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 wrapText="1"/>
      <protection/>
    </xf>
    <xf numFmtId="49" fontId="34" fillId="0" borderId="10" xfId="18" applyNumberFormat="1" applyFont="1" applyFill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1" xfId="2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9" xfId="21" applyFont="1" applyFill="1" applyBorder="1" applyAlignment="1">
      <alignment horizontal="center" vertical="center" wrapText="1"/>
      <protection/>
    </xf>
    <xf numFmtId="0" fontId="6" fillId="0" borderId="0" xfId="21" applyFont="1" applyAlignment="1">
      <alignment horizontal="left" vertical="center" wrapText="1"/>
      <protection/>
    </xf>
    <xf numFmtId="0" fontId="6" fillId="3" borderId="75" xfId="21" applyFont="1" applyFill="1" applyBorder="1" applyAlignment="1">
      <alignment horizontal="center" vertical="center"/>
      <protection/>
    </xf>
    <xf numFmtId="0" fontId="6" fillId="3" borderId="32" xfId="21" applyFont="1" applyFill="1" applyBorder="1" applyAlignment="1">
      <alignment horizontal="center" vertical="center"/>
      <protection/>
    </xf>
    <xf numFmtId="0" fontId="6" fillId="3" borderId="74" xfId="21" applyFont="1" applyFill="1" applyBorder="1" applyAlignment="1">
      <alignment horizontal="center" vertical="center"/>
      <protection/>
    </xf>
    <xf numFmtId="0" fontId="6" fillId="3" borderId="12" xfId="21" applyFont="1" applyFill="1" applyBorder="1" applyAlignment="1">
      <alignment horizontal="center" vertical="center"/>
      <protection/>
    </xf>
    <xf numFmtId="0" fontId="6" fillId="3" borderId="0" xfId="21" applyFont="1" applyFill="1" applyBorder="1" applyAlignment="1">
      <alignment horizontal="center" vertical="center"/>
      <protection/>
    </xf>
    <xf numFmtId="0" fontId="6" fillId="3" borderId="14" xfId="21" applyFont="1" applyFill="1" applyBorder="1" applyAlignment="1">
      <alignment horizontal="center" vertical="center"/>
      <protection/>
    </xf>
    <xf numFmtId="0" fontId="6" fillId="3" borderId="21" xfId="21" applyFont="1" applyFill="1" applyBorder="1" applyAlignment="1">
      <alignment horizontal="center" vertical="center"/>
      <protection/>
    </xf>
    <xf numFmtId="0" fontId="6" fillId="3" borderId="22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38" fillId="0" borderId="0" xfId="21" applyFont="1" applyAlignment="1">
      <alignment horizontal="center" vertical="center" wrapText="1"/>
      <protection/>
    </xf>
    <xf numFmtId="0" fontId="0" fillId="0" borderId="98" xfId="21" applyFont="1" applyBorder="1" applyAlignment="1">
      <alignment horizontal="left" vertical="center"/>
      <protection/>
    </xf>
    <xf numFmtId="0" fontId="0" fillId="0" borderId="25" xfId="21" applyFont="1" applyBorder="1" applyAlignment="1">
      <alignment horizontal="left" vertical="center"/>
      <protection/>
    </xf>
    <xf numFmtId="0" fontId="0" fillId="0" borderId="17" xfId="21" applyFont="1" applyBorder="1" applyAlignment="1">
      <alignment horizontal="left" vertical="center"/>
      <protection/>
    </xf>
    <xf numFmtId="0" fontId="0" fillId="0" borderId="38" xfId="21" applyFont="1" applyBorder="1" applyAlignment="1">
      <alignment horizontal="left" vertical="center"/>
      <protection/>
    </xf>
    <xf numFmtId="0" fontId="0" fillId="0" borderId="29" xfId="21" applyFont="1" applyBorder="1" applyAlignment="1">
      <alignment horizontal="left" vertical="center"/>
      <protection/>
    </xf>
    <xf numFmtId="0" fontId="0" fillId="0" borderId="19" xfId="21" applyFont="1" applyBorder="1" applyAlignment="1">
      <alignment horizontal="left" vertical="center"/>
      <protection/>
    </xf>
    <xf numFmtId="0" fontId="6" fillId="0" borderId="31" xfId="21" applyFont="1" applyBorder="1" applyAlignment="1">
      <alignment horizontal="center" vertical="center"/>
      <protection/>
    </xf>
    <xf numFmtId="0" fontId="6" fillId="0" borderId="71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0" fillId="0" borderId="36" xfId="21" applyFont="1" applyBorder="1" applyAlignment="1">
      <alignment horizontal="left" vertical="center"/>
      <protection/>
    </xf>
    <xf numFmtId="0" fontId="0" fillId="0" borderId="30" xfId="21" applyFont="1" applyBorder="1" applyAlignment="1">
      <alignment horizontal="left" vertical="center"/>
      <protection/>
    </xf>
    <xf numFmtId="0" fontId="0" fillId="0" borderId="33" xfId="21" applyFont="1" applyBorder="1" applyAlignment="1">
      <alignment horizontal="left" vertical="center"/>
      <protection/>
    </xf>
    <xf numFmtId="0" fontId="0" fillId="0" borderId="38" xfId="21" applyFont="1" applyBorder="1" applyAlignment="1">
      <alignment horizontal="left" vertical="center" wrapText="1"/>
      <protection/>
    </xf>
    <xf numFmtId="0" fontId="0" fillId="0" borderId="29" xfId="21" applyFont="1" applyBorder="1" applyAlignment="1">
      <alignment horizontal="left" vertical="center" wrapText="1"/>
      <protection/>
    </xf>
    <xf numFmtId="0" fontId="0" fillId="0" borderId="19" xfId="21" applyFont="1" applyBorder="1" applyAlignment="1">
      <alignment horizontal="left" vertical="center" wrapText="1"/>
      <protection/>
    </xf>
    <xf numFmtId="0" fontId="0" fillId="0" borderId="38" xfId="21" applyFont="1" applyBorder="1" applyAlignment="1">
      <alignment horizontal="left" vertical="top" wrapText="1"/>
      <protection/>
    </xf>
    <xf numFmtId="0" fontId="0" fillId="0" borderId="29" xfId="21" applyFont="1" applyBorder="1" applyAlignment="1">
      <alignment horizontal="left" vertical="top" wrapText="1"/>
      <protection/>
    </xf>
    <xf numFmtId="0" fontId="0" fillId="0" borderId="19" xfId="21" applyFont="1" applyBorder="1" applyAlignment="1">
      <alignment horizontal="left" vertical="top" wrapText="1"/>
      <protection/>
    </xf>
    <xf numFmtId="0" fontId="39" fillId="0" borderId="31" xfId="21" applyFont="1" applyBorder="1" applyAlignment="1">
      <alignment horizontal="center" vertical="center"/>
      <protection/>
    </xf>
    <xf numFmtId="0" fontId="39" fillId="0" borderId="71" xfId="21" applyFont="1" applyBorder="1" applyAlignment="1">
      <alignment horizontal="center" vertical="center"/>
      <protection/>
    </xf>
    <xf numFmtId="0" fontId="39" fillId="0" borderId="16" xfId="21" applyFont="1" applyBorder="1" applyAlignment="1">
      <alignment horizontal="center" vertical="center"/>
      <protection/>
    </xf>
    <xf numFmtId="0" fontId="13" fillId="0" borderId="0" xfId="21" applyFont="1" applyAlignment="1">
      <alignment horizontal="center" vertical="center" wrapText="1"/>
      <protection/>
    </xf>
    <xf numFmtId="0" fontId="6" fillId="3" borderId="7" xfId="21" applyFont="1" applyFill="1" applyBorder="1" applyAlignment="1">
      <alignment horizontal="center" vertical="center" wrapText="1"/>
      <protection/>
    </xf>
    <xf numFmtId="0" fontId="6" fillId="3" borderId="1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center" vertical="center"/>
      <protection/>
    </xf>
    <xf numFmtId="0" fontId="6" fillId="3" borderId="9" xfId="21" applyFont="1" applyFill="1" applyBorder="1" applyAlignment="1">
      <alignment horizontal="center" vertical="center"/>
      <protection/>
    </xf>
    <xf numFmtId="0" fontId="38" fillId="0" borderId="31" xfId="21" applyFont="1" applyBorder="1" applyAlignment="1">
      <alignment horizontal="center" vertical="center"/>
      <protection/>
    </xf>
    <xf numFmtId="0" fontId="38" fillId="0" borderId="71" xfId="21" applyFont="1" applyBorder="1" applyAlignment="1">
      <alignment horizontal="center" vertical="center"/>
      <protection/>
    </xf>
    <xf numFmtId="0" fontId="26" fillId="3" borderId="7" xfId="25" applyFont="1" applyFill="1" applyBorder="1" applyAlignment="1">
      <alignment horizontal="center"/>
      <protection/>
    </xf>
    <xf numFmtId="0" fontId="26" fillId="3" borderId="7" xfId="25" applyFont="1" applyFill="1" applyBorder="1" applyAlignment="1">
      <alignment horizontal="center" vertical="center"/>
      <protection/>
    </xf>
    <xf numFmtId="0" fontId="35" fillId="0" borderId="0" xfId="25" applyFont="1" applyAlignment="1">
      <alignment horizontal="center"/>
      <protection/>
    </xf>
    <xf numFmtId="0" fontId="35" fillId="0" borderId="0" xfId="25" applyFont="1" applyAlignment="1">
      <alignment horizontal="center" wrapText="1"/>
      <protection/>
    </xf>
    <xf numFmtId="0" fontId="2" fillId="0" borderId="0" xfId="25" applyAlignment="1">
      <alignment horizontal="left" vertical="center"/>
      <protection/>
    </xf>
    <xf numFmtId="0" fontId="26" fillId="0" borderId="24" xfId="25" applyFont="1" applyBorder="1" applyAlignment="1">
      <alignment horizontal="center" vertical="center"/>
      <protection/>
    </xf>
    <xf numFmtId="0" fontId="26" fillId="0" borderId="2" xfId="25" applyFont="1" applyBorder="1" applyAlignment="1">
      <alignment horizontal="center" vertical="center"/>
      <protection/>
    </xf>
    <xf numFmtId="0" fontId="6" fillId="0" borderId="64" xfId="21" applyFont="1" applyBorder="1" applyAlignment="1">
      <alignment horizontal="center" vertical="center"/>
      <protection/>
    </xf>
    <xf numFmtId="0" fontId="6" fillId="0" borderId="73" xfId="21" applyFont="1" applyBorder="1" applyAlignment="1">
      <alignment horizontal="center" vertical="center"/>
      <protection/>
    </xf>
    <xf numFmtId="0" fontId="6" fillId="0" borderId="65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 wrapText="1"/>
      <protection/>
    </xf>
  </cellXfs>
  <cellStyles count="16">
    <cellStyle name="Normal" xfId="0"/>
    <cellStyle name="Comma" xfId="15"/>
    <cellStyle name="Comma [0]" xfId="16"/>
    <cellStyle name="Hyperlink" xfId="17"/>
    <cellStyle name="Normalny_28647_20060508_140808" xfId="18"/>
    <cellStyle name="Normalny_Budżet 2008" xfId="19"/>
    <cellStyle name="Normalny_ukł wykonawczy_Projekt załączników" xfId="20"/>
    <cellStyle name="Normalny_Zał_budżet_252" xfId="21"/>
    <cellStyle name="Normalny_zarz_układ wykonawczy" xfId="22"/>
    <cellStyle name="Normalny_Zarz60_Zał1_Projekt załączników2007" xfId="23"/>
    <cellStyle name="Normalny_Zarz78_Zał1_Projekt załączników2008" xfId="24"/>
    <cellStyle name="Normalny_Zeszyt2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I468"/>
  <sheetViews>
    <sheetView showGridLines="0" zoomScale="75" zoomScaleNormal="75" workbookViewId="0" topLeftCell="A1">
      <selection activeCell="I438" sqref="I438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customWidth="1"/>
    <col min="4" max="4" width="49.625" style="2" customWidth="1"/>
    <col min="5" max="5" width="14.375" style="2" customWidth="1"/>
    <col min="6" max="6" width="14.75390625" style="2" customWidth="1"/>
    <col min="7" max="7" width="21.375" style="2" customWidth="1"/>
    <col min="8" max="8" width="9.25390625" style="2" bestFit="1" customWidth="1"/>
    <col min="9" max="9" width="11.625" style="2" bestFit="1" customWidth="1"/>
    <col min="10" max="16384" width="9.125" style="2" customWidth="1"/>
  </cols>
  <sheetData>
    <row r="1" ht="9" customHeight="1"/>
    <row r="2" spans="1:6" ht="17.25" customHeight="1">
      <c r="A2" s="887" t="s">
        <v>500</v>
      </c>
      <c r="B2" s="887"/>
      <c r="C2" s="887"/>
      <c r="D2" s="887"/>
      <c r="E2" s="887"/>
      <c r="F2" s="887"/>
    </row>
    <row r="3" spans="1:6" ht="9.75" customHeight="1" thickBot="1">
      <c r="A3" s="3"/>
      <c r="B3" s="3"/>
      <c r="C3" s="3"/>
      <c r="D3" s="3"/>
      <c r="E3" s="3"/>
      <c r="F3" s="3"/>
    </row>
    <row r="4" spans="1:6" s="4" customFormat="1" ht="21.75" customHeight="1">
      <c r="A4" s="884" t="s">
        <v>152</v>
      </c>
      <c r="B4" s="886" t="s">
        <v>153</v>
      </c>
      <c r="C4" s="886" t="s">
        <v>154</v>
      </c>
      <c r="D4" s="886" t="s">
        <v>155</v>
      </c>
      <c r="E4" s="891" t="s">
        <v>422</v>
      </c>
      <c r="F4" s="891" t="s">
        <v>425</v>
      </c>
    </row>
    <row r="5" spans="1:6" s="4" customFormat="1" ht="15" customHeight="1" thickBot="1">
      <c r="A5" s="885"/>
      <c r="B5" s="892"/>
      <c r="C5" s="892"/>
      <c r="D5" s="892"/>
      <c r="E5" s="892"/>
      <c r="F5" s="892"/>
    </row>
    <row r="6" spans="1:6" s="6" customFormat="1" ht="7.5" customHeight="1" thickBo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</row>
    <row r="7" spans="1:6" s="11" customFormat="1" ht="23.25" customHeight="1" hidden="1" thickBot="1">
      <c r="A7" s="190" t="s">
        <v>156</v>
      </c>
      <c r="B7" s="906" t="s">
        <v>157</v>
      </c>
      <c r="C7" s="907"/>
      <c r="D7" s="908"/>
      <c r="E7" s="10">
        <f>E17+E33+E8+E27+E29+E31</f>
        <v>0</v>
      </c>
      <c r="F7" s="293">
        <f>F17+F33+F8+F27+F29+F31</f>
        <v>0</v>
      </c>
    </row>
    <row r="8" spans="1:6" s="16" customFormat="1" ht="23.25" customHeight="1" hidden="1">
      <c r="A8" s="12"/>
      <c r="B8" s="13" t="s">
        <v>158</v>
      </c>
      <c r="C8" s="14"/>
      <c r="D8" s="14" t="s">
        <v>159</v>
      </c>
      <c r="E8" s="15">
        <f>SUM(E9:E16)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160</v>
      </c>
      <c r="D9" s="20" t="s">
        <v>161</v>
      </c>
      <c r="E9" s="21"/>
      <c r="F9" s="21"/>
    </row>
    <row r="10" spans="1:6" s="22" customFormat="1" ht="16.5" customHeight="1" hidden="1">
      <c r="A10" s="17"/>
      <c r="B10" s="23"/>
      <c r="C10" s="24" t="s">
        <v>162</v>
      </c>
      <c r="D10" s="25" t="s">
        <v>163</v>
      </c>
      <c r="E10" s="26"/>
      <c r="F10" s="26"/>
    </row>
    <row r="11" spans="1:6" s="22" customFormat="1" ht="16.5" customHeight="1" hidden="1">
      <c r="A11" s="17"/>
      <c r="B11" s="23"/>
      <c r="C11" s="24" t="s">
        <v>164</v>
      </c>
      <c r="D11" s="25" t="s">
        <v>165</v>
      </c>
      <c r="E11" s="26"/>
      <c r="F11" s="26"/>
    </row>
    <row r="12" spans="1:6" s="22" customFormat="1" ht="16.5" customHeight="1" hidden="1">
      <c r="A12" s="17"/>
      <c r="B12" s="23"/>
      <c r="C12" s="24" t="s">
        <v>166</v>
      </c>
      <c r="D12" s="25" t="s">
        <v>167</v>
      </c>
      <c r="E12" s="26"/>
      <c r="F12" s="26"/>
    </row>
    <row r="13" spans="1:6" s="22" customFormat="1" ht="16.5" customHeight="1" hidden="1">
      <c r="A13" s="17"/>
      <c r="B13" s="23"/>
      <c r="C13" s="24" t="s">
        <v>168</v>
      </c>
      <c r="D13" s="25" t="s">
        <v>169</v>
      </c>
      <c r="E13" s="26"/>
      <c r="F13" s="26"/>
    </row>
    <row r="14" spans="1:6" s="22" customFormat="1" ht="16.5" customHeight="1" hidden="1">
      <c r="A14" s="17"/>
      <c r="B14" s="23"/>
      <c r="C14" s="24" t="s">
        <v>170</v>
      </c>
      <c r="D14" s="25" t="s">
        <v>171</v>
      </c>
      <c r="E14" s="26"/>
      <c r="F14" s="26"/>
    </row>
    <row r="15" spans="1:6" s="22" customFormat="1" ht="16.5" customHeight="1" hidden="1">
      <c r="A15" s="17"/>
      <c r="B15" s="23"/>
      <c r="C15" s="24" t="s">
        <v>172</v>
      </c>
      <c r="D15" s="25" t="s">
        <v>173</v>
      </c>
      <c r="E15" s="26"/>
      <c r="F15" s="26"/>
    </row>
    <row r="16" spans="1:6" s="22" customFormat="1" ht="16.5" customHeight="1" hidden="1">
      <c r="A16" s="27"/>
      <c r="B16" s="23"/>
      <c r="C16" s="28" t="s">
        <v>174</v>
      </c>
      <c r="D16" s="25" t="s">
        <v>175</v>
      </c>
      <c r="E16" s="26"/>
      <c r="F16" s="26"/>
    </row>
    <row r="17" spans="1:6" s="16" customFormat="1" ht="21.75" customHeight="1" hidden="1">
      <c r="A17" s="12"/>
      <c r="B17" s="29" t="s">
        <v>176</v>
      </c>
      <c r="C17" s="888" t="s">
        <v>177</v>
      </c>
      <c r="D17" s="869"/>
      <c r="E17" s="31">
        <f>SUM(E22:E26)</f>
        <v>0</v>
      </c>
      <c r="F17" s="31">
        <f>F20+F19</f>
        <v>0</v>
      </c>
    </row>
    <row r="18" spans="1:6" s="22" customFormat="1" ht="24.75" customHeight="1" hidden="1">
      <c r="A18" s="294"/>
      <c r="B18" s="295"/>
      <c r="C18" s="882" t="s">
        <v>474</v>
      </c>
      <c r="D18" s="882"/>
      <c r="E18" s="882"/>
      <c r="F18" s="883"/>
    </row>
    <row r="19" spans="1:6" s="22" customFormat="1" ht="21.75" customHeight="1" hidden="1">
      <c r="A19" s="151"/>
      <c r="B19" s="46"/>
      <c r="C19" s="99" t="s">
        <v>178</v>
      </c>
      <c r="D19" s="177" t="s">
        <v>179</v>
      </c>
      <c r="E19" s="199"/>
      <c r="F19" s="313"/>
    </row>
    <row r="20" spans="1:6" s="22" customFormat="1" ht="38.25" hidden="1">
      <c r="A20" s="151"/>
      <c r="B20" s="164"/>
      <c r="C20" s="176" t="s">
        <v>445</v>
      </c>
      <c r="D20" s="203" t="s">
        <v>181</v>
      </c>
      <c r="E20" s="199"/>
      <c r="F20" s="313"/>
    </row>
    <row r="21" spans="1:6" s="22" customFormat="1" ht="38.25" hidden="1">
      <c r="A21" s="151"/>
      <c r="B21" s="164"/>
      <c r="C21" s="180">
        <v>6298</v>
      </c>
      <c r="D21" s="203" t="s">
        <v>182</v>
      </c>
      <c r="E21" s="199"/>
      <c r="F21" s="100"/>
    </row>
    <row r="22" spans="1:6" s="22" customFormat="1" ht="19.5" customHeight="1" hidden="1">
      <c r="A22" s="151"/>
      <c r="B22" s="46"/>
      <c r="C22" s="158" t="s">
        <v>183</v>
      </c>
      <c r="D22" s="39" t="s">
        <v>184</v>
      </c>
      <c r="E22" s="192"/>
      <c r="F22" s="21"/>
    </row>
    <row r="23" spans="1:6" s="22" customFormat="1" ht="19.5" customHeight="1" hidden="1">
      <c r="A23" s="151"/>
      <c r="B23" s="46"/>
      <c r="C23" s="159"/>
      <c r="D23" s="33"/>
      <c r="E23" s="193"/>
      <c r="F23" s="26"/>
    </row>
    <row r="24" spans="1:6" s="22" customFormat="1" ht="12.75" hidden="1">
      <c r="A24" s="151"/>
      <c r="B24" s="164"/>
      <c r="C24" s="159" t="s">
        <v>185</v>
      </c>
      <c r="D24" s="33" t="s">
        <v>184</v>
      </c>
      <c r="E24" s="195"/>
      <c r="F24" s="26"/>
    </row>
    <row r="25" spans="1:6" s="22" customFormat="1" ht="26.25" customHeight="1" hidden="1">
      <c r="A25" s="151"/>
      <c r="B25" s="164"/>
      <c r="C25" s="163">
        <v>6059</v>
      </c>
      <c r="D25" s="33" t="s">
        <v>184</v>
      </c>
      <c r="E25" s="196"/>
      <c r="F25" s="34"/>
    </row>
    <row r="26" spans="1:6" s="22" customFormat="1" ht="38.25" hidden="1">
      <c r="A26" s="151"/>
      <c r="B26" s="164"/>
      <c r="C26" s="179">
        <v>6210</v>
      </c>
      <c r="D26" s="33" t="s">
        <v>186</v>
      </c>
      <c r="E26" s="192"/>
      <c r="F26" s="21"/>
    </row>
    <row r="27" spans="1:6" s="16" customFormat="1" ht="23.25" customHeight="1" hidden="1">
      <c r="A27" s="151"/>
      <c r="B27" s="142" t="s">
        <v>187</v>
      </c>
      <c r="C27" s="148"/>
      <c r="D27" s="30" t="s">
        <v>188</v>
      </c>
      <c r="E27" s="194">
        <f>E28</f>
        <v>0</v>
      </c>
      <c r="F27" s="31">
        <f>F28</f>
        <v>0</v>
      </c>
    </row>
    <row r="28" spans="1:6" s="22" customFormat="1" ht="19.5" customHeight="1" hidden="1">
      <c r="A28" s="151"/>
      <c r="B28" s="46"/>
      <c r="C28" s="155" t="s">
        <v>172</v>
      </c>
      <c r="D28" s="20" t="s">
        <v>173</v>
      </c>
      <c r="E28" s="192"/>
      <c r="F28" s="21"/>
    </row>
    <row r="29" spans="1:6" s="16" customFormat="1" ht="23.25" customHeight="1" hidden="1">
      <c r="A29" s="151"/>
      <c r="B29" s="142" t="s">
        <v>189</v>
      </c>
      <c r="C29" s="148"/>
      <c r="D29" s="30" t="s">
        <v>190</v>
      </c>
      <c r="E29" s="194">
        <f>E30</f>
        <v>0</v>
      </c>
      <c r="F29" s="31">
        <f>F30</f>
        <v>0</v>
      </c>
    </row>
    <row r="30" spans="1:6" s="22" customFormat="1" ht="19.5" customHeight="1" hidden="1">
      <c r="A30" s="151"/>
      <c r="B30" s="46"/>
      <c r="C30" s="155" t="s">
        <v>191</v>
      </c>
      <c r="D30" s="39" t="s">
        <v>192</v>
      </c>
      <c r="E30" s="192"/>
      <c r="F30" s="21"/>
    </row>
    <row r="31" spans="1:6" s="16" customFormat="1" ht="23.25" customHeight="1" hidden="1">
      <c r="A31" s="151"/>
      <c r="B31" s="142" t="s">
        <v>193</v>
      </c>
      <c r="C31" s="148"/>
      <c r="D31" s="30" t="s">
        <v>194</v>
      </c>
      <c r="E31" s="194">
        <f>E32</f>
        <v>0</v>
      </c>
      <c r="F31" s="31">
        <f>F32</f>
        <v>0</v>
      </c>
    </row>
    <row r="32" spans="1:6" s="22" customFormat="1" ht="19.5" customHeight="1" hidden="1">
      <c r="A32" s="151"/>
      <c r="B32" s="46"/>
      <c r="C32" s="155" t="s">
        <v>183</v>
      </c>
      <c r="D32" s="39" t="s">
        <v>184</v>
      </c>
      <c r="E32" s="192"/>
      <c r="F32" s="21"/>
    </row>
    <row r="33" spans="1:6" s="16" customFormat="1" ht="20.25" customHeight="1" hidden="1">
      <c r="A33" s="165"/>
      <c r="B33" s="29" t="s">
        <v>195</v>
      </c>
      <c r="C33" s="900" t="s">
        <v>196</v>
      </c>
      <c r="D33" s="901"/>
      <c r="E33" s="31">
        <f>E34+E35</f>
        <v>0</v>
      </c>
      <c r="F33" s="31">
        <f>F35</f>
        <v>0</v>
      </c>
    </row>
    <row r="34" spans="1:6" s="22" customFormat="1" ht="25.5" hidden="1">
      <c r="A34" s="151"/>
      <c r="B34" s="46"/>
      <c r="C34" s="176" t="s">
        <v>467</v>
      </c>
      <c r="D34" s="174" t="s">
        <v>468</v>
      </c>
      <c r="E34" s="100"/>
      <c r="F34" s="100"/>
    </row>
    <row r="35" spans="1:6" s="22" customFormat="1" ht="39" customHeight="1" hidden="1">
      <c r="A35" s="151"/>
      <c r="B35" s="46"/>
      <c r="C35" s="99" t="s">
        <v>236</v>
      </c>
      <c r="D35" s="39" t="s">
        <v>237</v>
      </c>
      <c r="E35" s="21"/>
      <c r="F35" s="21"/>
    </row>
    <row r="36" spans="1:6" s="16" customFormat="1" ht="27" customHeight="1" hidden="1" thickBot="1">
      <c r="A36" s="144"/>
      <c r="B36" s="141"/>
      <c r="C36" s="351"/>
      <c r="D36" s="912" t="s">
        <v>491</v>
      </c>
      <c r="E36" s="912"/>
      <c r="F36" s="913"/>
    </row>
    <row r="37" spans="1:6" s="11" customFormat="1" ht="22.5" customHeight="1" hidden="1" thickBot="1">
      <c r="A37" s="190" t="s">
        <v>199</v>
      </c>
      <c r="B37" s="8"/>
      <c r="C37" s="52"/>
      <c r="D37" s="9" t="s">
        <v>200</v>
      </c>
      <c r="E37" s="10">
        <f>E38</f>
        <v>0</v>
      </c>
      <c r="F37" s="153">
        <f>F38</f>
        <v>0</v>
      </c>
    </row>
    <row r="38" spans="1:6" s="16" customFormat="1" ht="22.5" customHeight="1" hidden="1">
      <c r="A38" s="12"/>
      <c r="B38" s="113" t="s">
        <v>201</v>
      </c>
      <c r="C38" s="55"/>
      <c r="D38" s="55" t="s">
        <v>202</v>
      </c>
      <c r="E38" s="56">
        <f>E39</f>
        <v>0</v>
      </c>
      <c r="F38" s="56">
        <f>F39</f>
        <v>0</v>
      </c>
    </row>
    <row r="39" spans="1:6" s="22" customFormat="1" ht="59.25" customHeight="1" hidden="1">
      <c r="A39" s="40"/>
      <c r="B39" s="41"/>
      <c r="C39" s="42" t="s">
        <v>203</v>
      </c>
      <c r="D39" s="43" t="s">
        <v>204</v>
      </c>
      <c r="E39" s="44"/>
      <c r="F39" s="44"/>
    </row>
    <row r="40" spans="1:6" s="22" customFormat="1" ht="8.25" customHeight="1" hidden="1">
      <c r="A40" s="45"/>
      <c r="B40" s="46"/>
      <c r="C40" s="47"/>
      <c r="D40" s="48"/>
      <c r="E40" s="49"/>
      <c r="F40" s="49"/>
    </row>
    <row r="41" spans="1:6" s="6" customFormat="1" ht="7.5" customHeight="1" hidden="1" thickBot="1">
      <c r="A41" s="65">
        <v>1</v>
      </c>
      <c r="B41" s="65">
        <v>2</v>
      </c>
      <c r="C41" s="65">
        <v>3</v>
      </c>
      <c r="D41" s="65">
        <v>4</v>
      </c>
      <c r="E41" s="65">
        <v>5</v>
      </c>
      <c r="F41" s="65">
        <v>6</v>
      </c>
    </row>
    <row r="42" spans="1:6" s="301" customFormat="1" ht="30" customHeight="1" hidden="1" thickBot="1">
      <c r="A42" s="263">
        <v>400</v>
      </c>
      <c r="B42" s="875" t="s">
        <v>205</v>
      </c>
      <c r="C42" s="876"/>
      <c r="D42" s="877"/>
      <c r="E42" s="10">
        <f>E43</f>
        <v>0</v>
      </c>
      <c r="F42" s="153">
        <f>F43</f>
        <v>0</v>
      </c>
    </row>
    <row r="43" spans="1:6" s="16" customFormat="1" ht="16.5" customHeight="1" hidden="1">
      <c r="A43" s="144"/>
      <c r="B43" s="55">
        <v>40002</v>
      </c>
      <c r="C43" s="910" t="s">
        <v>206</v>
      </c>
      <c r="D43" s="911"/>
      <c r="E43" s="56">
        <f>E44</f>
        <v>0</v>
      </c>
      <c r="F43" s="56">
        <f>F44</f>
        <v>0</v>
      </c>
    </row>
    <row r="44" spans="1:6" s="22" customFormat="1" ht="19.5" customHeight="1" hidden="1">
      <c r="A44" s="151"/>
      <c r="B44" s="46"/>
      <c r="C44" s="321" t="s">
        <v>178</v>
      </c>
      <c r="D44" s="20" t="s">
        <v>179</v>
      </c>
      <c r="E44" s="37"/>
      <c r="F44" s="21"/>
    </row>
    <row r="45" spans="1:6" s="22" customFormat="1" ht="19.5" customHeight="1" hidden="1">
      <c r="A45" s="151"/>
      <c r="B45" s="46"/>
      <c r="C45" s="160" t="s">
        <v>207</v>
      </c>
      <c r="D45" s="33" t="s">
        <v>208</v>
      </c>
      <c r="E45" s="34"/>
      <c r="F45" s="26"/>
    </row>
    <row r="46" spans="1:6" s="22" customFormat="1" ht="19.5" customHeight="1" hidden="1" thickBot="1">
      <c r="A46" s="151"/>
      <c r="B46" s="46"/>
      <c r="C46" s="160" t="s">
        <v>209</v>
      </c>
      <c r="D46" s="25" t="s">
        <v>210</v>
      </c>
      <c r="E46" s="26"/>
      <c r="F46" s="26"/>
    </row>
    <row r="47" spans="1:6" s="11" customFormat="1" ht="23.25" customHeight="1" hidden="1" thickBot="1">
      <c r="A47" s="263">
        <v>600</v>
      </c>
      <c r="B47" s="367"/>
      <c r="C47" s="367"/>
      <c r="D47" s="363" t="s">
        <v>211</v>
      </c>
      <c r="E47" s="10">
        <f>E50</f>
        <v>0</v>
      </c>
      <c r="F47" s="153">
        <f>F50+F48</f>
        <v>0</v>
      </c>
    </row>
    <row r="48" spans="1:6" s="16" customFormat="1" ht="17.25" customHeight="1" hidden="1">
      <c r="A48" s="144"/>
      <c r="B48" s="55">
        <v>60014</v>
      </c>
      <c r="C48" s="210"/>
      <c r="D48" s="55" t="s">
        <v>212</v>
      </c>
      <c r="E48" s="56">
        <f>E49</f>
        <v>0</v>
      </c>
      <c r="F48" s="56">
        <f>F49</f>
        <v>0</v>
      </c>
    </row>
    <row r="49" spans="1:6" s="22" customFormat="1" ht="26.25" customHeight="1" hidden="1">
      <c r="A49" s="162"/>
      <c r="B49" s="46"/>
      <c r="C49" s="155" t="s">
        <v>213</v>
      </c>
      <c r="D49" s="369" t="s">
        <v>214</v>
      </c>
      <c r="E49" s="21"/>
      <c r="F49" s="21"/>
    </row>
    <row r="50" spans="1:6" s="16" customFormat="1" ht="24" customHeight="1" hidden="1">
      <c r="A50" s="162"/>
      <c r="B50" s="30">
        <v>60016</v>
      </c>
      <c r="C50" s="368"/>
      <c r="D50" s="267" t="s">
        <v>215</v>
      </c>
      <c r="E50" s="31">
        <f>E52</f>
        <v>0</v>
      </c>
      <c r="F50" s="31">
        <f>F55</f>
        <v>0</v>
      </c>
    </row>
    <row r="51" spans="1:6" s="16" customFormat="1" ht="15.75" customHeight="1" hidden="1">
      <c r="A51" s="162"/>
      <c r="B51" s="141"/>
      <c r="C51" s="141"/>
      <c r="D51" s="904" t="s">
        <v>498</v>
      </c>
      <c r="E51" s="904"/>
      <c r="F51" s="905"/>
    </row>
    <row r="52" spans="1:6" s="22" customFormat="1" ht="25.5" hidden="1">
      <c r="A52" s="162"/>
      <c r="B52" s="46"/>
      <c r="C52" s="176" t="s">
        <v>352</v>
      </c>
      <c r="D52" s="203" t="s">
        <v>353</v>
      </c>
      <c r="E52" s="21"/>
      <c r="F52" s="21">
        <f>583400-424300</f>
        <v>159100</v>
      </c>
    </row>
    <row r="53" spans="1:6" s="16" customFormat="1" ht="42.75" customHeight="1" hidden="1">
      <c r="A53" s="144"/>
      <c r="B53" s="141"/>
      <c r="C53" s="366"/>
      <c r="D53" s="880" t="s">
        <v>501</v>
      </c>
      <c r="E53" s="880"/>
      <c r="F53" s="881"/>
    </row>
    <row r="54" spans="1:6" s="16" customFormat="1" ht="15.75" customHeight="1" hidden="1">
      <c r="A54" s="162"/>
      <c r="B54" s="141"/>
      <c r="C54" s="141"/>
      <c r="D54" s="889" t="s">
        <v>496</v>
      </c>
      <c r="E54" s="889"/>
      <c r="F54" s="890"/>
    </row>
    <row r="55" spans="1:6" s="22" customFormat="1" ht="51" hidden="1">
      <c r="A55" s="162"/>
      <c r="B55" s="46"/>
      <c r="C55" s="176" t="s">
        <v>497</v>
      </c>
      <c r="D55" s="175" t="s">
        <v>499</v>
      </c>
      <c r="E55" s="21"/>
      <c r="F55" s="21"/>
    </row>
    <row r="56" spans="1:6" s="22" customFormat="1" ht="38.25" hidden="1">
      <c r="A56" s="151"/>
      <c r="B56" s="164"/>
      <c r="C56" s="176" t="s">
        <v>445</v>
      </c>
      <c r="D56" s="203" t="s">
        <v>181</v>
      </c>
      <c r="E56" s="100">
        <v>125400</v>
      </c>
      <c r="F56" s="100"/>
    </row>
    <row r="57" spans="1:6" s="22" customFormat="1" ht="17.25" customHeight="1" hidden="1">
      <c r="A57" s="294"/>
      <c r="B57" s="295"/>
      <c r="C57" s="295"/>
      <c r="D57" s="229" t="s">
        <v>413</v>
      </c>
      <c r="E57" s="302"/>
      <c r="F57" s="303"/>
    </row>
    <row r="58" spans="1:6" s="22" customFormat="1" ht="17.25" customHeight="1" hidden="1">
      <c r="A58" s="294"/>
      <c r="B58" s="295"/>
      <c r="C58" s="295"/>
      <c r="D58" s="306" t="s">
        <v>448</v>
      </c>
      <c r="E58" s="307"/>
      <c r="F58" s="308"/>
    </row>
    <row r="59" spans="1:6" s="22" customFormat="1" ht="17.25" customHeight="1" hidden="1">
      <c r="A59" s="294"/>
      <c r="B59" s="295"/>
      <c r="C59" s="295"/>
      <c r="D59" s="292" t="s">
        <v>449</v>
      </c>
      <c r="E59" s="304"/>
      <c r="F59" s="305"/>
    </row>
    <row r="60" spans="1:6" s="22" customFormat="1" ht="19.5" customHeight="1" hidden="1">
      <c r="A60" s="151"/>
      <c r="B60" s="46"/>
      <c r="C60" s="159" t="s">
        <v>164</v>
      </c>
      <c r="D60" s="25" t="s">
        <v>165</v>
      </c>
      <c r="E60" s="26"/>
      <c r="F60" s="26"/>
    </row>
    <row r="61" spans="1:6" s="22" customFormat="1" ht="19.5" customHeight="1" hidden="1">
      <c r="A61" s="151"/>
      <c r="B61" s="46"/>
      <c r="C61" s="159" t="s">
        <v>168</v>
      </c>
      <c r="D61" s="25" t="s">
        <v>169</v>
      </c>
      <c r="E61" s="26"/>
      <c r="F61" s="26"/>
    </row>
    <row r="62" spans="1:6" s="22" customFormat="1" ht="19.5" customHeight="1" hidden="1">
      <c r="A62" s="151"/>
      <c r="B62" s="46"/>
      <c r="C62" s="159" t="s">
        <v>170</v>
      </c>
      <c r="D62" s="25" t="s">
        <v>171</v>
      </c>
      <c r="E62" s="26"/>
      <c r="F62" s="26"/>
    </row>
    <row r="63" spans="1:6" s="22" customFormat="1" ht="19.5" customHeight="1" hidden="1">
      <c r="A63" s="151"/>
      <c r="B63" s="46"/>
      <c r="C63" s="159" t="s">
        <v>218</v>
      </c>
      <c r="D63" s="25" t="s">
        <v>219</v>
      </c>
      <c r="E63" s="26"/>
      <c r="F63" s="26"/>
    </row>
    <row r="64" spans="1:6" s="22" customFormat="1" ht="19.5" customHeight="1" hidden="1">
      <c r="A64" s="151"/>
      <c r="B64" s="46"/>
      <c r="C64" s="159" t="s">
        <v>172</v>
      </c>
      <c r="D64" s="25" t="s">
        <v>173</v>
      </c>
      <c r="E64" s="26"/>
      <c r="F64" s="26"/>
    </row>
    <row r="65" spans="1:6" s="22" customFormat="1" ht="19.5" customHeight="1" hidden="1" thickBot="1">
      <c r="A65" s="151"/>
      <c r="B65" s="46"/>
      <c r="C65" s="160" t="s">
        <v>183</v>
      </c>
      <c r="D65" s="25" t="s">
        <v>184</v>
      </c>
      <c r="E65" s="26"/>
      <c r="F65" s="26"/>
    </row>
    <row r="66" spans="1:7" s="11" customFormat="1" ht="19.5" customHeight="1" hidden="1" thickBot="1">
      <c r="A66" s="263">
        <v>700</v>
      </c>
      <c r="B66" s="906" t="s">
        <v>220</v>
      </c>
      <c r="C66" s="907"/>
      <c r="D66" s="908"/>
      <c r="E66" s="10">
        <f>E67</f>
        <v>0</v>
      </c>
      <c r="F66" s="153">
        <f>F67+F80</f>
        <v>0</v>
      </c>
      <c r="G66" s="57"/>
    </row>
    <row r="67" spans="1:6" s="16" customFormat="1" ht="20.25" customHeight="1" hidden="1">
      <c r="A67" s="144"/>
      <c r="B67" s="55">
        <v>70005</v>
      </c>
      <c r="C67" s="910" t="s">
        <v>221</v>
      </c>
      <c r="D67" s="911"/>
      <c r="E67" s="56">
        <f>SUM(E68:E74)</f>
        <v>0</v>
      </c>
      <c r="F67" s="56">
        <f>F71+F72</f>
        <v>0</v>
      </c>
    </row>
    <row r="68" spans="1:6" s="22" customFormat="1" ht="25.5" hidden="1">
      <c r="A68" s="151"/>
      <c r="B68" s="46"/>
      <c r="C68" s="158" t="s">
        <v>222</v>
      </c>
      <c r="D68" s="59" t="s">
        <v>223</v>
      </c>
      <c r="E68" s="37"/>
      <c r="F68" s="37"/>
    </row>
    <row r="69" spans="1:6" s="22" customFormat="1" ht="19.5" customHeight="1" hidden="1">
      <c r="A69" s="151"/>
      <c r="B69" s="46"/>
      <c r="C69" s="158" t="s">
        <v>224</v>
      </c>
      <c r="D69" s="61" t="s">
        <v>225</v>
      </c>
      <c r="E69" s="37"/>
      <c r="F69" s="37"/>
    </row>
    <row r="70" spans="1:6" s="22" customFormat="1" ht="51" hidden="1">
      <c r="A70" s="151"/>
      <c r="B70" s="46"/>
      <c r="C70" s="160" t="s">
        <v>203</v>
      </c>
      <c r="D70" s="33" t="s">
        <v>204</v>
      </c>
      <c r="E70" s="26"/>
      <c r="F70" s="26"/>
    </row>
    <row r="71" spans="1:6" s="22" customFormat="1" ht="25.5" hidden="1">
      <c r="A71" s="151"/>
      <c r="B71" s="46"/>
      <c r="C71" s="176" t="s">
        <v>467</v>
      </c>
      <c r="D71" s="174" t="s">
        <v>468</v>
      </c>
      <c r="E71" s="100"/>
      <c r="F71" s="100"/>
    </row>
    <row r="72" spans="1:6" s="22" customFormat="1" ht="19.5" customHeight="1" hidden="1">
      <c r="A72" s="151"/>
      <c r="B72" s="46"/>
      <c r="C72" s="321" t="s">
        <v>178</v>
      </c>
      <c r="D72" s="20" t="s">
        <v>179</v>
      </c>
      <c r="E72" s="37"/>
      <c r="F72" s="21"/>
    </row>
    <row r="73" spans="1:6" s="22" customFormat="1" ht="19.5" customHeight="1" hidden="1">
      <c r="A73" s="151"/>
      <c r="B73" s="46"/>
      <c r="C73" s="158" t="s">
        <v>226</v>
      </c>
      <c r="D73" s="20" t="s">
        <v>227</v>
      </c>
      <c r="E73" s="37"/>
      <c r="F73" s="21"/>
    </row>
    <row r="74" spans="1:6" s="22" customFormat="1" ht="28.5" customHeight="1" hidden="1">
      <c r="A74" s="151"/>
      <c r="B74" s="46"/>
      <c r="C74" s="179">
        <v>6298</v>
      </c>
      <c r="D74" s="33" t="s">
        <v>182</v>
      </c>
      <c r="E74" s="34"/>
      <c r="F74" s="26"/>
    </row>
    <row r="75" spans="1:6" s="22" customFormat="1" ht="19.5" customHeight="1" hidden="1">
      <c r="A75" s="151"/>
      <c r="B75" s="46"/>
      <c r="C75" s="159" t="s">
        <v>172</v>
      </c>
      <c r="D75" s="25" t="s">
        <v>173</v>
      </c>
      <c r="E75" s="26"/>
      <c r="F75" s="26"/>
    </row>
    <row r="76" spans="1:6" s="22" customFormat="1" ht="19.5" customHeight="1" hidden="1">
      <c r="A76" s="151"/>
      <c r="B76" s="46"/>
      <c r="C76" s="159" t="s">
        <v>228</v>
      </c>
      <c r="D76" s="33" t="s">
        <v>229</v>
      </c>
      <c r="E76" s="26"/>
      <c r="F76" s="26"/>
    </row>
    <row r="77" spans="1:6" s="22" customFormat="1" ht="19.5" customHeight="1" hidden="1">
      <c r="A77" s="151"/>
      <c r="B77" s="46"/>
      <c r="C77" s="159" t="s">
        <v>213</v>
      </c>
      <c r="D77" s="25" t="s">
        <v>214</v>
      </c>
      <c r="E77" s="26"/>
      <c r="F77" s="26"/>
    </row>
    <row r="78" spans="1:6" s="22" customFormat="1" ht="19.5" customHeight="1" hidden="1">
      <c r="A78" s="151"/>
      <c r="B78" s="46"/>
      <c r="C78" s="159" t="s">
        <v>230</v>
      </c>
      <c r="D78" s="63" t="s">
        <v>231</v>
      </c>
      <c r="E78" s="26"/>
      <c r="F78" s="26"/>
    </row>
    <row r="79" spans="1:6" s="22" customFormat="1" ht="19.5" customHeight="1" hidden="1">
      <c r="A79" s="151"/>
      <c r="B79" s="46"/>
      <c r="C79" s="160" t="s">
        <v>183</v>
      </c>
      <c r="D79" s="25" t="s">
        <v>184</v>
      </c>
      <c r="E79" s="26"/>
      <c r="F79" s="26"/>
    </row>
    <row r="80" spans="1:6" s="16" customFormat="1" ht="22.5" customHeight="1" hidden="1">
      <c r="A80" s="144"/>
      <c r="B80" s="141">
        <v>70095</v>
      </c>
      <c r="C80" s="148"/>
      <c r="D80" s="30" t="s">
        <v>196</v>
      </c>
      <c r="E80" s="31">
        <f>SUM(E81:E83)</f>
        <v>0</v>
      </c>
      <c r="F80" s="31">
        <f>SUM(F81:F83)</f>
        <v>0</v>
      </c>
    </row>
    <row r="81" spans="1:6" s="22" customFormat="1" ht="19.5" customHeight="1" hidden="1">
      <c r="A81" s="151"/>
      <c r="B81" s="46"/>
      <c r="C81" s="158" t="s">
        <v>209</v>
      </c>
      <c r="D81" s="20" t="s">
        <v>210</v>
      </c>
      <c r="E81" s="21"/>
      <c r="F81" s="21"/>
    </row>
    <row r="82" spans="1:6" s="22" customFormat="1" ht="19.5" customHeight="1" hidden="1">
      <c r="A82" s="151"/>
      <c r="B82" s="46"/>
      <c r="C82" s="159" t="s">
        <v>172</v>
      </c>
      <c r="D82" s="25" t="s">
        <v>173</v>
      </c>
      <c r="E82" s="26"/>
      <c r="F82" s="26"/>
    </row>
    <row r="83" spans="1:6" s="22" customFormat="1" ht="19.5" customHeight="1" hidden="1" thickBot="1">
      <c r="A83" s="151"/>
      <c r="B83" s="46"/>
      <c r="C83" s="160" t="s">
        <v>213</v>
      </c>
      <c r="D83" s="25" t="s">
        <v>214</v>
      </c>
      <c r="E83" s="26"/>
      <c r="F83" s="26"/>
    </row>
    <row r="84" spans="1:6" s="11" customFormat="1" ht="20.25" customHeight="1" hidden="1" thickBot="1">
      <c r="A84" s="52">
        <v>710</v>
      </c>
      <c r="B84" s="51"/>
      <c r="C84" s="9"/>
      <c r="D84" s="9" t="s">
        <v>232</v>
      </c>
      <c r="E84" s="10">
        <f>E90+E85</f>
        <v>0</v>
      </c>
      <c r="F84" s="10">
        <f>F85</f>
        <v>0</v>
      </c>
    </row>
    <row r="85" spans="1:6" s="16" customFormat="1" ht="18.75" customHeight="1" hidden="1">
      <c r="A85" s="58"/>
      <c r="B85" s="14">
        <v>71004</v>
      </c>
      <c r="C85" s="14"/>
      <c r="D85" s="14" t="s">
        <v>233</v>
      </c>
      <c r="E85" s="15"/>
      <c r="F85" s="15">
        <f>F86</f>
        <v>0</v>
      </c>
    </row>
    <row r="86" spans="1:6" s="22" customFormat="1" ht="21.75" customHeight="1" hidden="1">
      <c r="A86" s="40"/>
      <c r="B86" s="64"/>
      <c r="C86" s="42" t="s">
        <v>172</v>
      </c>
      <c r="D86" s="43" t="s">
        <v>173</v>
      </c>
      <c r="E86" s="44"/>
      <c r="F86" s="44"/>
    </row>
    <row r="87" spans="1:6" s="22" customFormat="1" ht="8.25" customHeight="1" hidden="1">
      <c r="A87" s="45"/>
      <c r="B87" s="46"/>
      <c r="C87" s="47"/>
      <c r="D87" s="48"/>
      <c r="E87" s="49"/>
      <c r="F87" s="49"/>
    </row>
    <row r="88" spans="1:6" s="6" customFormat="1" ht="7.5" customHeight="1" hidden="1" thickBot="1">
      <c r="A88" s="65">
        <v>1</v>
      </c>
      <c r="B88" s="65">
        <v>2</v>
      </c>
      <c r="C88" s="65">
        <v>3</v>
      </c>
      <c r="D88" s="65">
        <v>4</v>
      </c>
      <c r="E88" s="65">
        <v>5</v>
      </c>
      <c r="F88" s="65">
        <v>6</v>
      </c>
    </row>
    <row r="89" spans="1:6" s="11" customFormat="1" ht="25.5" customHeight="1" hidden="1" thickBot="1">
      <c r="A89" s="9">
        <v>750</v>
      </c>
      <c r="B89" s="54"/>
      <c r="C89" s="9"/>
      <c r="D89" s="9" t="s">
        <v>234</v>
      </c>
      <c r="E89" s="10">
        <f>E102+E90+E96+E133</f>
        <v>0</v>
      </c>
      <c r="F89" s="10">
        <f>F102+F90+F96+F133</f>
        <v>0</v>
      </c>
    </row>
    <row r="90" spans="1:6" s="16" customFormat="1" ht="18.75" customHeight="1" hidden="1">
      <c r="A90" s="58"/>
      <c r="B90" s="14">
        <v>75011</v>
      </c>
      <c r="C90" s="14"/>
      <c r="D90" s="14" t="s">
        <v>235</v>
      </c>
      <c r="E90" s="15">
        <f>SUM(E91:E92)</f>
        <v>0</v>
      </c>
      <c r="F90" s="15">
        <f>SUM(F93:F95)</f>
        <v>0</v>
      </c>
    </row>
    <row r="91" spans="1:6" s="22" customFormat="1" ht="51" hidden="1">
      <c r="A91" s="27"/>
      <c r="B91" s="66"/>
      <c r="C91" s="19" t="s">
        <v>236</v>
      </c>
      <c r="D91" s="39" t="s">
        <v>237</v>
      </c>
      <c r="E91" s="37"/>
      <c r="F91" s="21"/>
    </row>
    <row r="92" spans="1:6" s="22" customFormat="1" ht="38.25" hidden="1">
      <c r="A92" s="17"/>
      <c r="B92" s="32"/>
      <c r="C92" s="24" t="s">
        <v>238</v>
      </c>
      <c r="D92" s="33" t="s">
        <v>239</v>
      </c>
      <c r="E92" s="34"/>
      <c r="F92" s="26"/>
    </row>
    <row r="93" spans="1:6" s="22" customFormat="1" ht="16.5" customHeight="1" hidden="1">
      <c r="A93" s="17"/>
      <c r="B93" s="23"/>
      <c r="C93" s="24" t="s">
        <v>160</v>
      </c>
      <c r="D93" s="25" t="s">
        <v>161</v>
      </c>
      <c r="E93" s="26"/>
      <c r="F93" s="26"/>
    </row>
    <row r="94" spans="1:6" s="22" customFormat="1" ht="16.5" customHeight="1" hidden="1">
      <c r="A94" s="17"/>
      <c r="B94" s="23"/>
      <c r="C94" s="24" t="s">
        <v>164</v>
      </c>
      <c r="D94" s="25" t="s">
        <v>165</v>
      </c>
      <c r="E94" s="26"/>
      <c r="F94" s="26"/>
    </row>
    <row r="95" spans="1:6" s="22" customFormat="1" ht="16.5" customHeight="1" hidden="1">
      <c r="A95" s="17"/>
      <c r="B95" s="23"/>
      <c r="C95" s="28" t="s">
        <v>166</v>
      </c>
      <c r="D95" s="25" t="s">
        <v>167</v>
      </c>
      <c r="E95" s="26"/>
      <c r="F95" s="26"/>
    </row>
    <row r="96" spans="1:6" s="16" customFormat="1" ht="22.5" customHeight="1" hidden="1">
      <c r="A96" s="67"/>
      <c r="B96" s="30">
        <v>75022</v>
      </c>
      <c r="C96" s="30"/>
      <c r="D96" s="30" t="s">
        <v>240</v>
      </c>
      <c r="E96" s="31"/>
      <c r="F96" s="31">
        <f>SUM(F97:F101)</f>
        <v>0</v>
      </c>
    </row>
    <row r="97" spans="1:6" s="22" customFormat="1" ht="15.75" customHeight="1" hidden="1">
      <c r="A97" s="17"/>
      <c r="B97" s="18"/>
      <c r="C97" s="19" t="s">
        <v>241</v>
      </c>
      <c r="D97" s="20" t="s">
        <v>242</v>
      </c>
      <c r="E97" s="21"/>
      <c r="F97" s="21"/>
    </row>
    <row r="98" spans="1:6" s="22" customFormat="1" ht="15.75" customHeight="1" hidden="1">
      <c r="A98" s="17"/>
      <c r="B98" s="23"/>
      <c r="C98" s="24" t="s">
        <v>170</v>
      </c>
      <c r="D98" s="25" t="s">
        <v>171</v>
      </c>
      <c r="E98" s="26"/>
      <c r="F98" s="26"/>
    </row>
    <row r="99" spans="1:6" s="22" customFormat="1" ht="15.75" customHeight="1" hidden="1">
      <c r="A99" s="17"/>
      <c r="B99" s="23"/>
      <c r="C99" s="24" t="s">
        <v>243</v>
      </c>
      <c r="D99" s="25" t="s">
        <v>244</v>
      </c>
      <c r="E99" s="26"/>
      <c r="F99" s="26"/>
    </row>
    <row r="100" spans="1:6" s="22" customFormat="1" ht="15.75" customHeight="1" hidden="1">
      <c r="A100" s="17"/>
      <c r="B100" s="23"/>
      <c r="C100" s="24" t="s">
        <v>172</v>
      </c>
      <c r="D100" s="25" t="s">
        <v>173</v>
      </c>
      <c r="E100" s="26"/>
      <c r="F100" s="26"/>
    </row>
    <row r="101" spans="1:6" s="22" customFormat="1" ht="15.75" customHeight="1" hidden="1">
      <c r="A101" s="17"/>
      <c r="B101" s="23"/>
      <c r="C101" s="28" t="s">
        <v>245</v>
      </c>
      <c r="D101" s="25" t="s">
        <v>246</v>
      </c>
      <c r="E101" s="26"/>
      <c r="F101" s="26"/>
    </row>
    <row r="102" spans="1:6" s="16" customFormat="1" ht="22.5" customHeight="1" hidden="1">
      <c r="A102" s="144"/>
      <c r="B102" s="30">
        <v>75023</v>
      </c>
      <c r="C102" s="148"/>
      <c r="D102" s="30" t="s">
        <v>247</v>
      </c>
      <c r="E102" s="31">
        <f>SUM(E103:E105)</f>
        <v>0</v>
      </c>
      <c r="F102" s="31">
        <f>SUM(F106:F132)-F126</f>
        <v>0</v>
      </c>
    </row>
    <row r="103" spans="1:6" s="22" customFormat="1" ht="25.5" hidden="1">
      <c r="A103" s="151"/>
      <c r="B103" s="164"/>
      <c r="C103" s="155" t="s">
        <v>248</v>
      </c>
      <c r="D103" s="39" t="s">
        <v>249</v>
      </c>
      <c r="E103" s="21"/>
      <c r="F103" s="21"/>
    </row>
    <row r="104" spans="1:6" s="22" customFormat="1" ht="19.5" customHeight="1" hidden="1">
      <c r="A104" s="151"/>
      <c r="B104" s="164"/>
      <c r="C104" s="99" t="s">
        <v>178</v>
      </c>
      <c r="D104" s="177" t="s">
        <v>179</v>
      </c>
      <c r="E104" s="100"/>
      <c r="F104" s="100"/>
    </row>
    <row r="105" spans="1:6" s="22" customFormat="1" ht="38.25" hidden="1">
      <c r="A105" s="151"/>
      <c r="B105" s="164"/>
      <c r="C105" s="222">
        <v>6298</v>
      </c>
      <c r="D105" s="39" t="s">
        <v>182</v>
      </c>
      <c r="E105" s="37"/>
      <c r="F105" s="21"/>
    </row>
    <row r="106" spans="1:6" s="22" customFormat="1" ht="17.25" customHeight="1" hidden="1">
      <c r="A106" s="151"/>
      <c r="B106" s="46"/>
      <c r="C106" s="159" t="s">
        <v>250</v>
      </c>
      <c r="D106" s="25" t="s">
        <v>251</v>
      </c>
      <c r="E106" s="26"/>
      <c r="F106" s="26"/>
    </row>
    <row r="107" spans="1:6" s="22" customFormat="1" ht="17.25" customHeight="1" hidden="1">
      <c r="A107" s="151"/>
      <c r="B107" s="46"/>
      <c r="C107" s="159" t="s">
        <v>160</v>
      </c>
      <c r="D107" s="25" t="s">
        <v>161</v>
      </c>
      <c r="E107" s="26"/>
      <c r="F107" s="26"/>
    </row>
    <row r="108" spans="1:6" s="22" customFormat="1" ht="17.25" customHeight="1" hidden="1">
      <c r="A108" s="151"/>
      <c r="B108" s="46"/>
      <c r="C108" s="159" t="s">
        <v>162</v>
      </c>
      <c r="D108" s="25" t="s">
        <v>163</v>
      </c>
      <c r="E108" s="26"/>
      <c r="F108" s="26"/>
    </row>
    <row r="109" spans="1:6" s="22" customFormat="1" ht="17.25" customHeight="1" hidden="1">
      <c r="A109" s="151"/>
      <c r="B109" s="46"/>
      <c r="C109" s="159" t="s">
        <v>164</v>
      </c>
      <c r="D109" s="25" t="s">
        <v>165</v>
      </c>
      <c r="E109" s="26"/>
      <c r="F109" s="26"/>
    </row>
    <row r="110" spans="1:6" s="22" customFormat="1" ht="17.25" customHeight="1" hidden="1">
      <c r="A110" s="151"/>
      <c r="B110" s="46"/>
      <c r="C110" s="159" t="s">
        <v>166</v>
      </c>
      <c r="D110" s="25" t="s">
        <v>167</v>
      </c>
      <c r="E110" s="26"/>
      <c r="F110" s="26"/>
    </row>
    <row r="111" spans="1:6" s="22" customFormat="1" ht="17.25" customHeight="1" hidden="1">
      <c r="A111" s="151"/>
      <c r="B111" s="46"/>
      <c r="C111" s="159" t="s">
        <v>252</v>
      </c>
      <c r="D111" s="25" t="s">
        <v>253</v>
      </c>
      <c r="E111" s="26"/>
      <c r="F111" s="26"/>
    </row>
    <row r="112" spans="1:6" s="22" customFormat="1" ht="17.25" customHeight="1" hidden="1">
      <c r="A112" s="151"/>
      <c r="B112" s="46"/>
      <c r="C112" s="159" t="s">
        <v>168</v>
      </c>
      <c r="D112" s="25" t="s">
        <v>169</v>
      </c>
      <c r="E112" s="26"/>
      <c r="F112" s="26"/>
    </row>
    <row r="113" spans="1:6" s="22" customFormat="1" ht="17.25" customHeight="1" hidden="1">
      <c r="A113" s="151"/>
      <c r="B113" s="46"/>
      <c r="C113" s="159" t="s">
        <v>170</v>
      </c>
      <c r="D113" s="25" t="s">
        <v>171</v>
      </c>
      <c r="E113" s="26"/>
      <c r="F113" s="26"/>
    </row>
    <row r="114" spans="1:6" s="22" customFormat="1" ht="17.25" customHeight="1" hidden="1">
      <c r="A114" s="151"/>
      <c r="B114" s="46"/>
      <c r="C114" s="159" t="s">
        <v>209</v>
      </c>
      <c r="D114" s="25" t="s">
        <v>210</v>
      </c>
      <c r="E114" s="26"/>
      <c r="F114" s="26"/>
    </row>
    <row r="115" spans="1:6" s="22" customFormat="1" ht="17.25" customHeight="1" hidden="1">
      <c r="A115" s="151"/>
      <c r="B115" s="46"/>
      <c r="C115" s="159" t="s">
        <v>218</v>
      </c>
      <c r="D115" s="25" t="s">
        <v>219</v>
      </c>
      <c r="E115" s="26"/>
      <c r="F115" s="26"/>
    </row>
    <row r="116" spans="1:6" s="22" customFormat="1" ht="17.25" customHeight="1" hidden="1">
      <c r="A116" s="151"/>
      <c r="B116" s="46"/>
      <c r="C116" s="159" t="s">
        <v>254</v>
      </c>
      <c r="D116" s="25" t="s">
        <v>255</v>
      </c>
      <c r="E116" s="26"/>
      <c r="F116" s="26"/>
    </row>
    <row r="117" spans="1:6" s="22" customFormat="1" ht="17.25" customHeight="1" hidden="1">
      <c r="A117" s="151"/>
      <c r="B117" s="46"/>
      <c r="C117" s="159" t="s">
        <v>172</v>
      </c>
      <c r="D117" s="25" t="s">
        <v>173</v>
      </c>
      <c r="E117" s="26"/>
      <c r="F117" s="26"/>
    </row>
    <row r="118" spans="1:6" s="22" customFormat="1" ht="17.25" customHeight="1" hidden="1">
      <c r="A118" s="151"/>
      <c r="B118" s="46"/>
      <c r="C118" s="159" t="s">
        <v>256</v>
      </c>
      <c r="D118" s="25" t="s">
        <v>257</v>
      </c>
      <c r="E118" s="26"/>
      <c r="F118" s="26"/>
    </row>
    <row r="119" spans="1:6" s="22" customFormat="1" ht="25.5" hidden="1">
      <c r="A119" s="151"/>
      <c r="B119" s="46"/>
      <c r="C119" s="159" t="s">
        <v>258</v>
      </c>
      <c r="D119" s="33" t="s">
        <v>259</v>
      </c>
      <c r="E119" s="26"/>
      <c r="F119" s="26"/>
    </row>
    <row r="120" spans="1:6" s="22" customFormat="1" ht="25.5" hidden="1">
      <c r="A120" s="151"/>
      <c r="B120" s="46"/>
      <c r="C120" s="159" t="s">
        <v>260</v>
      </c>
      <c r="D120" s="33" t="s">
        <v>261</v>
      </c>
      <c r="E120" s="26"/>
      <c r="F120" s="26"/>
    </row>
    <row r="121" spans="1:6" s="22" customFormat="1" ht="25.5" hidden="1">
      <c r="A121" s="151"/>
      <c r="B121" s="46"/>
      <c r="C121" s="159" t="s">
        <v>228</v>
      </c>
      <c r="D121" s="33" t="s">
        <v>229</v>
      </c>
      <c r="E121" s="26"/>
      <c r="F121" s="26"/>
    </row>
    <row r="122" spans="1:6" s="22" customFormat="1" ht="16.5" customHeight="1" hidden="1">
      <c r="A122" s="151"/>
      <c r="B122" s="46"/>
      <c r="C122" s="159" t="s">
        <v>245</v>
      </c>
      <c r="D122" s="25" t="s">
        <v>246</v>
      </c>
      <c r="E122" s="26"/>
      <c r="F122" s="26"/>
    </row>
    <row r="123" spans="1:6" s="22" customFormat="1" ht="16.5" customHeight="1" hidden="1">
      <c r="A123" s="151"/>
      <c r="B123" s="46"/>
      <c r="C123" s="159" t="s">
        <v>213</v>
      </c>
      <c r="D123" s="25" t="s">
        <v>214</v>
      </c>
      <c r="E123" s="26"/>
      <c r="F123" s="26"/>
    </row>
    <row r="124" spans="1:6" s="22" customFormat="1" ht="14.25" customHeight="1" hidden="1">
      <c r="A124" s="151"/>
      <c r="B124" s="46"/>
      <c r="C124" s="202" t="s">
        <v>174</v>
      </c>
      <c r="D124" s="71" t="s">
        <v>175</v>
      </c>
      <c r="E124" s="72"/>
      <c r="F124" s="72"/>
    </row>
    <row r="125" spans="1:6" s="22" customFormat="1" ht="12" customHeight="1" hidden="1">
      <c r="A125" s="151"/>
      <c r="B125" s="46"/>
      <c r="C125" s="47"/>
      <c r="D125" s="48"/>
      <c r="E125" s="49"/>
      <c r="F125" s="49"/>
    </row>
    <row r="126" spans="1:6" s="6" customFormat="1" ht="7.5" customHeight="1" hidden="1">
      <c r="A126" s="152">
        <v>1</v>
      </c>
      <c r="B126" s="223">
        <v>2</v>
      </c>
      <c r="C126" s="150">
        <v>3</v>
      </c>
      <c r="D126" s="50">
        <v>4</v>
      </c>
      <c r="E126" s="50">
        <v>5</v>
      </c>
      <c r="F126" s="50">
        <v>6</v>
      </c>
    </row>
    <row r="127" spans="1:6" s="22" customFormat="1" ht="25.5" hidden="1">
      <c r="A127" s="151"/>
      <c r="B127" s="46"/>
      <c r="C127" s="158" t="s">
        <v>262</v>
      </c>
      <c r="D127" s="39" t="s">
        <v>263</v>
      </c>
      <c r="E127" s="21"/>
      <c r="F127" s="21"/>
    </row>
    <row r="128" spans="1:6" s="22" customFormat="1" ht="25.5" hidden="1">
      <c r="A128" s="151"/>
      <c r="B128" s="46"/>
      <c r="C128" s="159" t="s">
        <v>264</v>
      </c>
      <c r="D128" s="33" t="s">
        <v>265</v>
      </c>
      <c r="E128" s="26"/>
      <c r="F128" s="26"/>
    </row>
    <row r="129" spans="1:6" s="22" customFormat="1" ht="19.5" customHeight="1" hidden="1">
      <c r="A129" s="151"/>
      <c r="B129" s="46"/>
      <c r="C129" s="159" t="s">
        <v>183</v>
      </c>
      <c r="D129" s="25" t="s">
        <v>184</v>
      </c>
      <c r="E129" s="26"/>
      <c r="F129" s="26"/>
    </row>
    <row r="130" spans="1:6" s="22" customFormat="1" ht="12.75" hidden="1">
      <c r="A130" s="151"/>
      <c r="B130" s="46"/>
      <c r="C130" s="159" t="s">
        <v>266</v>
      </c>
      <c r="D130" s="33" t="s">
        <v>267</v>
      </c>
      <c r="E130" s="26"/>
      <c r="F130" s="26"/>
    </row>
    <row r="131" spans="1:6" s="22" customFormat="1" ht="17.25" customHeight="1" hidden="1">
      <c r="A131" s="151"/>
      <c r="B131" s="46"/>
      <c r="C131" s="159" t="s">
        <v>185</v>
      </c>
      <c r="D131" s="25" t="s">
        <v>184</v>
      </c>
      <c r="E131" s="26"/>
      <c r="F131" s="26"/>
    </row>
    <row r="132" spans="1:6" s="22" customFormat="1" ht="17.25" customHeight="1" hidden="1">
      <c r="A132" s="151"/>
      <c r="B132" s="46"/>
      <c r="C132" s="160" t="s">
        <v>268</v>
      </c>
      <c r="D132" s="25" t="s">
        <v>184</v>
      </c>
      <c r="E132" s="26"/>
      <c r="F132" s="26"/>
    </row>
    <row r="133" spans="1:6" s="16" customFormat="1" ht="22.5" customHeight="1" hidden="1">
      <c r="A133" s="58"/>
      <c r="B133" s="55">
        <v>75075</v>
      </c>
      <c r="C133" s="30"/>
      <c r="D133" s="30" t="s">
        <v>269</v>
      </c>
      <c r="E133" s="31"/>
      <c r="F133" s="31">
        <f>SUM(F134:F138)</f>
        <v>0</v>
      </c>
    </row>
    <row r="134" spans="1:6" s="22" customFormat="1" ht="17.25" customHeight="1" hidden="1">
      <c r="A134" s="17"/>
      <c r="B134" s="18"/>
      <c r="C134" s="19" t="s">
        <v>168</v>
      </c>
      <c r="D134" s="20" t="s">
        <v>169</v>
      </c>
      <c r="E134" s="21"/>
      <c r="F134" s="21"/>
    </row>
    <row r="135" spans="1:6" s="22" customFormat="1" ht="17.25" customHeight="1" hidden="1">
      <c r="A135" s="17"/>
      <c r="B135" s="23"/>
      <c r="C135" s="24" t="s">
        <v>170</v>
      </c>
      <c r="D135" s="25" t="s">
        <v>171</v>
      </c>
      <c r="E135" s="26"/>
      <c r="F135" s="26"/>
    </row>
    <row r="136" spans="1:6" s="22" customFormat="1" ht="17.25" customHeight="1" hidden="1">
      <c r="A136" s="17"/>
      <c r="B136" s="23"/>
      <c r="C136" s="24" t="s">
        <v>243</v>
      </c>
      <c r="D136" s="25" t="s">
        <v>244</v>
      </c>
      <c r="E136" s="26"/>
      <c r="F136" s="26"/>
    </row>
    <row r="137" spans="1:6" s="22" customFormat="1" ht="17.25" customHeight="1" hidden="1">
      <c r="A137" s="17"/>
      <c r="B137" s="23"/>
      <c r="C137" s="24" t="s">
        <v>172</v>
      </c>
      <c r="D137" s="25" t="s">
        <v>173</v>
      </c>
      <c r="E137" s="26"/>
      <c r="F137" s="26"/>
    </row>
    <row r="138" spans="1:6" s="22" customFormat="1" ht="17.25" customHeight="1" hidden="1" thickBot="1">
      <c r="A138" s="17"/>
      <c r="B138" s="23"/>
      <c r="C138" s="28" t="s">
        <v>213</v>
      </c>
      <c r="D138" s="25" t="s">
        <v>214</v>
      </c>
      <c r="E138" s="26"/>
      <c r="F138" s="26"/>
    </row>
    <row r="139" spans="1:6" s="11" customFormat="1" ht="45.75" customHeight="1" thickBot="1">
      <c r="A139" s="263">
        <v>751</v>
      </c>
      <c r="B139" s="875" t="s">
        <v>270</v>
      </c>
      <c r="C139" s="876"/>
      <c r="D139" s="877"/>
      <c r="E139" s="10">
        <f>E145</f>
        <v>13101</v>
      </c>
      <c r="F139" s="153">
        <f>F140+F155</f>
        <v>0</v>
      </c>
    </row>
    <row r="140" spans="1:6" s="16" customFormat="1" ht="28.5" hidden="1">
      <c r="A140" s="144"/>
      <c r="B140" s="55">
        <v>75101</v>
      </c>
      <c r="C140" s="210"/>
      <c r="D140" s="87" t="s">
        <v>271</v>
      </c>
      <c r="E140" s="56">
        <f>E141</f>
        <v>0</v>
      </c>
      <c r="F140" s="56">
        <f>SUM(F142:F144)</f>
        <v>0</v>
      </c>
    </row>
    <row r="141" spans="1:6" s="22" customFormat="1" ht="51" hidden="1">
      <c r="A141" s="151"/>
      <c r="B141" s="164"/>
      <c r="C141" s="158" t="s">
        <v>236</v>
      </c>
      <c r="D141" s="59" t="s">
        <v>237</v>
      </c>
      <c r="E141" s="37"/>
      <c r="F141" s="21"/>
    </row>
    <row r="142" spans="1:6" s="22" customFormat="1" ht="17.25" customHeight="1" hidden="1">
      <c r="A142" s="151"/>
      <c r="B142" s="46"/>
      <c r="C142" s="159" t="s">
        <v>164</v>
      </c>
      <c r="D142" s="25" t="s">
        <v>165</v>
      </c>
      <c r="E142" s="26"/>
      <c r="F142" s="26"/>
    </row>
    <row r="143" spans="1:6" s="22" customFormat="1" ht="17.25" customHeight="1" hidden="1">
      <c r="A143" s="151"/>
      <c r="B143" s="46"/>
      <c r="C143" s="159" t="s">
        <v>166</v>
      </c>
      <c r="D143" s="25" t="s">
        <v>167</v>
      </c>
      <c r="E143" s="26"/>
      <c r="F143" s="26"/>
    </row>
    <row r="144" spans="1:6" s="22" customFormat="1" ht="17.25" customHeight="1" hidden="1">
      <c r="A144" s="151"/>
      <c r="B144" s="46"/>
      <c r="C144" s="160" t="s">
        <v>168</v>
      </c>
      <c r="D144" s="25" t="s">
        <v>169</v>
      </c>
      <c r="E144" s="26"/>
      <c r="F144" s="26"/>
    </row>
    <row r="145" spans="1:6" s="16" customFormat="1" ht="24" customHeight="1">
      <c r="A145" s="144"/>
      <c r="B145" s="30">
        <v>75107</v>
      </c>
      <c r="C145" s="897" t="s">
        <v>607</v>
      </c>
      <c r="D145" s="903"/>
      <c r="E145" s="31">
        <f>E146</f>
        <v>13101</v>
      </c>
      <c r="F145" s="31">
        <f>SUM(F148:F154)</f>
        <v>0</v>
      </c>
    </row>
    <row r="146" spans="1:6" s="22" customFormat="1" ht="51.75" thickBot="1">
      <c r="A146" s="151"/>
      <c r="B146" s="164"/>
      <c r="C146" s="99" t="s">
        <v>236</v>
      </c>
      <c r="D146" s="203" t="s">
        <v>237</v>
      </c>
      <c r="E146" s="100">
        <v>13101</v>
      </c>
      <c r="F146" s="100"/>
    </row>
    <row r="147" spans="1:6" s="16" customFormat="1" ht="33.75" customHeight="1" hidden="1">
      <c r="A147" s="166"/>
      <c r="B147" s="167"/>
      <c r="C147" s="241"/>
      <c r="D147" s="882" t="s">
        <v>430</v>
      </c>
      <c r="E147" s="882"/>
      <c r="F147" s="883"/>
    </row>
    <row r="148" spans="1:6" s="22" customFormat="1" ht="17.25" customHeight="1" hidden="1">
      <c r="A148" s="151"/>
      <c r="B148" s="46"/>
      <c r="C148" s="158" t="s">
        <v>241</v>
      </c>
      <c r="D148" s="20" t="s">
        <v>242</v>
      </c>
      <c r="E148" s="21"/>
      <c r="F148" s="21"/>
    </row>
    <row r="149" spans="1:6" s="22" customFormat="1" ht="17.25" customHeight="1" hidden="1">
      <c r="A149" s="151"/>
      <c r="B149" s="46"/>
      <c r="C149" s="159" t="s">
        <v>164</v>
      </c>
      <c r="D149" s="25" t="s">
        <v>165</v>
      </c>
      <c r="E149" s="26"/>
      <c r="F149" s="26"/>
    </row>
    <row r="150" spans="1:6" s="22" customFormat="1" ht="17.25" customHeight="1" hidden="1">
      <c r="A150" s="151"/>
      <c r="B150" s="46"/>
      <c r="C150" s="159" t="s">
        <v>166</v>
      </c>
      <c r="D150" s="25" t="s">
        <v>167</v>
      </c>
      <c r="E150" s="26"/>
      <c r="F150" s="26"/>
    </row>
    <row r="151" spans="1:6" s="22" customFormat="1" ht="17.25" customHeight="1" hidden="1">
      <c r="A151" s="151"/>
      <c r="B151" s="46"/>
      <c r="C151" s="159" t="s">
        <v>168</v>
      </c>
      <c r="D151" s="25" t="s">
        <v>169</v>
      </c>
      <c r="E151" s="26"/>
      <c r="F151" s="26"/>
    </row>
    <row r="152" spans="1:6" s="22" customFormat="1" ht="17.25" customHeight="1" hidden="1">
      <c r="A152" s="151"/>
      <c r="B152" s="46"/>
      <c r="C152" s="159" t="s">
        <v>170</v>
      </c>
      <c r="D152" s="25" t="s">
        <v>171</v>
      </c>
      <c r="E152" s="26"/>
      <c r="F152" s="26"/>
    </row>
    <row r="153" spans="1:6" s="22" customFormat="1" ht="17.25" customHeight="1" hidden="1">
      <c r="A153" s="151"/>
      <c r="B153" s="46"/>
      <c r="C153" s="159" t="s">
        <v>209</v>
      </c>
      <c r="D153" s="25" t="s">
        <v>210</v>
      </c>
      <c r="E153" s="26"/>
      <c r="F153" s="26"/>
    </row>
    <row r="154" spans="1:6" s="22" customFormat="1" ht="17.25" customHeight="1" hidden="1">
      <c r="A154" s="73"/>
      <c r="B154" s="18"/>
      <c r="C154" s="28" t="s">
        <v>172</v>
      </c>
      <c r="D154" s="25" t="s">
        <v>173</v>
      </c>
      <c r="E154" s="26"/>
      <c r="F154" s="26"/>
    </row>
    <row r="155" spans="1:6" s="16" customFormat="1" ht="24" customHeight="1" hidden="1">
      <c r="A155" s="144"/>
      <c r="B155" s="30">
        <v>75113</v>
      </c>
      <c r="C155" s="897" t="s">
        <v>429</v>
      </c>
      <c r="D155" s="903"/>
      <c r="E155" s="31">
        <f>E156</f>
        <v>0</v>
      </c>
      <c r="F155" s="31">
        <f>SUM(F158:F164)</f>
        <v>0</v>
      </c>
    </row>
    <row r="156" spans="1:6" s="22" customFormat="1" ht="51" hidden="1">
      <c r="A156" s="151"/>
      <c r="B156" s="164"/>
      <c r="C156" s="99" t="s">
        <v>236</v>
      </c>
      <c r="D156" s="203" t="s">
        <v>237</v>
      </c>
      <c r="E156" s="100"/>
      <c r="F156" s="100"/>
    </row>
    <row r="157" spans="1:6" s="16" customFormat="1" ht="33.75" customHeight="1" hidden="1">
      <c r="A157" s="166"/>
      <c r="B157" s="167"/>
      <c r="C157" s="241"/>
      <c r="D157" s="882" t="s">
        <v>430</v>
      </c>
      <c r="E157" s="882"/>
      <c r="F157" s="883"/>
    </row>
    <row r="158" spans="1:6" s="22" customFormat="1" ht="17.25" customHeight="1" hidden="1">
      <c r="A158" s="151"/>
      <c r="B158" s="46"/>
      <c r="C158" s="158" t="s">
        <v>241</v>
      </c>
      <c r="D158" s="20" t="s">
        <v>242</v>
      </c>
      <c r="E158" s="21"/>
      <c r="F158" s="21"/>
    </row>
    <row r="159" spans="1:6" s="22" customFormat="1" ht="17.25" customHeight="1" hidden="1">
      <c r="A159" s="151"/>
      <c r="B159" s="46"/>
      <c r="C159" s="159" t="s">
        <v>164</v>
      </c>
      <c r="D159" s="25" t="s">
        <v>165</v>
      </c>
      <c r="E159" s="26"/>
      <c r="F159" s="26"/>
    </row>
    <row r="160" spans="1:6" s="22" customFormat="1" ht="17.25" customHeight="1" hidden="1">
      <c r="A160" s="151"/>
      <c r="B160" s="46"/>
      <c r="C160" s="159" t="s">
        <v>166</v>
      </c>
      <c r="D160" s="25" t="s">
        <v>167</v>
      </c>
      <c r="E160" s="26"/>
      <c r="F160" s="26"/>
    </row>
    <row r="161" spans="1:6" s="22" customFormat="1" ht="17.25" customHeight="1" hidden="1">
      <c r="A161" s="151"/>
      <c r="B161" s="46"/>
      <c r="C161" s="159" t="s">
        <v>168</v>
      </c>
      <c r="D161" s="25" t="s">
        <v>169</v>
      </c>
      <c r="E161" s="26"/>
      <c r="F161" s="26"/>
    </row>
    <row r="162" spans="1:6" s="22" customFormat="1" ht="17.25" customHeight="1" hidden="1">
      <c r="A162" s="151"/>
      <c r="B162" s="46"/>
      <c r="C162" s="159" t="s">
        <v>170</v>
      </c>
      <c r="D162" s="25" t="s">
        <v>171</v>
      </c>
      <c r="E162" s="26"/>
      <c r="F162" s="26"/>
    </row>
    <row r="163" spans="1:6" s="22" customFormat="1" ht="17.25" customHeight="1" hidden="1">
      <c r="A163" s="151"/>
      <c r="B163" s="46"/>
      <c r="C163" s="159" t="s">
        <v>209</v>
      </c>
      <c r="D163" s="25" t="s">
        <v>210</v>
      </c>
      <c r="E163" s="26"/>
      <c r="F163" s="26"/>
    </row>
    <row r="164" spans="1:6" s="22" customFormat="1" ht="17.25" customHeight="1" hidden="1" thickBot="1">
      <c r="A164" s="73"/>
      <c r="B164" s="18"/>
      <c r="C164" s="28" t="s">
        <v>172</v>
      </c>
      <c r="D164" s="25" t="s">
        <v>173</v>
      </c>
      <c r="E164" s="26"/>
      <c r="F164" s="26"/>
    </row>
    <row r="165" spans="1:6" s="11" customFormat="1" ht="23.25" customHeight="1" hidden="1" thickBot="1">
      <c r="A165" s="76">
        <v>752</v>
      </c>
      <c r="B165" s="54"/>
      <c r="C165" s="9"/>
      <c r="D165" s="74" t="s">
        <v>272</v>
      </c>
      <c r="E165" s="10">
        <f>E166</f>
        <v>0</v>
      </c>
      <c r="F165" s="10">
        <f>F166</f>
        <v>0</v>
      </c>
    </row>
    <row r="166" spans="1:6" s="16" customFormat="1" ht="23.25" customHeight="1" hidden="1">
      <c r="A166" s="53"/>
      <c r="B166" s="77">
        <v>75212</v>
      </c>
      <c r="C166" s="77"/>
      <c r="D166" s="78" t="s">
        <v>273</v>
      </c>
      <c r="E166" s="79">
        <f>SUM(E167:E171)-E169</f>
        <v>0</v>
      </c>
      <c r="F166" s="79">
        <f>SUM(F167:F171)-F169</f>
        <v>0</v>
      </c>
    </row>
    <row r="167" spans="1:6" s="22" customFormat="1" ht="51" hidden="1">
      <c r="A167" s="40"/>
      <c r="B167" s="80"/>
      <c r="C167" s="70" t="s">
        <v>236</v>
      </c>
      <c r="D167" s="81" t="s">
        <v>237</v>
      </c>
      <c r="E167" s="72"/>
      <c r="F167" s="72"/>
    </row>
    <row r="168" spans="1:6" s="22" customFormat="1" ht="12.75" customHeight="1" hidden="1">
      <c r="A168" s="45"/>
      <c r="B168" s="46"/>
      <c r="C168" s="47"/>
      <c r="D168" s="48"/>
      <c r="E168" s="49"/>
      <c r="F168" s="49"/>
    </row>
    <row r="169" spans="1:6" s="6" customFormat="1" ht="7.5" customHeight="1" hidden="1">
      <c r="A169" s="50">
        <v>1</v>
      </c>
      <c r="B169" s="50">
        <v>2</v>
      </c>
      <c r="C169" s="50">
        <v>3</v>
      </c>
      <c r="D169" s="50">
        <v>4</v>
      </c>
      <c r="E169" s="50">
        <v>5</v>
      </c>
      <c r="F169" s="50">
        <v>6</v>
      </c>
    </row>
    <row r="170" spans="1:6" s="22" customFormat="1" ht="38.25" hidden="1">
      <c r="A170" s="82"/>
      <c r="B170" s="83"/>
      <c r="C170" s="42" t="s">
        <v>216</v>
      </c>
      <c r="D170" s="43" t="s">
        <v>217</v>
      </c>
      <c r="E170" s="44"/>
      <c r="F170" s="44"/>
    </row>
    <row r="171" spans="1:6" s="22" customFormat="1" ht="16.5" customHeight="1" hidden="1" thickBot="1">
      <c r="A171" s="73"/>
      <c r="B171" s="84"/>
      <c r="C171" s="38" t="s">
        <v>172</v>
      </c>
      <c r="D171" s="39" t="s">
        <v>173</v>
      </c>
      <c r="E171" s="21"/>
      <c r="F171" s="21"/>
    </row>
    <row r="172" spans="1:6" s="11" customFormat="1" ht="29.25" customHeight="1" hidden="1" thickBot="1">
      <c r="A172" s="263">
        <v>754</v>
      </c>
      <c r="B172" s="875" t="s">
        <v>274</v>
      </c>
      <c r="C172" s="876"/>
      <c r="D172" s="877"/>
      <c r="E172" s="10">
        <f>E175</f>
        <v>0</v>
      </c>
      <c r="F172" s="153">
        <f>F188+F173+F175+F194</f>
        <v>0</v>
      </c>
    </row>
    <row r="173" spans="1:6" s="16" customFormat="1" ht="21" customHeight="1" hidden="1">
      <c r="A173" s="144"/>
      <c r="B173" s="141">
        <v>75403</v>
      </c>
      <c r="C173" s="210"/>
      <c r="D173" s="87" t="s">
        <v>275</v>
      </c>
      <c r="E173" s="56">
        <f>E174</f>
        <v>0</v>
      </c>
      <c r="F173" s="56">
        <f>F174</f>
        <v>0</v>
      </c>
    </row>
    <row r="174" spans="1:6" s="22" customFormat="1" ht="21.75" customHeight="1" hidden="1">
      <c r="A174" s="151"/>
      <c r="B174" s="164"/>
      <c r="C174" s="155" t="s">
        <v>170</v>
      </c>
      <c r="D174" s="39" t="s">
        <v>171</v>
      </c>
      <c r="E174" s="21"/>
      <c r="F174" s="21"/>
    </row>
    <row r="175" spans="1:6" s="16" customFormat="1" ht="18.75" customHeight="1" hidden="1">
      <c r="A175" s="144"/>
      <c r="B175" s="30">
        <v>75412</v>
      </c>
      <c r="C175" s="902" t="s">
        <v>276</v>
      </c>
      <c r="D175" s="903"/>
      <c r="E175" s="31">
        <f>E176</f>
        <v>0</v>
      </c>
      <c r="F175" s="31">
        <f>F176</f>
        <v>0</v>
      </c>
    </row>
    <row r="176" spans="1:6" s="22" customFormat="1" ht="38.25" hidden="1">
      <c r="A176" s="151"/>
      <c r="B176" s="161"/>
      <c r="C176" s="176" t="s">
        <v>481</v>
      </c>
      <c r="D176" s="174" t="s">
        <v>482</v>
      </c>
      <c r="E176" s="44"/>
      <c r="F176" s="44"/>
    </row>
    <row r="177" spans="1:6" s="22" customFormat="1" ht="16.5" customHeight="1" hidden="1">
      <c r="A177" s="151"/>
      <c r="B177" s="46"/>
      <c r="C177" s="158" t="s">
        <v>241</v>
      </c>
      <c r="D177" s="20" t="s">
        <v>242</v>
      </c>
      <c r="E177" s="21"/>
      <c r="F177" s="21"/>
    </row>
    <row r="178" spans="1:6" s="22" customFormat="1" ht="16.5" customHeight="1" hidden="1">
      <c r="A178" s="151"/>
      <c r="B178" s="46"/>
      <c r="C178" s="159" t="s">
        <v>164</v>
      </c>
      <c r="D178" s="25" t="s">
        <v>165</v>
      </c>
      <c r="E178" s="26"/>
      <c r="F178" s="26"/>
    </row>
    <row r="179" spans="1:6" s="22" customFormat="1" ht="16.5" customHeight="1" hidden="1">
      <c r="A179" s="151"/>
      <c r="B179" s="46"/>
      <c r="C179" s="159" t="s">
        <v>168</v>
      </c>
      <c r="D179" s="25" t="s">
        <v>169</v>
      </c>
      <c r="E179" s="26"/>
      <c r="F179" s="26"/>
    </row>
    <row r="180" spans="1:6" s="22" customFormat="1" ht="16.5" customHeight="1" hidden="1">
      <c r="A180" s="151"/>
      <c r="B180" s="46"/>
      <c r="C180" s="159" t="s">
        <v>170</v>
      </c>
      <c r="D180" s="25" t="s">
        <v>171</v>
      </c>
      <c r="E180" s="26"/>
      <c r="F180" s="26"/>
    </row>
    <row r="181" spans="1:6" s="22" customFormat="1" ht="16.5" customHeight="1" hidden="1">
      <c r="A181" s="151"/>
      <c r="B181" s="46"/>
      <c r="C181" s="159" t="s">
        <v>243</v>
      </c>
      <c r="D181" s="25" t="s">
        <v>244</v>
      </c>
      <c r="E181" s="26"/>
      <c r="F181" s="26"/>
    </row>
    <row r="182" spans="1:6" s="22" customFormat="1" ht="16.5" customHeight="1" hidden="1">
      <c r="A182" s="151"/>
      <c r="B182" s="46"/>
      <c r="C182" s="159" t="s">
        <v>209</v>
      </c>
      <c r="D182" s="25" t="s">
        <v>210</v>
      </c>
      <c r="E182" s="26"/>
      <c r="F182" s="26"/>
    </row>
    <row r="183" spans="1:6" s="22" customFormat="1" ht="16.5" customHeight="1" hidden="1">
      <c r="A183" s="151"/>
      <c r="B183" s="46"/>
      <c r="C183" s="159" t="s">
        <v>218</v>
      </c>
      <c r="D183" s="25" t="s">
        <v>219</v>
      </c>
      <c r="E183" s="26"/>
      <c r="F183" s="26"/>
    </row>
    <row r="184" spans="1:6" s="22" customFormat="1" ht="16.5" customHeight="1" hidden="1">
      <c r="A184" s="151"/>
      <c r="B184" s="46"/>
      <c r="C184" s="159" t="s">
        <v>172</v>
      </c>
      <c r="D184" s="25" t="s">
        <v>173</v>
      </c>
      <c r="E184" s="26"/>
      <c r="F184" s="26"/>
    </row>
    <row r="185" spans="1:6" s="22" customFormat="1" ht="16.5" customHeight="1" hidden="1">
      <c r="A185" s="151"/>
      <c r="B185" s="46"/>
      <c r="C185" s="159" t="s">
        <v>245</v>
      </c>
      <c r="D185" s="25" t="s">
        <v>246</v>
      </c>
      <c r="E185" s="26"/>
      <c r="F185" s="26"/>
    </row>
    <row r="186" spans="1:6" s="22" customFormat="1" ht="16.5" customHeight="1" hidden="1">
      <c r="A186" s="151"/>
      <c r="B186" s="46"/>
      <c r="C186" s="159" t="s">
        <v>213</v>
      </c>
      <c r="D186" s="25" t="s">
        <v>214</v>
      </c>
      <c r="E186" s="26"/>
      <c r="F186" s="26"/>
    </row>
    <row r="187" spans="1:6" s="22" customFormat="1" ht="12.75" hidden="1">
      <c r="A187" s="151"/>
      <c r="B187" s="46"/>
      <c r="C187" s="160" t="s">
        <v>266</v>
      </c>
      <c r="D187" s="33" t="s">
        <v>267</v>
      </c>
      <c r="E187" s="26"/>
      <c r="F187" s="26"/>
    </row>
    <row r="188" spans="1:6" s="16" customFormat="1" ht="21" customHeight="1" hidden="1">
      <c r="A188" s="144"/>
      <c r="B188" s="141">
        <v>75414</v>
      </c>
      <c r="C188" s="148"/>
      <c r="D188" s="85" t="s">
        <v>277</v>
      </c>
      <c r="E188" s="31">
        <f>E189</f>
        <v>0</v>
      </c>
      <c r="F188" s="31">
        <f>SUM(F190:F193)</f>
        <v>0</v>
      </c>
    </row>
    <row r="189" spans="1:6" s="22" customFormat="1" ht="51" hidden="1">
      <c r="A189" s="151"/>
      <c r="B189" s="164"/>
      <c r="C189" s="158" t="s">
        <v>236</v>
      </c>
      <c r="D189" s="59" t="s">
        <v>237</v>
      </c>
      <c r="E189" s="37"/>
      <c r="F189" s="21"/>
    </row>
    <row r="190" spans="1:6" s="22" customFormat="1" ht="19.5" customHeight="1" hidden="1">
      <c r="A190" s="151"/>
      <c r="B190" s="164"/>
      <c r="C190" s="159" t="s">
        <v>170</v>
      </c>
      <c r="D190" s="36" t="s">
        <v>171</v>
      </c>
      <c r="E190" s="34"/>
      <c r="F190" s="26"/>
    </row>
    <row r="191" spans="1:6" s="22" customFormat="1" ht="19.5" customHeight="1" hidden="1">
      <c r="A191" s="151"/>
      <c r="B191" s="164"/>
      <c r="C191" s="159" t="s">
        <v>172</v>
      </c>
      <c r="D191" s="36" t="s">
        <v>173</v>
      </c>
      <c r="E191" s="34"/>
      <c r="F191" s="26"/>
    </row>
    <row r="192" spans="1:6" s="22" customFormat="1" ht="25.5" hidden="1">
      <c r="A192" s="151"/>
      <c r="B192" s="164"/>
      <c r="C192" s="159" t="s">
        <v>260</v>
      </c>
      <c r="D192" s="36" t="s">
        <v>261</v>
      </c>
      <c r="E192" s="34"/>
      <c r="F192" s="26"/>
    </row>
    <row r="193" spans="1:6" s="22" customFormat="1" ht="25.5" hidden="1">
      <c r="A193" s="151"/>
      <c r="B193" s="164"/>
      <c r="C193" s="160" t="s">
        <v>262</v>
      </c>
      <c r="D193" s="33" t="s">
        <v>263</v>
      </c>
      <c r="E193" s="26"/>
      <c r="F193" s="26"/>
    </row>
    <row r="194" spans="1:6" s="16" customFormat="1" ht="21" customHeight="1" hidden="1">
      <c r="A194" s="144"/>
      <c r="B194" s="30">
        <v>75421</v>
      </c>
      <c r="C194" s="902" t="s">
        <v>196</v>
      </c>
      <c r="D194" s="903"/>
      <c r="E194" s="31">
        <f>E195</f>
        <v>0</v>
      </c>
      <c r="F194" s="31">
        <f>F195</f>
        <v>0</v>
      </c>
    </row>
    <row r="195" spans="1:6" s="22" customFormat="1" ht="19.5" customHeight="1" hidden="1" thickBot="1">
      <c r="A195" s="151"/>
      <c r="B195" s="164"/>
      <c r="C195" s="269" t="s">
        <v>170</v>
      </c>
      <c r="D195" s="39" t="s">
        <v>171</v>
      </c>
      <c r="E195" s="21"/>
      <c r="F195" s="21"/>
    </row>
    <row r="196" spans="1:6" s="11" customFormat="1" ht="61.5" customHeight="1" hidden="1" thickBot="1">
      <c r="A196" s="263">
        <v>756</v>
      </c>
      <c r="B196" s="875" t="s">
        <v>278</v>
      </c>
      <c r="C196" s="876"/>
      <c r="D196" s="877"/>
      <c r="E196" s="272">
        <f>E197+E199+E207+E218+E226</f>
        <v>0</v>
      </c>
      <c r="F196" s="153">
        <f>F197+F199+F207+F218+F226+F229</f>
        <v>0</v>
      </c>
    </row>
    <row r="197" spans="1:6" s="16" customFormat="1" ht="24.75" customHeight="1" hidden="1">
      <c r="A197" s="144"/>
      <c r="B197" s="55">
        <v>75601</v>
      </c>
      <c r="C197" s="894" t="s">
        <v>279</v>
      </c>
      <c r="D197" s="895"/>
      <c r="E197" s="56">
        <f>E198</f>
        <v>0</v>
      </c>
      <c r="F197" s="56">
        <f>F198</f>
        <v>0</v>
      </c>
    </row>
    <row r="198" spans="1:6" s="22" customFormat="1" ht="25.5" hidden="1">
      <c r="A198" s="151"/>
      <c r="B198" s="164"/>
      <c r="C198" s="99" t="s">
        <v>280</v>
      </c>
      <c r="D198" s="39" t="s">
        <v>281</v>
      </c>
      <c r="E198" s="21"/>
      <c r="F198" s="21"/>
    </row>
    <row r="199" spans="1:6" s="16" customFormat="1" ht="41.25" customHeight="1" hidden="1">
      <c r="A199" s="144"/>
      <c r="B199" s="30">
        <v>75615</v>
      </c>
      <c r="C199" s="902" t="s">
        <v>282</v>
      </c>
      <c r="D199" s="903"/>
      <c r="E199" s="31">
        <f>SUM(E200:E206)</f>
        <v>0</v>
      </c>
      <c r="F199" s="31">
        <f>SUM(F200:F206)</f>
        <v>0</v>
      </c>
    </row>
    <row r="200" spans="1:6" s="22" customFormat="1" ht="17.25" customHeight="1" hidden="1">
      <c r="A200" s="151"/>
      <c r="B200" s="164"/>
      <c r="C200" s="321" t="s">
        <v>283</v>
      </c>
      <c r="D200" s="20" t="s">
        <v>284</v>
      </c>
      <c r="E200" s="21"/>
      <c r="F200" s="21"/>
    </row>
    <row r="201" spans="1:6" s="22" customFormat="1" ht="17.25" customHeight="1" hidden="1">
      <c r="A201" s="151"/>
      <c r="B201" s="164"/>
      <c r="C201" s="24" t="s">
        <v>285</v>
      </c>
      <c r="D201" s="62" t="s">
        <v>286</v>
      </c>
      <c r="E201" s="34"/>
      <c r="F201" s="34"/>
    </row>
    <row r="202" spans="1:6" s="22" customFormat="1" ht="17.25" customHeight="1" hidden="1">
      <c r="A202" s="151"/>
      <c r="B202" s="164"/>
      <c r="C202" s="19" t="s">
        <v>287</v>
      </c>
      <c r="D202" s="20" t="s">
        <v>288</v>
      </c>
      <c r="E202" s="21"/>
      <c r="F202" s="21"/>
    </row>
    <row r="203" spans="1:6" s="22" customFormat="1" ht="17.25" customHeight="1" hidden="1">
      <c r="A203" s="151"/>
      <c r="B203" s="164"/>
      <c r="C203" s="24" t="s">
        <v>289</v>
      </c>
      <c r="D203" s="62" t="s">
        <v>290</v>
      </c>
      <c r="E203" s="26"/>
      <c r="F203" s="26"/>
    </row>
    <row r="204" spans="1:6" s="22" customFormat="1" ht="17.25" customHeight="1" hidden="1">
      <c r="A204" s="151"/>
      <c r="B204" s="164"/>
      <c r="C204" s="24" t="s">
        <v>291</v>
      </c>
      <c r="D204" s="62" t="s">
        <v>292</v>
      </c>
      <c r="E204" s="34"/>
      <c r="F204" s="34"/>
    </row>
    <row r="205" spans="1:6" s="22" customFormat="1" ht="17.25" customHeight="1" hidden="1">
      <c r="A205" s="151"/>
      <c r="B205" s="164"/>
      <c r="C205" s="19" t="s">
        <v>224</v>
      </c>
      <c r="D205" s="61" t="s">
        <v>225</v>
      </c>
      <c r="E205" s="21"/>
      <c r="F205" s="21"/>
    </row>
    <row r="206" spans="1:6" s="22" customFormat="1" ht="15" customHeight="1" hidden="1">
      <c r="A206" s="250"/>
      <c r="B206" s="298"/>
      <c r="C206" s="70" t="s">
        <v>293</v>
      </c>
      <c r="D206" s="352" t="s">
        <v>294</v>
      </c>
      <c r="E206" s="72"/>
      <c r="F206" s="72"/>
    </row>
    <row r="207" spans="1:6" s="16" customFormat="1" ht="44.25" customHeight="1" hidden="1">
      <c r="A207" s="144"/>
      <c r="B207" s="30">
        <v>75616</v>
      </c>
      <c r="C207" s="878" t="s">
        <v>295</v>
      </c>
      <c r="D207" s="879"/>
      <c r="E207" s="31">
        <f>E208+E209+E211+E217</f>
        <v>0</v>
      </c>
      <c r="F207" s="31">
        <f>F208+F209+F211+F217</f>
        <v>0</v>
      </c>
    </row>
    <row r="208" spans="1:6" s="22" customFormat="1" ht="16.5" customHeight="1" hidden="1">
      <c r="A208" s="250"/>
      <c r="B208" s="298"/>
      <c r="C208" s="99" t="s">
        <v>283</v>
      </c>
      <c r="D208" s="221" t="s">
        <v>284</v>
      </c>
      <c r="E208" s="44"/>
      <c r="F208" s="44"/>
    </row>
    <row r="209" spans="1:6" s="22" customFormat="1" ht="16.5" customHeight="1" hidden="1">
      <c r="A209" s="151"/>
      <c r="B209" s="164"/>
      <c r="C209" s="19" t="s">
        <v>285</v>
      </c>
      <c r="D209" s="61" t="s">
        <v>286</v>
      </c>
      <c r="E209" s="21"/>
      <c r="F209" s="21"/>
    </row>
    <row r="210" spans="1:6" s="22" customFormat="1" ht="16.5" customHeight="1" hidden="1">
      <c r="A210" s="151"/>
      <c r="B210" s="164"/>
      <c r="C210" s="24" t="s">
        <v>287</v>
      </c>
      <c r="D210" s="25" t="s">
        <v>288</v>
      </c>
      <c r="E210" s="26"/>
      <c r="F210" s="26"/>
    </row>
    <row r="211" spans="1:6" s="22" customFormat="1" ht="16.5" customHeight="1" hidden="1">
      <c r="A211" s="151"/>
      <c r="B211" s="164"/>
      <c r="C211" s="24" t="s">
        <v>289</v>
      </c>
      <c r="D211" s="62" t="s">
        <v>290</v>
      </c>
      <c r="E211" s="26"/>
      <c r="F211" s="26"/>
    </row>
    <row r="212" spans="1:6" s="22" customFormat="1" ht="16.5" customHeight="1" hidden="1">
      <c r="A212" s="151"/>
      <c r="B212" s="164"/>
      <c r="C212" s="24" t="s">
        <v>296</v>
      </c>
      <c r="D212" s="62" t="s">
        <v>297</v>
      </c>
      <c r="E212" s="26"/>
      <c r="F212" s="26"/>
    </row>
    <row r="213" spans="1:6" s="22" customFormat="1" ht="16.5" customHeight="1" hidden="1">
      <c r="A213" s="151"/>
      <c r="B213" s="164"/>
      <c r="C213" s="24" t="s">
        <v>298</v>
      </c>
      <c r="D213" s="62" t="s">
        <v>299</v>
      </c>
      <c r="E213" s="26"/>
      <c r="F213" s="26"/>
    </row>
    <row r="214" spans="1:6" s="22" customFormat="1" ht="25.5" hidden="1">
      <c r="A214" s="151"/>
      <c r="B214" s="164"/>
      <c r="C214" s="19" t="s">
        <v>300</v>
      </c>
      <c r="D214" s="59" t="s">
        <v>301</v>
      </c>
      <c r="E214" s="26"/>
      <c r="F214" s="26"/>
    </row>
    <row r="215" spans="1:6" s="22" customFormat="1" ht="15.75" customHeight="1" hidden="1">
      <c r="A215" s="151"/>
      <c r="B215" s="164"/>
      <c r="C215" s="24" t="s">
        <v>291</v>
      </c>
      <c r="D215" s="62" t="s">
        <v>292</v>
      </c>
      <c r="E215" s="26"/>
      <c r="F215" s="26"/>
    </row>
    <row r="216" spans="1:6" s="22" customFormat="1" ht="15.75" customHeight="1" hidden="1">
      <c r="A216" s="151"/>
      <c r="B216" s="164"/>
      <c r="C216" s="24" t="s">
        <v>224</v>
      </c>
      <c r="D216" s="62" t="s">
        <v>225</v>
      </c>
      <c r="E216" s="26"/>
      <c r="F216" s="26"/>
    </row>
    <row r="217" spans="1:6" s="22" customFormat="1" ht="16.5" customHeight="1" hidden="1">
      <c r="A217" s="250"/>
      <c r="B217" s="298"/>
      <c r="C217" s="70" t="s">
        <v>293</v>
      </c>
      <c r="D217" s="352" t="s">
        <v>294</v>
      </c>
      <c r="E217" s="72"/>
      <c r="F217" s="72"/>
    </row>
    <row r="218" spans="1:6" s="16" customFormat="1" ht="29.25" customHeight="1" hidden="1">
      <c r="A218" s="359"/>
      <c r="B218" s="30">
        <v>75618</v>
      </c>
      <c r="C218" s="902" t="s">
        <v>302</v>
      </c>
      <c r="D218" s="903"/>
      <c r="E218" s="194">
        <f>SUM(E223:E225)</f>
        <v>0</v>
      </c>
      <c r="F218" s="31">
        <f>SUM(F223:F225)</f>
        <v>0</v>
      </c>
    </row>
    <row r="219" spans="1:6" ht="6.75" customHeight="1" hidden="1" thickBot="1">
      <c r="A219" s="3"/>
      <c r="B219" s="3"/>
      <c r="C219" s="3"/>
      <c r="D219" s="3"/>
      <c r="E219" s="3"/>
      <c r="F219" s="3"/>
    </row>
    <row r="220" spans="1:6" s="4" customFormat="1" ht="21.75" customHeight="1" hidden="1">
      <c r="A220" s="884" t="s">
        <v>152</v>
      </c>
      <c r="B220" s="886" t="s">
        <v>153</v>
      </c>
      <c r="C220" s="886" t="s">
        <v>154</v>
      </c>
      <c r="D220" s="886" t="s">
        <v>155</v>
      </c>
      <c r="E220" s="891" t="s">
        <v>422</v>
      </c>
      <c r="F220" s="891" t="s">
        <v>425</v>
      </c>
    </row>
    <row r="221" spans="1:6" s="4" customFormat="1" ht="6.75" customHeight="1" hidden="1" thickBot="1">
      <c r="A221" s="885"/>
      <c r="B221" s="892"/>
      <c r="C221" s="892"/>
      <c r="D221" s="892"/>
      <c r="E221" s="892"/>
      <c r="F221" s="892"/>
    </row>
    <row r="222" spans="1:6" s="6" customFormat="1" ht="7.5" customHeight="1" hidden="1">
      <c r="A222" s="339">
        <v>1</v>
      </c>
      <c r="B222" s="339">
        <v>2</v>
      </c>
      <c r="C222" s="339">
        <v>3</v>
      </c>
      <c r="D222" s="339">
        <v>4</v>
      </c>
      <c r="E222" s="339">
        <v>5</v>
      </c>
      <c r="F222" s="339">
        <v>6</v>
      </c>
    </row>
    <row r="223" spans="1:6" s="22" customFormat="1" ht="15.75" customHeight="1" hidden="1">
      <c r="A223" s="151"/>
      <c r="B223" s="164"/>
      <c r="C223" s="322" t="s">
        <v>484</v>
      </c>
      <c r="D223" s="340" t="s">
        <v>485</v>
      </c>
      <c r="E223" s="21"/>
      <c r="F223" s="21"/>
    </row>
    <row r="224" spans="1:6" s="22" customFormat="1" ht="15.75" customHeight="1" hidden="1">
      <c r="A224" s="151"/>
      <c r="B224" s="164"/>
      <c r="C224" s="24" t="s">
        <v>303</v>
      </c>
      <c r="D224" s="36" t="s">
        <v>304</v>
      </c>
      <c r="E224" s="195"/>
      <c r="F224" s="34"/>
    </row>
    <row r="225" spans="1:6" s="22" customFormat="1" ht="24.75" customHeight="1" hidden="1">
      <c r="A225" s="250"/>
      <c r="B225" s="298"/>
      <c r="C225" s="132" t="s">
        <v>486</v>
      </c>
      <c r="D225" s="353" t="s">
        <v>487</v>
      </c>
      <c r="E225" s="271"/>
      <c r="F225" s="44"/>
    </row>
    <row r="226" spans="1:6" s="16" customFormat="1" ht="18.75" customHeight="1" hidden="1">
      <c r="A226" s="144"/>
      <c r="B226" s="30">
        <v>75621</v>
      </c>
      <c r="C226" s="897" t="s">
        <v>305</v>
      </c>
      <c r="D226" s="903"/>
      <c r="E226" s="31">
        <f>SUM(E227:E228)</f>
        <v>0</v>
      </c>
      <c r="F226" s="31">
        <f>SUM(F227:F228)</f>
        <v>0</v>
      </c>
    </row>
    <row r="227" spans="1:6" s="22" customFormat="1" ht="16.5" customHeight="1" hidden="1">
      <c r="A227" s="151"/>
      <c r="B227" s="164"/>
      <c r="C227" s="322" t="s">
        <v>385</v>
      </c>
      <c r="D227" s="323" t="s">
        <v>306</v>
      </c>
      <c r="E227" s="37"/>
      <c r="F227" s="21"/>
    </row>
    <row r="228" spans="1:6" s="22" customFormat="1" ht="16.5" customHeight="1" hidden="1">
      <c r="A228" s="151"/>
      <c r="B228" s="164"/>
      <c r="C228" s="324" t="s">
        <v>386</v>
      </c>
      <c r="D228" s="71" t="s">
        <v>307</v>
      </c>
      <c r="E228" s="26"/>
      <c r="F228" s="26"/>
    </row>
    <row r="229" spans="1:6" s="16" customFormat="1" ht="33" customHeight="1" hidden="1">
      <c r="A229" s="144"/>
      <c r="B229" s="30">
        <v>75647</v>
      </c>
      <c r="C229" s="902" t="s">
        <v>308</v>
      </c>
      <c r="D229" s="903"/>
      <c r="E229" s="31">
        <f>SUM(E230:E235)</f>
        <v>0</v>
      </c>
      <c r="F229" s="31">
        <f>SUM(F230:F235)</f>
        <v>0</v>
      </c>
    </row>
    <row r="230" spans="1:6" s="22" customFormat="1" ht="17.25" customHeight="1" hidden="1">
      <c r="A230" s="151"/>
      <c r="B230" s="164"/>
      <c r="C230" s="321" t="s">
        <v>309</v>
      </c>
      <c r="D230" s="61" t="s">
        <v>310</v>
      </c>
      <c r="E230" s="37"/>
      <c r="F230" s="21"/>
    </row>
    <row r="231" spans="1:6" s="22" customFormat="1" ht="17.25" customHeight="1" hidden="1">
      <c r="A231" s="151"/>
      <c r="B231" s="164"/>
      <c r="C231" s="24" t="s">
        <v>164</v>
      </c>
      <c r="D231" s="62" t="s">
        <v>311</v>
      </c>
      <c r="E231" s="34"/>
      <c r="F231" s="26"/>
    </row>
    <row r="232" spans="1:6" s="22" customFormat="1" ht="17.25" customHeight="1" hidden="1">
      <c r="A232" s="151"/>
      <c r="B232" s="164"/>
      <c r="C232" s="24" t="s">
        <v>166</v>
      </c>
      <c r="D232" s="62" t="s">
        <v>167</v>
      </c>
      <c r="E232" s="34"/>
      <c r="F232" s="26"/>
    </row>
    <row r="233" spans="1:6" s="22" customFormat="1" ht="17.25" customHeight="1" hidden="1">
      <c r="A233" s="151"/>
      <c r="B233" s="164"/>
      <c r="C233" s="24" t="s">
        <v>168</v>
      </c>
      <c r="D233" s="62" t="s">
        <v>169</v>
      </c>
      <c r="E233" s="34"/>
      <c r="F233" s="26"/>
    </row>
    <row r="234" spans="1:6" s="22" customFormat="1" ht="17.25" customHeight="1" hidden="1">
      <c r="A234" s="151"/>
      <c r="B234" s="164"/>
      <c r="C234" s="24" t="s">
        <v>170</v>
      </c>
      <c r="D234" s="62" t="s">
        <v>171</v>
      </c>
      <c r="E234" s="34"/>
      <c r="F234" s="26"/>
    </row>
    <row r="235" spans="1:6" s="22" customFormat="1" ht="17.25" customHeight="1" hidden="1" thickBot="1">
      <c r="A235" s="151"/>
      <c r="B235" s="164"/>
      <c r="C235" s="70" t="s">
        <v>172</v>
      </c>
      <c r="D235" s="25" t="s">
        <v>173</v>
      </c>
      <c r="E235" s="26"/>
      <c r="F235" s="26"/>
    </row>
    <row r="236" spans="1:6" s="22" customFormat="1" ht="19.5" customHeight="1" hidden="1" thickBot="1">
      <c r="A236" s="51">
        <v>757</v>
      </c>
      <c r="B236" s="183"/>
      <c r="C236" s="325"/>
      <c r="D236" s="9" t="s">
        <v>312</v>
      </c>
      <c r="E236" s="10">
        <f>E237</f>
        <v>0</v>
      </c>
      <c r="F236" s="10">
        <f>F237</f>
        <v>0</v>
      </c>
    </row>
    <row r="237" spans="1:6" s="22" customFormat="1" ht="30.75" customHeight="1" hidden="1">
      <c r="A237" s="73"/>
      <c r="B237" s="14">
        <v>75702</v>
      </c>
      <c r="C237" s="90"/>
      <c r="D237" s="91" t="s">
        <v>313</v>
      </c>
      <c r="E237" s="92">
        <f>E239</f>
        <v>0</v>
      </c>
      <c r="F237" s="92">
        <f>SUM(F238:F239)</f>
        <v>0</v>
      </c>
    </row>
    <row r="238" spans="1:6" s="22" customFormat="1" ht="20.25" customHeight="1" hidden="1">
      <c r="A238" s="17"/>
      <c r="B238" s="84"/>
      <c r="C238" s="93" t="s">
        <v>172</v>
      </c>
      <c r="D238" s="94" t="s">
        <v>173</v>
      </c>
      <c r="E238" s="21"/>
      <c r="F238" s="21"/>
    </row>
    <row r="239" spans="1:6" s="22" customFormat="1" ht="42.75" hidden="1">
      <c r="A239" s="40"/>
      <c r="B239" s="95"/>
      <c r="C239" s="96" t="s">
        <v>314</v>
      </c>
      <c r="D239" s="97" t="s">
        <v>315</v>
      </c>
      <c r="E239" s="72"/>
      <c r="F239" s="72"/>
    </row>
    <row r="240" spans="1:6" s="22" customFormat="1" ht="15" customHeight="1" hidden="1">
      <c r="A240" s="45"/>
      <c r="B240" s="46"/>
      <c r="C240" s="47"/>
      <c r="D240" s="48"/>
      <c r="E240" s="49"/>
      <c r="F240" s="49"/>
    </row>
    <row r="241" spans="1:6" s="6" customFormat="1" ht="7.5" customHeight="1" hidden="1" thickBot="1">
      <c r="A241" s="65">
        <v>1</v>
      </c>
      <c r="B241" s="65">
        <v>2</v>
      </c>
      <c r="C241" s="65">
        <v>3</v>
      </c>
      <c r="D241" s="65">
        <v>4</v>
      </c>
      <c r="E241" s="65">
        <v>5</v>
      </c>
      <c r="F241" s="65">
        <v>6</v>
      </c>
    </row>
    <row r="242" spans="1:6" s="22" customFormat="1" ht="19.5" customHeight="1" hidden="1" thickBot="1">
      <c r="A242" s="268">
        <v>758</v>
      </c>
      <c r="B242" s="906" t="s">
        <v>316</v>
      </c>
      <c r="C242" s="907"/>
      <c r="D242" s="908"/>
      <c r="E242" s="10">
        <f>E243+E246+E253+E248</f>
        <v>0</v>
      </c>
      <c r="F242" s="153">
        <f>F243+F246+F253+F248+F251</f>
        <v>0</v>
      </c>
    </row>
    <row r="243" spans="1:6" s="22" customFormat="1" ht="27" customHeight="1" hidden="1">
      <c r="A243" s="151"/>
      <c r="B243" s="14">
        <v>75801</v>
      </c>
      <c r="C243" s="898" t="s">
        <v>317</v>
      </c>
      <c r="D243" s="899"/>
      <c r="E243" s="44">
        <f>E245</f>
        <v>0</v>
      </c>
      <c r="F243" s="44">
        <f>F245</f>
        <v>0</v>
      </c>
    </row>
    <row r="244" spans="1:6" s="16" customFormat="1" ht="15.75" customHeight="1" hidden="1">
      <c r="A244" s="162"/>
      <c r="B244" s="141"/>
      <c r="C244" s="141"/>
      <c r="D244" s="904" t="s">
        <v>498</v>
      </c>
      <c r="E244" s="904"/>
      <c r="F244" s="905"/>
    </row>
    <row r="245" spans="1:6" s="22" customFormat="1" ht="23.25" customHeight="1" hidden="1">
      <c r="A245" s="151"/>
      <c r="B245" s="274"/>
      <c r="C245" s="364" t="s">
        <v>318</v>
      </c>
      <c r="D245" s="365" t="s">
        <v>319</v>
      </c>
      <c r="E245" s="100"/>
      <c r="F245" s="100"/>
    </row>
    <row r="246" spans="1:6" s="22" customFormat="1" ht="14.25" hidden="1">
      <c r="A246" s="151"/>
      <c r="B246" s="148">
        <v>75807</v>
      </c>
      <c r="C246" s="99"/>
      <c r="D246" s="85" t="s">
        <v>320</v>
      </c>
      <c r="E246" s="100">
        <f>E247</f>
        <v>0</v>
      </c>
      <c r="F246" s="100">
        <f>F247</f>
        <v>0</v>
      </c>
    </row>
    <row r="247" spans="1:6" s="22" customFormat="1" ht="20.25" customHeight="1" hidden="1">
      <c r="A247" s="151"/>
      <c r="B247" s="274"/>
      <c r="C247" s="98" t="s">
        <v>318</v>
      </c>
      <c r="D247" s="94" t="s">
        <v>319</v>
      </c>
      <c r="E247" s="21"/>
      <c r="F247" s="21"/>
    </row>
    <row r="248" spans="1:6" s="22" customFormat="1" ht="21" customHeight="1" hidden="1">
      <c r="A248" s="151"/>
      <c r="B248" s="30">
        <v>75814</v>
      </c>
      <c r="C248" s="902" t="s">
        <v>321</v>
      </c>
      <c r="D248" s="903"/>
      <c r="E248" s="100">
        <f>E250</f>
        <v>0</v>
      </c>
      <c r="F248" s="100">
        <f>F250</f>
        <v>0</v>
      </c>
    </row>
    <row r="249" spans="1:6" s="16" customFormat="1" ht="15.75" customHeight="1" hidden="1">
      <c r="A249" s="162"/>
      <c r="B249" s="141"/>
      <c r="C249" s="141"/>
      <c r="D249" s="904" t="s">
        <v>498</v>
      </c>
      <c r="E249" s="904"/>
      <c r="F249" s="905"/>
    </row>
    <row r="250" spans="1:6" s="22" customFormat="1" ht="23.25" customHeight="1" hidden="1">
      <c r="A250" s="151"/>
      <c r="B250" s="274"/>
      <c r="C250" s="364" t="s">
        <v>178</v>
      </c>
      <c r="D250" s="104" t="s">
        <v>179</v>
      </c>
      <c r="E250" s="21"/>
      <c r="F250" s="21"/>
    </row>
    <row r="251" spans="1:6" s="22" customFormat="1" ht="21" customHeight="1" hidden="1">
      <c r="A251" s="151"/>
      <c r="B251" s="148">
        <v>75818</v>
      </c>
      <c r="C251" s="99"/>
      <c r="D251" s="85" t="s">
        <v>322</v>
      </c>
      <c r="E251" s="100">
        <f>E252</f>
        <v>0</v>
      </c>
      <c r="F251" s="100">
        <f>F252</f>
        <v>0</v>
      </c>
    </row>
    <row r="252" spans="1:6" s="22" customFormat="1" ht="20.25" customHeight="1" hidden="1">
      <c r="A252" s="151"/>
      <c r="B252" s="274"/>
      <c r="C252" s="98" t="s">
        <v>323</v>
      </c>
      <c r="D252" s="94" t="s">
        <v>324</v>
      </c>
      <c r="E252" s="21"/>
      <c r="F252" s="21"/>
    </row>
    <row r="253" spans="1:6" s="22" customFormat="1" ht="19.5" customHeight="1" hidden="1">
      <c r="A253" s="151"/>
      <c r="B253" s="148">
        <v>75831</v>
      </c>
      <c r="C253" s="99"/>
      <c r="D253" s="85" t="s">
        <v>325</v>
      </c>
      <c r="E253" s="100">
        <f>E254</f>
        <v>0</v>
      </c>
      <c r="F253" s="100">
        <f>F254</f>
        <v>0</v>
      </c>
    </row>
    <row r="254" spans="1:6" s="22" customFormat="1" ht="20.25" customHeight="1" hidden="1">
      <c r="A254" s="151"/>
      <c r="B254" s="222"/>
      <c r="C254" s="98" t="s">
        <v>318</v>
      </c>
      <c r="D254" s="94" t="s">
        <v>319</v>
      </c>
      <c r="E254" s="21"/>
      <c r="F254" s="21"/>
    </row>
    <row r="255" spans="1:6" s="16" customFormat="1" ht="30.75" customHeight="1" hidden="1" thickBot="1">
      <c r="A255" s="144"/>
      <c r="B255" s="167"/>
      <c r="C255" s="241"/>
      <c r="D255" s="896" t="s">
        <v>439</v>
      </c>
      <c r="E255" s="896"/>
      <c r="F255" s="893"/>
    </row>
    <row r="256" spans="1:6" s="11" customFormat="1" ht="19.5" customHeight="1" hidden="1" thickBot="1">
      <c r="A256" s="261">
        <v>801</v>
      </c>
      <c r="B256" s="906" t="s">
        <v>326</v>
      </c>
      <c r="C256" s="907"/>
      <c r="D256" s="908"/>
      <c r="E256" s="10"/>
      <c r="F256" s="153">
        <f>F257+F281+F299+F301+F320+F334+F336</f>
        <v>0</v>
      </c>
    </row>
    <row r="257" spans="1:6" s="16" customFormat="1" ht="19.5" customHeight="1" hidden="1">
      <c r="A257" s="58"/>
      <c r="B257" s="14">
        <v>80101</v>
      </c>
      <c r="C257" s="910" t="s">
        <v>327</v>
      </c>
      <c r="D257" s="911"/>
      <c r="E257" s="15"/>
      <c r="F257" s="15">
        <f>SUM(F261:F280)</f>
        <v>0</v>
      </c>
    </row>
    <row r="258" spans="1:6" s="22" customFormat="1" ht="25.5" hidden="1">
      <c r="A258" s="151"/>
      <c r="B258" s="164"/>
      <c r="C258" s="99" t="s">
        <v>352</v>
      </c>
      <c r="D258" s="203" t="s">
        <v>353</v>
      </c>
      <c r="E258" s="100"/>
      <c r="F258" s="100"/>
    </row>
    <row r="259" spans="1:6" s="16" customFormat="1" ht="30.75" customHeight="1" hidden="1">
      <c r="A259" s="144"/>
      <c r="B259" s="141"/>
      <c r="C259" s="241"/>
      <c r="D259" s="896" t="s">
        <v>446</v>
      </c>
      <c r="E259" s="896"/>
      <c r="F259" s="893"/>
    </row>
    <row r="260" spans="1:6" s="16" customFormat="1" ht="19.5" customHeight="1" hidden="1">
      <c r="A260" s="58"/>
      <c r="B260" s="102"/>
      <c r="C260" s="379"/>
      <c r="D260" s="380"/>
      <c r="E260" s="137"/>
      <c r="F260" s="137"/>
    </row>
    <row r="261" spans="1:6" s="22" customFormat="1" ht="16.5" customHeight="1" hidden="1">
      <c r="A261" s="17"/>
      <c r="B261" s="18"/>
      <c r="C261" s="19" t="s">
        <v>250</v>
      </c>
      <c r="D261" s="39" t="s">
        <v>251</v>
      </c>
      <c r="E261" s="21"/>
      <c r="F261" s="21"/>
    </row>
    <row r="262" spans="1:6" s="22" customFormat="1" ht="16.5" customHeight="1" hidden="1">
      <c r="A262" s="17"/>
      <c r="B262" s="23"/>
      <c r="C262" s="24" t="s">
        <v>160</v>
      </c>
      <c r="D262" s="25" t="s">
        <v>161</v>
      </c>
      <c r="E262" s="26"/>
      <c r="F262" s="26"/>
    </row>
    <row r="263" spans="1:6" s="22" customFormat="1" ht="16.5" customHeight="1" hidden="1">
      <c r="A263" s="17"/>
      <c r="B263" s="23"/>
      <c r="C263" s="24" t="s">
        <v>162</v>
      </c>
      <c r="D263" s="25" t="s">
        <v>163</v>
      </c>
      <c r="E263" s="26"/>
      <c r="F263" s="26"/>
    </row>
    <row r="264" spans="1:6" s="22" customFormat="1" ht="16.5" customHeight="1" hidden="1">
      <c r="A264" s="17"/>
      <c r="B264" s="23"/>
      <c r="C264" s="24" t="s">
        <v>164</v>
      </c>
      <c r="D264" s="25" t="s">
        <v>165</v>
      </c>
      <c r="E264" s="26"/>
      <c r="F264" s="26"/>
    </row>
    <row r="265" spans="1:6" s="22" customFormat="1" ht="16.5" customHeight="1" hidden="1">
      <c r="A265" s="17"/>
      <c r="B265" s="23"/>
      <c r="C265" s="24" t="s">
        <v>166</v>
      </c>
      <c r="D265" s="25" t="s">
        <v>167</v>
      </c>
      <c r="E265" s="26"/>
      <c r="F265" s="26"/>
    </row>
    <row r="266" spans="1:7" s="22" customFormat="1" ht="16.5" customHeight="1" hidden="1">
      <c r="A266" s="17"/>
      <c r="B266" s="23"/>
      <c r="C266" s="24" t="s">
        <v>168</v>
      </c>
      <c r="D266" s="25" t="s">
        <v>169</v>
      </c>
      <c r="E266" s="26"/>
      <c r="F266" s="26"/>
      <c r="G266" s="101"/>
    </row>
    <row r="267" spans="1:6" s="22" customFormat="1" ht="16.5" customHeight="1" hidden="1">
      <c r="A267" s="17"/>
      <c r="B267" s="23"/>
      <c r="C267" s="24" t="s">
        <v>170</v>
      </c>
      <c r="D267" s="25" t="s">
        <v>171</v>
      </c>
      <c r="E267" s="26"/>
      <c r="F267" s="26"/>
    </row>
    <row r="268" spans="1:6" s="22" customFormat="1" ht="20.25" customHeight="1" hidden="1">
      <c r="A268" s="17"/>
      <c r="B268" s="23"/>
      <c r="C268" s="24" t="s">
        <v>328</v>
      </c>
      <c r="D268" s="33" t="s">
        <v>329</v>
      </c>
      <c r="E268" s="26"/>
      <c r="F268" s="26"/>
    </row>
    <row r="269" spans="1:6" s="22" customFormat="1" ht="16.5" customHeight="1" hidden="1">
      <c r="A269" s="17"/>
      <c r="B269" s="23"/>
      <c r="C269" s="24" t="s">
        <v>209</v>
      </c>
      <c r="D269" s="25" t="s">
        <v>210</v>
      </c>
      <c r="E269" s="26"/>
      <c r="F269" s="26"/>
    </row>
    <row r="270" spans="1:6" s="22" customFormat="1" ht="16.5" customHeight="1" hidden="1">
      <c r="A270" s="17"/>
      <c r="B270" s="23"/>
      <c r="C270" s="24" t="s">
        <v>218</v>
      </c>
      <c r="D270" s="25" t="s">
        <v>219</v>
      </c>
      <c r="E270" s="26"/>
      <c r="F270" s="26"/>
    </row>
    <row r="271" spans="1:6" s="22" customFormat="1" ht="16.5" customHeight="1" hidden="1">
      <c r="A271" s="17"/>
      <c r="B271" s="23"/>
      <c r="C271" s="24" t="s">
        <v>254</v>
      </c>
      <c r="D271" s="25" t="s">
        <v>255</v>
      </c>
      <c r="E271" s="26"/>
      <c r="F271" s="26"/>
    </row>
    <row r="272" spans="1:6" s="22" customFormat="1" ht="16.5" customHeight="1" hidden="1">
      <c r="A272" s="17"/>
      <c r="B272" s="23"/>
      <c r="C272" s="24" t="s">
        <v>172</v>
      </c>
      <c r="D272" s="25" t="s">
        <v>173</v>
      </c>
      <c r="E272" s="26"/>
      <c r="F272" s="26"/>
    </row>
    <row r="273" spans="1:6" s="22" customFormat="1" ht="16.5" customHeight="1" hidden="1">
      <c r="A273" s="17"/>
      <c r="B273" s="23"/>
      <c r="C273" s="24" t="s">
        <v>256</v>
      </c>
      <c r="D273" s="25" t="s">
        <v>257</v>
      </c>
      <c r="E273" s="26"/>
      <c r="F273" s="26"/>
    </row>
    <row r="274" spans="1:6" s="22" customFormat="1" ht="25.5" hidden="1">
      <c r="A274" s="17"/>
      <c r="B274" s="23"/>
      <c r="C274" s="24" t="s">
        <v>260</v>
      </c>
      <c r="D274" s="33" t="s">
        <v>261</v>
      </c>
      <c r="E274" s="26"/>
      <c r="F274" s="26"/>
    </row>
    <row r="275" spans="1:6" s="22" customFormat="1" ht="16.5" customHeight="1" hidden="1">
      <c r="A275" s="17"/>
      <c r="B275" s="23"/>
      <c r="C275" s="24" t="s">
        <v>245</v>
      </c>
      <c r="D275" s="25" t="s">
        <v>246</v>
      </c>
      <c r="E275" s="26"/>
      <c r="F275" s="26"/>
    </row>
    <row r="276" spans="1:6" s="22" customFormat="1" ht="16.5" customHeight="1" hidden="1">
      <c r="A276" s="17"/>
      <c r="B276" s="23"/>
      <c r="C276" s="24" t="s">
        <v>213</v>
      </c>
      <c r="D276" s="25" t="s">
        <v>214</v>
      </c>
      <c r="E276" s="26"/>
      <c r="F276" s="26"/>
    </row>
    <row r="277" spans="1:6" s="22" customFormat="1" ht="16.5" customHeight="1" hidden="1">
      <c r="A277" s="17"/>
      <c r="B277" s="23"/>
      <c r="C277" s="24" t="s">
        <v>174</v>
      </c>
      <c r="D277" s="25" t="s">
        <v>175</v>
      </c>
      <c r="E277" s="26"/>
      <c r="F277" s="26"/>
    </row>
    <row r="278" spans="1:6" s="22" customFormat="1" ht="25.5" hidden="1">
      <c r="A278" s="17"/>
      <c r="B278" s="23"/>
      <c r="C278" s="24" t="s">
        <v>262</v>
      </c>
      <c r="D278" s="33" t="s">
        <v>263</v>
      </c>
      <c r="E278" s="26"/>
      <c r="F278" s="26"/>
    </row>
    <row r="279" spans="1:6" s="22" customFormat="1" ht="25.5" hidden="1">
      <c r="A279" s="17"/>
      <c r="B279" s="23"/>
      <c r="C279" s="24" t="s">
        <v>264</v>
      </c>
      <c r="D279" s="33" t="s">
        <v>265</v>
      </c>
      <c r="E279" s="26"/>
      <c r="F279" s="26"/>
    </row>
    <row r="280" spans="1:6" s="22" customFormat="1" ht="16.5" customHeight="1" hidden="1">
      <c r="A280" s="27"/>
      <c r="B280" s="23"/>
      <c r="C280" s="28" t="s">
        <v>183</v>
      </c>
      <c r="D280" s="25" t="s">
        <v>184</v>
      </c>
      <c r="E280" s="26"/>
      <c r="F280" s="26"/>
    </row>
    <row r="281" spans="1:6" s="16" customFormat="1" ht="14.25" hidden="1">
      <c r="A281" s="58"/>
      <c r="B281" s="30">
        <v>80103</v>
      </c>
      <c r="C281" s="29"/>
      <c r="D281" s="85" t="s">
        <v>330</v>
      </c>
      <c r="E281" s="31">
        <f>SUM(E282:E298)-E287</f>
        <v>0</v>
      </c>
      <c r="F281" s="31">
        <f>SUM(F282:F298)-F287</f>
        <v>0</v>
      </c>
    </row>
    <row r="282" spans="1:6" s="22" customFormat="1" ht="16.5" customHeight="1" hidden="1">
      <c r="A282" s="17"/>
      <c r="B282" s="18"/>
      <c r="C282" s="19" t="s">
        <v>250</v>
      </c>
      <c r="D282" s="20" t="s">
        <v>251</v>
      </c>
      <c r="E282" s="21"/>
      <c r="F282" s="21"/>
    </row>
    <row r="283" spans="1:6" s="22" customFormat="1" ht="16.5" customHeight="1" hidden="1">
      <c r="A283" s="17"/>
      <c r="B283" s="23"/>
      <c r="C283" s="24" t="s">
        <v>160</v>
      </c>
      <c r="D283" s="25" t="s">
        <v>161</v>
      </c>
      <c r="E283" s="26"/>
      <c r="F283" s="26"/>
    </row>
    <row r="284" spans="1:6" s="22" customFormat="1" ht="16.5" customHeight="1" hidden="1">
      <c r="A284" s="17"/>
      <c r="B284" s="23"/>
      <c r="C284" s="24" t="s">
        <v>162</v>
      </c>
      <c r="D284" s="25" t="s">
        <v>163</v>
      </c>
      <c r="E284" s="26"/>
      <c r="F284" s="26"/>
    </row>
    <row r="285" spans="1:6" s="22" customFormat="1" ht="15.75" customHeight="1" hidden="1">
      <c r="A285" s="40"/>
      <c r="B285" s="69"/>
      <c r="C285" s="70" t="s">
        <v>164</v>
      </c>
      <c r="D285" s="71" t="s">
        <v>165</v>
      </c>
      <c r="E285" s="72"/>
      <c r="F285" s="72"/>
    </row>
    <row r="286" spans="1:6" s="22" customFormat="1" ht="14.25" customHeight="1" hidden="1">
      <c r="A286" s="45"/>
      <c r="B286" s="46"/>
      <c r="C286" s="47"/>
      <c r="D286" s="48"/>
      <c r="E286" s="49"/>
      <c r="F286" s="49"/>
    </row>
    <row r="287" spans="1:6" s="6" customFormat="1" ht="7.5" customHeight="1" hidden="1">
      <c r="A287" s="50">
        <v>1</v>
      </c>
      <c r="B287" s="50">
        <v>2</v>
      </c>
      <c r="C287" s="50">
        <v>3</v>
      </c>
      <c r="D287" s="50">
        <v>4</v>
      </c>
      <c r="E287" s="50">
        <v>5</v>
      </c>
      <c r="F287" s="50">
        <v>6</v>
      </c>
    </row>
    <row r="288" spans="1:7" s="22" customFormat="1" ht="16.5" customHeight="1" hidden="1">
      <c r="A288" s="17"/>
      <c r="B288" s="23"/>
      <c r="C288" s="24" t="s">
        <v>166</v>
      </c>
      <c r="D288" s="25" t="s">
        <v>167</v>
      </c>
      <c r="E288" s="26"/>
      <c r="F288" s="26"/>
      <c r="G288" s="101"/>
    </row>
    <row r="289" spans="1:6" s="22" customFormat="1" ht="16.5" customHeight="1" hidden="1">
      <c r="A289" s="17"/>
      <c r="B289" s="23"/>
      <c r="C289" s="24" t="s">
        <v>170</v>
      </c>
      <c r="D289" s="25" t="s">
        <v>171</v>
      </c>
      <c r="E289" s="26"/>
      <c r="F289" s="26"/>
    </row>
    <row r="290" spans="1:6" s="22" customFormat="1" ht="16.5" customHeight="1" hidden="1">
      <c r="A290" s="17"/>
      <c r="B290" s="23"/>
      <c r="C290" s="24" t="s">
        <v>328</v>
      </c>
      <c r="D290" s="25" t="s">
        <v>329</v>
      </c>
      <c r="E290" s="26"/>
      <c r="F290" s="26"/>
    </row>
    <row r="291" spans="1:6" s="22" customFormat="1" ht="16.5" customHeight="1" hidden="1">
      <c r="A291" s="17"/>
      <c r="B291" s="23"/>
      <c r="C291" s="24" t="s">
        <v>209</v>
      </c>
      <c r="D291" s="25" t="s">
        <v>210</v>
      </c>
      <c r="E291" s="26"/>
      <c r="F291" s="26"/>
    </row>
    <row r="292" spans="1:6" s="22" customFormat="1" ht="16.5" customHeight="1" hidden="1">
      <c r="A292" s="17"/>
      <c r="B292" s="23"/>
      <c r="C292" s="24" t="s">
        <v>254</v>
      </c>
      <c r="D292" s="25" t="s">
        <v>255</v>
      </c>
      <c r="E292" s="26"/>
      <c r="F292" s="26"/>
    </row>
    <row r="293" spans="1:6" s="22" customFormat="1" ht="19.5" customHeight="1" hidden="1">
      <c r="A293" s="17"/>
      <c r="B293" s="23"/>
      <c r="C293" s="24" t="s">
        <v>172</v>
      </c>
      <c r="D293" s="25" t="s">
        <v>173</v>
      </c>
      <c r="E293" s="26"/>
      <c r="F293" s="26"/>
    </row>
    <row r="294" spans="1:6" s="22" customFormat="1" ht="25.5" hidden="1">
      <c r="A294" s="17"/>
      <c r="B294" s="23"/>
      <c r="C294" s="24" t="s">
        <v>260</v>
      </c>
      <c r="D294" s="33" t="s">
        <v>261</v>
      </c>
      <c r="E294" s="26"/>
      <c r="F294" s="26"/>
    </row>
    <row r="295" spans="1:6" s="22" customFormat="1" ht="16.5" customHeight="1" hidden="1">
      <c r="A295" s="17"/>
      <c r="B295" s="23"/>
      <c r="C295" s="24" t="s">
        <v>245</v>
      </c>
      <c r="D295" s="25" t="s">
        <v>246</v>
      </c>
      <c r="E295" s="26"/>
      <c r="F295" s="26"/>
    </row>
    <row r="296" spans="1:6" s="22" customFormat="1" ht="16.5" customHeight="1" hidden="1">
      <c r="A296" s="17"/>
      <c r="B296" s="23"/>
      <c r="C296" s="24" t="s">
        <v>213</v>
      </c>
      <c r="D296" s="25" t="s">
        <v>214</v>
      </c>
      <c r="E296" s="26"/>
      <c r="F296" s="26"/>
    </row>
    <row r="297" spans="1:6" s="22" customFormat="1" ht="16.5" customHeight="1" hidden="1">
      <c r="A297" s="17"/>
      <c r="B297" s="23"/>
      <c r="C297" s="24" t="s">
        <v>174</v>
      </c>
      <c r="D297" s="25" t="s">
        <v>175</v>
      </c>
      <c r="E297" s="26"/>
      <c r="F297" s="26"/>
    </row>
    <row r="298" spans="1:6" s="22" customFormat="1" ht="25.5" hidden="1">
      <c r="A298" s="27"/>
      <c r="B298" s="23"/>
      <c r="C298" s="28" t="s">
        <v>262</v>
      </c>
      <c r="D298" s="33" t="s">
        <v>263</v>
      </c>
      <c r="E298" s="26"/>
      <c r="F298" s="26"/>
    </row>
    <row r="299" spans="1:6" s="16" customFormat="1" ht="19.5" customHeight="1" hidden="1">
      <c r="A299" s="58"/>
      <c r="B299" s="30">
        <v>80104</v>
      </c>
      <c r="C299" s="29"/>
      <c r="D299" s="85" t="s">
        <v>331</v>
      </c>
      <c r="E299" s="31"/>
      <c r="F299" s="31">
        <f>F300</f>
        <v>0</v>
      </c>
    </row>
    <row r="300" spans="1:6" s="22" customFormat="1" ht="17.25" customHeight="1" hidden="1">
      <c r="A300" s="27"/>
      <c r="B300" s="18"/>
      <c r="C300" s="38" t="s">
        <v>172</v>
      </c>
      <c r="D300" s="20" t="s">
        <v>173</v>
      </c>
      <c r="E300" s="21"/>
      <c r="F300" s="21"/>
    </row>
    <row r="301" spans="1:6" s="16" customFormat="1" ht="19.5" customHeight="1" hidden="1">
      <c r="A301" s="58"/>
      <c r="B301" s="30">
        <v>80110</v>
      </c>
      <c r="C301" s="29"/>
      <c r="D301" s="30" t="s">
        <v>332</v>
      </c>
      <c r="E301" s="31"/>
      <c r="F301" s="31">
        <f>SUM(F302:F319)</f>
        <v>0</v>
      </c>
    </row>
    <row r="302" spans="1:6" s="22" customFormat="1" ht="16.5" customHeight="1" hidden="1">
      <c r="A302" s="17"/>
      <c r="B302" s="18"/>
      <c r="C302" s="19" t="s">
        <v>250</v>
      </c>
      <c r="D302" s="39" t="s">
        <v>251</v>
      </c>
      <c r="E302" s="21"/>
      <c r="F302" s="21"/>
    </row>
    <row r="303" spans="1:6" s="22" customFormat="1" ht="16.5" customHeight="1" hidden="1">
      <c r="A303" s="17"/>
      <c r="B303" s="23"/>
      <c r="C303" s="24" t="s">
        <v>160</v>
      </c>
      <c r="D303" s="25" t="s">
        <v>161</v>
      </c>
      <c r="E303" s="26"/>
      <c r="F303" s="26"/>
    </row>
    <row r="304" spans="1:6" s="22" customFormat="1" ht="16.5" customHeight="1" hidden="1">
      <c r="A304" s="17"/>
      <c r="B304" s="23"/>
      <c r="C304" s="24" t="s">
        <v>162</v>
      </c>
      <c r="D304" s="25" t="s">
        <v>163</v>
      </c>
      <c r="E304" s="26"/>
      <c r="F304" s="26"/>
    </row>
    <row r="305" spans="1:6" s="22" customFormat="1" ht="16.5" customHeight="1" hidden="1">
      <c r="A305" s="17"/>
      <c r="B305" s="23"/>
      <c r="C305" s="24" t="s">
        <v>164</v>
      </c>
      <c r="D305" s="25" t="s">
        <v>165</v>
      </c>
      <c r="E305" s="26"/>
      <c r="F305" s="26"/>
    </row>
    <row r="306" spans="1:7" s="22" customFormat="1" ht="16.5" customHeight="1" hidden="1">
      <c r="A306" s="17"/>
      <c r="B306" s="23"/>
      <c r="C306" s="24" t="s">
        <v>166</v>
      </c>
      <c r="D306" s="25" t="s">
        <v>167</v>
      </c>
      <c r="E306" s="26"/>
      <c r="F306" s="26"/>
      <c r="G306" s="101"/>
    </row>
    <row r="307" spans="1:6" s="22" customFormat="1" ht="16.5" customHeight="1" hidden="1">
      <c r="A307" s="17"/>
      <c r="B307" s="23"/>
      <c r="C307" s="24" t="s">
        <v>170</v>
      </c>
      <c r="D307" s="25" t="s">
        <v>171</v>
      </c>
      <c r="E307" s="26"/>
      <c r="F307" s="26"/>
    </row>
    <row r="308" spans="1:6" s="22" customFormat="1" ht="12.75" hidden="1">
      <c r="A308" s="17"/>
      <c r="B308" s="23"/>
      <c r="C308" s="24" t="s">
        <v>328</v>
      </c>
      <c r="D308" s="33" t="s">
        <v>329</v>
      </c>
      <c r="E308" s="26"/>
      <c r="F308" s="26"/>
    </row>
    <row r="309" spans="1:6" s="22" customFormat="1" ht="16.5" customHeight="1" hidden="1">
      <c r="A309" s="17"/>
      <c r="B309" s="23"/>
      <c r="C309" s="24" t="s">
        <v>209</v>
      </c>
      <c r="D309" s="25" t="s">
        <v>210</v>
      </c>
      <c r="E309" s="26"/>
      <c r="F309" s="26"/>
    </row>
    <row r="310" spans="1:6" s="22" customFormat="1" ht="16.5" customHeight="1" hidden="1">
      <c r="A310" s="17"/>
      <c r="B310" s="23"/>
      <c r="C310" s="24" t="s">
        <v>254</v>
      </c>
      <c r="D310" s="25" t="s">
        <v>255</v>
      </c>
      <c r="E310" s="26"/>
      <c r="F310" s="26"/>
    </row>
    <row r="311" spans="1:6" s="22" customFormat="1" ht="16.5" customHeight="1" hidden="1">
      <c r="A311" s="17"/>
      <c r="B311" s="23"/>
      <c r="C311" s="24" t="s">
        <v>172</v>
      </c>
      <c r="D311" s="25" t="s">
        <v>173</v>
      </c>
      <c r="E311" s="26"/>
      <c r="F311" s="26"/>
    </row>
    <row r="312" spans="1:6" s="22" customFormat="1" ht="16.5" customHeight="1" hidden="1">
      <c r="A312" s="17"/>
      <c r="B312" s="23"/>
      <c r="C312" s="24" t="s">
        <v>256</v>
      </c>
      <c r="D312" s="25" t="s">
        <v>257</v>
      </c>
      <c r="E312" s="26"/>
      <c r="F312" s="26"/>
    </row>
    <row r="313" spans="1:6" s="22" customFormat="1" ht="25.5" hidden="1">
      <c r="A313" s="17"/>
      <c r="B313" s="23"/>
      <c r="C313" s="24" t="s">
        <v>260</v>
      </c>
      <c r="D313" s="33" t="s">
        <v>261</v>
      </c>
      <c r="E313" s="26"/>
      <c r="F313" s="26"/>
    </row>
    <row r="314" spans="1:6" s="22" customFormat="1" ht="16.5" customHeight="1" hidden="1">
      <c r="A314" s="17"/>
      <c r="B314" s="23"/>
      <c r="C314" s="24" t="s">
        <v>245</v>
      </c>
      <c r="D314" s="25" t="s">
        <v>246</v>
      </c>
      <c r="E314" s="26"/>
      <c r="F314" s="26"/>
    </row>
    <row r="315" spans="1:6" s="22" customFormat="1" ht="16.5" customHeight="1" hidden="1">
      <c r="A315" s="17"/>
      <c r="B315" s="23"/>
      <c r="C315" s="24" t="s">
        <v>213</v>
      </c>
      <c r="D315" s="25" t="s">
        <v>214</v>
      </c>
      <c r="E315" s="26"/>
      <c r="F315" s="26"/>
    </row>
    <row r="316" spans="1:6" s="22" customFormat="1" ht="16.5" customHeight="1" hidden="1">
      <c r="A316" s="17"/>
      <c r="B316" s="23"/>
      <c r="C316" s="24" t="s">
        <v>174</v>
      </c>
      <c r="D316" s="25" t="s">
        <v>175</v>
      </c>
      <c r="E316" s="26"/>
      <c r="F316" s="26"/>
    </row>
    <row r="317" spans="1:6" s="22" customFormat="1" ht="25.5" hidden="1">
      <c r="A317" s="17"/>
      <c r="B317" s="23"/>
      <c r="C317" s="24" t="s">
        <v>262</v>
      </c>
      <c r="D317" s="33" t="s">
        <v>263</v>
      </c>
      <c r="E317" s="26"/>
      <c r="F317" s="26"/>
    </row>
    <row r="318" spans="1:6" s="22" customFormat="1" ht="25.5" hidden="1">
      <c r="A318" s="17"/>
      <c r="B318" s="23"/>
      <c r="C318" s="24" t="s">
        <v>264</v>
      </c>
      <c r="D318" s="33" t="s">
        <v>265</v>
      </c>
      <c r="E318" s="26"/>
      <c r="F318" s="26"/>
    </row>
    <row r="319" spans="1:6" s="22" customFormat="1" ht="16.5" customHeight="1" hidden="1">
      <c r="A319" s="17"/>
      <c r="B319" s="23"/>
      <c r="C319" s="28" t="s">
        <v>183</v>
      </c>
      <c r="D319" s="25" t="s">
        <v>184</v>
      </c>
      <c r="E319" s="26"/>
      <c r="F319" s="26"/>
    </row>
    <row r="320" spans="1:6" s="16" customFormat="1" ht="19.5" customHeight="1" hidden="1">
      <c r="A320" s="17"/>
      <c r="B320" s="30">
        <v>80113</v>
      </c>
      <c r="C320" s="29"/>
      <c r="D320" s="30" t="s">
        <v>333</v>
      </c>
      <c r="E320" s="31">
        <f>SUM(E321:E333)-E331</f>
        <v>0</v>
      </c>
      <c r="F320" s="31">
        <f>SUM(F321:F333)-F331</f>
        <v>0</v>
      </c>
    </row>
    <row r="321" spans="1:6" s="22" customFormat="1" ht="16.5" customHeight="1" hidden="1">
      <c r="A321" s="17"/>
      <c r="B321" s="18"/>
      <c r="C321" s="19" t="s">
        <v>160</v>
      </c>
      <c r="D321" s="20" t="s">
        <v>161</v>
      </c>
      <c r="E321" s="21"/>
      <c r="F321" s="21"/>
    </row>
    <row r="322" spans="1:6" s="22" customFormat="1" ht="16.5" customHeight="1" hidden="1">
      <c r="A322" s="17"/>
      <c r="B322" s="23"/>
      <c r="C322" s="24" t="s">
        <v>162</v>
      </c>
      <c r="D322" s="25" t="s">
        <v>163</v>
      </c>
      <c r="E322" s="26"/>
      <c r="F322" s="26"/>
    </row>
    <row r="323" spans="1:6" s="22" customFormat="1" ht="16.5" customHeight="1" hidden="1">
      <c r="A323" s="17"/>
      <c r="B323" s="23"/>
      <c r="C323" s="24" t="s">
        <v>164</v>
      </c>
      <c r="D323" s="25" t="s">
        <v>165</v>
      </c>
      <c r="E323" s="26"/>
      <c r="F323" s="26"/>
    </row>
    <row r="324" spans="1:7" s="22" customFormat="1" ht="16.5" customHeight="1" hidden="1">
      <c r="A324" s="17"/>
      <c r="B324" s="23"/>
      <c r="C324" s="24" t="s">
        <v>166</v>
      </c>
      <c r="D324" s="25" t="s">
        <v>167</v>
      </c>
      <c r="E324" s="26"/>
      <c r="F324" s="26"/>
      <c r="G324" s="101"/>
    </row>
    <row r="325" spans="1:7" s="22" customFormat="1" ht="16.5" customHeight="1" hidden="1">
      <c r="A325" s="17"/>
      <c r="B325" s="23"/>
      <c r="C325" s="24" t="s">
        <v>168</v>
      </c>
      <c r="D325" s="25" t="s">
        <v>334</v>
      </c>
      <c r="E325" s="26"/>
      <c r="F325" s="26"/>
      <c r="G325" s="101"/>
    </row>
    <row r="326" spans="1:6" s="22" customFormat="1" ht="16.5" customHeight="1" hidden="1">
      <c r="A326" s="17"/>
      <c r="B326" s="23"/>
      <c r="C326" s="24" t="s">
        <v>170</v>
      </c>
      <c r="D326" s="25" t="s">
        <v>171</v>
      </c>
      <c r="E326" s="26"/>
      <c r="F326" s="26"/>
    </row>
    <row r="327" spans="1:6" s="22" customFormat="1" ht="16.5" customHeight="1" hidden="1">
      <c r="A327" s="17"/>
      <c r="B327" s="23"/>
      <c r="C327" s="24" t="s">
        <v>218</v>
      </c>
      <c r="D327" s="25" t="s">
        <v>219</v>
      </c>
      <c r="E327" s="26"/>
      <c r="F327" s="26"/>
    </row>
    <row r="328" spans="1:6" s="22" customFormat="1" ht="16.5" customHeight="1" hidden="1">
      <c r="A328" s="17"/>
      <c r="B328" s="23"/>
      <c r="C328" s="24" t="s">
        <v>172</v>
      </c>
      <c r="D328" s="25" t="s">
        <v>173</v>
      </c>
      <c r="E328" s="26"/>
      <c r="F328" s="26"/>
    </row>
    <row r="329" spans="1:6" s="22" customFormat="1" ht="16.5" customHeight="1" hidden="1">
      <c r="A329" s="40"/>
      <c r="B329" s="69"/>
      <c r="C329" s="70" t="s">
        <v>245</v>
      </c>
      <c r="D329" s="71" t="s">
        <v>246</v>
      </c>
      <c r="E329" s="72"/>
      <c r="F329" s="72"/>
    </row>
    <row r="330" spans="1:6" s="22" customFormat="1" ht="8.25" customHeight="1" hidden="1">
      <c r="A330" s="45"/>
      <c r="B330" s="46"/>
      <c r="C330" s="47"/>
      <c r="D330" s="48"/>
      <c r="E330" s="49"/>
      <c r="F330" s="49"/>
    </row>
    <row r="331" spans="1:6" s="6" customFormat="1" ht="7.5" customHeight="1" hidden="1">
      <c r="A331" s="50">
        <v>1</v>
      </c>
      <c r="B331" s="50">
        <v>2</v>
      </c>
      <c r="C331" s="50">
        <v>3</v>
      </c>
      <c r="D331" s="50">
        <v>4</v>
      </c>
      <c r="E331" s="50">
        <v>5</v>
      </c>
      <c r="F331" s="50">
        <v>6</v>
      </c>
    </row>
    <row r="332" spans="1:6" s="22" customFormat="1" ht="16.5" customHeight="1" hidden="1">
      <c r="A332" s="17"/>
      <c r="B332" s="23"/>
      <c r="C332" s="24" t="s">
        <v>213</v>
      </c>
      <c r="D332" s="25" t="s">
        <v>214</v>
      </c>
      <c r="E332" s="26"/>
      <c r="F332" s="26"/>
    </row>
    <row r="333" spans="1:6" s="22" customFormat="1" ht="16.5" customHeight="1" hidden="1">
      <c r="A333" s="17"/>
      <c r="B333" s="23"/>
      <c r="C333" s="28" t="s">
        <v>174</v>
      </c>
      <c r="D333" s="25" t="s">
        <v>175</v>
      </c>
      <c r="E333" s="26"/>
      <c r="F333" s="26"/>
    </row>
    <row r="334" spans="1:6" s="16" customFormat="1" ht="19.5" customHeight="1" hidden="1">
      <c r="A334" s="17"/>
      <c r="B334" s="30">
        <v>80146</v>
      </c>
      <c r="C334" s="29"/>
      <c r="D334" s="30" t="s">
        <v>335</v>
      </c>
      <c r="E334" s="31">
        <f>E335</f>
        <v>0</v>
      </c>
      <c r="F334" s="31">
        <f>F335</f>
        <v>0</v>
      </c>
    </row>
    <row r="335" spans="1:6" s="22" customFormat="1" ht="19.5" customHeight="1" hidden="1">
      <c r="A335" s="17"/>
      <c r="B335" s="18"/>
      <c r="C335" s="38" t="s">
        <v>172</v>
      </c>
      <c r="D335" s="20" t="s">
        <v>173</v>
      </c>
      <c r="E335" s="21"/>
      <c r="F335" s="21"/>
    </row>
    <row r="336" spans="1:6" s="16" customFormat="1" ht="19.5" customHeight="1" hidden="1">
      <c r="A336" s="151"/>
      <c r="B336" s="30">
        <v>80195</v>
      </c>
      <c r="C336" s="909" t="s">
        <v>196</v>
      </c>
      <c r="D336" s="901"/>
      <c r="E336" s="31">
        <f>E337</f>
        <v>0</v>
      </c>
      <c r="F336" s="31">
        <f>F337</f>
        <v>0</v>
      </c>
    </row>
    <row r="337" spans="1:6" s="22" customFormat="1" ht="25.5" hidden="1">
      <c r="A337" s="151"/>
      <c r="B337" s="146"/>
      <c r="C337" s="99" t="s">
        <v>352</v>
      </c>
      <c r="D337" s="203" t="s">
        <v>353</v>
      </c>
      <c r="E337" s="100"/>
      <c r="F337" s="100"/>
    </row>
    <row r="338" spans="1:6" s="16" customFormat="1" ht="30.75" customHeight="1" hidden="1" thickBot="1">
      <c r="A338" s="144"/>
      <c r="B338" s="167"/>
      <c r="C338" s="241"/>
      <c r="D338" s="896" t="s">
        <v>438</v>
      </c>
      <c r="E338" s="896"/>
      <c r="F338" s="893"/>
    </row>
    <row r="339" spans="1:6" s="11" customFormat="1" ht="19.5" customHeight="1" hidden="1" thickBot="1">
      <c r="A339" s="264">
        <v>851</v>
      </c>
      <c r="B339" s="9"/>
      <c r="C339" s="9"/>
      <c r="D339" s="9" t="s">
        <v>336</v>
      </c>
      <c r="E339" s="10">
        <f>E340</f>
        <v>0</v>
      </c>
      <c r="F339" s="10">
        <f>F340+F346+F348</f>
        <v>0</v>
      </c>
    </row>
    <row r="340" spans="1:6" s="16" customFormat="1" ht="19.5" customHeight="1" hidden="1">
      <c r="A340" s="58"/>
      <c r="B340" s="14">
        <v>85121</v>
      </c>
      <c r="C340" s="13"/>
      <c r="D340" s="14" t="s">
        <v>337</v>
      </c>
      <c r="E340" s="15">
        <f>SUM(E341:E342)</f>
        <v>0</v>
      </c>
      <c r="F340" s="15">
        <f>SUM(F343:F345)</f>
        <v>0</v>
      </c>
    </row>
    <row r="341" spans="1:6" s="16" customFormat="1" ht="38.25" hidden="1">
      <c r="A341" s="67"/>
      <c r="B341" s="102"/>
      <c r="C341" s="19" t="s">
        <v>338</v>
      </c>
      <c r="D341" s="39" t="s">
        <v>217</v>
      </c>
      <c r="E341" s="37"/>
      <c r="F341" s="21"/>
    </row>
    <row r="342" spans="1:6" s="22" customFormat="1" ht="38.25" hidden="1">
      <c r="A342" s="17"/>
      <c r="B342" s="32"/>
      <c r="C342" s="32">
        <v>6298</v>
      </c>
      <c r="D342" s="33" t="s">
        <v>182</v>
      </c>
      <c r="E342" s="34"/>
      <c r="F342" s="26"/>
    </row>
    <row r="343" spans="1:6" s="22" customFormat="1" ht="38.25" hidden="1">
      <c r="A343" s="17"/>
      <c r="B343" s="23"/>
      <c r="C343" s="24" t="s">
        <v>339</v>
      </c>
      <c r="D343" s="33" t="s">
        <v>340</v>
      </c>
      <c r="E343" s="26"/>
      <c r="F343" s="26"/>
    </row>
    <row r="344" spans="1:6" s="22" customFormat="1" ht="16.5" customHeight="1" hidden="1">
      <c r="A344" s="17"/>
      <c r="B344" s="23"/>
      <c r="C344" s="24" t="s">
        <v>185</v>
      </c>
      <c r="D344" s="33" t="s">
        <v>184</v>
      </c>
      <c r="E344" s="26"/>
      <c r="F344" s="26"/>
    </row>
    <row r="345" spans="1:6" s="22" customFormat="1" ht="16.5" customHeight="1" hidden="1">
      <c r="A345" s="27"/>
      <c r="B345" s="23"/>
      <c r="C345" s="28" t="s">
        <v>268</v>
      </c>
      <c r="D345" s="33" t="s">
        <v>184</v>
      </c>
      <c r="E345" s="26"/>
      <c r="F345" s="26"/>
    </row>
    <row r="346" spans="1:6" s="16" customFormat="1" ht="19.5" customHeight="1" hidden="1">
      <c r="A346" s="58"/>
      <c r="B346" s="30">
        <v>85153</v>
      </c>
      <c r="C346" s="29"/>
      <c r="D346" s="30" t="s">
        <v>341</v>
      </c>
      <c r="E346" s="31">
        <f>E347</f>
        <v>0</v>
      </c>
      <c r="F346" s="31">
        <f>F347</f>
        <v>0</v>
      </c>
    </row>
    <row r="347" spans="1:6" s="16" customFormat="1" ht="20.25" customHeight="1" hidden="1">
      <c r="A347" s="86"/>
      <c r="B347" s="102"/>
      <c r="C347" s="38" t="s">
        <v>172</v>
      </c>
      <c r="D347" s="39" t="s">
        <v>173</v>
      </c>
      <c r="E347" s="21"/>
      <c r="F347" s="21"/>
    </row>
    <row r="348" spans="1:6" s="16" customFormat="1" ht="19.5" customHeight="1" hidden="1">
      <c r="A348" s="86"/>
      <c r="B348" s="30">
        <v>85154</v>
      </c>
      <c r="C348" s="29"/>
      <c r="D348" s="30" t="s">
        <v>342</v>
      </c>
      <c r="E348" s="31">
        <f>E355</f>
        <v>0</v>
      </c>
      <c r="F348" s="31">
        <f>SUM(F349:F356)</f>
        <v>0</v>
      </c>
    </row>
    <row r="349" spans="1:6" s="16" customFormat="1" ht="38.25" hidden="1">
      <c r="A349" s="86"/>
      <c r="B349" s="102"/>
      <c r="C349" s="103" t="s">
        <v>343</v>
      </c>
      <c r="D349" s="104" t="s">
        <v>344</v>
      </c>
      <c r="E349" s="105"/>
      <c r="F349" s="106"/>
    </row>
    <row r="350" spans="1:6" s="16" customFormat="1" ht="25.5" hidden="1">
      <c r="A350" s="86"/>
      <c r="B350" s="107"/>
      <c r="C350" s="108" t="s">
        <v>345</v>
      </c>
      <c r="D350" s="109" t="s">
        <v>346</v>
      </c>
      <c r="E350" s="110"/>
      <c r="F350" s="111"/>
    </row>
    <row r="351" spans="1:6" s="16" customFormat="1" ht="17.25" customHeight="1" hidden="1">
      <c r="A351" s="86"/>
      <c r="B351" s="107"/>
      <c r="C351" s="108" t="s">
        <v>168</v>
      </c>
      <c r="D351" s="109" t="s">
        <v>169</v>
      </c>
      <c r="E351" s="110"/>
      <c r="F351" s="111"/>
    </row>
    <row r="352" spans="1:6" s="16" customFormat="1" ht="17.25" customHeight="1" hidden="1">
      <c r="A352" s="86"/>
      <c r="B352" s="107"/>
      <c r="C352" s="108" t="s">
        <v>170</v>
      </c>
      <c r="D352" s="109" t="s">
        <v>171</v>
      </c>
      <c r="E352" s="110"/>
      <c r="F352" s="111"/>
    </row>
    <row r="353" spans="1:6" s="16" customFormat="1" ht="17.25" customHeight="1" hidden="1">
      <c r="A353" s="86"/>
      <c r="B353" s="107"/>
      <c r="C353" s="108" t="s">
        <v>243</v>
      </c>
      <c r="D353" s="109" t="s">
        <v>244</v>
      </c>
      <c r="E353" s="110"/>
      <c r="F353" s="111"/>
    </row>
    <row r="354" spans="1:6" s="16" customFormat="1" ht="17.25" customHeight="1" hidden="1">
      <c r="A354" s="86"/>
      <c r="B354" s="107"/>
      <c r="C354" s="108" t="s">
        <v>209</v>
      </c>
      <c r="D354" s="109" t="s">
        <v>210</v>
      </c>
      <c r="E354" s="110"/>
      <c r="F354" s="111"/>
    </row>
    <row r="355" spans="1:6" s="16" customFormat="1" ht="17.25" customHeight="1" hidden="1">
      <c r="A355" s="86"/>
      <c r="B355" s="112"/>
      <c r="C355" s="24" t="s">
        <v>172</v>
      </c>
      <c r="D355" s="36" t="s">
        <v>173</v>
      </c>
      <c r="E355" s="34"/>
      <c r="F355" s="34"/>
    </row>
    <row r="356" spans="1:6" s="16" customFormat="1" ht="17.25" customHeight="1" hidden="1">
      <c r="A356" s="58"/>
      <c r="B356" s="102"/>
      <c r="C356" s="38" t="s">
        <v>245</v>
      </c>
      <c r="D356" s="39" t="s">
        <v>246</v>
      </c>
      <c r="E356" s="21"/>
      <c r="F356" s="21"/>
    </row>
    <row r="357" spans="1:6" s="16" customFormat="1" ht="40.5" customHeight="1" hidden="1" thickBot="1">
      <c r="A357" s="144"/>
      <c r="B357" s="141"/>
      <c r="C357" s="191"/>
      <c r="D357" s="882" t="s">
        <v>395</v>
      </c>
      <c r="E357" s="882"/>
      <c r="F357" s="883"/>
    </row>
    <row r="358" spans="1:7" s="11" customFormat="1" ht="24.75" customHeight="1" hidden="1" thickBot="1">
      <c r="A358" s="261">
        <v>852</v>
      </c>
      <c r="B358" s="906" t="s">
        <v>347</v>
      </c>
      <c r="C358" s="907"/>
      <c r="D358" s="908"/>
      <c r="E358" s="10">
        <f>E359+E361+E367+E371+E375+E382+E387+E384</f>
        <v>0</v>
      </c>
      <c r="F358" s="10">
        <f>F359+F361+F367+F371+F375+F382+F387+F384</f>
        <v>0</v>
      </c>
      <c r="G358" s="57">
        <f>E358-F358</f>
        <v>0</v>
      </c>
    </row>
    <row r="359" spans="1:7" s="16" customFormat="1" ht="21.75" customHeight="1" hidden="1">
      <c r="A359" s="144"/>
      <c r="B359" s="55">
        <v>85202</v>
      </c>
      <c r="C359" s="894" t="s">
        <v>348</v>
      </c>
      <c r="D359" s="895"/>
      <c r="E359" s="56">
        <f>E360</f>
        <v>0</v>
      </c>
      <c r="F359" s="56">
        <f>F360</f>
        <v>0</v>
      </c>
      <c r="G359" s="114"/>
    </row>
    <row r="360" spans="1:6" s="22" customFormat="1" ht="42.75" customHeight="1" hidden="1">
      <c r="A360" s="151"/>
      <c r="B360" s="164"/>
      <c r="C360" s="99" t="s">
        <v>349</v>
      </c>
      <c r="D360" s="39" t="s">
        <v>350</v>
      </c>
      <c r="E360" s="192"/>
      <c r="F360" s="21"/>
    </row>
    <row r="361" spans="1:6" s="16" customFormat="1" ht="29.25" customHeight="1" hidden="1">
      <c r="A361" s="144"/>
      <c r="B361" s="30">
        <v>85212</v>
      </c>
      <c r="C361" s="902" t="s">
        <v>351</v>
      </c>
      <c r="D361" s="903"/>
      <c r="E361" s="31">
        <f>SUM(E362:E364)</f>
        <v>0</v>
      </c>
      <c r="F361" s="31">
        <f>SUM(F362:F364)</f>
        <v>0</v>
      </c>
    </row>
    <row r="362" spans="1:6" s="22" customFormat="1" ht="42.75" customHeight="1" hidden="1">
      <c r="A362" s="151"/>
      <c r="B362" s="164"/>
      <c r="C362" s="99" t="s">
        <v>236</v>
      </c>
      <c r="D362" s="43" t="s">
        <v>237</v>
      </c>
      <c r="E362" s="271"/>
      <c r="F362" s="44"/>
    </row>
    <row r="363" spans="1:6" s="16" customFormat="1" ht="30.75" customHeight="1" hidden="1">
      <c r="A363" s="144"/>
      <c r="B363" s="141"/>
      <c r="C363" s="241"/>
      <c r="D363" s="896" t="s">
        <v>446</v>
      </c>
      <c r="E363" s="896"/>
      <c r="F363" s="893"/>
    </row>
    <row r="364" spans="1:6" s="22" customFormat="1" ht="38.25" hidden="1">
      <c r="A364" s="151"/>
      <c r="B364" s="164"/>
      <c r="C364" s="99" t="s">
        <v>238</v>
      </c>
      <c r="D364" s="203" t="s">
        <v>239</v>
      </c>
      <c r="E364" s="100">
        <f>E365+E366</f>
        <v>0</v>
      </c>
      <c r="F364" s="100">
        <f>F365+F366</f>
        <v>0</v>
      </c>
    </row>
    <row r="365" spans="1:6" s="16" customFormat="1" ht="18" customHeight="1" hidden="1">
      <c r="A365" s="144"/>
      <c r="B365" s="141"/>
      <c r="C365" s="381"/>
      <c r="D365" s="382" t="s">
        <v>405</v>
      </c>
      <c r="E365" s="383"/>
      <c r="F365" s="384"/>
    </row>
    <row r="366" spans="1:6" s="16" customFormat="1" ht="18" customHeight="1" hidden="1">
      <c r="A366" s="144"/>
      <c r="B366" s="141"/>
      <c r="C366" s="241"/>
      <c r="D366" s="253" t="s">
        <v>428</v>
      </c>
      <c r="E366" s="385"/>
      <c r="F366" s="386"/>
    </row>
    <row r="367" spans="1:6" s="16" customFormat="1" ht="55.5" customHeight="1" hidden="1">
      <c r="A367" s="144"/>
      <c r="B367" s="30">
        <v>85213</v>
      </c>
      <c r="C367" s="902" t="s">
        <v>451</v>
      </c>
      <c r="D367" s="903"/>
      <c r="E367" s="31">
        <f>E368+E369</f>
        <v>0</v>
      </c>
      <c r="F367" s="31">
        <f>F368</f>
        <v>0</v>
      </c>
    </row>
    <row r="368" spans="1:6" s="22" customFormat="1" ht="39.75" customHeight="1" hidden="1">
      <c r="A368" s="151"/>
      <c r="B368" s="164"/>
      <c r="C368" s="99" t="s">
        <v>236</v>
      </c>
      <c r="D368" s="203" t="s">
        <v>237</v>
      </c>
      <c r="E368" s="199"/>
      <c r="F368" s="100"/>
    </row>
    <row r="369" spans="1:6" s="22" customFormat="1" ht="25.5" hidden="1">
      <c r="A369" s="151"/>
      <c r="B369" s="164"/>
      <c r="C369" s="99" t="s">
        <v>352</v>
      </c>
      <c r="D369" s="203" t="s">
        <v>353</v>
      </c>
      <c r="E369" s="100"/>
      <c r="F369" s="100"/>
    </row>
    <row r="370" spans="1:6" s="16" customFormat="1" ht="30.75" customHeight="1" hidden="1">
      <c r="A370" s="144"/>
      <c r="B370" s="141"/>
      <c r="C370" s="241"/>
      <c r="D370" s="896" t="s">
        <v>459</v>
      </c>
      <c r="E370" s="896"/>
      <c r="F370" s="893"/>
    </row>
    <row r="371" spans="1:6" s="16" customFormat="1" ht="29.25" customHeight="1" hidden="1">
      <c r="A371" s="144"/>
      <c r="B371" s="30">
        <v>85214</v>
      </c>
      <c r="C371" s="902" t="s">
        <v>452</v>
      </c>
      <c r="D371" s="903"/>
      <c r="E371" s="31">
        <f>SUM(E372:E373)</f>
        <v>0</v>
      </c>
      <c r="F371" s="31">
        <f>SUM(F372:F373)</f>
        <v>0</v>
      </c>
    </row>
    <row r="372" spans="1:6" s="22" customFormat="1" ht="41.25" customHeight="1" hidden="1">
      <c r="A372" s="151"/>
      <c r="B372" s="164"/>
      <c r="C372" s="99" t="s">
        <v>236</v>
      </c>
      <c r="D372" s="203" t="s">
        <v>237</v>
      </c>
      <c r="E372" s="100"/>
      <c r="F372" s="100"/>
    </row>
    <row r="373" spans="1:6" s="22" customFormat="1" ht="25.5" hidden="1">
      <c r="A373" s="151"/>
      <c r="B373" s="164"/>
      <c r="C373" s="99" t="s">
        <v>352</v>
      </c>
      <c r="D373" s="203" t="s">
        <v>353</v>
      </c>
      <c r="E373" s="100"/>
      <c r="F373" s="100"/>
    </row>
    <row r="374" spans="1:6" s="16" customFormat="1" ht="14.25" customHeight="1" hidden="1">
      <c r="A374" s="144"/>
      <c r="B374" s="141"/>
      <c r="C374" s="241"/>
      <c r="D374" s="896" t="s">
        <v>494</v>
      </c>
      <c r="E374" s="896"/>
      <c r="F374" s="893"/>
    </row>
    <row r="375" spans="1:6" s="16" customFormat="1" ht="22.5" customHeight="1" hidden="1">
      <c r="A375" s="144"/>
      <c r="B375" s="30">
        <v>85219</v>
      </c>
      <c r="C375" s="909" t="s">
        <v>354</v>
      </c>
      <c r="D375" s="901"/>
      <c r="E375" s="31">
        <f>E380</f>
        <v>0</v>
      </c>
      <c r="F375" s="31">
        <f>SUM(F378:F379)</f>
        <v>0</v>
      </c>
    </row>
    <row r="376" spans="1:6" s="16" customFormat="1" ht="24.75" customHeight="1" hidden="1">
      <c r="A376" s="144"/>
      <c r="B376" s="141"/>
      <c r="C376" s="241"/>
      <c r="D376" s="896" t="s">
        <v>594</v>
      </c>
      <c r="E376" s="896"/>
      <c r="F376" s="893"/>
    </row>
    <row r="377" spans="1:6" s="16" customFormat="1" ht="13.5" customHeight="1" hidden="1">
      <c r="A377" s="144"/>
      <c r="B377" s="141"/>
      <c r="C377" s="882" t="s">
        <v>483</v>
      </c>
      <c r="D377" s="882"/>
      <c r="E377" s="882"/>
      <c r="F377" s="883"/>
    </row>
    <row r="378" spans="1:6" s="22" customFormat="1" ht="25.5" hidden="1">
      <c r="A378" s="151"/>
      <c r="B378" s="164"/>
      <c r="C378" s="176" t="s">
        <v>469</v>
      </c>
      <c r="D378" s="174" t="s">
        <v>471</v>
      </c>
      <c r="E378" s="199"/>
      <c r="F378" s="199"/>
    </row>
    <row r="379" spans="1:6" s="22" customFormat="1" ht="25.5" hidden="1">
      <c r="A379" s="151"/>
      <c r="B379" s="164"/>
      <c r="C379" s="176" t="s">
        <v>470</v>
      </c>
      <c r="D379" s="174" t="s">
        <v>471</v>
      </c>
      <c r="E379" s="199"/>
      <c r="F379" s="199"/>
    </row>
    <row r="380" spans="1:6" s="22" customFormat="1" ht="26.25" hidden="1" thickBot="1">
      <c r="A380" s="151"/>
      <c r="B380" s="164"/>
      <c r="C380" s="99" t="s">
        <v>352</v>
      </c>
      <c r="D380" s="59" t="s">
        <v>353</v>
      </c>
      <c r="E380" s="37"/>
      <c r="F380" s="21"/>
    </row>
    <row r="381" spans="1:6" s="16" customFormat="1" ht="21" customHeight="1" hidden="1">
      <c r="A381" s="144"/>
      <c r="B381" s="141"/>
      <c r="C381" s="241"/>
      <c r="D381" s="882" t="s">
        <v>433</v>
      </c>
      <c r="E381" s="882"/>
      <c r="F381" s="883"/>
    </row>
    <row r="382" spans="1:6" s="16" customFormat="1" ht="28.5" hidden="1">
      <c r="A382" s="151"/>
      <c r="B382" s="30">
        <v>85228</v>
      </c>
      <c r="C382" s="260"/>
      <c r="D382" s="85" t="s">
        <v>355</v>
      </c>
      <c r="E382" s="31">
        <f>E383</f>
        <v>0</v>
      </c>
      <c r="F382" s="31">
        <f>F383</f>
        <v>0</v>
      </c>
    </row>
    <row r="383" spans="1:6" s="22" customFormat="1" ht="18" customHeight="1" hidden="1">
      <c r="A383" s="151"/>
      <c r="B383" s="164"/>
      <c r="C383" s="155" t="s">
        <v>356</v>
      </c>
      <c r="D383" s="39" t="s">
        <v>357</v>
      </c>
      <c r="E383" s="21"/>
      <c r="F383" s="21"/>
    </row>
    <row r="384" spans="1:6" s="16" customFormat="1" ht="21" customHeight="1" hidden="1">
      <c r="A384" s="151"/>
      <c r="B384" s="30">
        <v>85278</v>
      </c>
      <c r="C384" s="902" t="s">
        <v>431</v>
      </c>
      <c r="D384" s="903"/>
      <c r="E384" s="31">
        <f>E385</f>
        <v>0</v>
      </c>
      <c r="F384" s="31">
        <f>F385</f>
        <v>0</v>
      </c>
    </row>
    <row r="385" spans="1:6" s="22" customFormat="1" ht="41.25" customHeight="1" hidden="1">
      <c r="A385" s="151"/>
      <c r="B385" s="164"/>
      <c r="C385" s="99" t="s">
        <v>236</v>
      </c>
      <c r="D385" s="203" t="s">
        <v>237</v>
      </c>
      <c r="E385" s="100"/>
      <c r="F385" s="100"/>
    </row>
    <row r="386" spans="1:6" s="16" customFormat="1" ht="24.75" customHeight="1" hidden="1">
      <c r="A386" s="144"/>
      <c r="B386" s="167"/>
      <c r="C386" s="241"/>
      <c r="D386" s="896" t="s">
        <v>458</v>
      </c>
      <c r="E386" s="896"/>
      <c r="F386" s="893"/>
    </row>
    <row r="387" spans="1:6" s="16" customFormat="1" ht="21" customHeight="1" hidden="1">
      <c r="A387" s="151"/>
      <c r="B387" s="30">
        <v>85295</v>
      </c>
      <c r="C387" s="902" t="s">
        <v>196</v>
      </c>
      <c r="D387" s="903"/>
      <c r="E387" s="31">
        <f>E388</f>
        <v>0</v>
      </c>
      <c r="F387" s="31">
        <f>F388</f>
        <v>0</v>
      </c>
    </row>
    <row r="388" spans="1:6" s="22" customFormat="1" ht="25.5" hidden="1">
      <c r="A388" s="151"/>
      <c r="B388" s="164"/>
      <c r="C388" s="99" t="s">
        <v>352</v>
      </c>
      <c r="D388" s="59" t="s">
        <v>353</v>
      </c>
      <c r="E388" s="37"/>
      <c r="F388" s="21"/>
    </row>
    <row r="389" spans="1:6" s="16" customFormat="1" ht="27.75" customHeight="1" hidden="1" thickBot="1">
      <c r="A389" s="144"/>
      <c r="B389" s="141"/>
      <c r="C389" s="142"/>
      <c r="D389" s="867" t="s">
        <v>510</v>
      </c>
      <c r="E389" s="867"/>
      <c r="F389" s="868"/>
    </row>
    <row r="390" spans="1:6" s="117" customFormat="1" ht="27.75" customHeight="1" hidden="1" thickBot="1">
      <c r="A390" s="268">
        <v>853</v>
      </c>
      <c r="B390" s="875" t="s">
        <v>432</v>
      </c>
      <c r="C390" s="876"/>
      <c r="D390" s="877"/>
      <c r="E390" s="270">
        <f>E391</f>
        <v>0</v>
      </c>
      <c r="F390" s="178">
        <f>F391</f>
        <v>0</v>
      </c>
    </row>
    <row r="391" spans="1:6" s="22" customFormat="1" ht="23.25" customHeight="1" hidden="1">
      <c r="A391" s="151"/>
      <c r="B391" s="83">
        <v>85395</v>
      </c>
      <c r="C391" s="870" t="s">
        <v>196</v>
      </c>
      <c r="D391" s="899"/>
      <c r="E391" s="271">
        <f>E392</f>
        <v>0</v>
      </c>
      <c r="F391" s="44">
        <f>F392</f>
        <v>0</v>
      </c>
    </row>
    <row r="392" spans="1:6" s="22" customFormat="1" ht="27.75" customHeight="1" hidden="1" thickBot="1">
      <c r="A392" s="151"/>
      <c r="B392" s="164"/>
      <c r="C392" s="269"/>
      <c r="D392" s="39"/>
      <c r="E392" s="192"/>
      <c r="F392" s="21"/>
    </row>
    <row r="393" spans="1:6" s="117" customFormat="1" ht="22.5" customHeight="1" hidden="1" thickBot="1">
      <c r="A393" s="268">
        <v>854</v>
      </c>
      <c r="B393" s="875" t="s">
        <v>358</v>
      </c>
      <c r="C393" s="876"/>
      <c r="D393" s="877"/>
      <c r="E393" s="116">
        <f>E394</f>
        <v>0</v>
      </c>
      <c r="F393" s="178">
        <f>F394</f>
        <v>0</v>
      </c>
    </row>
    <row r="394" spans="1:6" s="22" customFormat="1" ht="23.25" customHeight="1" hidden="1">
      <c r="A394" s="151"/>
      <c r="B394" s="83">
        <v>85415</v>
      </c>
      <c r="C394" s="870" t="s">
        <v>391</v>
      </c>
      <c r="D394" s="899"/>
      <c r="E394" s="44">
        <f>E395</f>
        <v>0</v>
      </c>
      <c r="F394" s="44">
        <f>F395</f>
        <v>0</v>
      </c>
    </row>
    <row r="395" spans="1:6" s="22" customFormat="1" ht="25.5" hidden="1">
      <c r="A395" s="151"/>
      <c r="B395" s="164"/>
      <c r="C395" s="99" t="s">
        <v>352</v>
      </c>
      <c r="D395" s="203" t="s">
        <v>353</v>
      </c>
      <c r="E395" s="100"/>
      <c r="F395" s="100"/>
    </row>
    <row r="396" spans="1:6" s="22" customFormat="1" ht="30" customHeight="1" hidden="1" thickBot="1">
      <c r="A396" s="151"/>
      <c r="B396" s="164"/>
      <c r="C396" s="342"/>
      <c r="D396" s="880" t="s">
        <v>595</v>
      </c>
      <c r="E396" s="880"/>
      <c r="F396" s="881"/>
    </row>
    <row r="397" spans="1:6" s="16" customFormat="1" ht="26.25" customHeight="1" hidden="1" thickBot="1">
      <c r="A397" s="144"/>
      <c r="B397" s="141"/>
      <c r="C397" s="874" t="s">
        <v>492</v>
      </c>
      <c r="D397" s="866"/>
      <c r="E397" s="328"/>
      <c r="F397" s="505"/>
    </row>
    <row r="398" spans="1:6" s="117" customFormat="1" ht="30.75" hidden="1" thickBot="1">
      <c r="A398" s="268">
        <v>900</v>
      </c>
      <c r="B398" s="54"/>
      <c r="C398" s="115"/>
      <c r="D398" s="74" t="s">
        <v>359</v>
      </c>
      <c r="E398" s="116">
        <f>E399</f>
        <v>0</v>
      </c>
      <c r="F398" s="178">
        <f>F399+F401+F404+F406+F408</f>
        <v>0</v>
      </c>
    </row>
    <row r="399" spans="1:6" s="22" customFormat="1" ht="19.5" customHeight="1" hidden="1">
      <c r="A399" s="73"/>
      <c r="B399" s="118">
        <v>90001</v>
      </c>
      <c r="C399" s="90"/>
      <c r="D399" s="91" t="s">
        <v>360</v>
      </c>
      <c r="E399" s="119">
        <f>E400</f>
        <v>0</v>
      </c>
      <c r="F399" s="119">
        <f>F400</f>
        <v>0</v>
      </c>
    </row>
    <row r="400" spans="1:6" s="22" customFormat="1" ht="18" customHeight="1" hidden="1">
      <c r="A400" s="27"/>
      <c r="B400" s="68"/>
      <c r="C400" s="68">
        <v>4260</v>
      </c>
      <c r="D400" s="39" t="s">
        <v>210</v>
      </c>
      <c r="E400" s="21"/>
      <c r="F400" s="21"/>
    </row>
    <row r="401" spans="1:6" s="22" customFormat="1" ht="19.5" customHeight="1" hidden="1">
      <c r="A401" s="27"/>
      <c r="B401" s="120">
        <v>90002</v>
      </c>
      <c r="C401" s="99"/>
      <c r="D401" s="75" t="s">
        <v>361</v>
      </c>
      <c r="E401" s="121">
        <f>E403</f>
        <v>0</v>
      </c>
      <c r="F401" s="121">
        <f>SUM(F402:F403)</f>
        <v>0</v>
      </c>
    </row>
    <row r="402" spans="1:6" s="22" customFormat="1" ht="18" customHeight="1" hidden="1">
      <c r="A402" s="27"/>
      <c r="B402" s="68"/>
      <c r="C402" s="68">
        <v>4300</v>
      </c>
      <c r="D402" s="39" t="s">
        <v>173</v>
      </c>
      <c r="E402" s="21"/>
      <c r="F402" s="21"/>
    </row>
    <row r="403" spans="1:6" s="22" customFormat="1" ht="12.75" hidden="1">
      <c r="A403" s="27"/>
      <c r="B403" s="32"/>
      <c r="C403" s="32">
        <v>6060</v>
      </c>
      <c r="D403" s="33" t="s">
        <v>267</v>
      </c>
      <c r="E403" s="26"/>
      <c r="F403" s="26"/>
    </row>
    <row r="404" spans="1:6" s="22" customFormat="1" ht="14.25" hidden="1">
      <c r="A404" s="27"/>
      <c r="B404" s="120">
        <v>90005</v>
      </c>
      <c r="C404" s="99"/>
      <c r="D404" s="75" t="s">
        <v>362</v>
      </c>
      <c r="E404" s="121">
        <f>E405</f>
        <v>0</v>
      </c>
      <c r="F404" s="121">
        <f>F405</f>
        <v>0</v>
      </c>
    </row>
    <row r="405" spans="1:6" s="22" customFormat="1" ht="18" customHeight="1" hidden="1">
      <c r="A405" s="27"/>
      <c r="B405" s="68"/>
      <c r="C405" s="68">
        <v>4430</v>
      </c>
      <c r="D405" s="39" t="s">
        <v>214</v>
      </c>
      <c r="E405" s="21"/>
      <c r="F405" s="21"/>
    </row>
    <row r="406" spans="1:6" s="22" customFormat="1" ht="19.5" customHeight="1" hidden="1">
      <c r="A406" s="27"/>
      <c r="B406" s="120">
        <v>90015</v>
      </c>
      <c r="C406" s="99"/>
      <c r="D406" s="75" t="s">
        <v>363</v>
      </c>
      <c r="E406" s="121">
        <f>E407</f>
        <v>0</v>
      </c>
      <c r="F406" s="121">
        <f>F407</f>
        <v>0</v>
      </c>
    </row>
    <row r="407" spans="1:6" s="22" customFormat="1" ht="18" customHeight="1" hidden="1">
      <c r="A407" s="27"/>
      <c r="B407" s="68"/>
      <c r="C407" s="68">
        <v>4260</v>
      </c>
      <c r="D407" s="39" t="s">
        <v>210</v>
      </c>
      <c r="E407" s="21"/>
      <c r="F407" s="21"/>
    </row>
    <row r="408" spans="1:6" s="22" customFormat="1" ht="19.5" customHeight="1" hidden="1">
      <c r="A408" s="27"/>
      <c r="B408" s="120">
        <v>90095</v>
      </c>
      <c r="C408" s="99"/>
      <c r="D408" s="75" t="s">
        <v>196</v>
      </c>
      <c r="E408" s="121">
        <f>E409</f>
        <v>0</v>
      </c>
      <c r="F408" s="121">
        <f>F409</f>
        <v>0</v>
      </c>
    </row>
    <row r="409" spans="1:6" s="22" customFormat="1" ht="18" customHeight="1" hidden="1" thickBot="1">
      <c r="A409" s="17"/>
      <c r="B409" s="68"/>
      <c r="C409" s="68">
        <v>4300</v>
      </c>
      <c r="D409" s="39" t="s">
        <v>173</v>
      </c>
      <c r="E409" s="21"/>
      <c r="F409" s="21"/>
    </row>
    <row r="410" spans="1:6" s="117" customFormat="1" ht="21.75" customHeight="1" hidden="1" thickBot="1">
      <c r="A410" s="268">
        <v>921</v>
      </c>
      <c r="B410" s="875" t="s">
        <v>364</v>
      </c>
      <c r="C410" s="876"/>
      <c r="D410" s="877"/>
      <c r="E410" s="116">
        <f>E411+E421</f>
        <v>0</v>
      </c>
      <c r="F410" s="178">
        <f>F411+F421+F427</f>
        <v>0</v>
      </c>
    </row>
    <row r="411" spans="1:6" s="22" customFormat="1" ht="19.5" customHeight="1" hidden="1">
      <c r="A411" s="151"/>
      <c r="B411" s="83">
        <v>92109</v>
      </c>
      <c r="C411" s="894" t="s">
        <v>365</v>
      </c>
      <c r="D411" s="895"/>
      <c r="E411" s="44">
        <f>E412</f>
        <v>0</v>
      </c>
      <c r="F411" s="44">
        <f>F414</f>
        <v>0</v>
      </c>
    </row>
    <row r="412" spans="1:6" s="22" customFormat="1" ht="38.25" hidden="1">
      <c r="A412" s="151"/>
      <c r="B412" s="161"/>
      <c r="C412" s="176" t="s">
        <v>481</v>
      </c>
      <c r="D412" s="174" t="s">
        <v>482</v>
      </c>
      <c r="E412" s="44">
        <f>E413+E416</f>
        <v>0</v>
      </c>
      <c r="F412" s="44"/>
    </row>
    <row r="413" spans="1:6" s="16" customFormat="1" ht="38.25" hidden="1">
      <c r="A413" s="144"/>
      <c r="B413" s="141"/>
      <c r="C413" s="142"/>
      <c r="D413" s="229" t="s">
        <v>506</v>
      </c>
      <c r="E413" s="332"/>
      <c r="F413" s="327"/>
    </row>
    <row r="414" spans="1:6" s="22" customFormat="1" ht="39.75" customHeight="1" hidden="1">
      <c r="A414" s="151"/>
      <c r="B414" s="164"/>
      <c r="C414" s="180">
        <v>6300</v>
      </c>
      <c r="D414" s="353" t="s">
        <v>472</v>
      </c>
      <c r="E414" s="44"/>
      <c r="F414" s="44"/>
    </row>
    <row r="415" spans="1:6" s="16" customFormat="1" ht="25.5" hidden="1">
      <c r="A415" s="144"/>
      <c r="B415" s="141"/>
      <c r="C415" s="142"/>
      <c r="D415" s="229" t="s">
        <v>416</v>
      </c>
      <c r="E415" s="377"/>
      <c r="F415" s="327"/>
    </row>
    <row r="416" spans="1:6" s="16" customFormat="1" ht="39" hidden="1" thickBot="1">
      <c r="A416" s="144"/>
      <c r="B416" s="141"/>
      <c r="C416" s="142"/>
      <c r="D416" s="143" t="s">
        <v>507</v>
      </c>
      <c r="E416" s="378"/>
      <c r="F416" s="328"/>
    </row>
    <row r="417" spans="1:6" s="22" customFormat="1" ht="12" customHeight="1" hidden="1">
      <c r="A417" s="151"/>
      <c r="B417" s="46"/>
      <c r="C417" s="47"/>
      <c r="D417" s="48"/>
      <c r="E417" s="49"/>
      <c r="F417" s="49"/>
    </row>
    <row r="418" spans="1:6" s="6" customFormat="1" ht="7.5" customHeight="1" hidden="1">
      <c r="A418" s="50">
        <v>1</v>
      </c>
      <c r="B418" s="50">
        <v>2</v>
      </c>
      <c r="C418" s="150">
        <v>3</v>
      </c>
      <c r="D418" s="50">
        <v>4</v>
      </c>
      <c r="E418" s="50">
        <v>5</v>
      </c>
      <c r="F418" s="50">
        <v>6</v>
      </c>
    </row>
    <row r="419" spans="1:6" s="22" customFormat="1" ht="28.5" customHeight="1" hidden="1">
      <c r="A419" s="151"/>
      <c r="B419" s="164"/>
      <c r="C419" s="159" t="s">
        <v>366</v>
      </c>
      <c r="D419" s="33" t="s">
        <v>367</v>
      </c>
      <c r="E419" s="34"/>
      <c r="F419" s="34"/>
    </row>
    <row r="420" spans="1:6" s="22" customFormat="1" ht="16.5" customHeight="1" hidden="1">
      <c r="A420" s="151"/>
      <c r="B420" s="164"/>
      <c r="C420" s="160" t="s">
        <v>183</v>
      </c>
      <c r="D420" s="33" t="s">
        <v>184</v>
      </c>
      <c r="E420" s="26"/>
      <c r="F420" s="26"/>
    </row>
    <row r="421" spans="1:6" s="22" customFormat="1" ht="19.5" customHeight="1" hidden="1">
      <c r="A421" s="151"/>
      <c r="B421" s="120">
        <v>92116</v>
      </c>
      <c r="C421" s="902" t="s">
        <v>368</v>
      </c>
      <c r="D421" s="903"/>
      <c r="E421" s="100">
        <f>SUM(E422:E425)</f>
        <v>0</v>
      </c>
      <c r="F421" s="100">
        <f>F423</f>
        <v>0</v>
      </c>
    </row>
    <row r="422" spans="1:6" s="22" customFormat="1" ht="38.25" hidden="1">
      <c r="A422" s="151"/>
      <c r="B422" s="161"/>
      <c r="C422" s="155" t="s">
        <v>216</v>
      </c>
      <c r="D422" s="39" t="s">
        <v>217</v>
      </c>
      <c r="E422" s="21"/>
      <c r="F422" s="21"/>
    </row>
    <row r="423" spans="1:6" s="22" customFormat="1" ht="51" hidden="1">
      <c r="A423" s="151"/>
      <c r="B423" s="164"/>
      <c r="C423" s="180">
        <v>6300</v>
      </c>
      <c r="D423" s="174" t="s">
        <v>472</v>
      </c>
      <c r="E423" s="100"/>
      <c r="F423" s="100"/>
    </row>
    <row r="424" spans="1:6" s="16" customFormat="1" ht="27.75" customHeight="1" hidden="1">
      <c r="A424" s="144"/>
      <c r="B424" s="141"/>
      <c r="C424" s="142"/>
      <c r="D424" s="867" t="s">
        <v>417</v>
      </c>
      <c r="E424" s="867"/>
      <c r="F424" s="868"/>
    </row>
    <row r="425" spans="1:6" s="22" customFormat="1" ht="25.5" hidden="1">
      <c r="A425" s="151"/>
      <c r="B425" s="164"/>
      <c r="C425" s="159" t="s">
        <v>366</v>
      </c>
      <c r="D425" s="33" t="s">
        <v>367</v>
      </c>
      <c r="E425" s="34"/>
      <c r="F425" s="34"/>
    </row>
    <row r="426" spans="1:6" s="22" customFormat="1" ht="16.5" customHeight="1" hidden="1">
      <c r="A426" s="151"/>
      <c r="B426" s="164"/>
      <c r="C426" s="160" t="s">
        <v>183</v>
      </c>
      <c r="D426" s="33" t="s">
        <v>184</v>
      </c>
      <c r="E426" s="26"/>
      <c r="F426" s="26"/>
    </row>
    <row r="427" spans="1:6" s="22" customFormat="1" ht="19.5" customHeight="1" hidden="1">
      <c r="A427" s="151"/>
      <c r="B427" s="120">
        <v>92120</v>
      </c>
      <c r="C427" s="255"/>
      <c r="D427" s="75" t="s">
        <v>369</v>
      </c>
      <c r="E427" s="121">
        <f>E428</f>
        <v>0</v>
      </c>
      <c r="F427" s="121">
        <f>F428</f>
        <v>0</v>
      </c>
    </row>
    <row r="428" spans="1:6" s="22" customFormat="1" ht="21.75" customHeight="1" hidden="1" thickBot="1">
      <c r="A428" s="151"/>
      <c r="B428" s="164"/>
      <c r="C428" s="222">
        <v>4300</v>
      </c>
      <c r="D428" s="39" t="s">
        <v>173</v>
      </c>
      <c r="E428" s="21"/>
      <c r="F428" s="21"/>
    </row>
    <row r="429" spans="1:6" s="117" customFormat="1" ht="24" customHeight="1" hidden="1" thickBot="1">
      <c r="A429" s="51">
        <v>926</v>
      </c>
      <c r="B429" s="300"/>
      <c r="C429" s="115"/>
      <c r="D429" s="74" t="s">
        <v>370</v>
      </c>
      <c r="E429" s="116">
        <f>E430+E435</f>
        <v>0</v>
      </c>
      <c r="F429" s="116">
        <f>F430+F435+F439</f>
        <v>0</v>
      </c>
    </row>
    <row r="430" spans="1:6" s="22" customFormat="1" ht="19.5" customHeight="1" hidden="1">
      <c r="A430" s="60"/>
      <c r="B430" s="123">
        <v>92605</v>
      </c>
      <c r="C430" s="19"/>
      <c r="D430" s="124" t="s">
        <v>371</v>
      </c>
      <c r="E430" s="37">
        <f>E432</f>
        <v>0</v>
      </c>
      <c r="F430" s="37">
        <f>SUM(F431:F433)</f>
        <v>0</v>
      </c>
    </row>
    <row r="431" spans="1:6" s="22" customFormat="1" ht="25.5" hidden="1">
      <c r="A431" s="73"/>
      <c r="B431" s="84"/>
      <c r="C431" s="19" t="s">
        <v>366</v>
      </c>
      <c r="D431" s="33" t="s">
        <v>367</v>
      </c>
      <c r="E431" s="21"/>
      <c r="F431" s="21"/>
    </row>
    <row r="432" spans="1:6" s="22" customFormat="1" ht="38.25" hidden="1">
      <c r="A432" s="27"/>
      <c r="B432" s="35"/>
      <c r="C432" s="35">
        <v>2820</v>
      </c>
      <c r="D432" s="36" t="s">
        <v>372</v>
      </c>
      <c r="E432" s="34"/>
      <c r="F432" s="34"/>
    </row>
    <row r="433" spans="1:6" s="22" customFormat="1" ht="28.5" customHeight="1" hidden="1" thickBot="1">
      <c r="A433" s="27"/>
      <c r="B433" s="35"/>
      <c r="C433" s="24" t="s">
        <v>209</v>
      </c>
      <c r="D433" s="33" t="s">
        <v>367</v>
      </c>
      <c r="E433" s="34"/>
      <c r="F433" s="34"/>
    </row>
    <row r="434" spans="1:9" s="125" customFormat="1" ht="27" customHeight="1" thickBot="1">
      <c r="A434" s="871" t="s">
        <v>373</v>
      </c>
      <c r="B434" s="872"/>
      <c r="C434" s="872"/>
      <c r="D434" s="873"/>
      <c r="E434" s="376">
        <f>E139</f>
        <v>13101</v>
      </c>
      <c r="F434" s="376">
        <f>F410+F358</f>
        <v>0</v>
      </c>
      <c r="G434" s="200">
        <f>E434-F434</f>
        <v>13101</v>
      </c>
      <c r="I434" s="200"/>
    </row>
    <row r="435" spans="5:7" ht="17.25" customHeight="1">
      <c r="E435" s="126"/>
      <c r="F435" s="276"/>
      <c r="G435" s="276"/>
    </row>
    <row r="436" spans="1:7" ht="12.75">
      <c r="A436" s="127" t="s">
        <v>374</v>
      </c>
      <c r="B436" s="128"/>
      <c r="C436" s="128"/>
      <c r="E436" s="129"/>
      <c r="F436" s="130"/>
      <c r="G436" s="276"/>
    </row>
    <row r="437" spans="2:6" ht="12.75">
      <c r="B437" s="131"/>
      <c r="C437" s="128"/>
      <c r="D437" s="130"/>
      <c r="E437" s="130"/>
      <c r="F437" s="130"/>
    </row>
    <row r="438" spans="2:6" ht="12.75">
      <c r="B438" s="128"/>
      <c r="C438" s="128"/>
      <c r="D438" s="130"/>
      <c r="E438" s="130"/>
      <c r="F438" s="130"/>
    </row>
    <row r="439" spans="2:6" ht="12.75">
      <c r="B439" s="128"/>
      <c r="C439" s="128"/>
      <c r="D439" s="130"/>
      <c r="E439" s="130"/>
      <c r="F439" s="130"/>
    </row>
    <row r="440" spans="2:6" ht="12.75">
      <c r="B440" s="128"/>
      <c r="C440" s="128"/>
      <c r="D440" s="130"/>
      <c r="E440" s="130"/>
      <c r="F440" s="130"/>
    </row>
    <row r="441" spans="2:6" ht="12.75">
      <c r="B441" s="128"/>
      <c r="C441" s="128"/>
      <c r="D441" s="130"/>
      <c r="E441" s="130"/>
      <c r="F441" s="130"/>
    </row>
    <row r="442" spans="2:6" ht="12.75">
      <c r="B442" s="128"/>
      <c r="C442" s="128"/>
      <c r="D442" s="130"/>
      <c r="E442" s="130"/>
      <c r="F442" s="130"/>
    </row>
    <row r="443" spans="2:6" ht="12.75">
      <c r="B443" s="128"/>
      <c r="C443" s="128"/>
      <c r="D443" s="130"/>
      <c r="E443" s="130"/>
      <c r="F443" s="130"/>
    </row>
    <row r="444" spans="2:6" ht="12.75">
      <c r="B444" s="128"/>
      <c r="C444" s="128"/>
      <c r="D444" s="130"/>
      <c r="E444" s="130"/>
      <c r="F444" s="130"/>
    </row>
    <row r="445" spans="2:6" ht="12.75">
      <c r="B445" s="128"/>
      <c r="C445" s="128"/>
      <c r="D445" s="130"/>
      <c r="E445" s="130"/>
      <c r="F445" s="130"/>
    </row>
    <row r="446" spans="2:6" ht="12.75">
      <c r="B446" s="128"/>
      <c r="C446" s="128"/>
      <c r="D446" s="130"/>
      <c r="E446" s="130"/>
      <c r="F446" s="130"/>
    </row>
    <row r="447" spans="2:6" ht="12.75">
      <c r="B447" s="128"/>
      <c r="C447" s="128"/>
      <c r="D447" s="130"/>
      <c r="E447" s="130"/>
      <c r="F447" s="130"/>
    </row>
    <row r="448" spans="2:6" ht="12.75">
      <c r="B448" s="128"/>
      <c r="C448" s="128"/>
      <c r="D448" s="130"/>
      <c r="E448" s="130"/>
      <c r="F448" s="130"/>
    </row>
    <row r="449" spans="2:6" ht="12.75">
      <c r="B449" s="128"/>
      <c r="C449" s="128"/>
      <c r="D449" s="130"/>
      <c r="E449" s="130"/>
      <c r="F449" s="130"/>
    </row>
    <row r="450" spans="2:6" ht="12.75">
      <c r="B450" s="128"/>
      <c r="C450" s="128"/>
      <c r="D450" s="130"/>
      <c r="E450" s="130"/>
      <c r="F450" s="130"/>
    </row>
    <row r="451" spans="2:6" ht="12.75">
      <c r="B451" s="128"/>
      <c r="C451" s="128"/>
      <c r="D451" s="130"/>
      <c r="E451" s="130"/>
      <c r="F451" s="130"/>
    </row>
    <row r="452" spans="2:6" ht="12.75">
      <c r="B452" s="128"/>
      <c r="C452" s="128"/>
      <c r="D452" s="130"/>
      <c r="E452" s="130"/>
      <c r="F452" s="130"/>
    </row>
    <row r="453" spans="2:6" ht="12.75">
      <c r="B453" s="128"/>
      <c r="C453" s="128"/>
      <c r="D453" s="130"/>
      <c r="E453" s="130"/>
      <c r="F453" s="130"/>
    </row>
    <row r="454" spans="2:6" ht="12.75">
      <c r="B454" s="128"/>
      <c r="C454" s="128"/>
      <c r="D454" s="130"/>
      <c r="E454" s="130"/>
      <c r="F454" s="130"/>
    </row>
    <row r="455" spans="2:6" ht="12.75">
      <c r="B455" s="128"/>
      <c r="C455" s="128"/>
      <c r="D455" s="130"/>
      <c r="E455" s="130"/>
      <c r="F455" s="130"/>
    </row>
    <row r="456" spans="2:6" ht="12.75">
      <c r="B456" s="128"/>
      <c r="C456" s="128"/>
      <c r="D456" s="130"/>
      <c r="E456" s="130"/>
      <c r="F456" s="130"/>
    </row>
    <row r="457" spans="2:6" ht="12.75">
      <c r="B457" s="128"/>
      <c r="C457" s="128"/>
      <c r="D457" s="130"/>
      <c r="E457" s="130"/>
      <c r="F457" s="130"/>
    </row>
    <row r="458" spans="2:6" ht="12.75">
      <c r="B458" s="128"/>
      <c r="C458" s="128"/>
      <c r="D458" s="130"/>
      <c r="E458" s="130"/>
      <c r="F458" s="130"/>
    </row>
    <row r="459" spans="2:6" ht="12.75">
      <c r="B459" s="128"/>
      <c r="C459" s="128"/>
      <c r="D459" s="130"/>
      <c r="E459" s="130"/>
      <c r="F459" s="130"/>
    </row>
    <row r="460" spans="2:6" ht="12.75">
      <c r="B460" s="128"/>
      <c r="C460" s="128"/>
      <c r="D460" s="130"/>
      <c r="E460" s="130"/>
      <c r="F460" s="130"/>
    </row>
    <row r="461" spans="2:6" ht="12.75">
      <c r="B461" s="128"/>
      <c r="C461" s="128"/>
      <c r="D461" s="130"/>
      <c r="E461" s="130"/>
      <c r="F461" s="130"/>
    </row>
    <row r="462" spans="2:6" ht="12.75">
      <c r="B462" s="128"/>
      <c r="C462" s="128"/>
      <c r="D462" s="130"/>
      <c r="E462" s="130"/>
      <c r="F462" s="130"/>
    </row>
    <row r="463" spans="2:6" ht="12.75">
      <c r="B463" s="128"/>
      <c r="C463" s="128"/>
      <c r="D463" s="130"/>
      <c r="E463" s="130"/>
      <c r="F463" s="130"/>
    </row>
    <row r="464" spans="2:6" ht="12.75">
      <c r="B464" s="128"/>
      <c r="C464" s="128"/>
      <c r="D464" s="130"/>
      <c r="E464" s="130"/>
      <c r="F464" s="130"/>
    </row>
    <row r="465" spans="2:6" ht="12.75">
      <c r="B465" s="128"/>
      <c r="C465" s="128"/>
      <c r="D465" s="130"/>
      <c r="E465" s="130"/>
      <c r="F465" s="130"/>
    </row>
    <row r="466" spans="2:6" ht="12.75">
      <c r="B466" s="128"/>
      <c r="C466" s="128"/>
      <c r="D466" s="130"/>
      <c r="E466" s="130"/>
      <c r="F466" s="130"/>
    </row>
    <row r="467" spans="2:6" ht="12.75">
      <c r="B467" s="128"/>
      <c r="C467" s="128"/>
      <c r="D467" s="130"/>
      <c r="E467" s="130"/>
      <c r="F467" s="130"/>
    </row>
    <row r="468" spans="2:6" ht="12.75">
      <c r="B468" s="128"/>
      <c r="C468" s="128"/>
      <c r="D468" s="130"/>
      <c r="E468" s="130"/>
      <c r="F468" s="130"/>
    </row>
  </sheetData>
  <mergeCells count="79">
    <mergeCell ref="D36:F36"/>
    <mergeCell ref="C43:D43"/>
    <mergeCell ref="C197:D197"/>
    <mergeCell ref="C199:D199"/>
    <mergeCell ref="B172:D172"/>
    <mergeCell ref="B196:D196"/>
    <mergeCell ref="B66:D66"/>
    <mergeCell ref="C67:D67"/>
    <mergeCell ref="B390:D390"/>
    <mergeCell ref="C218:D218"/>
    <mergeCell ref="C229:D229"/>
    <mergeCell ref="C387:D387"/>
    <mergeCell ref="D389:F389"/>
    <mergeCell ref="D374:F374"/>
    <mergeCell ref="D386:F386"/>
    <mergeCell ref="D376:F376"/>
    <mergeCell ref="C257:D257"/>
    <mergeCell ref="D259:F259"/>
    <mergeCell ref="D255:F255"/>
    <mergeCell ref="B256:D256"/>
    <mergeCell ref="C371:D371"/>
    <mergeCell ref="D370:F370"/>
    <mergeCell ref="C375:D375"/>
    <mergeCell ref="C384:D384"/>
    <mergeCell ref="D381:F381"/>
    <mergeCell ref="C336:D336"/>
    <mergeCell ref="C377:F377"/>
    <mergeCell ref="B393:D393"/>
    <mergeCell ref="C391:D391"/>
    <mergeCell ref="A434:D434"/>
    <mergeCell ref="C397:D397"/>
    <mergeCell ref="D424:F424"/>
    <mergeCell ref="C411:D411"/>
    <mergeCell ref="B410:D410"/>
    <mergeCell ref="C394:D394"/>
    <mergeCell ref="D396:F396"/>
    <mergeCell ref="C421:D421"/>
    <mergeCell ref="A4:A5"/>
    <mergeCell ref="B4:B5"/>
    <mergeCell ref="C4:C5"/>
    <mergeCell ref="D4:D5"/>
    <mergeCell ref="A2:F2"/>
    <mergeCell ref="B7:D7"/>
    <mergeCell ref="D357:F357"/>
    <mergeCell ref="C17:D17"/>
    <mergeCell ref="C155:D155"/>
    <mergeCell ref="B139:D139"/>
    <mergeCell ref="D157:F157"/>
    <mergeCell ref="E4:E5"/>
    <mergeCell ref="F4:F5"/>
    <mergeCell ref="C18:F18"/>
    <mergeCell ref="A220:A221"/>
    <mergeCell ref="B220:B221"/>
    <mergeCell ref="C220:C221"/>
    <mergeCell ref="D220:D221"/>
    <mergeCell ref="E220:E221"/>
    <mergeCell ref="F220:F221"/>
    <mergeCell ref="B42:D42"/>
    <mergeCell ref="C207:D207"/>
    <mergeCell ref="D53:F53"/>
    <mergeCell ref="C145:D145"/>
    <mergeCell ref="C175:D175"/>
    <mergeCell ref="C194:D194"/>
    <mergeCell ref="D147:F147"/>
    <mergeCell ref="C33:D33"/>
    <mergeCell ref="C367:D367"/>
    <mergeCell ref="B358:D358"/>
    <mergeCell ref="D338:F338"/>
    <mergeCell ref="C361:D361"/>
    <mergeCell ref="D363:F363"/>
    <mergeCell ref="C359:D359"/>
    <mergeCell ref="D249:F249"/>
    <mergeCell ref="D54:F54"/>
    <mergeCell ref="D51:F51"/>
    <mergeCell ref="C248:D248"/>
    <mergeCell ref="D244:F244"/>
    <mergeCell ref="B242:D242"/>
    <mergeCell ref="C226:D226"/>
    <mergeCell ref="C243:D243"/>
  </mergeCells>
  <printOptions horizontalCentered="1"/>
  <pageMargins left="0.35433070866141736" right="0.35433070866141736" top="0.8267716535433072" bottom="0.472440944881889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L/276/2010 
z dnia  25 maja 2010r.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605"/>
  <sheetViews>
    <sheetView showGridLines="0" zoomScale="75" zoomScaleNormal="75" workbookViewId="0" topLeftCell="A184">
      <selection activeCell="I566" sqref="I566"/>
    </sheetView>
  </sheetViews>
  <sheetFormatPr defaultColWidth="9.00390625" defaultRowHeight="12.75"/>
  <cols>
    <col min="1" max="1" width="5.875" style="1" customWidth="1"/>
    <col min="2" max="2" width="8.125" style="1" customWidth="1"/>
    <col min="3" max="3" width="5.625" style="1" hidden="1" customWidth="1"/>
    <col min="4" max="4" width="44.375" style="2" customWidth="1"/>
    <col min="5" max="6" width="16.625" style="2" customWidth="1"/>
    <col min="7" max="7" width="15.375" style="2" customWidth="1"/>
    <col min="8" max="8" width="13.875" style="2" bestFit="1" customWidth="1"/>
    <col min="9" max="16384" width="9.125" style="2" customWidth="1"/>
  </cols>
  <sheetData>
    <row r="1" ht="5.25" customHeight="1"/>
    <row r="2" spans="1:6" ht="17.25" customHeight="1">
      <c r="A2" s="887" t="s">
        <v>503</v>
      </c>
      <c r="B2" s="887"/>
      <c r="C2" s="887"/>
      <c r="D2" s="887"/>
      <c r="E2" s="887"/>
      <c r="F2" s="887"/>
    </row>
    <row r="3" spans="1:6" ht="4.5" customHeight="1" thickBot="1">
      <c r="A3" s="3"/>
      <c r="B3" s="3"/>
      <c r="C3" s="3"/>
      <c r="D3" s="3"/>
      <c r="E3" s="3"/>
      <c r="F3" s="3"/>
    </row>
    <row r="4" spans="1:6" s="4" customFormat="1" ht="14.25" customHeight="1">
      <c r="A4" s="886" t="s">
        <v>152</v>
      </c>
      <c r="B4" s="886" t="s">
        <v>153</v>
      </c>
      <c r="C4" s="886" t="s">
        <v>154</v>
      </c>
      <c r="D4" s="886" t="s">
        <v>155</v>
      </c>
      <c r="E4" s="891" t="s">
        <v>422</v>
      </c>
      <c r="F4" s="891" t="s">
        <v>423</v>
      </c>
    </row>
    <row r="5" spans="1:6" s="4" customFormat="1" ht="15" customHeight="1" thickBot="1">
      <c r="A5" s="892"/>
      <c r="B5" s="892"/>
      <c r="C5" s="892"/>
      <c r="D5" s="892"/>
      <c r="E5" s="892"/>
      <c r="F5" s="892"/>
    </row>
    <row r="6" spans="1:6" s="6" customFormat="1" ht="7.5" customHeight="1" thickBot="1">
      <c r="A6" s="5">
        <v>1</v>
      </c>
      <c r="B6" s="5">
        <v>2</v>
      </c>
      <c r="C6" s="5">
        <v>3</v>
      </c>
      <c r="D6" s="5">
        <v>3</v>
      </c>
      <c r="E6" s="5">
        <v>4</v>
      </c>
      <c r="F6" s="5">
        <v>5</v>
      </c>
    </row>
    <row r="7" spans="1:7" s="11" customFormat="1" ht="23.25" customHeight="1" thickBot="1">
      <c r="A7" s="7" t="s">
        <v>156</v>
      </c>
      <c r="B7" s="906" t="s">
        <v>157</v>
      </c>
      <c r="C7" s="907"/>
      <c r="D7" s="908"/>
      <c r="E7" s="649">
        <f>E17+E40</f>
        <v>1.25</v>
      </c>
      <c r="F7" s="10">
        <f>F17+F40+F8+F34+F36+F38</f>
        <v>200000</v>
      </c>
      <c r="G7" s="57">
        <f>E7-F7</f>
        <v>-199998.75</v>
      </c>
    </row>
    <row r="8" spans="1:6" s="16" customFormat="1" ht="23.25" customHeight="1" hidden="1">
      <c r="A8" s="12"/>
      <c r="B8" s="13" t="s">
        <v>158</v>
      </c>
      <c r="C8" s="14"/>
      <c r="D8" s="14" t="s">
        <v>159</v>
      </c>
      <c r="E8" s="650">
        <f>SUM(E16:E18)</f>
        <v>0</v>
      </c>
      <c r="F8" s="15">
        <f>SUM(F9:F16)</f>
        <v>0</v>
      </c>
    </row>
    <row r="9" spans="1:6" s="22" customFormat="1" ht="16.5" customHeight="1" hidden="1">
      <c r="A9" s="17"/>
      <c r="B9" s="18"/>
      <c r="C9" s="19" t="s">
        <v>160</v>
      </c>
      <c r="D9" s="20" t="s">
        <v>161</v>
      </c>
      <c r="E9" s="651"/>
      <c r="F9" s="21"/>
    </row>
    <row r="10" spans="1:6" s="22" customFormat="1" ht="16.5" customHeight="1" hidden="1">
      <c r="A10" s="17"/>
      <c r="B10" s="23"/>
      <c r="C10" s="24" t="s">
        <v>162</v>
      </c>
      <c r="D10" s="25" t="s">
        <v>163</v>
      </c>
      <c r="E10" s="652"/>
      <c r="F10" s="26"/>
    </row>
    <row r="11" spans="1:6" s="22" customFormat="1" ht="16.5" customHeight="1" hidden="1">
      <c r="A11" s="17"/>
      <c r="B11" s="23"/>
      <c r="C11" s="24" t="s">
        <v>164</v>
      </c>
      <c r="D11" s="25" t="s">
        <v>165</v>
      </c>
      <c r="E11" s="652"/>
      <c r="F11" s="26"/>
    </row>
    <row r="12" spans="1:6" s="22" customFormat="1" ht="16.5" customHeight="1" hidden="1">
      <c r="A12" s="17"/>
      <c r="B12" s="23"/>
      <c r="C12" s="24" t="s">
        <v>166</v>
      </c>
      <c r="D12" s="25" t="s">
        <v>167</v>
      </c>
      <c r="E12" s="652"/>
      <c r="F12" s="26"/>
    </row>
    <row r="13" spans="1:6" s="22" customFormat="1" ht="16.5" customHeight="1" hidden="1">
      <c r="A13" s="17"/>
      <c r="B13" s="23"/>
      <c r="C13" s="24" t="s">
        <v>168</v>
      </c>
      <c r="D13" s="25" t="s">
        <v>169</v>
      </c>
      <c r="E13" s="652"/>
      <c r="F13" s="26"/>
    </row>
    <row r="14" spans="1:6" s="22" customFormat="1" ht="16.5" customHeight="1" hidden="1">
      <c r="A14" s="17"/>
      <c r="B14" s="23"/>
      <c r="C14" s="24" t="s">
        <v>170</v>
      </c>
      <c r="D14" s="25" t="s">
        <v>171</v>
      </c>
      <c r="E14" s="652"/>
      <c r="F14" s="26"/>
    </row>
    <row r="15" spans="1:6" s="22" customFormat="1" ht="16.5" customHeight="1" hidden="1">
      <c r="A15" s="17"/>
      <c r="B15" s="23"/>
      <c r="C15" s="24" t="s">
        <v>172</v>
      </c>
      <c r="D15" s="25" t="s">
        <v>173</v>
      </c>
      <c r="E15" s="652"/>
      <c r="F15" s="26"/>
    </row>
    <row r="16" spans="1:6" s="22" customFormat="1" ht="16.5" customHeight="1" hidden="1">
      <c r="A16" s="17"/>
      <c r="B16" s="23"/>
      <c r="C16" s="28" t="s">
        <v>174</v>
      </c>
      <c r="D16" s="25" t="s">
        <v>175</v>
      </c>
      <c r="E16" s="652"/>
      <c r="F16" s="26"/>
    </row>
    <row r="17" spans="1:6" s="16" customFormat="1" ht="20.25" customHeight="1">
      <c r="A17" s="165"/>
      <c r="B17" s="29" t="s">
        <v>176</v>
      </c>
      <c r="C17" s="909" t="s">
        <v>177</v>
      </c>
      <c r="D17" s="901"/>
      <c r="E17" s="31">
        <f>E21</f>
        <v>0</v>
      </c>
      <c r="F17" s="31">
        <f>F21</f>
        <v>200000</v>
      </c>
    </row>
    <row r="18" spans="1:6" s="22" customFormat="1" ht="21" customHeight="1" hidden="1">
      <c r="A18" s="151"/>
      <c r="B18" s="46"/>
      <c r="C18" s="158" t="s">
        <v>178</v>
      </c>
      <c r="D18" s="20" t="s">
        <v>179</v>
      </c>
      <c r="E18" s="651"/>
      <c r="F18" s="21"/>
    </row>
    <row r="19" spans="1:6" s="22" customFormat="1" ht="51" hidden="1">
      <c r="A19" s="151"/>
      <c r="B19" s="164"/>
      <c r="C19" s="159" t="s">
        <v>180</v>
      </c>
      <c r="D19" s="33" t="s">
        <v>181</v>
      </c>
      <c r="E19" s="654"/>
      <c r="F19" s="26"/>
    </row>
    <row r="20" spans="1:6" s="22" customFormat="1" ht="38.25" hidden="1">
      <c r="A20" s="151"/>
      <c r="B20" s="164"/>
      <c r="C20" s="163">
        <v>6298</v>
      </c>
      <c r="D20" s="36" t="s">
        <v>182</v>
      </c>
      <c r="E20" s="655"/>
      <c r="F20" s="26"/>
    </row>
    <row r="21" spans="1:6" s="22" customFormat="1" ht="17.25" customHeight="1">
      <c r="A21" s="151"/>
      <c r="B21" s="46"/>
      <c r="C21" s="159" t="s">
        <v>183</v>
      </c>
      <c r="D21" s="172" t="s">
        <v>388</v>
      </c>
      <c r="E21" s="664"/>
      <c r="F21" s="72">
        <v>200000</v>
      </c>
    </row>
    <row r="22" spans="1:6" s="22" customFormat="1" ht="21.75" customHeight="1" hidden="1">
      <c r="A22" s="151"/>
      <c r="B22" s="46"/>
      <c r="C22" s="168"/>
      <c r="D22" s="867" t="s">
        <v>529</v>
      </c>
      <c r="E22" s="867"/>
      <c r="F22" s="868"/>
    </row>
    <row r="23" spans="1:6" s="22" customFormat="1" ht="20.25" customHeight="1" hidden="1">
      <c r="A23" s="151"/>
      <c r="B23" s="146"/>
      <c r="C23" s="38" t="s">
        <v>168</v>
      </c>
      <c r="D23" s="175" t="s">
        <v>389</v>
      </c>
      <c r="E23" s="651"/>
      <c r="F23" s="21"/>
    </row>
    <row r="24" spans="1:6" s="22" customFormat="1" ht="18" customHeight="1" hidden="1">
      <c r="A24" s="151"/>
      <c r="B24" s="46"/>
      <c r="C24" s="99" t="s">
        <v>183</v>
      </c>
      <c r="D24" s="174" t="s">
        <v>375</v>
      </c>
      <c r="E24" s="656">
        <f>E26+E27</f>
        <v>0</v>
      </c>
      <c r="F24" s="100">
        <f>F26+F27</f>
        <v>0</v>
      </c>
    </row>
    <row r="25" spans="1:6" s="22" customFormat="1" ht="22.5" customHeight="1" hidden="1">
      <c r="A25" s="151"/>
      <c r="B25" s="164"/>
      <c r="C25" s="176" t="s">
        <v>183</v>
      </c>
      <c r="D25" s="203" t="s">
        <v>184</v>
      </c>
      <c r="E25" s="656"/>
      <c r="F25" s="100"/>
    </row>
    <row r="26" spans="1:6" s="22" customFormat="1" ht="39" customHeight="1" hidden="1">
      <c r="A26" s="151"/>
      <c r="B26" s="46"/>
      <c r="C26" s="517" t="s">
        <v>603</v>
      </c>
      <c r="D26" s="512" t="s">
        <v>604</v>
      </c>
      <c r="E26" s="657"/>
      <c r="F26" s="358"/>
    </row>
    <row r="27" spans="1:6" s="22" customFormat="1" ht="28.5" customHeight="1" hidden="1">
      <c r="A27" s="151"/>
      <c r="B27" s="46"/>
      <c r="C27" s="512" t="s">
        <v>603</v>
      </c>
      <c r="D27" s="518" t="s">
        <v>542</v>
      </c>
      <c r="E27" s="658"/>
      <c r="F27" s="519"/>
    </row>
    <row r="28" spans="1:6" s="22" customFormat="1" ht="15" customHeight="1" hidden="1">
      <c r="A28" s="151"/>
      <c r="B28" s="940" t="s">
        <v>426</v>
      </c>
      <c r="C28" s="940"/>
      <c r="D28" s="941"/>
      <c r="E28" s="659"/>
      <c r="F28" s="257"/>
    </row>
    <row r="29" spans="1:6" s="22" customFormat="1" ht="27.75" customHeight="1" hidden="1">
      <c r="A29" s="151"/>
      <c r="B29" s="919" t="s">
        <v>465</v>
      </c>
      <c r="C29" s="919"/>
      <c r="D29" s="920"/>
      <c r="E29" s="660"/>
      <c r="F29" s="257"/>
    </row>
    <row r="30" spans="1:6" s="22" customFormat="1" ht="18.75" customHeight="1" hidden="1">
      <c r="A30" s="151"/>
      <c r="B30" s="921" t="s">
        <v>473</v>
      </c>
      <c r="C30" s="921"/>
      <c r="D30" s="922"/>
      <c r="E30" s="661"/>
      <c r="F30" s="257"/>
    </row>
    <row r="31" spans="1:6" s="22" customFormat="1" ht="15" customHeight="1" hidden="1">
      <c r="A31" s="151"/>
      <c r="B31" s="46"/>
      <c r="C31" s="318"/>
      <c r="D31" s="315" t="s">
        <v>460</v>
      </c>
      <c r="E31" s="662"/>
      <c r="F31" s="316"/>
    </row>
    <row r="32" spans="1:6" s="22" customFormat="1" ht="15" customHeight="1" hidden="1">
      <c r="A32" s="151"/>
      <c r="B32" s="46"/>
      <c r="C32" s="314"/>
      <c r="D32" s="319" t="s">
        <v>461</v>
      </c>
      <c r="E32" s="663"/>
      <c r="F32" s="320"/>
    </row>
    <row r="33" spans="1:6" s="22" customFormat="1" ht="25.5" hidden="1">
      <c r="A33" s="151"/>
      <c r="B33" s="46"/>
      <c r="C33" s="314"/>
      <c r="D33" s="315" t="s">
        <v>462</v>
      </c>
      <c r="E33" s="662"/>
      <c r="F33" s="317"/>
    </row>
    <row r="34" spans="1:6" s="16" customFormat="1" ht="23.25" customHeight="1" hidden="1">
      <c r="A34" s="151"/>
      <c r="B34" s="142" t="s">
        <v>187</v>
      </c>
      <c r="C34" s="148"/>
      <c r="D34" s="30" t="s">
        <v>188</v>
      </c>
      <c r="E34" s="653">
        <f>E35</f>
        <v>0</v>
      </c>
      <c r="F34" s="31">
        <f>F35</f>
        <v>0</v>
      </c>
    </row>
    <row r="35" spans="1:6" s="22" customFormat="1" ht="19.5" customHeight="1" hidden="1">
      <c r="A35" s="151"/>
      <c r="B35" s="46"/>
      <c r="C35" s="155" t="s">
        <v>172</v>
      </c>
      <c r="D35" s="20" t="s">
        <v>173</v>
      </c>
      <c r="E35" s="651"/>
      <c r="F35" s="21"/>
    </row>
    <row r="36" spans="1:6" s="16" customFormat="1" ht="23.25" customHeight="1" hidden="1">
      <c r="A36" s="151"/>
      <c r="B36" s="142" t="s">
        <v>189</v>
      </c>
      <c r="C36" s="148"/>
      <c r="D36" s="30" t="s">
        <v>190</v>
      </c>
      <c r="E36" s="653">
        <f>E37</f>
        <v>0</v>
      </c>
      <c r="F36" s="31">
        <f>F37</f>
        <v>0</v>
      </c>
    </row>
    <row r="37" spans="1:6" s="22" customFormat="1" ht="19.5" customHeight="1" hidden="1">
      <c r="A37" s="151"/>
      <c r="B37" s="46"/>
      <c r="C37" s="155" t="s">
        <v>191</v>
      </c>
      <c r="D37" s="39" t="s">
        <v>192</v>
      </c>
      <c r="E37" s="651"/>
      <c r="F37" s="21"/>
    </row>
    <row r="38" spans="1:6" s="16" customFormat="1" ht="23.25" customHeight="1" hidden="1">
      <c r="A38" s="151"/>
      <c r="B38" s="142" t="s">
        <v>193</v>
      </c>
      <c r="C38" s="148"/>
      <c r="D38" s="30" t="s">
        <v>194</v>
      </c>
      <c r="E38" s="653">
        <f>E39</f>
        <v>0</v>
      </c>
      <c r="F38" s="31">
        <f>F39</f>
        <v>0</v>
      </c>
    </row>
    <row r="39" spans="1:6" s="22" customFormat="1" ht="19.5" customHeight="1" hidden="1">
      <c r="A39" s="151"/>
      <c r="B39" s="46"/>
      <c r="C39" s="155" t="s">
        <v>183</v>
      </c>
      <c r="D39" s="39" t="s">
        <v>184</v>
      </c>
      <c r="E39" s="651"/>
      <c r="F39" s="21"/>
    </row>
    <row r="40" spans="1:6" s="16" customFormat="1" ht="18.75" customHeight="1">
      <c r="A40" s="165"/>
      <c r="B40" s="29" t="s">
        <v>195</v>
      </c>
      <c r="C40" s="909" t="s">
        <v>196</v>
      </c>
      <c r="D40" s="901"/>
      <c r="E40" s="653">
        <f>E41</f>
        <v>1.25</v>
      </c>
      <c r="F40" s="31"/>
    </row>
    <row r="41" spans="1:8" s="22" customFormat="1" ht="15" customHeight="1">
      <c r="A41" s="151"/>
      <c r="B41" s="46"/>
      <c r="C41" s="159"/>
      <c r="D41" s="174" t="s">
        <v>376</v>
      </c>
      <c r="E41" s="664">
        <f>E42+E43</f>
        <v>1.25</v>
      </c>
      <c r="F41" s="72">
        <f>SUM(F42:F43)</f>
        <v>0</v>
      </c>
      <c r="H41" s="101"/>
    </row>
    <row r="42" spans="1:8" s="16" customFormat="1" ht="15.75" customHeight="1" thickBot="1">
      <c r="A42" s="144"/>
      <c r="B42" s="141"/>
      <c r="C42" s="219"/>
      <c r="D42" s="229" t="s">
        <v>476</v>
      </c>
      <c r="E42" s="665">
        <v>1.25</v>
      </c>
      <c r="F42" s="287"/>
      <c r="H42" s="114"/>
    </row>
    <row r="43" spans="1:6" s="22" customFormat="1" ht="19.5" customHeight="1" hidden="1">
      <c r="A43" s="151"/>
      <c r="B43" s="46"/>
      <c r="C43" s="99" t="s">
        <v>160</v>
      </c>
      <c r="D43" s="177" t="s">
        <v>161</v>
      </c>
      <c r="E43" s="199"/>
      <c r="F43" s="100"/>
    </row>
    <row r="44" spans="1:6" s="22" customFormat="1" ht="19.5" customHeight="1" hidden="1">
      <c r="A44" s="151"/>
      <c r="B44" s="46"/>
      <c r="C44" s="99" t="s">
        <v>164</v>
      </c>
      <c r="D44" s="177" t="s">
        <v>165</v>
      </c>
      <c r="E44" s="199"/>
      <c r="F44" s="100"/>
    </row>
    <row r="45" spans="1:6" s="22" customFormat="1" ht="19.5" customHeight="1" hidden="1">
      <c r="A45" s="151"/>
      <c r="B45" s="46"/>
      <c r="C45" s="99" t="s">
        <v>166</v>
      </c>
      <c r="D45" s="177" t="s">
        <v>167</v>
      </c>
      <c r="E45" s="199"/>
      <c r="F45" s="100"/>
    </row>
    <row r="46" spans="1:6" s="22" customFormat="1" ht="19.5" customHeight="1" hidden="1">
      <c r="A46" s="151"/>
      <c r="B46" s="46"/>
      <c r="C46" s="176" t="s">
        <v>213</v>
      </c>
      <c r="D46" s="184" t="s">
        <v>214</v>
      </c>
      <c r="E46" s="199"/>
      <c r="F46" s="100"/>
    </row>
    <row r="47" spans="1:6" s="22" customFormat="1" ht="20.25" customHeight="1" hidden="1">
      <c r="A47" s="151"/>
      <c r="B47" s="146"/>
      <c r="C47" s="38" t="s">
        <v>168</v>
      </c>
      <c r="D47" s="133" t="s">
        <v>389</v>
      </c>
      <c r="E47" s="21"/>
      <c r="F47" s="21"/>
    </row>
    <row r="48" spans="1:6" s="16" customFormat="1" ht="25.5" customHeight="1" hidden="1" thickBot="1">
      <c r="A48" s="144"/>
      <c r="B48" s="141"/>
      <c r="C48" s="198"/>
      <c r="D48" s="867" t="s">
        <v>491</v>
      </c>
      <c r="E48" s="867"/>
      <c r="F48" s="868"/>
    </row>
    <row r="49" spans="1:6" s="11" customFormat="1" ht="22.5" customHeight="1" hidden="1" thickBot="1">
      <c r="A49" s="7" t="s">
        <v>199</v>
      </c>
      <c r="B49" s="8"/>
      <c r="C49" s="9"/>
      <c r="D49" s="9" t="s">
        <v>200</v>
      </c>
      <c r="E49" s="10">
        <f>E50</f>
        <v>0</v>
      </c>
      <c r="F49" s="153">
        <f>F50</f>
        <v>0</v>
      </c>
    </row>
    <row r="50" spans="1:6" s="16" customFormat="1" ht="22.5" customHeight="1" hidden="1">
      <c r="A50" s="12"/>
      <c r="B50" s="13" t="s">
        <v>201</v>
      </c>
      <c r="C50" s="14"/>
      <c r="D50" s="14" t="s">
        <v>202</v>
      </c>
      <c r="E50" s="15">
        <f>E51</f>
        <v>0</v>
      </c>
      <c r="F50" s="15">
        <f>F51</f>
        <v>0</v>
      </c>
    </row>
    <row r="51" spans="1:6" s="22" customFormat="1" ht="59.25" customHeight="1" hidden="1">
      <c r="A51" s="40"/>
      <c r="B51" s="41"/>
      <c r="C51" s="42" t="s">
        <v>203</v>
      </c>
      <c r="D51" s="43" t="s">
        <v>204</v>
      </c>
      <c r="E51" s="44"/>
      <c r="F51" s="44"/>
    </row>
    <row r="52" spans="1:6" s="22" customFormat="1" ht="8.25" customHeight="1" hidden="1">
      <c r="A52" s="151"/>
      <c r="B52" s="46"/>
      <c r="C52" s="47"/>
      <c r="D52" s="48"/>
      <c r="E52" s="49"/>
      <c r="F52" s="49"/>
    </row>
    <row r="53" spans="1:6" s="6" customFormat="1" ht="7.5" customHeight="1" hidden="1" thickBot="1">
      <c r="A53" s="65">
        <v>1</v>
      </c>
      <c r="B53" s="65">
        <v>2</v>
      </c>
      <c r="C53" s="65">
        <v>3</v>
      </c>
      <c r="D53" s="65">
        <v>4</v>
      </c>
      <c r="E53" s="65">
        <v>5</v>
      </c>
      <c r="F53" s="65">
        <v>6</v>
      </c>
    </row>
    <row r="54" spans="1:7" s="11" customFormat="1" ht="30" customHeight="1" hidden="1" thickBot="1">
      <c r="A54" s="76">
        <v>400</v>
      </c>
      <c r="B54" s="875" t="s">
        <v>205</v>
      </c>
      <c r="C54" s="876"/>
      <c r="D54" s="877"/>
      <c r="E54" s="10">
        <f>E55</f>
        <v>0</v>
      </c>
      <c r="F54" s="153">
        <f>F55</f>
        <v>0</v>
      </c>
      <c r="G54" s="57">
        <f>E54-F54</f>
        <v>0</v>
      </c>
    </row>
    <row r="55" spans="1:6" s="16" customFormat="1" ht="22.5" customHeight="1" hidden="1">
      <c r="A55" s="144"/>
      <c r="B55" s="55">
        <v>40002</v>
      </c>
      <c r="C55" s="910" t="s">
        <v>206</v>
      </c>
      <c r="D55" s="911"/>
      <c r="E55" s="56">
        <f>E57</f>
        <v>0</v>
      </c>
      <c r="F55" s="56">
        <f>F57</f>
        <v>0</v>
      </c>
    </row>
    <row r="56" spans="1:6" s="22" customFormat="1" ht="19.5" customHeight="1" hidden="1">
      <c r="A56" s="151"/>
      <c r="B56" s="46"/>
      <c r="C56" s="155" t="s">
        <v>178</v>
      </c>
      <c r="D56" s="20" t="s">
        <v>179</v>
      </c>
      <c r="E56" s="21"/>
      <c r="F56" s="21"/>
    </row>
    <row r="57" spans="1:6" s="22" customFormat="1" ht="17.25" customHeight="1" hidden="1">
      <c r="A57" s="151"/>
      <c r="B57" s="46"/>
      <c r="C57" s="158"/>
      <c r="D57" s="174" t="s">
        <v>389</v>
      </c>
      <c r="E57" s="100">
        <f>E58</f>
        <v>0</v>
      </c>
      <c r="F57" s="100"/>
    </row>
    <row r="58" spans="1:7" s="206" customFormat="1" ht="18.75" customHeight="1" hidden="1">
      <c r="A58" s="151"/>
      <c r="B58" s="46"/>
      <c r="C58" s="204"/>
      <c r="D58" s="208" t="s">
        <v>475</v>
      </c>
      <c r="E58" s="212"/>
      <c r="F58" s="375"/>
      <c r="G58" s="205"/>
    </row>
    <row r="59" spans="1:6" s="22" customFormat="1" ht="23.25" customHeight="1" hidden="1">
      <c r="A59" s="151"/>
      <c r="B59" s="46"/>
      <c r="C59" s="99" t="s">
        <v>207</v>
      </c>
      <c r="D59" s="203" t="s">
        <v>208</v>
      </c>
      <c r="E59" s="100">
        <f>E60+E61</f>
        <v>0</v>
      </c>
      <c r="F59" s="100">
        <f>F60+F61</f>
        <v>0</v>
      </c>
    </row>
    <row r="60" spans="1:7" s="206" customFormat="1" ht="15.75" customHeight="1" hidden="1">
      <c r="A60" s="151"/>
      <c r="B60" s="46"/>
      <c r="C60" s="204"/>
      <c r="D60" s="208" t="s">
        <v>398</v>
      </c>
      <c r="E60" s="212"/>
      <c r="F60" s="213"/>
      <c r="G60" s="205"/>
    </row>
    <row r="61" spans="1:7" s="206" customFormat="1" ht="15.75" customHeight="1" hidden="1">
      <c r="A61" s="925"/>
      <c r="B61" s="926"/>
      <c r="C61" s="204"/>
      <c r="D61" s="207" t="s">
        <v>399</v>
      </c>
      <c r="E61" s="209"/>
      <c r="F61" s="214"/>
      <c r="G61" s="205"/>
    </row>
    <row r="62" spans="1:6" s="22" customFormat="1" ht="19.5" customHeight="1" hidden="1" thickBot="1">
      <c r="A62" s="151"/>
      <c r="B62" s="46"/>
      <c r="C62" s="160" t="s">
        <v>209</v>
      </c>
      <c r="D62" s="25" t="s">
        <v>210</v>
      </c>
      <c r="E62" s="26"/>
      <c r="F62" s="26"/>
    </row>
    <row r="63" spans="1:7" s="11" customFormat="1" ht="23.25" customHeight="1" hidden="1" thickBot="1">
      <c r="A63" s="9">
        <v>600</v>
      </c>
      <c r="B63" s="906" t="s">
        <v>211</v>
      </c>
      <c r="C63" s="907"/>
      <c r="D63" s="908"/>
      <c r="E63" s="10">
        <f>E64+E68</f>
        <v>0</v>
      </c>
      <c r="F63" s="153">
        <f>F64+F68</f>
        <v>0</v>
      </c>
      <c r="G63" s="57">
        <f>E63-F63</f>
        <v>0</v>
      </c>
    </row>
    <row r="64" spans="1:6" s="16" customFormat="1" ht="18.75" customHeight="1" hidden="1">
      <c r="A64" s="144"/>
      <c r="B64" s="14">
        <v>60014</v>
      </c>
      <c r="C64" s="910" t="s">
        <v>212</v>
      </c>
      <c r="D64" s="911"/>
      <c r="E64" s="56">
        <f>E65</f>
        <v>0</v>
      </c>
      <c r="F64" s="56">
        <f>F67</f>
        <v>0</v>
      </c>
    </row>
    <row r="65" spans="1:6" s="22" customFormat="1" ht="18" customHeight="1" hidden="1">
      <c r="A65" s="151"/>
      <c r="B65" s="46"/>
      <c r="C65" s="158"/>
      <c r="D65" s="232" t="s">
        <v>376</v>
      </c>
      <c r="E65" s="44">
        <f>E66</f>
        <v>0</v>
      </c>
      <c r="F65" s="44"/>
    </row>
    <row r="66" spans="1:7" s="206" customFormat="1" ht="15.75" customHeight="1" hidden="1">
      <c r="A66" s="923"/>
      <c r="B66" s="924"/>
      <c r="C66" s="204"/>
      <c r="D66" s="346" t="s">
        <v>502</v>
      </c>
      <c r="E66" s="233"/>
      <c r="F66" s="256"/>
      <c r="G66" s="205"/>
    </row>
    <row r="67" spans="1:7" s="206" customFormat="1" ht="26.25" customHeight="1" hidden="1">
      <c r="A67" s="151"/>
      <c r="B67" s="46"/>
      <c r="C67" s="204"/>
      <c r="D67" s="936" t="s">
        <v>450</v>
      </c>
      <c r="E67" s="936"/>
      <c r="F67" s="937"/>
      <c r="G67" s="205"/>
    </row>
    <row r="68" spans="1:7" s="16" customFormat="1" ht="20.25" customHeight="1" hidden="1">
      <c r="A68" s="162"/>
      <c r="B68" s="30">
        <v>60016</v>
      </c>
      <c r="C68" s="909" t="s">
        <v>215</v>
      </c>
      <c r="D68" s="901"/>
      <c r="E68" s="31">
        <f>E82+E75</f>
        <v>0</v>
      </c>
      <c r="F68" s="31">
        <f>F82+F75</f>
        <v>0</v>
      </c>
      <c r="G68" s="114"/>
    </row>
    <row r="69" spans="1:6" s="22" customFormat="1" ht="26.25" customHeight="1" hidden="1">
      <c r="A69" s="162"/>
      <c r="B69" s="46"/>
      <c r="C69" s="155" t="s">
        <v>216</v>
      </c>
      <c r="D69" s="39" t="s">
        <v>217</v>
      </c>
      <c r="E69" s="37"/>
      <c r="F69" s="21"/>
    </row>
    <row r="70" spans="1:6" s="22" customFormat="1" ht="19.5" customHeight="1" hidden="1">
      <c r="A70" s="151"/>
      <c r="B70" s="46"/>
      <c r="C70" s="160" t="s">
        <v>164</v>
      </c>
      <c r="D70" s="25" t="s">
        <v>165</v>
      </c>
      <c r="E70" s="26"/>
      <c r="F70" s="26"/>
    </row>
    <row r="71" spans="1:6" s="22" customFormat="1" ht="19.5" customHeight="1" hidden="1">
      <c r="A71" s="151"/>
      <c r="B71" s="46"/>
      <c r="C71" s="99" t="s">
        <v>168</v>
      </c>
      <c r="D71" s="177" t="s">
        <v>169</v>
      </c>
      <c r="E71" s="186"/>
      <c r="F71" s="186"/>
    </row>
    <row r="72" spans="1:6" s="22" customFormat="1" ht="19.5" customHeight="1" hidden="1">
      <c r="A72" s="151"/>
      <c r="B72" s="46"/>
      <c r="C72" s="99" t="s">
        <v>170</v>
      </c>
      <c r="D72" s="188" t="s">
        <v>171</v>
      </c>
      <c r="E72" s="186"/>
      <c r="F72" s="186"/>
    </row>
    <row r="73" spans="1:6" s="22" customFormat="1" ht="19.5" customHeight="1" hidden="1">
      <c r="A73" s="151"/>
      <c r="B73" s="46"/>
      <c r="C73" s="158" t="s">
        <v>170</v>
      </c>
      <c r="D73" s="143" t="s">
        <v>149</v>
      </c>
      <c r="E73" s="189"/>
      <c r="F73" s="189"/>
    </row>
    <row r="74" spans="1:6" s="22" customFormat="1" ht="19.5" customHeight="1" hidden="1">
      <c r="A74" s="151"/>
      <c r="B74" s="46"/>
      <c r="C74" s="160" t="s">
        <v>218</v>
      </c>
      <c r="D74" s="25" t="s">
        <v>219</v>
      </c>
      <c r="E74" s="136"/>
      <c r="F74" s="136"/>
    </row>
    <row r="75" spans="1:6" s="22" customFormat="1" ht="17.25" customHeight="1" hidden="1">
      <c r="A75" s="151"/>
      <c r="B75" s="46"/>
      <c r="C75" s="158"/>
      <c r="D75" s="232" t="s">
        <v>389</v>
      </c>
      <c r="E75" s="44">
        <f>E76+E78+E79+E77</f>
        <v>0</v>
      </c>
      <c r="F75" s="44"/>
    </row>
    <row r="76" spans="1:7" s="206" customFormat="1" ht="15.75" customHeight="1" hidden="1">
      <c r="A76" s="151"/>
      <c r="B76" s="46"/>
      <c r="C76" s="204"/>
      <c r="D76" s="345" t="s">
        <v>490</v>
      </c>
      <c r="E76" s="212"/>
      <c r="F76" s="348"/>
      <c r="G76" s="205"/>
    </row>
    <row r="77" spans="1:6" s="22" customFormat="1" ht="28.5" customHeight="1" hidden="1">
      <c r="A77" s="151"/>
      <c r="B77" s="46"/>
      <c r="C77" s="47"/>
      <c r="D77" s="292" t="s">
        <v>545</v>
      </c>
      <c r="E77" s="309"/>
      <c r="F77" s="309"/>
    </row>
    <row r="78" spans="1:7" s="206" customFormat="1" ht="15.75" customHeight="1" hidden="1">
      <c r="A78" s="923"/>
      <c r="B78" s="924"/>
      <c r="C78" s="204"/>
      <c r="D78" s="346" t="s">
        <v>420</v>
      </c>
      <c r="E78" s="233"/>
      <c r="F78" s="256"/>
      <c r="G78" s="205"/>
    </row>
    <row r="79" spans="1:7" s="206" customFormat="1" ht="15.75" customHeight="1" hidden="1">
      <c r="A79" s="923"/>
      <c r="B79" s="924"/>
      <c r="C79" s="204"/>
      <c r="D79" s="347" t="s">
        <v>421</v>
      </c>
      <c r="E79" s="266"/>
      <c r="F79" s="214"/>
      <c r="G79" s="205"/>
    </row>
    <row r="80" spans="1:6" s="22" customFormat="1" ht="19.5" customHeight="1" hidden="1">
      <c r="A80" s="151"/>
      <c r="B80" s="46"/>
      <c r="C80" s="255" t="s">
        <v>172</v>
      </c>
      <c r="D80" s="177" t="s">
        <v>173</v>
      </c>
      <c r="E80" s="186"/>
      <c r="F80" s="186"/>
    </row>
    <row r="81" spans="1:6" s="22" customFormat="1" ht="19.5" customHeight="1" hidden="1">
      <c r="A81" s="151"/>
      <c r="B81" s="46"/>
      <c r="C81" s="155" t="s">
        <v>183</v>
      </c>
      <c r="D81" s="175" t="s">
        <v>388</v>
      </c>
      <c r="E81" s="189"/>
      <c r="F81" s="189"/>
    </row>
    <row r="82" spans="1:6" s="22" customFormat="1" ht="18.75" customHeight="1" hidden="1">
      <c r="A82" s="151"/>
      <c r="B82" s="46"/>
      <c r="C82" s="99" t="s">
        <v>183</v>
      </c>
      <c r="D82" s="174" t="s">
        <v>375</v>
      </c>
      <c r="E82" s="100"/>
      <c r="F82" s="100"/>
    </row>
    <row r="83" spans="1:6" s="22" customFormat="1" ht="19.5" customHeight="1" hidden="1">
      <c r="A83" s="151"/>
      <c r="B83" s="46"/>
      <c r="C83" s="99" t="s">
        <v>183</v>
      </c>
      <c r="D83" s="177" t="s">
        <v>184</v>
      </c>
      <c r="E83" s="186"/>
      <c r="F83" s="186"/>
    </row>
    <row r="84" spans="1:7" s="206" customFormat="1" ht="18" customHeight="1" hidden="1">
      <c r="A84" s="151"/>
      <c r="B84" s="46"/>
      <c r="C84" s="211"/>
      <c r="D84" s="229" t="s">
        <v>495</v>
      </c>
      <c r="E84" s="330"/>
      <c r="F84" s="358"/>
      <c r="G84" s="205"/>
    </row>
    <row r="85" spans="1:6" s="22" customFormat="1" ht="19.5" customHeight="1" hidden="1" thickBot="1">
      <c r="A85" s="151"/>
      <c r="B85" s="46"/>
      <c r="C85" s="47"/>
      <c r="D85" s="934" t="s">
        <v>545</v>
      </c>
      <c r="E85" s="934"/>
      <c r="F85" s="935"/>
    </row>
    <row r="86" spans="1:7" s="11" customFormat="1" ht="22.5" customHeight="1" thickBot="1">
      <c r="A86" s="9">
        <v>700</v>
      </c>
      <c r="B86" s="906" t="s">
        <v>220</v>
      </c>
      <c r="C86" s="907"/>
      <c r="D86" s="908"/>
      <c r="E86" s="10">
        <f>E87+E102</f>
        <v>11920</v>
      </c>
      <c r="F86" s="10">
        <f>F87+F102</f>
        <v>0</v>
      </c>
      <c r="G86" s="57">
        <f>E86-F86</f>
        <v>11920</v>
      </c>
    </row>
    <row r="87" spans="1:6" s="16" customFormat="1" ht="19.5" customHeight="1" hidden="1">
      <c r="A87" s="144"/>
      <c r="B87" s="55">
        <v>70005</v>
      </c>
      <c r="C87" s="910" t="s">
        <v>221</v>
      </c>
      <c r="D87" s="911"/>
      <c r="E87" s="56">
        <f>E99</f>
        <v>0</v>
      </c>
      <c r="F87" s="56">
        <f>SUM(F94:F101)</f>
        <v>0</v>
      </c>
    </row>
    <row r="88" spans="1:6" s="22" customFormat="1" ht="25.5" hidden="1">
      <c r="A88" s="151"/>
      <c r="B88" s="46"/>
      <c r="C88" s="158" t="s">
        <v>222</v>
      </c>
      <c r="D88" s="59" t="s">
        <v>223</v>
      </c>
      <c r="E88" s="37"/>
      <c r="F88" s="37"/>
    </row>
    <row r="89" spans="1:6" s="22" customFormat="1" ht="19.5" customHeight="1" hidden="1">
      <c r="A89" s="151"/>
      <c r="B89" s="46"/>
      <c r="C89" s="158" t="s">
        <v>224</v>
      </c>
      <c r="D89" s="61" t="s">
        <v>225</v>
      </c>
      <c r="E89" s="37"/>
      <c r="F89" s="37"/>
    </row>
    <row r="90" spans="1:6" s="22" customFormat="1" ht="63.75" hidden="1">
      <c r="A90" s="151"/>
      <c r="B90" s="46"/>
      <c r="C90" s="159" t="s">
        <v>203</v>
      </c>
      <c r="D90" s="36" t="s">
        <v>204</v>
      </c>
      <c r="E90" s="34"/>
      <c r="F90" s="26"/>
    </row>
    <row r="91" spans="1:6" s="22" customFormat="1" ht="18.75" customHeight="1" hidden="1">
      <c r="A91" s="151"/>
      <c r="B91" s="46"/>
      <c r="C91" s="159" t="s">
        <v>197</v>
      </c>
      <c r="D91" s="62" t="s">
        <v>198</v>
      </c>
      <c r="E91" s="34"/>
      <c r="F91" s="26"/>
    </row>
    <row r="92" spans="1:6" s="22" customFormat="1" ht="19.5" customHeight="1" hidden="1">
      <c r="A92" s="151"/>
      <c r="B92" s="46"/>
      <c r="C92" s="159" t="s">
        <v>226</v>
      </c>
      <c r="D92" s="25" t="s">
        <v>227</v>
      </c>
      <c r="E92" s="34"/>
      <c r="F92" s="26"/>
    </row>
    <row r="93" spans="1:6" s="22" customFormat="1" ht="28.5" customHeight="1" hidden="1">
      <c r="A93" s="151"/>
      <c r="B93" s="46"/>
      <c r="C93" s="179">
        <v>6298</v>
      </c>
      <c r="D93" s="33" t="s">
        <v>182</v>
      </c>
      <c r="E93" s="26"/>
      <c r="F93" s="26"/>
    </row>
    <row r="94" spans="1:6" s="22" customFormat="1" ht="19.5" customHeight="1" hidden="1">
      <c r="A94" s="151"/>
      <c r="B94" s="46"/>
      <c r="C94" s="99" t="s">
        <v>172</v>
      </c>
      <c r="D94" s="177" t="s">
        <v>173</v>
      </c>
      <c r="E94" s="186"/>
      <c r="F94" s="186"/>
    </row>
    <row r="95" spans="1:6" s="22" customFormat="1" ht="19.5" customHeight="1" hidden="1">
      <c r="A95" s="151"/>
      <c r="B95" s="46"/>
      <c r="C95" s="158" t="s">
        <v>228</v>
      </c>
      <c r="D95" s="39" t="s">
        <v>229</v>
      </c>
      <c r="E95" s="21"/>
      <c r="F95" s="21"/>
    </row>
    <row r="96" spans="1:6" s="22" customFormat="1" ht="19.5" customHeight="1" hidden="1">
      <c r="A96" s="151"/>
      <c r="B96" s="46"/>
      <c r="C96" s="159" t="s">
        <v>213</v>
      </c>
      <c r="D96" s="25" t="s">
        <v>214</v>
      </c>
      <c r="E96" s="26"/>
      <c r="F96" s="26"/>
    </row>
    <row r="97" spans="1:6" s="22" customFormat="1" ht="19.5" customHeight="1" hidden="1">
      <c r="A97" s="151"/>
      <c r="B97" s="46"/>
      <c r="C97" s="159" t="s">
        <v>230</v>
      </c>
      <c r="D97" s="63" t="s">
        <v>231</v>
      </c>
      <c r="E97" s="26"/>
      <c r="F97" s="26"/>
    </row>
    <row r="98" spans="1:6" s="22" customFormat="1" ht="16.5" customHeight="1" hidden="1">
      <c r="A98" s="151"/>
      <c r="B98" s="146"/>
      <c r="C98" s="38" t="s">
        <v>168</v>
      </c>
      <c r="D98" s="133" t="s">
        <v>389</v>
      </c>
      <c r="E98" s="21"/>
      <c r="F98" s="21"/>
    </row>
    <row r="99" spans="1:6" s="22" customFormat="1" ht="16.5" customHeight="1" hidden="1">
      <c r="A99" s="151"/>
      <c r="B99" s="46"/>
      <c r="C99" s="159" t="s">
        <v>183</v>
      </c>
      <c r="D99" s="138" t="s">
        <v>388</v>
      </c>
      <c r="E99" s="26"/>
      <c r="F99" s="26"/>
    </row>
    <row r="100" spans="1:7" s="206" customFormat="1" ht="16.5" customHeight="1" hidden="1">
      <c r="A100" s="151"/>
      <c r="B100" s="46"/>
      <c r="C100" s="211"/>
      <c r="D100" s="938" t="s">
        <v>414</v>
      </c>
      <c r="E100" s="938"/>
      <c r="F100" s="939"/>
      <c r="G100" s="205"/>
    </row>
    <row r="101" spans="1:6" s="22" customFormat="1" ht="19.5" customHeight="1" hidden="1">
      <c r="A101" s="151"/>
      <c r="B101" s="46"/>
      <c r="C101" s="160" t="s">
        <v>183</v>
      </c>
      <c r="D101" s="25" t="s">
        <v>184</v>
      </c>
      <c r="E101" s="26"/>
      <c r="F101" s="26"/>
    </row>
    <row r="102" spans="1:6" s="16" customFormat="1" ht="17.25" customHeight="1">
      <c r="A102" s="144"/>
      <c r="B102" s="30">
        <v>70095</v>
      </c>
      <c r="C102" s="909" t="s">
        <v>196</v>
      </c>
      <c r="D102" s="901"/>
      <c r="E102" s="31">
        <f>E103</f>
        <v>11920</v>
      </c>
      <c r="F102" s="31">
        <f>F106</f>
        <v>0</v>
      </c>
    </row>
    <row r="103" spans="1:8" s="22" customFormat="1" ht="15" customHeight="1">
      <c r="A103" s="151"/>
      <c r="B103" s="46"/>
      <c r="C103" s="159"/>
      <c r="D103" s="174" t="s">
        <v>376</v>
      </c>
      <c r="E103" s="72">
        <f>E104+E105</f>
        <v>11920</v>
      </c>
      <c r="F103" s="72">
        <f>SUM(F104:F105)</f>
        <v>0</v>
      </c>
      <c r="H103" s="101"/>
    </row>
    <row r="104" spans="1:8" s="16" customFormat="1" ht="15.75" customHeight="1" thickBot="1">
      <c r="A104" s="144"/>
      <c r="B104" s="141"/>
      <c r="C104" s="219"/>
      <c r="D104" s="229" t="s">
        <v>476</v>
      </c>
      <c r="E104" s="230">
        <v>2970</v>
      </c>
      <c r="F104" s="287"/>
      <c r="H104" s="114"/>
    </row>
    <row r="105" spans="1:8" s="16" customFormat="1" ht="15.75" customHeight="1" hidden="1" thickBot="1">
      <c r="A105" s="144"/>
      <c r="B105" s="141"/>
      <c r="C105" s="219"/>
      <c r="D105" s="292" t="s">
        <v>384</v>
      </c>
      <c r="E105" s="212">
        <f>6000+2950</f>
        <v>8950</v>
      </c>
      <c r="F105" s="242"/>
      <c r="H105" s="114"/>
    </row>
    <row r="106" spans="1:6" s="22" customFormat="1" ht="20.25" customHeight="1" hidden="1">
      <c r="A106" s="151"/>
      <c r="B106" s="146"/>
      <c r="C106" s="38" t="s">
        <v>168</v>
      </c>
      <c r="D106" s="133" t="s">
        <v>389</v>
      </c>
      <c r="E106" s="21"/>
      <c r="F106" s="21"/>
    </row>
    <row r="107" spans="1:6" s="22" customFormat="1" ht="16.5" customHeight="1" hidden="1">
      <c r="A107" s="151"/>
      <c r="B107" s="46"/>
      <c r="C107" s="176" t="s">
        <v>170</v>
      </c>
      <c r="D107" s="184" t="s">
        <v>171</v>
      </c>
      <c r="E107" s="186"/>
      <c r="F107" s="100"/>
    </row>
    <row r="108" spans="1:6" s="22" customFormat="1" ht="19.5" customHeight="1" hidden="1">
      <c r="A108" s="151"/>
      <c r="B108" s="46"/>
      <c r="C108" s="176" t="s">
        <v>209</v>
      </c>
      <c r="D108" s="184" t="s">
        <v>210</v>
      </c>
      <c r="E108" s="186"/>
      <c r="F108" s="100"/>
    </row>
    <row r="109" spans="1:6" s="22" customFormat="1" ht="19.5" customHeight="1" hidden="1" thickBot="1">
      <c r="A109" s="151"/>
      <c r="B109" s="46"/>
      <c r="C109" s="155" t="s">
        <v>213</v>
      </c>
      <c r="D109" s="20" t="s">
        <v>214</v>
      </c>
      <c r="E109" s="21"/>
      <c r="F109" s="21"/>
    </row>
    <row r="110" spans="1:6" s="11" customFormat="1" ht="20.25" customHeight="1" hidden="1" thickBot="1">
      <c r="A110" s="9">
        <v>710</v>
      </c>
      <c r="B110" s="906" t="s">
        <v>232</v>
      </c>
      <c r="C110" s="907"/>
      <c r="D110" s="908"/>
      <c r="E110" s="10">
        <f>E119+E111</f>
        <v>0</v>
      </c>
      <c r="F110" s="153">
        <f>F111</f>
        <v>0</v>
      </c>
    </row>
    <row r="111" spans="1:6" s="16" customFormat="1" ht="18.75" customHeight="1" hidden="1">
      <c r="A111" s="58"/>
      <c r="B111" s="14">
        <v>71004</v>
      </c>
      <c r="C111" s="910" t="s">
        <v>233</v>
      </c>
      <c r="D111" s="911"/>
      <c r="E111" s="15">
        <f>E112</f>
        <v>0</v>
      </c>
      <c r="F111" s="15">
        <f>F112</f>
        <v>0</v>
      </c>
    </row>
    <row r="112" spans="1:8" s="22" customFormat="1" ht="15" customHeight="1" hidden="1">
      <c r="A112" s="151"/>
      <c r="B112" s="46"/>
      <c r="C112" s="159"/>
      <c r="D112" s="174" t="s">
        <v>376</v>
      </c>
      <c r="E112" s="72"/>
      <c r="F112" s="72">
        <f>SUM(F113:F114)</f>
        <v>0</v>
      </c>
      <c r="H112" s="101"/>
    </row>
    <row r="113" spans="1:8" s="16" customFormat="1" ht="15.75" customHeight="1" hidden="1">
      <c r="A113" s="144"/>
      <c r="B113" s="141"/>
      <c r="C113" s="219"/>
      <c r="D113" s="229" t="s">
        <v>476</v>
      </c>
      <c r="E113" s="230"/>
      <c r="F113" s="287"/>
      <c r="H113" s="114"/>
    </row>
    <row r="114" spans="1:8" s="16" customFormat="1" ht="15.75" customHeight="1" hidden="1">
      <c r="A114" s="144"/>
      <c r="B114" s="141"/>
      <c r="C114" s="219"/>
      <c r="D114" s="292" t="s">
        <v>384</v>
      </c>
      <c r="E114" s="212"/>
      <c r="F114" s="242"/>
      <c r="H114" s="114"/>
    </row>
    <row r="115" spans="1:8" s="22" customFormat="1" ht="21.75" customHeight="1" hidden="1">
      <c r="A115" s="40"/>
      <c r="B115" s="64"/>
      <c r="C115" s="42" t="s">
        <v>172</v>
      </c>
      <c r="D115" s="43" t="s">
        <v>173</v>
      </c>
      <c r="E115" s="44"/>
      <c r="F115" s="44"/>
      <c r="H115" s="114"/>
    </row>
    <row r="116" spans="1:8" s="22" customFormat="1" ht="8.25" customHeight="1" hidden="1">
      <c r="A116" s="151"/>
      <c r="B116" s="46"/>
      <c r="C116" s="47"/>
      <c r="D116" s="48"/>
      <c r="E116" s="49"/>
      <c r="F116" s="49"/>
      <c r="H116" s="114"/>
    </row>
    <row r="117" spans="1:8" s="6" customFormat="1" ht="8.25" customHeight="1" hidden="1" thickBot="1">
      <c r="A117" s="65">
        <v>1</v>
      </c>
      <c r="B117" s="65">
        <v>2</v>
      </c>
      <c r="C117" s="65">
        <v>3</v>
      </c>
      <c r="D117" s="65">
        <v>4</v>
      </c>
      <c r="E117" s="65">
        <v>5</v>
      </c>
      <c r="F117" s="65">
        <v>6</v>
      </c>
      <c r="H117" s="114"/>
    </row>
    <row r="118" spans="1:7" s="11" customFormat="1" ht="19.5" customHeight="1" hidden="1" thickBot="1">
      <c r="A118" s="9">
        <v>750</v>
      </c>
      <c r="B118" s="906" t="s">
        <v>234</v>
      </c>
      <c r="C118" s="907"/>
      <c r="D118" s="908"/>
      <c r="E118" s="10">
        <f>E131+E119+E125+E170+E177</f>
        <v>0</v>
      </c>
      <c r="F118" s="10">
        <f>F177+F131</f>
        <v>0</v>
      </c>
      <c r="G118" s="57">
        <f>E118-F118</f>
        <v>0</v>
      </c>
    </row>
    <row r="119" spans="1:6" s="16" customFormat="1" ht="18.75" customHeight="1" hidden="1">
      <c r="A119" s="58"/>
      <c r="B119" s="14">
        <v>75011</v>
      </c>
      <c r="C119" s="14"/>
      <c r="D119" s="14" t="s">
        <v>235</v>
      </c>
      <c r="E119" s="15">
        <f>SUM(E120:E121)</f>
        <v>0</v>
      </c>
      <c r="F119" s="15">
        <f>SUM(F122:F124)</f>
        <v>0</v>
      </c>
    </row>
    <row r="120" spans="1:6" s="22" customFormat="1" ht="51" hidden="1">
      <c r="A120" s="27"/>
      <c r="B120" s="66"/>
      <c r="C120" s="19" t="s">
        <v>236</v>
      </c>
      <c r="D120" s="39" t="s">
        <v>237</v>
      </c>
      <c r="E120" s="37"/>
      <c r="F120" s="21"/>
    </row>
    <row r="121" spans="1:6" s="22" customFormat="1" ht="51" hidden="1">
      <c r="A121" s="17"/>
      <c r="B121" s="32"/>
      <c r="C121" s="24" t="s">
        <v>238</v>
      </c>
      <c r="D121" s="33" t="s">
        <v>239</v>
      </c>
      <c r="E121" s="34"/>
      <c r="F121" s="26"/>
    </row>
    <row r="122" spans="1:6" s="22" customFormat="1" ht="16.5" customHeight="1" hidden="1">
      <c r="A122" s="17"/>
      <c r="B122" s="23"/>
      <c r="C122" s="24" t="s">
        <v>160</v>
      </c>
      <c r="D122" s="25" t="s">
        <v>161</v>
      </c>
      <c r="E122" s="26"/>
      <c r="F122" s="26"/>
    </row>
    <row r="123" spans="1:6" s="22" customFormat="1" ht="16.5" customHeight="1" hidden="1">
      <c r="A123" s="17"/>
      <c r="B123" s="23"/>
      <c r="C123" s="24" t="s">
        <v>164</v>
      </c>
      <c r="D123" s="25" t="s">
        <v>165</v>
      </c>
      <c r="E123" s="26"/>
      <c r="F123" s="26"/>
    </row>
    <row r="124" spans="1:6" s="22" customFormat="1" ht="16.5" customHeight="1" hidden="1">
      <c r="A124" s="17"/>
      <c r="B124" s="23"/>
      <c r="C124" s="28" t="s">
        <v>166</v>
      </c>
      <c r="D124" s="25" t="s">
        <v>167</v>
      </c>
      <c r="E124" s="26"/>
      <c r="F124" s="26"/>
    </row>
    <row r="125" spans="1:6" s="16" customFormat="1" ht="22.5" customHeight="1" hidden="1">
      <c r="A125" s="67"/>
      <c r="B125" s="30">
        <v>75022</v>
      </c>
      <c r="C125" s="30"/>
      <c r="D125" s="30" t="s">
        <v>240</v>
      </c>
      <c r="E125" s="31"/>
      <c r="F125" s="31">
        <f>SUM(F126:F130)</f>
        <v>0</v>
      </c>
    </row>
    <row r="126" spans="1:6" s="22" customFormat="1" ht="15.75" customHeight="1" hidden="1">
      <c r="A126" s="17"/>
      <c r="B126" s="18"/>
      <c r="C126" s="19" t="s">
        <v>241</v>
      </c>
      <c r="D126" s="20" t="s">
        <v>242</v>
      </c>
      <c r="E126" s="21"/>
      <c r="F126" s="21"/>
    </row>
    <row r="127" spans="1:6" s="22" customFormat="1" ht="15.75" customHeight="1" hidden="1">
      <c r="A127" s="17"/>
      <c r="B127" s="23"/>
      <c r="C127" s="24" t="s">
        <v>170</v>
      </c>
      <c r="D127" s="25" t="s">
        <v>171</v>
      </c>
      <c r="E127" s="26"/>
      <c r="F127" s="26"/>
    </row>
    <row r="128" spans="1:6" s="22" customFormat="1" ht="15.75" customHeight="1" hidden="1">
      <c r="A128" s="17"/>
      <c r="B128" s="23"/>
      <c r="C128" s="24" t="s">
        <v>243</v>
      </c>
      <c r="D128" s="25" t="s">
        <v>244</v>
      </c>
      <c r="E128" s="26"/>
      <c r="F128" s="26"/>
    </row>
    <row r="129" spans="1:6" s="22" customFormat="1" ht="15.75" customHeight="1" hidden="1">
      <c r="A129" s="17"/>
      <c r="B129" s="23"/>
      <c r="C129" s="24" t="s">
        <v>172</v>
      </c>
      <c r="D129" s="25" t="s">
        <v>173</v>
      </c>
      <c r="E129" s="26"/>
      <c r="F129" s="26"/>
    </row>
    <row r="130" spans="1:6" s="22" customFormat="1" ht="15.75" customHeight="1" hidden="1">
      <c r="A130" s="17"/>
      <c r="B130" s="23"/>
      <c r="C130" s="28" t="s">
        <v>245</v>
      </c>
      <c r="D130" s="25" t="s">
        <v>246</v>
      </c>
      <c r="E130" s="26"/>
      <c r="F130" s="26"/>
    </row>
    <row r="131" spans="1:6" s="16" customFormat="1" ht="16.5" customHeight="1" hidden="1">
      <c r="A131" s="144"/>
      <c r="B131" s="30">
        <v>75023</v>
      </c>
      <c r="C131" s="909" t="s">
        <v>247</v>
      </c>
      <c r="D131" s="901"/>
      <c r="E131" s="31">
        <f>E139</f>
        <v>0</v>
      </c>
      <c r="F131" s="31">
        <f>F139</f>
        <v>0</v>
      </c>
    </row>
    <row r="132" spans="1:6" s="22" customFormat="1" ht="17.25" customHeight="1" hidden="1">
      <c r="A132" s="151"/>
      <c r="B132" s="46"/>
      <c r="C132" s="99" t="s">
        <v>250</v>
      </c>
      <c r="D132" s="177" t="s">
        <v>251</v>
      </c>
      <c r="E132" s="100"/>
      <c r="F132" s="100"/>
    </row>
    <row r="133" spans="1:6" s="22" customFormat="1" ht="17.25" customHeight="1" hidden="1">
      <c r="A133" s="151"/>
      <c r="B133" s="46"/>
      <c r="C133" s="99" t="s">
        <v>160</v>
      </c>
      <c r="D133" s="177" t="s">
        <v>161</v>
      </c>
      <c r="E133" s="100"/>
      <c r="F133" s="100"/>
    </row>
    <row r="134" spans="1:6" s="22" customFormat="1" ht="17.25" customHeight="1" hidden="1">
      <c r="A134" s="151"/>
      <c r="B134" s="46"/>
      <c r="C134" s="99" t="s">
        <v>162</v>
      </c>
      <c r="D134" s="177" t="s">
        <v>163</v>
      </c>
      <c r="E134" s="100"/>
      <c r="F134" s="100"/>
    </row>
    <row r="135" spans="1:6" s="22" customFormat="1" ht="17.25" customHeight="1" hidden="1">
      <c r="A135" s="151"/>
      <c r="B135" s="46"/>
      <c r="C135" s="99" t="s">
        <v>164</v>
      </c>
      <c r="D135" s="177" t="s">
        <v>165</v>
      </c>
      <c r="E135" s="100"/>
      <c r="F135" s="100"/>
    </row>
    <row r="136" spans="1:6" s="22" customFormat="1" ht="17.25" customHeight="1" hidden="1">
      <c r="A136" s="151"/>
      <c r="B136" s="46"/>
      <c r="C136" s="99" t="s">
        <v>166</v>
      </c>
      <c r="D136" s="177" t="s">
        <v>167</v>
      </c>
      <c r="E136" s="100"/>
      <c r="F136" s="100"/>
    </row>
    <row r="137" spans="1:6" s="22" customFormat="1" ht="17.25" customHeight="1" hidden="1">
      <c r="A137" s="151"/>
      <c r="B137" s="46"/>
      <c r="C137" s="99" t="s">
        <v>252</v>
      </c>
      <c r="D137" s="177" t="s">
        <v>253</v>
      </c>
      <c r="E137" s="100"/>
      <c r="F137" s="100"/>
    </row>
    <row r="138" spans="1:6" s="22" customFormat="1" ht="17.25" customHeight="1" hidden="1">
      <c r="A138" s="151"/>
      <c r="B138" s="46"/>
      <c r="C138" s="99" t="s">
        <v>168</v>
      </c>
      <c r="D138" s="177" t="s">
        <v>169</v>
      </c>
      <c r="E138" s="100"/>
      <c r="F138" s="100"/>
    </row>
    <row r="139" spans="1:8" s="22" customFormat="1" ht="18.75" customHeight="1" hidden="1">
      <c r="A139" s="151"/>
      <c r="B139" s="46"/>
      <c r="C139" s="159"/>
      <c r="D139" s="174" t="s">
        <v>376</v>
      </c>
      <c r="E139" s="72">
        <f>SUM(E140:E141)</f>
        <v>0</v>
      </c>
      <c r="F139" s="72">
        <f>SUM(F140:F141)</f>
        <v>0</v>
      </c>
      <c r="H139" s="101"/>
    </row>
    <row r="140" spans="1:8" s="16" customFormat="1" ht="15.75" customHeight="1" hidden="1" thickBot="1">
      <c r="A140" s="144"/>
      <c r="B140" s="141"/>
      <c r="C140" s="219"/>
      <c r="D140" s="229" t="s">
        <v>476</v>
      </c>
      <c r="E140" s="230"/>
      <c r="F140" s="287"/>
      <c r="H140" s="114"/>
    </row>
    <row r="141" spans="1:8" s="16" customFormat="1" ht="15.75" customHeight="1" hidden="1" thickBot="1">
      <c r="A141" s="144"/>
      <c r="B141" s="141"/>
      <c r="C141" s="219"/>
      <c r="D141" s="292" t="s">
        <v>384</v>
      </c>
      <c r="E141" s="212"/>
      <c r="F141" s="242"/>
      <c r="H141" s="114"/>
    </row>
    <row r="142" spans="1:6" s="22" customFormat="1" ht="15.75" customHeight="1" hidden="1">
      <c r="A142" s="151"/>
      <c r="B142" s="46"/>
      <c r="C142" s="158"/>
      <c r="D142" s="175" t="s">
        <v>389</v>
      </c>
      <c r="E142" s="21"/>
      <c r="F142" s="21"/>
    </row>
    <row r="143" spans="1:6" s="22" customFormat="1" ht="17.25" customHeight="1" hidden="1">
      <c r="A143" s="151"/>
      <c r="B143" s="46"/>
      <c r="C143" s="99" t="s">
        <v>170</v>
      </c>
      <c r="D143" s="220" t="s">
        <v>171</v>
      </c>
      <c r="E143" s="100"/>
      <c r="F143" s="100"/>
    </row>
    <row r="144" spans="1:6" s="16" customFormat="1" ht="13.5" customHeight="1" hidden="1">
      <c r="A144" s="144"/>
      <c r="B144" s="141"/>
      <c r="C144" s="219"/>
      <c r="D144" s="229" t="s">
        <v>400</v>
      </c>
      <c r="E144" s="230"/>
      <c r="F144" s="231"/>
    </row>
    <row r="145" spans="1:6" s="22" customFormat="1" ht="17.25" customHeight="1" hidden="1">
      <c r="A145" s="151"/>
      <c r="B145" s="46"/>
      <c r="C145" s="99" t="s">
        <v>209</v>
      </c>
      <c r="D145" s="221" t="s">
        <v>210</v>
      </c>
      <c r="E145" s="44"/>
      <c r="F145" s="44"/>
    </row>
    <row r="146" spans="1:6" s="22" customFormat="1" ht="17.25" customHeight="1" hidden="1">
      <c r="A146" s="151"/>
      <c r="B146" s="46"/>
      <c r="C146" s="99" t="s">
        <v>218</v>
      </c>
      <c r="D146" s="177" t="s">
        <v>219</v>
      </c>
      <c r="E146" s="100"/>
      <c r="F146" s="100"/>
    </row>
    <row r="147" spans="1:6" s="22" customFormat="1" ht="17.25" customHeight="1" hidden="1">
      <c r="A147" s="151"/>
      <c r="B147" s="46"/>
      <c r="C147" s="99" t="s">
        <v>254</v>
      </c>
      <c r="D147" s="177" t="s">
        <v>255</v>
      </c>
      <c r="E147" s="100"/>
      <c r="F147" s="100"/>
    </row>
    <row r="148" spans="1:6" s="16" customFormat="1" ht="19.5" customHeight="1" hidden="1">
      <c r="A148" s="144"/>
      <c r="B148" s="141"/>
      <c r="C148" s="216"/>
      <c r="D148" s="134" t="s">
        <v>377</v>
      </c>
      <c r="E148" s="217"/>
      <c r="F148" s="217"/>
    </row>
    <row r="149" spans="1:6" s="22" customFormat="1" ht="17.25" customHeight="1" hidden="1">
      <c r="A149" s="151"/>
      <c r="B149" s="46"/>
      <c r="C149" s="99" t="s">
        <v>172</v>
      </c>
      <c r="D149" s="177" t="s">
        <v>173</v>
      </c>
      <c r="E149" s="100"/>
      <c r="F149" s="100"/>
    </row>
    <row r="150" spans="1:6" s="16" customFormat="1" ht="15.75" customHeight="1" hidden="1">
      <c r="A150" s="144"/>
      <c r="B150" s="141"/>
      <c r="C150" s="142"/>
      <c r="D150" s="218" t="s">
        <v>401</v>
      </c>
      <c r="E150" s="212"/>
      <c r="F150" s="79"/>
    </row>
    <row r="151" spans="1:6" s="16" customFormat="1" ht="15.75" customHeight="1" hidden="1">
      <c r="A151" s="144"/>
      <c r="B151" s="141"/>
      <c r="C151" s="142"/>
      <c r="D151" s="215" t="s">
        <v>427</v>
      </c>
      <c r="E151" s="233"/>
      <c r="F151" s="233"/>
    </row>
    <row r="152" spans="1:6" s="22" customFormat="1" ht="17.25" customHeight="1" hidden="1">
      <c r="A152" s="151"/>
      <c r="B152" s="46"/>
      <c r="C152" s="158" t="s">
        <v>256</v>
      </c>
      <c r="D152" s="62" t="s">
        <v>257</v>
      </c>
      <c r="E152" s="34"/>
      <c r="F152" s="34"/>
    </row>
    <row r="153" spans="1:6" s="22" customFormat="1" ht="25.5" hidden="1">
      <c r="A153" s="151"/>
      <c r="B153" s="46"/>
      <c r="C153" s="159" t="s">
        <v>258</v>
      </c>
      <c r="D153" s="36" t="s">
        <v>259</v>
      </c>
      <c r="E153" s="34"/>
      <c r="F153" s="34"/>
    </row>
    <row r="154" spans="1:6" s="22" customFormat="1" ht="25.5" hidden="1">
      <c r="A154" s="151"/>
      <c r="B154" s="46"/>
      <c r="C154" s="159" t="s">
        <v>260</v>
      </c>
      <c r="D154" s="36" t="s">
        <v>261</v>
      </c>
      <c r="E154" s="34"/>
      <c r="F154" s="34"/>
    </row>
    <row r="155" spans="1:6" s="22" customFormat="1" ht="25.5" hidden="1">
      <c r="A155" s="151"/>
      <c r="B155" s="46"/>
      <c r="C155" s="159" t="s">
        <v>228</v>
      </c>
      <c r="D155" s="36" t="s">
        <v>229</v>
      </c>
      <c r="E155" s="34"/>
      <c r="F155" s="34"/>
    </row>
    <row r="156" spans="1:6" s="22" customFormat="1" ht="16.5" customHeight="1" hidden="1">
      <c r="A156" s="151"/>
      <c r="B156" s="46"/>
      <c r="C156" s="159" t="s">
        <v>245</v>
      </c>
      <c r="D156" s="62" t="s">
        <v>246</v>
      </c>
      <c r="E156" s="34"/>
      <c r="F156" s="34"/>
    </row>
    <row r="157" spans="1:6" s="22" customFormat="1" ht="16.5" customHeight="1" hidden="1">
      <c r="A157" s="151"/>
      <c r="B157" s="46"/>
      <c r="C157" s="159" t="s">
        <v>213</v>
      </c>
      <c r="D157" s="62" t="s">
        <v>214</v>
      </c>
      <c r="E157" s="34"/>
      <c r="F157" s="34"/>
    </row>
    <row r="158" spans="1:6" s="22" customFormat="1" ht="14.25" customHeight="1" hidden="1">
      <c r="A158" s="151"/>
      <c r="B158" s="46"/>
      <c r="C158" s="202" t="s">
        <v>174</v>
      </c>
      <c r="D158" s="62" t="s">
        <v>175</v>
      </c>
      <c r="E158" s="34"/>
      <c r="F158" s="34"/>
    </row>
    <row r="159" spans="1:6" s="22" customFormat="1" ht="12" customHeight="1" hidden="1">
      <c r="A159" s="151"/>
      <c r="B159" s="46"/>
      <c r="C159" s="47"/>
      <c r="D159" s="234"/>
      <c r="E159" s="235"/>
      <c r="F159" s="235"/>
    </row>
    <row r="160" spans="1:6" s="6" customFormat="1" ht="7.5" customHeight="1" hidden="1">
      <c r="A160" s="152">
        <v>1</v>
      </c>
      <c r="B160" s="150">
        <v>2</v>
      </c>
      <c r="C160" s="50">
        <v>3</v>
      </c>
      <c r="D160" s="236">
        <v>4</v>
      </c>
      <c r="E160" s="236"/>
      <c r="F160" s="236"/>
    </row>
    <row r="161" spans="1:6" s="16" customFormat="1" ht="15.75" customHeight="1" hidden="1">
      <c r="A161" s="144"/>
      <c r="B161" s="141"/>
      <c r="C161" s="142"/>
      <c r="D161" s="215" t="s">
        <v>408</v>
      </c>
      <c r="E161" s="233"/>
      <c r="F161" s="233"/>
    </row>
    <row r="162" spans="1:6" s="22" customFormat="1" ht="25.5" hidden="1">
      <c r="A162" s="151"/>
      <c r="B162" s="146"/>
      <c r="C162" s="176" t="s">
        <v>396</v>
      </c>
      <c r="D162" s="232" t="s">
        <v>397</v>
      </c>
      <c r="E162" s="44"/>
      <c r="F162" s="44"/>
    </row>
    <row r="163" spans="1:6" s="22" customFormat="1" ht="25.5" hidden="1">
      <c r="A163" s="151"/>
      <c r="B163" s="46"/>
      <c r="C163" s="155" t="s">
        <v>262</v>
      </c>
      <c r="D163" s="39" t="s">
        <v>263</v>
      </c>
      <c r="E163" s="21"/>
      <c r="F163" s="21"/>
    </row>
    <row r="164" spans="1:6" s="22" customFormat="1" ht="25.5" hidden="1">
      <c r="A164" s="151"/>
      <c r="B164" s="46"/>
      <c r="C164" s="99" t="s">
        <v>264</v>
      </c>
      <c r="D164" s="237" t="s">
        <v>265</v>
      </c>
      <c r="E164" s="238"/>
      <c r="F164" s="238"/>
    </row>
    <row r="165" spans="1:6" s="16" customFormat="1" ht="15.75" customHeight="1" hidden="1">
      <c r="A165" s="144"/>
      <c r="B165" s="141"/>
      <c r="C165" s="219"/>
      <c r="D165" s="239" t="s">
        <v>402</v>
      </c>
      <c r="E165" s="240"/>
      <c r="F165" s="240"/>
    </row>
    <row r="166" spans="1:6" s="22" customFormat="1" ht="19.5" customHeight="1" hidden="1">
      <c r="A166" s="151"/>
      <c r="B166" s="46"/>
      <c r="C166" s="158" t="s">
        <v>183</v>
      </c>
      <c r="D166" s="20" t="s">
        <v>184</v>
      </c>
      <c r="E166" s="21"/>
      <c r="F166" s="21"/>
    </row>
    <row r="167" spans="1:6" s="22" customFormat="1" ht="25.5" hidden="1">
      <c r="A167" s="151"/>
      <c r="B167" s="46"/>
      <c r="C167" s="159" t="s">
        <v>266</v>
      </c>
      <c r="D167" s="33" t="s">
        <v>267</v>
      </c>
      <c r="E167" s="26"/>
      <c r="F167" s="26"/>
    </row>
    <row r="168" spans="1:6" s="22" customFormat="1" ht="17.25" customHeight="1" hidden="1">
      <c r="A168" s="151"/>
      <c r="B168" s="46"/>
      <c r="C168" s="159" t="s">
        <v>185</v>
      </c>
      <c r="D168" s="25" t="s">
        <v>184</v>
      </c>
      <c r="E168" s="26"/>
      <c r="F168" s="26"/>
    </row>
    <row r="169" spans="1:6" s="22" customFormat="1" ht="17.25" customHeight="1" hidden="1">
      <c r="A169" s="151"/>
      <c r="B169" s="146"/>
      <c r="C169" s="28" t="s">
        <v>268</v>
      </c>
      <c r="D169" s="25" t="s">
        <v>184</v>
      </c>
      <c r="E169" s="26"/>
      <c r="F169" s="26"/>
    </row>
    <row r="170" spans="1:6" s="16" customFormat="1" ht="22.5" customHeight="1" hidden="1">
      <c r="A170" s="144"/>
      <c r="B170" s="30">
        <v>75075</v>
      </c>
      <c r="C170" s="30"/>
      <c r="D170" s="30" t="s">
        <v>269</v>
      </c>
      <c r="E170" s="31"/>
      <c r="F170" s="31">
        <f>F171</f>
        <v>0</v>
      </c>
    </row>
    <row r="171" spans="1:6" s="22" customFormat="1" ht="20.25" customHeight="1" hidden="1">
      <c r="A171" s="151"/>
      <c r="B171" s="146"/>
      <c r="C171" s="38" t="s">
        <v>168</v>
      </c>
      <c r="D171" s="133" t="s">
        <v>389</v>
      </c>
      <c r="E171" s="21"/>
      <c r="F171" s="21"/>
    </row>
    <row r="172" spans="1:6" s="22" customFormat="1" ht="17.25" customHeight="1" hidden="1">
      <c r="A172" s="151"/>
      <c r="B172" s="46"/>
      <c r="C172" s="158" t="s">
        <v>168</v>
      </c>
      <c r="D172" s="20" t="s">
        <v>169</v>
      </c>
      <c r="E172" s="21"/>
      <c r="F172" s="21"/>
    </row>
    <row r="173" spans="1:6" s="22" customFormat="1" ht="17.25" customHeight="1" hidden="1">
      <c r="A173" s="151"/>
      <c r="B173" s="46"/>
      <c r="C173" s="159" t="s">
        <v>170</v>
      </c>
      <c r="D173" s="25" t="s">
        <v>171</v>
      </c>
      <c r="E173" s="26"/>
      <c r="F173" s="26"/>
    </row>
    <row r="174" spans="1:6" s="22" customFormat="1" ht="17.25" customHeight="1" hidden="1">
      <c r="A174" s="151"/>
      <c r="B174" s="46"/>
      <c r="C174" s="159" t="s">
        <v>243</v>
      </c>
      <c r="D174" s="25" t="s">
        <v>244</v>
      </c>
      <c r="E174" s="26"/>
      <c r="F174" s="26"/>
    </row>
    <row r="175" spans="1:6" s="22" customFormat="1" ht="17.25" customHeight="1" hidden="1">
      <c r="A175" s="151"/>
      <c r="B175" s="46"/>
      <c r="C175" s="159" t="s">
        <v>172</v>
      </c>
      <c r="D175" s="25" t="s">
        <v>173</v>
      </c>
      <c r="E175" s="26"/>
      <c r="F175" s="26"/>
    </row>
    <row r="176" spans="1:6" s="22" customFormat="1" ht="17.25" customHeight="1" hidden="1">
      <c r="A176" s="151"/>
      <c r="B176" s="146"/>
      <c r="C176" s="28" t="s">
        <v>213</v>
      </c>
      <c r="D176" s="25" t="s">
        <v>214</v>
      </c>
      <c r="E176" s="26"/>
      <c r="F176" s="26"/>
    </row>
    <row r="177" spans="1:6" s="16" customFormat="1" ht="18.75" customHeight="1" hidden="1">
      <c r="A177" s="144"/>
      <c r="B177" s="30">
        <v>75095</v>
      </c>
      <c r="C177" s="30"/>
      <c r="D177" s="350" t="s">
        <v>196</v>
      </c>
      <c r="E177" s="173">
        <f>E179</f>
        <v>0</v>
      </c>
      <c r="F177" s="31">
        <f>F179</f>
        <v>0</v>
      </c>
    </row>
    <row r="178" spans="1:6" s="22" customFormat="1" ht="19.5" customHeight="1" hidden="1">
      <c r="A178" s="151"/>
      <c r="B178" s="46"/>
      <c r="C178" s="155" t="s">
        <v>213</v>
      </c>
      <c r="D178" s="20" t="s">
        <v>214</v>
      </c>
      <c r="E178" s="21"/>
      <c r="F178" s="21"/>
    </row>
    <row r="179" spans="1:6" s="22" customFormat="1" ht="20.25" customHeight="1" hidden="1">
      <c r="A179" s="250"/>
      <c r="B179" s="349"/>
      <c r="C179" s="42" t="s">
        <v>168</v>
      </c>
      <c r="D179" s="172" t="s">
        <v>387</v>
      </c>
      <c r="E179" s="44"/>
      <c r="F179" s="44"/>
    </row>
    <row r="180" spans="1:6" ht="5.25" customHeight="1" hidden="1" thickBot="1">
      <c r="A180" s="3"/>
      <c r="B180" s="3"/>
      <c r="C180" s="3"/>
      <c r="D180" s="3"/>
      <c r="E180" s="3"/>
      <c r="F180" s="3"/>
    </row>
    <row r="181" spans="1:6" s="4" customFormat="1" ht="14.25" customHeight="1" hidden="1">
      <c r="A181" s="886" t="s">
        <v>152</v>
      </c>
      <c r="B181" s="886" t="s">
        <v>153</v>
      </c>
      <c r="C181" s="886" t="s">
        <v>154</v>
      </c>
      <c r="D181" s="886" t="s">
        <v>155</v>
      </c>
      <c r="E181" s="891" t="s">
        <v>422</v>
      </c>
      <c r="F181" s="891" t="s">
        <v>423</v>
      </c>
    </row>
    <row r="182" spans="1:6" s="4" customFormat="1" ht="15" customHeight="1" hidden="1" thickBot="1">
      <c r="A182" s="892"/>
      <c r="B182" s="892"/>
      <c r="C182" s="892"/>
      <c r="D182" s="892"/>
      <c r="E182" s="892"/>
      <c r="F182" s="892"/>
    </row>
    <row r="183" spans="1:6" s="6" customFormat="1" ht="7.5" customHeight="1" hidden="1" thickBot="1">
      <c r="A183" s="339">
        <v>1</v>
      </c>
      <c r="B183" s="5">
        <v>2</v>
      </c>
      <c r="C183" s="5">
        <v>3</v>
      </c>
      <c r="D183" s="5">
        <v>3</v>
      </c>
      <c r="E183" s="5">
        <v>4</v>
      </c>
      <c r="F183" s="5">
        <v>5</v>
      </c>
    </row>
    <row r="184" spans="1:6" s="11" customFormat="1" ht="46.5" customHeight="1" thickBot="1">
      <c r="A184" s="263">
        <v>751</v>
      </c>
      <c r="B184" s="875" t="s">
        <v>270</v>
      </c>
      <c r="C184" s="876"/>
      <c r="D184" s="877"/>
      <c r="E184" s="10">
        <f>E190</f>
        <v>13101</v>
      </c>
      <c r="F184" s="153">
        <f>F185+F202</f>
        <v>0</v>
      </c>
    </row>
    <row r="185" spans="1:6" s="16" customFormat="1" ht="28.5" hidden="1">
      <c r="A185" s="262"/>
      <c r="B185" s="55">
        <v>75101</v>
      </c>
      <c r="C185" s="210"/>
      <c r="D185" s="87" t="s">
        <v>271</v>
      </c>
      <c r="E185" s="56">
        <f>E186</f>
        <v>0</v>
      </c>
      <c r="F185" s="56">
        <f>SUM(F187:F189)</f>
        <v>0</v>
      </c>
    </row>
    <row r="186" spans="1:6" s="22" customFormat="1" ht="51" hidden="1">
      <c r="A186" s="45"/>
      <c r="B186" s="164"/>
      <c r="C186" s="158" t="s">
        <v>236</v>
      </c>
      <c r="D186" s="59" t="s">
        <v>237</v>
      </c>
      <c r="E186" s="37"/>
      <c r="F186" s="21"/>
    </row>
    <row r="187" spans="1:6" s="22" customFormat="1" ht="17.25" customHeight="1" hidden="1">
      <c r="A187" s="45"/>
      <c r="B187" s="46"/>
      <c r="C187" s="159" t="s">
        <v>164</v>
      </c>
      <c r="D187" s="25" t="s">
        <v>165</v>
      </c>
      <c r="E187" s="26"/>
      <c r="F187" s="26"/>
    </row>
    <row r="188" spans="1:6" s="22" customFormat="1" ht="17.25" customHeight="1" hidden="1">
      <c r="A188" s="45"/>
      <c r="B188" s="46"/>
      <c r="C188" s="159" t="s">
        <v>166</v>
      </c>
      <c r="D188" s="25" t="s">
        <v>167</v>
      </c>
      <c r="E188" s="26"/>
      <c r="F188" s="26"/>
    </row>
    <row r="189" spans="1:6" s="22" customFormat="1" ht="17.25" customHeight="1" hidden="1">
      <c r="A189" s="45"/>
      <c r="B189" s="46"/>
      <c r="C189" s="160" t="s">
        <v>168</v>
      </c>
      <c r="D189" s="25" t="s">
        <v>169</v>
      </c>
      <c r="E189" s="26"/>
      <c r="F189" s="26"/>
    </row>
    <row r="190" spans="1:6" s="16" customFormat="1" ht="18.75" customHeight="1">
      <c r="A190" s="58"/>
      <c r="B190" s="30">
        <v>75107</v>
      </c>
      <c r="C190" s="148"/>
      <c r="D190" s="85" t="s">
        <v>607</v>
      </c>
      <c r="E190" s="31">
        <f>E191</f>
        <v>13101</v>
      </c>
      <c r="F190" s="31">
        <f>F191</f>
        <v>0</v>
      </c>
    </row>
    <row r="191" spans="1:6" s="22" customFormat="1" ht="20.25" customHeight="1">
      <c r="A191" s="151"/>
      <c r="B191" s="164"/>
      <c r="C191" s="255"/>
      <c r="D191" s="174" t="s">
        <v>376</v>
      </c>
      <c r="E191" s="100">
        <v>13101</v>
      </c>
      <c r="F191" s="100">
        <f>SUM(F211:F212)</f>
        <v>0</v>
      </c>
    </row>
    <row r="192" spans="1:6" s="16" customFormat="1" ht="15.75" customHeight="1" thickBot="1">
      <c r="A192" s="144"/>
      <c r="B192" s="141"/>
      <c r="C192" s="219"/>
      <c r="D192" s="229" t="s">
        <v>476</v>
      </c>
      <c r="E192" s="230">
        <v>2410</v>
      </c>
      <c r="F192" s="287"/>
    </row>
    <row r="193" spans="1:8" s="16" customFormat="1" ht="15.75" customHeight="1" hidden="1" thickBot="1">
      <c r="A193" s="144"/>
      <c r="B193" s="141"/>
      <c r="C193" s="219"/>
      <c r="D193" s="292" t="s">
        <v>384</v>
      </c>
      <c r="E193" s="212">
        <f>13101-2410</f>
        <v>10691</v>
      </c>
      <c r="F193" s="242"/>
      <c r="H193" s="114"/>
    </row>
    <row r="194" spans="1:6" s="16" customFormat="1" ht="27.75" customHeight="1" hidden="1">
      <c r="A194" s="166"/>
      <c r="B194" s="167"/>
      <c r="C194" s="241"/>
      <c r="D194" s="896" t="s">
        <v>430</v>
      </c>
      <c r="E194" s="896"/>
      <c r="F194" s="893"/>
    </row>
    <row r="195" spans="1:6" s="22" customFormat="1" ht="17.25" customHeight="1" hidden="1">
      <c r="A195" s="45"/>
      <c r="B195" s="46"/>
      <c r="C195" s="159" t="s">
        <v>241</v>
      </c>
      <c r="D195" s="25" t="s">
        <v>242</v>
      </c>
      <c r="E195" s="26"/>
      <c r="F195" s="26"/>
    </row>
    <row r="196" spans="1:6" s="22" customFormat="1" ht="17.25" customHeight="1" hidden="1">
      <c r="A196" s="45"/>
      <c r="B196" s="46"/>
      <c r="C196" s="159" t="s">
        <v>164</v>
      </c>
      <c r="D196" s="25" t="s">
        <v>165</v>
      </c>
      <c r="E196" s="26"/>
      <c r="F196" s="26"/>
    </row>
    <row r="197" spans="1:6" s="22" customFormat="1" ht="17.25" customHeight="1" hidden="1">
      <c r="A197" s="45"/>
      <c r="B197" s="46"/>
      <c r="C197" s="159" t="s">
        <v>166</v>
      </c>
      <c r="D197" s="25" t="s">
        <v>167</v>
      </c>
      <c r="E197" s="26"/>
      <c r="F197" s="26"/>
    </row>
    <row r="198" spans="1:6" s="22" customFormat="1" ht="17.25" customHeight="1" hidden="1">
      <c r="A198" s="45"/>
      <c r="B198" s="46"/>
      <c r="C198" s="159" t="s">
        <v>168</v>
      </c>
      <c r="D198" s="25" t="s">
        <v>169</v>
      </c>
      <c r="E198" s="26"/>
      <c r="F198" s="26"/>
    </row>
    <row r="199" spans="1:6" s="22" customFormat="1" ht="17.25" customHeight="1" hidden="1">
      <c r="A199" s="45"/>
      <c r="B199" s="46"/>
      <c r="C199" s="159" t="s">
        <v>170</v>
      </c>
      <c r="D199" s="25" t="s">
        <v>171</v>
      </c>
      <c r="E199" s="26"/>
      <c r="F199" s="26"/>
    </row>
    <row r="200" spans="1:6" s="22" customFormat="1" ht="17.25" customHeight="1" hidden="1">
      <c r="A200" s="45"/>
      <c r="B200" s="46"/>
      <c r="C200" s="159" t="s">
        <v>209</v>
      </c>
      <c r="D200" s="25" t="s">
        <v>210</v>
      </c>
      <c r="E200" s="26"/>
      <c r="F200" s="26"/>
    </row>
    <row r="201" spans="1:6" s="22" customFormat="1" ht="17.25" customHeight="1" hidden="1">
      <c r="A201" s="45"/>
      <c r="B201" s="46"/>
      <c r="C201" s="160" t="s">
        <v>172</v>
      </c>
      <c r="D201" s="25" t="s">
        <v>173</v>
      </c>
      <c r="E201" s="26"/>
      <c r="F201" s="26"/>
    </row>
    <row r="202" spans="1:6" s="16" customFormat="1" ht="52.5" customHeight="1" hidden="1">
      <c r="A202" s="58"/>
      <c r="B202" s="30">
        <v>75109</v>
      </c>
      <c r="C202" s="148"/>
      <c r="D202" s="85" t="s">
        <v>477</v>
      </c>
      <c r="E202" s="31">
        <f>E203</f>
        <v>0</v>
      </c>
      <c r="F202" s="31">
        <f>F203</f>
        <v>0</v>
      </c>
    </row>
    <row r="203" spans="1:6" s="22" customFormat="1" ht="18" customHeight="1" hidden="1">
      <c r="A203" s="151"/>
      <c r="B203" s="164"/>
      <c r="C203" s="255"/>
      <c r="D203" s="174" t="s">
        <v>479</v>
      </c>
      <c r="E203" s="100">
        <f>SUM(E221:E222)</f>
        <v>0</v>
      </c>
      <c r="F203" s="100">
        <f>SUM(F221:F222)</f>
        <v>0</v>
      </c>
    </row>
    <row r="204" spans="1:6" s="16" customFormat="1" ht="27.75" customHeight="1" hidden="1">
      <c r="A204" s="166"/>
      <c r="B204" s="167"/>
      <c r="C204" s="241"/>
      <c r="D204" s="896" t="s">
        <v>430</v>
      </c>
      <c r="E204" s="896"/>
      <c r="F204" s="893"/>
    </row>
    <row r="205" spans="1:6" s="22" customFormat="1" ht="17.25" customHeight="1" hidden="1">
      <c r="A205" s="45"/>
      <c r="B205" s="46"/>
      <c r="C205" s="159" t="s">
        <v>241</v>
      </c>
      <c r="D205" s="25" t="s">
        <v>242</v>
      </c>
      <c r="E205" s="26"/>
      <c r="F205" s="26"/>
    </row>
    <row r="206" spans="1:6" s="22" customFormat="1" ht="17.25" customHeight="1" hidden="1">
      <c r="A206" s="45"/>
      <c r="B206" s="46"/>
      <c r="C206" s="159" t="s">
        <v>164</v>
      </c>
      <c r="D206" s="25" t="s">
        <v>165</v>
      </c>
      <c r="E206" s="26"/>
      <c r="F206" s="26"/>
    </row>
    <row r="207" spans="1:6" s="22" customFormat="1" ht="17.25" customHeight="1" hidden="1">
      <c r="A207" s="45"/>
      <c r="B207" s="46"/>
      <c r="C207" s="159" t="s">
        <v>166</v>
      </c>
      <c r="D207" s="25" t="s">
        <v>167</v>
      </c>
      <c r="E207" s="26"/>
      <c r="F207" s="26"/>
    </row>
    <row r="208" spans="1:6" s="22" customFormat="1" ht="17.25" customHeight="1" hidden="1">
      <c r="A208" s="45"/>
      <c r="B208" s="46"/>
      <c r="C208" s="159" t="s">
        <v>168</v>
      </c>
      <c r="D208" s="25" t="s">
        <v>169</v>
      </c>
      <c r="E208" s="26"/>
      <c r="F208" s="26"/>
    </row>
    <row r="209" spans="1:6" s="22" customFormat="1" ht="17.25" customHeight="1" hidden="1">
      <c r="A209" s="45"/>
      <c r="B209" s="46"/>
      <c r="C209" s="159" t="s">
        <v>170</v>
      </c>
      <c r="D209" s="25" t="s">
        <v>171</v>
      </c>
      <c r="E209" s="26"/>
      <c r="F209" s="26"/>
    </row>
    <row r="210" spans="1:6" s="22" customFormat="1" ht="17.25" customHeight="1" hidden="1">
      <c r="A210" s="45"/>
      <c r="B210" s="46"/>
      <c r="C210" s="159" t="s">
        <v>209</v>
      </c>
      <c r="D210" s="25" t="s">
        <v>210</v>
      </c>
      <c r="E210" s="26"/>
      <c r="F210" s="26"/>
    </row>
    <row r="211" spans="1:6" s="22" customFormat="1" ht="17.25" customHeight="1" hidden="1" thickBot="1">
      <c r="A211" s="45"/>
      <c r="B211" s="46"/>
      <c r="C211" s="160" t="s">
        <v>172</v>
      </c>
      <c r="D211" s="25" t="s">
        <v>173</v>
      </c>
      <c r="E211" s="26"/>
      <c r="F211" s="26"/>
    </row>
    <row r="212" spans="1:6" s="11" customFormat="1" ht="23.25" customHeight="1" hidden="1" thickBot="1">
      <c r="A212" s="264">
        <v>752</v>
      </c>
      <c r="B212" s="51"/>
      <c r="C212" s="9"/>
      <c r="D212" s="74" t="s">
        <v>272</v>
      </c>
      <c r="E212" s="10">
        <f>E213</f>
        <v>0</v>
      </c>
      <c r="F212" s="10">
        <f>F213</f>
        <v>0</v>
      </c>
    </row>
    <row r="213" spans="1:6" s="16" customFormat="1" ht="23.25" customHeight="1" hidden="1">
      <c r="A213" s="53"/>
      <c r="B213" s="77">
        <v>75212</v>
      </c>
      <c r="C213" s="77"/>
      <c r="D213" s="78" t="s">
        <v>273</v>
      </c>
      <c r="E213" s="79">
        <f>SUM(E214:E218)-E216</f>
        <v>0</v>
      </c>
      <c r="F213" s="79">
        <f>SUM(F214:F218)-F216</f>
        <v>0</v>
      </c>
    </row>
    <row r="214" spans="1:6" s="22" customFormat="1" ht="51" hidden="1">
      <c r="A214" s="40"/>
      <c r="B214" s="80"/>
      <c r="C214" s="70" t="s">
        <v>236</v>
      </c>
      <c r="D214" s="81" t="s">
        <v>237</v>
      </c>
      <c r="E214" s="72"/>
      <c r="F214" s="72"/>
    </row>
    <row r="215" spans="1:6" s="22" customFormat="1" ht="12.75" customHeight="1" hidden="1">
      <c r="A215" s="151"/>
      <c r="B215" s="46"/>
      <c r="C215" s="47"/>
      <c r="D215" s="48"/>
      <c r="E215" s="49"/>
      <c r="F215" s="49"/>
    </row>
    <row r="216" spans="1:6" s="6" customFormat="1" ht="7.5" customHeight="1" hidden="1">
      <c r="A216" s="50">
        <v>1</v>
      </c>
      <c r="B216" s="50">
        <v>2</v>
      </c>
      <c r="C216" s="50">
        <v>3</v>
      </c>
      <c r="D216" s="50">
        <v>4</v>
      </c>
      <c r="E216" s="50">
        <v>5</v>
      </c>
      <c r="F216" s="50">
        <v>6</v>
      </c>
    </row>
    <row r="217" spans="1:6" s="22" customFormat="1" ht="38.25" hidden="1">
      <c r="A217" s="82"/>
      <c r="B217" s="83"/>
      <c r="C217" s="42" t="s">
        <v>216</v>
      </c>
      <c r="D217" s="43" t="s">
        <v>217</v>
      </c>
      <c r="E217" s="44"/>
      <c r="F217" s="44"/>
    </row>
    <row r="218" spans="1:6" s="22" customFormat="1" ht="16.5" customHeight="1" hidden="1">
      <c r="A218" s="73"/>
      <c r="B218" s="84"/>
      <c r="C218" s="38" t="s">
        <v>172</v>
      </c>
      <c r="D218" s="39" t="s">
        <v>173</v>
      </c>
      <c r="E218" s="21"/>
      <c r="F218" s="21"/>
    </row>
    <row r="219" spans="1:6" ht="12.75" customHeight="1" hidden="1">
      <c r="A219" s="3"/>
      <c r="B219" s="3"/>
      <c r="C219" s="3"/>
      <c r="D219" s="3"/>
      <c r="E219" s="3"/>
      <c r="F219" s="3"/>
    </row>
    <row r="220" spans="1:6" s="6" customFormat="1" ht="7.5" customHeight="1" hidden="1">
      <c r="A220" s="50">
        <v>1</v>
      </c>
      <c r="B220" s="50">
        <v>2</v>
      </c>
      <c r="C220" s="50">
        <v>3</v>
      </c>
      <c r="D220" s="50">
        <v>3</v>
      </c>
      <c r="E220" s="50">
        <v>4</v>
      </c>
      <c r="F220" s="50">
        <v>5</v>
      </c>
    </row>
    <row r="221" spans="1:6" s="16" customFormat="1" ht="15.75" customHeight="1" hidden="1">
      <c r="A221" s="144"/>
      <c r="B221" s="141"/>
      <c r="C221" s="219"/>
      <c r="D221" s="229" t="s">
        <v>476</v>
      </c>
      <c r="E221" s="230"/>
      <c r="F221" s="287"/>
    </row>
    <row r="222" spans="1:6" s="16" customFormat="1" ht="15.75" customHeight="1" hidden="1" thickBot="1">
      <c r="A222" s="166"/>
      <c r="B222" s="167"/>
      <c r="C222" s="191"/>
      <c r="D222" s="253" t="s">
        <v>384</v>
      </c>
      <c r="E222" s="266"/>
      <c r="F222" s="341"/>
    </row>
    <row r="223" spans="1:7" s="11" customFormat="1" ht="33.75" customHeight="1" hidden="1" thickBot="1">
      <c r="A223" s="76">
        <v>754</v>
      </c>
      <c r="B223" s="875" t="s">
        <v>274</v>
      </c>
      <c r="C223" s="876"/>
      <c r="D223" s="877"/>
      <c r="E223" s="10">
        <f>E249</f>
        <v>0</v>
      </c>
      <c r="F223" s="10">
        <f>F249</f>
        <v>0</v>
      </c>
      <c r="G223" s="57">
        <f>E223-F223</f>
        <v>0</v>
      </c>
    </row>
    <row r="224" spans="1:6" s="16" customFormat="1" ht="21" customHeight="1" hidden="1">
      <c r="A224" s="58"/>
      <c r="B224" s="14">
        <v>75403</v>
      </c>
      <c r="C224" s="894" t="s">
        <v>275</v>
      </c>
      <c r="D224" s="895"/>
      <c r="E224" s="15">
        <f>E225</f>
        <v>0</v>
      </c>
      <c r="F224" s="15">
        <f>F225</f>
        <v>0</v>
      </c>
    </row>
    <row r="225" spans="1:6" s="22" customFormat="1" ht="15.75" customHeight="1" hidden="1">
      <c r="A225" s="151"/>
      <c r="B225" s="46"/>
      <c r="C225" s="158"/>
      <c r="D225" s="174" t="s">
        <v>376</v>
      </c>
      <c r="E225" s="100">
        <f>E226+E227</f>
        <v>0</v>
      </c>
      <c r="F225" s="100">
        <f>F226+F227</f>
        <v>0</v>
      </c>
    </row>
    <row r="226" spans="1:6" s="16" customFormat="1" ht="15.75" customHeight="1" hidden="1">
      <c r="A226" s="144"/>
      <c r="B226" s="141"/>
      <c r="C226" s="142"/>
      <c r="D226" s="218" t="s">
        <v>409</v>
      </c>
      <c r="E226" s="212"/>
      <c r="F226" s="242"/>
    </row>
    <row r="227" spans="1:6" s="16" customFormat="1" ht="15.75" customHeight="1" hidden="1">
      <c r="A227" s="166"/>
      <c r="B227" s="167"/>
      <c r="C227" s="241"/>
      <c r="D227" s="259" t="s">
        <v>410</v>
      </c>
      <c r="E227" s="240"/>
      <c r="F227" s="240"/>
    </row>
    <row r="228" spans="1:6" s="22" customFormat="1" ht="18.75" customHeight="1" hidden="1">
      <c r="A228" s="151"/>
      <c r="B228" s="222"/>
      <c r="C228" s="132" t="s">
        <v>403</v>
      </c>
      <c r="D228" s="258" t="s">
        <v>404</v>
      </c>
      <c r="E228" s="44"/>
      <c r="F228" s="44"/>
    </row>
    <row r="229" spans="1:6" s="22" customFormat="1" ht="18.75" customHeight="1" hidden="1">
      <c r="A229" s="151"/>
      <c r="B229" s="222"/>
      <c r="C229" s="38" t="s">
        <v>170</v>
      </c>
      <c r="D229" s="39" t="s">
        <v>171</v>
      </c>
      <c r="E229" s="21"/>
      <c r="F229" s="21"/>
    </row>
    <row r="230" spans="1:6" s="16" customFormat="1" ht="21" customHeight="1" hidden="1">
      <c r="A230" s="144"/>
      <c r="B230" s="30">
        <v>75412</v>
      </c>
      <c r="C230" s="902" t="s">
        <v>276</v>
      </c>
      <c r="D230" s="903"/>
      <c r="E230" s="31">
        <f>E239</f>
        <v>0</v>
      </c>
      <c r="F230" s="31">
        <f>F239</f>
        <v>0</v>
      </c>
    </row>
    <row r="231" spans="1:6" s="22" customFormat="1" ht="38.25" hidden="1">
      <c r="A231" s="151"/>
      <c r="B231" s="161"/>
      <c r="C231" s="157" t="s">
        <v>216</v>
      </c>
      <c r="D231" s="43" t="s">
        <v>217</v>
      </c>
      <c r="E231" s="44"/>
      <c r="F231" s="44"/>
    </row>
    <row r="232" spans="1:6" s="22" customFormat="1" ht="16.5" customHeight="1" hidden="1">
      <c r="A232" s="151"/>
      <c r="B232" s="46"/>
      <c r="C232" s="158" t="s">
        <v>241</v>
      </c>
      <c r="D232" s="20" t="s">
        <v>242</v>
      </c>
      <c r="E232" s="21"/>
      <c r="F232" s="21"/>
    </row>
    <row r="233" spans="1:6" s="22" customFormat="1" ht="16.5" customHeight="1" hidden="1">
      <c r="A233" s="151"/>
      <c r="B233" s="46"/>
      <c r="C233" s="159" t="s">
        <v>164</v>
      </c>
      <c r="D233" s="25" t="s">
        <v>165</v>
      </c>
      <c r="E233" s="26"/>
      <c r="F233" s="26"/>
    </row>
    <row r="234" spans="1:6" s="22" customFormat="1" ht="16.5" customHeight="1" hidden="1">
      <c r="A234" s="151"/>
      <c r="B234" s="46"/>
      <c r="C234" s="159" t="s">
        <v>168</v>
      </c>
      <c r="D234" s="25" t="s">
        <v>169</v>
      </c>
      <c r="E234" s="26"/>
      <c r="F234" s="26"/>
    </row>
    <row r="235" spans="1:6" s="22" customFormat="1" ht="16.5" customHeight="1" hidden="1">
      <c r="A235" s="151"/>
      <c r="B235" s="46"/>
      <c r="C235" s="159" t="s">
        <v>170</v>
      </c>
      <c r="D235" s="25" t="s">
        <v>171</v>
      </c>
      <c r="E235" s="26"/>
      <c r="F235" s="26"/>
    </row>
    <row r="236" spans="1:6" s="22" customFormat="1" ht="16.5" customHeight="1" hidden="1">
      <c r="A236" s="151"/>
      <c r="B236" s="46"/>
      <c r="C236" s="159" t="s">
        <v>243</v>
      </c>
      <c r="D236" s="25" t="s">
        <v>244</v>
      </c>
      <c r="E236" s="26"/>
      <c r="F236" s="26"/>
    </row>
    <row r="237" spans="1:6" s="22" customFormat="1" ht="16.5" customHeight="1" hidden="1">
      <c r="A237" s="151"/>
      <c r="B237" s="46"/>
      <c r="C237" s="159" t="s">
        <v>209</v>
      </c>
      <c r="D237" s="25" t="s">
        <v>210</v>
      </c>
      <c r="E237" s="26"/>
      <c r="F237" s="26"/>
    </row>
    <row r="238" spans="1:6" s="22" customFormat="1" ht="16.5" customHeight="1" hidden="1">
      <c r="A238" s="151"/>
      <c r="B238" s="46"/>
      <c r="C238" s="160" t="s">
        <v>218</v>
      </c>
      <c r="D238" s="25" t="s">
        <v>219</v>
      </c>
      <c r="E238" s="26"/>
      <c r="F238" s="26"/>
    </row>
    <row r="239" spans="1:6" s="22" customFormat="1" ht="19.5" customHeight="1" hidden="1">
      <c r="A239" s="151"/>
      <c r="B239" s="46"/>
      <c r="C239" s="158"/>
      <c r="D239" s="174" t="s">
        <v>376</v>
      </c>
      <c r="E239" s="100">
        <f>SUM(E240:E241)</f>
        <v>0</v>
      </c>
      <c r="F239" s="100">
        <f>SUM(F240:F241)</f>
        <v>0</v>
      </c>
    </row>
    <row r="240" spans="1:6" s="16" customFormat="1" ht="15.75" customHeight="1" hidden="1">
      <c r="A240" s="144"/>
      <c r="B240" s="141"/>
      <c r="C240" s="219"/>
      <c r="D240" s="229" t="s">
        <v>476</v>
      </c>
      <c r="E240" s="230"/>
      <c r="F240" s="287"/>
    </row>
    <row r="241" spans="1:6" s="16" customFormat="1" ht="15.75" customHeight="1" hidden="1">
      <c r="A241" s="144"/>
      <c r="B241" s="141"/>
      <c r="C241" s="219"/>
      <c r="D241" s="292" t="s">
        <v>384</v>
      </c>
      <c r="E241" s="212"/>
      <c r="F241" s="242"/>
    </row>
    <row r="242" spans="1:6" s="22" customFormat="1" ht="18" customHeight="1" hidden="1">
      <c r="A242" s="151"/>
      <c r="B242" s="46"/>
      <c r="C242" s="159" t="s">
        <v>183</v>
      </c>
      <c r="D242" s="174" t="s">
        <v>375</v>
      </c>
      <c r="E242" s="100">
        <f>E243</f>
        <v>0</v>
      </c>
      <c r="F242" s="100">
        <f>F243</f>
        <v>0</v>
      </c>
    </row>
    <row r="243" spans="1:6" s="22" customFormat="1" ht="18.75" customHeight="1" hidden="1">
      <c r="A243" s="250"/>
      <c r="B243" s="251"/>
      <c r="C243" s="252" t="s">
        <v>266</v>
      </c>
      <c r="D243" s="253" t="s">
        <v>478</v>
      </c>
      <c r="E243" s="100"/>
      <c r="F243" s="329"/>
    </row>
    <row r="244" spans="1:6" s="22" customFormat="1" ht="22.5" customHeight="1" hidden="1">
      <c r="A244" s="151"/>
      <c r="B244" s="46"/>
      <c r="C244" s="42" t="s">
        <v>172</v>
      </c>
      <c r="D244" s="221" t="s">
        <v>173</v>
      </c>
      <c r="E244" s="44"/>
      <c r="F244" s="44"/>
    </row>
    <row r="245" spans="1:6" s="22" customFormat="1" ht="16.5" customHeight="1" hidden="1">
      <c r="A245" s="151"/>
      <c r="B245" s="46"/>
      <c r="C245" s="158" t="s">
        <v>245</v>
      </c>
      <c r="D245" s="20" t="s">
        <v>246</v>
      </c>
      <c r="E245" s="21"/>
      <c r="F245" s="21"/>
    </row>
    <row r="246" spans="1:6" s="22" customFormat="1" ht="16.5" customHeight="1" hidden="1">
      <c r="A246" s="151"/>
      <c r="B246" s="46"/>
      <c r="C246" s="159" t="s">
        <v>213</v>
      </c>
      <c r="D246" s="25" t="s">
        <v>214</v>
      </c>
      <c r="E246" s="26"/>
      <c r="F246" s="26"/>
    </row>
    <row r="247" spans="1:6" s="22" customFormat="1" ht="16.5" customHeight="1" hidden="1">
      <c r="A247" s="151"/>
      <c r="B247" s="46"/>
      <c r="C247" s="159" t="s">
        <v>183</v>
      </c>
      <c r="D247" s="133" t="s">
        <v>375</v>
      </c>
      <c r="E247" s="26"/>
      <c r="F247" s="26"/>
    </row>
    <row r="248" spans="1:6" s="22" customFormat="1" ht="15.75" customHeight="1" hidden="1">
      <c r="A248" s="151"/>
      <c r="B248" s="46"/>
      <c r="C248" s="160" t="s">
        <v>266</v>
      </c>
      <c r="D248" s="134" t="s">
        <v>150</v>
      </c>
      <c r="E248" s="26"/>
      <c r="F248" s="136"/>
    </row>
    <row r="249" spans="1:6" s="16" customFormat="1" ht="21" customHeight="1" hidden="1">
      <c r="A249" s="144"/>
      <c r="B249" s="289">
        <v>75414</v>
      </c>
      <c r="C249" s="148"/>
      <c r="D249" s="85" t="s">
        <v>277</v>
      </c>
      <c r="E249" s="31">
        <f>E250</f>
        <v>0</v>
      </c>
      <c r="F249" s="31">
        <f>F250</f>
        <v>0</v>
      </c>
    </row>
    <row r="250" spans="1:6" s="22" customFormat="1" ht="17.25" customHeight="1" hidden="1">
      <c r="A250" s="151"/>
      <c r="B250" s="46"/>
      <c r="C250" s="158"/>
      <c r="D250" s="232" t="s">
        <v>389</v>
      </c>
      <c r="E250" s="44"/>
      <c r="F250" s="44"/>
    </row>
    <row r="251" spans="1:7" s="206" customFormat="1" ht="15.75" customHeight="1" hidden="1">
      <c r="A251" s="151"/>
      <c r="B251" s="46"/>
      <c r="C251" s="204"/>
      <c r="D251" s="345"/>
      <c r="E251" s="212"/>
      <c r="F251" s="348"/>
      <c r="G251" s="205"/>
    </row>
    <row r="252" spans="1:7" s="206" customFormat="1" ht="15.75" customHeight="1" hidden="1">
      <c r="A252" s="151"/>
      <c r="B252" s="46"/>
      <c r="C252" s="204"/>
      <c r="D252" s="345"/>
      <c r="E252" s="212"/>
      <c r="F252" s="348"/>
      <c r="G252" s="205"/>
    </row>
    <row r="253" spans="1:6" s="22" customFormat="1" ht="51" hidden="1">
      <c r="A253" s="151"/>
      <c r="B253" s="164"/>
      <c r="C253" s="158" t="s">
        <v>236</v>
      </c>
      <c r="D253" s="59" t="s">
        <v>237</v>
      </c>
      <c r="E253" s="37"/>
      <c r="F253" s="21"/>
    </row>
    <row r="254" spans="1:6" s="22" customFormat="1" ht="19.5" customHeight="1" hidden="1">
      <c r="A254" s="151"/>
      <c r="B254" s="164"/>
      <c r="C254" s="159" t="s">
        <v>170</v>
      </c>
      <c r="D254" s="36" t="s">
        <v>171</v>
      </c>
      <c r="E254" s="34"/>
      <c r="F254" s="26"/>
    </row>
    <row r="255" spans="1:6" s="22" customFormat="1" ht="19.5" customHeight="1" hidden="1">
      <c r="A255" s="151"/>
      <c r="B255" s="164"/>
      <c r="C255" s="159" t="s">
        <v>172</v>
      </c>
      <c r="D255" s="36" t="s">
        <v>173</v>
      </c>
      <c r="E255" s="34"/>
      <c r="F255" s="26"/>
    </row>
    <row r="256" spans="1:6" s="22" customFormat="1" ht="25.5" hidden="1">
      <c r="A256" s="151"/>
      <c r="B256" s="164"/>
      <c r="C256" s="159" t="s">
        <v>260</v>
      </c>
      <c r="D256" s="36" t="s">
        <v>261</v>
      </c>
      <c r="E256" s="34"/>
      <c r="F256" s="26"/>
    </row>
    <row r="257" spans="1:6" s="22" customFormat="1" ht="25.5" hidden="1">
      <c r="A257" s="151"/>
      <c r="B257" s="164"/>
      <c r="C257" s="160" t="s">
        <v>262</v>
      </c>
      <c r="D257" s="33" t="s">
        <v>263</v>
      </c>
      <c r="E257" s="26"/>
      <c r="F257" s="26"/>
    </row>
    <row r="258" spans="1:6" s="16" customFormat="1" ht="21" customHeight="1" hidden="1">
      <c r="A258" s="144"/>
      <c r="B258" s="141">
        <v>75495</v>
      </c>
      <c r="C258" s="148"/>
      <c r="D258" s="85" t="s">
        <v>196</v>
      </c>
      <c r="E258" s="31">
        <f>E259</f>
        <v>0</v>
      </c>
      <c r="F258" s="31">
        <f>F259</f>
        <v>0</v>
      </c>
    </row>
    <row r="259" spans="1:6" s="22" customFormat="1" ht="19.5" customHeight="1" hidden="1" thickBot="1">
      <c r="A259" s="151"/>
      <c r="B259" s="164"/>
      <c r="C259" s="155" t="s">
        <v>170</v>
      </c>
      <c r="D259" s="39" t="s">
        <v>171</v>
      </c>
      <c r="E259" s="21"/>
      <c r="F259" s="21"/>
    </row>
    <row r="260" spans="1:6" s="11" customFormat="1" ht="60.75" customHeight="1" thickBot="1">
      <c r="A260" s="263">
        <v>756</v>
      </c>
      <c r="B260" s="875" t="s">
        <v>278</v>
      </c>
      <c r="C260" s="876"/>
      <c r="D260" s="877"/>
      <c r="E260" s="10">
        <f>E261</f>
        <v>1948</v>
      </c>
      <c r="F260" s="153">
        <f>F261</f>
        <v>0</v>
      </c>
    </row>
    <row r="261" spans="1:6" s="16" customFormat="1" ht="28.5">
      <c r="A261" s="362"/>
      <c r="B261" s="14">
        <v>75647</v>
      </c>
      <c r="C261" s="29"/>
      <c r="D261" s="85" t="s">
        <v>308</v>
      </c>
      <c r="E261" s="31">
        <f>E262</f>
        <v>1948</v>
      </c>
      <c r="F261" s="31">
        <f>F262</f>
        <v>0</v>
      </c>
    </row>
    <row r="262" spans="1:6" s="22" customFormat="1" ht="19.5" customHeight="1" thickBot="1">
      <c r="A262" s="151"/>
      <c r="B262" s="46"/>
      <c r="C262" s="158"/>
      <c r="D262" s="174" t="s">
        <v>389</v>
      </c>
      <c r="E262" s="100">
        <v>1948</v>
      </c>
      <c r="F262" s="100"/>
    </row>
    <row r="263" spans="1:6" s="22" customFormat="1" ht="17.25" customHeight="1" hidden="1">
      <c r="A263" s="45"/>
      <c r="B263" s="164"/>
      <c r="C263" s="158" t="s">
        <v>309</v>
      </c>
      <c r="D263" s="61" t="s">
        <v>310</v>
      </c>
      <c r="E263" s="37"/>
      <c r="F263" s="21"/>
    </row>
    <row r="264" spans="1:6" s="22" customFormat="1" ht="17.25" customHeight="1" hidden="1">
      <c r="A264" s="45"/>
      <c r="B264" s="164"/>
      <c r="C264" s="159" t="s">
        <v>164</v>
      </c>
      <c r="D264" s="62" t="s">
        <v>311</v>
      </c>
      <c r="E264" s="34"/>
      <c r="F264" s="26"/>
    </row>
    <row r="265" spans="1:6" s="22" customFormat="1" ht="17.25" customHeight="1" hidden="1">
      <c r="A265" s="45"/>
      <c r="B265" s="164"/>
      <c r="C265" s="159" t="s">
        <v>166</v>
      </c>
      <c r="D265" s="62" t="s">
        <v>167</v>
      </c>
      <c r="E265" s="34"/>
      <c r="F265" s="26"/>
    </row>
    <row r="266" spans="1:6" s="22" customFormat="1" ht="17.25" customHeight="1" hidden="1">
      <c r="A266" s="45"/>
      <c r="B266" s="164"/>
      <c r="C266" s="159" t="s">
        <v>168</v>
      </c>
      <c r="D266" s="62" t="s">
        <v>169</v>
      </c>
      <c r="E266" s="34"/>
      <c r="F266" s="26"/>
    </row>
    <row r="267" spans="1:6" s="22" customFormat="1" ht="17.25" customHeight="1" hidden="1">
      <c r="A267" s="45"/>
      <c r="B267" s="164"/>
      <c r="C267" s="159" t="s">
        <v>170</v>
      </c>
      <c r="D267" s="62" t="s">
        <v>171</v>
      </c>
      <c r="E267" s="34"/>
      <c r="F267" s="26"/>
    </row>
    <row r="268" spans="1:6" s="22" customFormat="1" ht="17.25" customHeight="1" hidden="1" thickBot="1">
      <c r="A268" s="45"/>
      <c r="B268" s="164"/>
      <c r="C268" s="160" t="s">
        <v>172</v>
      </c>
      <c r="D268" s="25" t="s">
        <v>173</v>
      </c>
      <c r="E268" s="26"/>
      <c r="F268" s="26"/>
    </row>
    <row r="269" spans="1:6" s="22" customFormat="1" ht="25.5" customHeight="1" hidden="1" thickBot="1">
      <c r="A269" s="268">
        <v>757</v>
      </c>
      <c r="B269" s="906" t="s">
        <v>312</v>
      </c>
      <c r="C269" s="907"/>
      <c r="D269" s="908"/>
      <c r="E269" s="10">
        <f>E270</f>
        <v>0</v>
      </c>
      <c r="F269" s="153">
        <f>F270</f>
        <v>0</v>
      </c>
    </row>
    <row r="270" spans="1:6" s="22" customFormat="1" ht="30.75" customHeight="1" hidden="1">
      <c r="A270" s="151"/>
      <c r="B270" s="55">
        <v>75702</v>
      </c>
      <c r="C270" s="157"/>
      <c r="D270" s="122" t="s">
        <v>313</v>
      </c>
      <c r="E270" s="44">
        <f>E271</f>
        <v>0</v>
      </c>
      <c r="F270" s="44">
        <f>F271</f>
        <v>0</v>
      </c>
    </row>
    <row r="271" spans="1:6" s="22" customFormat="1" ht="21" customHeight="1" hidden="1">
      <c r="A271" s="151"/>
      <c r="B271" s="146"/>
      <c r="C271" s="38" t="s">
        <v>172</v>
      </c>
      <c r="D271" s="174" t="s">
        <v>389</v>
      </c>
      <c r="E271" s="100"/>
      <c r="F271" s="100"/>
    </row>
    <row r="272" spans="1:6" s="16" customFormat="1" ht="17.25" customHeight="1" hidden="1" thickBot="1">
      <c r="A272" s="144"/>
      <c r="B272" s="141"/>
      <c r="C272" s="142"/>
      <c r="D272" s="281" t="s">
        <v>456</v>
      </c>
      <c r="E272" s="285"/>
      <c r="F272" s="156"/>
    </row>
    <row r="273" spans="1:6" s="16" customFormat="1" ht="17.25" customHeight="1" hidden="1">
      <c r="A273" s="166"/>
      <c r="B273" s="167"/>
      <c r="C273" s="241"/>
      <c r="D273" s="312" t="s">
        <v>457</v>
      </c>
      <c r="E273" s="288"/>
      <c r="F273" s="291"/>
    </row>
    <row r="274" spans="1:6" s="22" customFormat="1" ht="20.25" customHeight="1" hidden="1">
      <c r="A274" s="151"/>
      <c r="B274" s="161"/>
      <c r="C274" s="310" t="s">
        <v>172</v>
      </c>
      <c r="D274" s="94" t="s">
        <v>173</v>
      </c>
      <c r="E274" s="21"/>
      <c r="F274" s="21"/>
    </row>
    <row r="275" spans="1:6" s="22" customFormat="1" ht="42.75" hidden="1">
      <c r="A275" s="151"/>
      <c r="B275" s="161"/>
      <c r="C275" s="311" t="s">
        <v>314</v>
      </c>
      <c r="D275" s="97" t="s">
        <v>315</v>
      </c>
      <c r="E275" s="72"/>
      <c r="F275" s="72"/>
    </row>
    <row r="276" spans="1:6" s="22" customFormat="1" ht="28.5" hidden="1">
      <c r="A276" s="151"/>
      <c r="B276" s="161"/>
      <c r="C276" s="311" t="s">
        <v>314</v>
      </c>
      <c r="D276" s="97" t="s">
        <v>455</v>
      </c>
      <c r="E276" s="72"/>
      <c r="F276" s="72"/>
    </row>
    <row r="277" spans="1:6" s="22" customFormat="1" ht="15" customHeight="1" hidden="1">
      <c r="A277" s="151"/>
      <c r="B277" s="46"/>
      <c r="C277" s="47"/>
      <c r="D277" s="48"/>
      <c r="E277" s="49"/>
      <c r="F277" s="49"/>
    </row>
    <row r="278" spans="1:6" s="6" customFormat="1" ht="7.5" customHeight="1" hidden="1" thickBot="1">
      <c r="A278" s="65">
        <v>1</v>
      </c>
      <c r="B278" s="65">
        <v>2</v>
      </c>
      <c r="C278" s="65">
        <v>3</v>
      </c>
      <c r="D278" s="65">
        <v>4</v>
      </c>
      <c r="E278" s="65">
        <v>5</v>
      </c>
      <c r="F278" s="65">
        <v>6</v>
      </c>
    </row>
    <row r="279" spans="1:6" s="22" customFormat="1" ht="21.75" customHeight="1" hidden="1" thickBot="1">
      <c r="A279" s="54">
        <v>758</v>
      </c>
      <c r="B279" s="88"/>
      <c r="C279" s="89"/>
      <c r="D279" s="9" t="s">
        <v>316</v>
      </c>
      <c r="E279" s="10">
        <f>E280</f>
        <v>0</v>
      </c>
      <c r="F279" s="153">
        <f>F280</f>
        <v>0</v>
      </c>
    </row>
    <row r="280" spans="1:6" s="22" customFormat="1" ht="21" customHeight="1" hidden="1">
      <c r="A280" s="151"/>
      <c r="B280" s="55">
        <v>75818</v>
      </c>
      <c r="C280" s="157"/>
      <c r="D280" s="87" t="s">
        <v>322</v>
      </c>
      <c r="E280" s="44">
        <f>E281</f>
        <v>0</v>
      </c>
      <c r="F280" s="44">
        <f>F281</f>
        <v>0</v>
      </c>
    </row>
    <row r="281" spans="1:6" s="22" customFormat="1" ht="20.25" customHeight="1" hidden="1">
      <c r="A281" s="151"/>
      <c r="B281" s="161"/>
      <c r="C281" s="185" t="s">
        <v>323</v>
      </c>
      <c r="D281" s="94" t="s">
        <v>324</v>
      </c>
      <c r="E281" s="21"/>
      <c r="F281" s="21"/>
    </row>
    <row r="282" spans="1:6" s="22" customFormat="1" ht="28.5" hidden="1">
      <c r="A282" s="73"/>
      <c r="B282" s="55">
        <v>75831</v>
      </c>
      <c r="C282" s="99"/>
      <c r="D282" s="85" t="s">
        <v>325</v>
      </c>
      <c r="E282" s="100">
        <f>E283</f>
        <v>0</v>
      </c>
      <c r="F282" s="100">
        <f>F283</f>
        <v>0</v>
      </c>
    </row>
    <row r="283" spans="1:6" s="22" customFormat="1" ht="20.25" customHeight="1" hidden="1" thickBot="1">
      <c r="A283" s="17"/>
      <c r="B283" s="68"/>
      <c r="C283" s="98" t="s">
        <v>318</v>
      </c>
      <c r="D283" s="94" t="s">
        <v>319</v>
      </c>
      <c r="E283" s="21"/>
      <c r="F283" s="21"/>
    </row>
    <row r="284" spans="1:7" s="11" customFormat="1" ht="21" customHeight="1" hidden="1" thickBot="1">
      <c r="A284" s="76">
        <v>801</v>
      </c>
      <c r="B284" s="906" t="s">
        <v>326</v>
      </c>
      <c r="C284" s="907"/>
      <c r="D284" s="908"/>
      <c r="E284" s="10">
        <f>E285+E313+E342+E352+E376+E401</f>
        <v>0</v>
      </c>
      <c r="F284" s="10">
        <f>F285+F313+F342+F352+F376+F401</f>
        <v>0</v>
      </c>
      <c r="G284" s="57">
        <f>E284-F284</f>
        <v>0</v>
      </c>
    </row>
    <row r="285" spans="1:6" s="16" customFormat="1" ht="18" customHeight="1" hidden="1">
      <c r="A285" s="144"/>
      <c r="B285" s="14">
        <v>80101</v>
      </c>
      <c r="C285" s="910" t="s">
        <v>327</v>
      </c>
      <c r="D285" s="911"/>
      <c r="E285" s="56">
        <f>E286</f>
        <v>0</v>
      </c>
      <c r="F285" s="56">
        <f>F286</f>
        <v>0</v>
      </c>
    </row>
    <row r="286" spans="1:6" s="16" customFormat="1" ht="18.75" customHeight="1" hidden="1">
      <c r="A286" s="144"/>
      <c r="B286" s="141"/>
      <c r="C286" s="145"/>
      <c r="D286" s="182" t="s">
        <v>376</v>
      </c>
      <c r="E286" s="31">
        <f>E287+E290</f>
        <v>0</v>
      </c>
      <c r="F286" s="31"/>
    </row>
    <row r="287" spans="1:6" s="16" customFormat="1" ht="16.5" customHeight="1" hidden="1">
      <c r="A287" s="144"/>
      <c r="B287" s="141"/>
      <c r="C287" s="219"/>
      <c r="D287" s="356" t="s">
        <v>377</v>
      </c>
      <c r="E287" s="354">
        <f>E289</f>
        <v>0</v>
      </c>
      <c r="F287" s="334"/>
    </row>
    <row r="288" spans="1:6" s="16" customFormat="1" ht="15.75" customHeight="1" hidden="1">
      <c r="A288" s="144"/>
      <c r="B288" s="141"/>
      <c r="C288" s="142"/>
      <c r="D288" s="292" t="s">
        <v>406</v>
      </c>
      <c r="E288" s="242"/>
      <c r="F288" s="242"/>
    </row>
    <row r="289" spans="1:6" s="16" customFormat="1" ht="15.75" customHeight="1" hidden="1">
      <c r="A289" s="144"/>
      <c r="B289" s="141"/>
      <c r="C289" s="142"/>
      <c r="D289" s="335" t="s">
        <v>480</v>
      </c>
      <c r="E289" s="336"/>
      <c r="F289" s="336"/>
    </row>
    <row r="290" spans="1:6" s="16" customFormat="1" ht="17.25" customHeight="1" hidden="1">
      <c r="A290" s="144"/>
      <c r="B290" s="141"/>
      <c r="C290" s="219"/>
      <c r="D290" s="882" t="s">
        <v>512</v>
      </c>
      <c r="E290" s="882"/>
      <c r="F290" s="883"/>
    </row>
    <row r="291" spans="1:6" s="16" customFormat="1" ht="16.5" customHeight="1" hidden="1">
      <c r="A291" s="144"/>
      <c r="B291" s="141"/>
      <c r="C291" s="142"/>
      <c r="D291" s="292" t="s">
        <v>406</v>
      </c>
      <c r="E291" s="212"/>
      <c r="F291" s="242">
        <v>5500</v>
      </c>
    </row>
    <row r="292" spans="1:6" s="16" customFormat="1" ht="17.25" customHeight="1" hidden="1">
      <c r="A292" s="144"/>
      <c r="B292" s="141"/>
      <c r="C292" s="142"/>
      <c r="D292" s="335" t="s">
        <v>480</v>
      </c>
      <c r="E292" s="285"/>
      <c r="F292" s="285"/>
    </row>
    <row r="293" spans="1:6" s="22" customFormat="1" ht="16.5" customHeight="1" hidden="1">
      <c r="A293" s="151"/>
      <c r="B293" s="146"/>
      <c r="C293" s="155" t="s">
        <v>250</v>
      </c>
      <c r="D293" s="39" t="s">
        <v>251</v>
      </c>
      <c r="E293" s="21"/>
      <c r="F293" s="21"/>
    </row>
    <row r="294" spans="1:6" s="22" customFormat="1" ht="19.5" customHeight="1" hidden="1">
      <c r="A294" s="151"/>
      <c r="B294" s="146"/>
      <c r="C294" s="99" t="s">
        <v>160</v>
      </c>
      <c r="D294" s="177" t="s">
        <v>161</v>
      </c>
      <c r="E294" s="186"/>
      <c r="F294" s="186"/>
    </row>
    <row r="295" spans="1:6" s="22" customFormat="1" ht="16.5" customHeight="1" hidden="1">
      <c r="A295" s="151"/>
      <c r="B295" s="146"/>
      <c r="C295" s="158" t="s">
        <v>162</v>
      </c>
      <c r="D295" s="20" t="s">
        <v>163</v>
      </c>
      <c r="E295" s="189"/>
      <c r="F295" s="189"/>
    </row>
    <row r="296" spans="1:6" s="22" customFormat="1" ht="16.5" customHeight="1" hidden="1">
      <c r="A296" s="151"/>
      <c r="B296" s="146"/>
      <c r="C296" s="159" t="s">
        <v>164</v>
      </c>
      <c r="D296" s="25" t="s">
        <v>165</v>
      </c>
      <c r="E296" s="136"/>
      <c r="F296" s="136"/>
    </row>
    <row r="297" spans="1:6" s="22" customFormat="1" ht="16.5" customHeight="1" hidden="1">
      <c r="A297" s="151"/>
      <c r="B297" s="146"/>
      <c r="C297" s="160" t="s">
        <v>166</v>
      </c>
      <c r="D297" s="25" t="s">
        <v>167</v>
      </c>
      <c r="E297" s="136"/>
      <c r="F297" s="136"/>
    </row>
    <row r="298" spans="1:7" s="22" customFormat="1" ht="20.25" customHeight="1" hidden="1">
      <c r="A298" s="151"/>
      <c r="B298" s="146"/>
      <c r="C298" s="99" t="s">
        <v>168</v>
      </c>
      <c r="D298" s="177" t="s">
        <v>169</v>
      </c>
      <c r="E298" s="186"/>
      <c r="F298" s="186"/>
      <c r="G298" s="101"/>
    </row>
    <row r="299" spans="1:6" s="22" customFormat="1" ht="16.5" customHeight="1" hidden="1">
      <c r="A299" s="151"/>
      <c r="B299" s="146"/>
      <c r="C299" s="158" t="s">
        <v>170</v>
      </c>
      <c r="D299" s="20" t="s">
        <v>171</v>
      </c>
      <c r="E299" s="21"/>
      <c r="F299" s="21"/>
    </row>
    <row r="300" spans="1:6" s="22" customFormat="1" ht="20.25" customHeight="1" hidden="1">
      <c r="A300" s="151"/>
      <c r="B300" s="146"/>
      <c r="C300" s="159" t="s">
        <v>328</v>
      </c>
      <c r="D300" s="33" t="s">
        <v>329</v>
      </c>
      <c r="E300" s="26"/>
      <c r="F300" s="26"/>
    </row>
    <row r="301" spans="1:6" s="22" customFormat="1" ht="16.5" customHeight="1" hidden="1">
      <c r="A301" s="151"/>
      <c r="B301" s="146"/>
      <c r="C301" s="159" t="s">
        <v>209</v>
      </c>
      <c r="D301" s="25" t="s">
        <v>210</v>
      </c>
      <c r="E301" s="26"/>
      <c r="F301" s="26"/>
    </row>
    <row r="302" spans="1:6" s="22" customFormat="1" ht="16.5" customHeight="1" hidden="1">
      <c r="A302" s="151"/>
      <c r="B302" s="146"/>
      <c r="C302" s="159" t="s">
        <v>218</v>
      </c>
      <c r="D302" s="25" t="s">
        <v>219</v>
      </c>
      <c r="E302" s="26"/>
      <c r="F302" s="26"/>
    </row>
    <row r="303" spans="1:6" s="22" customFormat="1" ht="16.5" customHeight="1" hidden="1">
      <c r="A303" s="151"/>
      <c r="B303" s="146"/>
      <c r="C303" s="159" t="s">
        <v>254</v>
      </c>
      <c r="D303" s="25" t="s">
        <v>255</v>
      </c>
      <c r="E303" s="26"/>
      <c r="F303" s="26"/>
    </row>
    <row r="304" spans="1:6" s="22" customFormat="1" ht="16.5" customHeight="1" hidden="1">
      <c r="A304" s="151"/>
      <c r="B304" s="146"/>
      <c r="C304" s="159" t="s">
        <v>172</v>
      </c>
      <c r="D304" s="25" t="s">
        <v>173</v>
      </c>
      <c r="E304" s="26"/>
      <c r="F304" s="26"/>
    </row>
    <row r="305" spans="1:6" s="22" customFormat="1" ht="16.5" customHeight="1" hidden="1">
      <c r="A305" s="151"/>
      <c r="B305" s="146"/>
      <c r="C305" s="159" t="s">
        <v>256</v>
      </c>
      <c r="D305" s="25" t="s">
        <v>257</v>
      </c>
      <c r="E305" s="26"/>
      <c r="F305" s="26"/>
    </row>
    <row r="306" spans="1:6" s="22" customFormat="1" ht="25.5" hidden="1">
      <c r="A306" s="151"/>
      <c r="B306" s="146"/>
      <c r="C306" s="159" t="s">
        <v>260</v>
      </c>
      <c r="D306" s="33" t="s">
        <v>261</v>
      </c>
      <c r="E306" s="26"/>
      <c r="F306" s="26"/>
    </row>
    <row r="307" spans="1:6" s="22" customFormat="1" ht="16.5" customHeight="1" hidden="1">
      <c r="A307" s="151"/>
      <c r="B307" s="146"/>
      <c r="C307" s="159" t="s">
        <v>245</v>
      </c>
      <c r="D307" s="25" t="s">
        <v>246</v>
      </c>
      <c r="E307" s="26"/>
      <c r="F307" s="26"/>
    </row>
    <row r="308" spans="1:6" s="22" customFormat="1" ht="16.5" customHeight="1" hidden="1">
      <c r="A308" s="151"/>
      <c r="B308" s="146"/>
      <c r="C308" s="159" t="s">
        <v>213</v>
      </c>
      <c r="D308" s="25" t="s">
        <v>214</v>
      </c>
      <c r="E308" s="26"/>
      <c r="F308" s="26"/>
    </row>
    <row r="309" spans="1:6" s="22" customFormat="1" ht="16.5" customHeight="1" hidden="1">
      <c r="A309" s="151"/>
      <c r="B309" s="146"/>
      <c r="C309" s="159" t="s">
        <v>174</v>
      </c>
      <c r="D309" s="25" t="s">
        <v>175</v>
      </c>
      <c r="E309" s="26"/>
      <c r="F309" s="26"/>
    </row>
    <row r="310" spans="1:6" s="22" customFormat="1" ht="25.5" hidden="1">
      <c r="A310" s="151"/>
      <c r="B310" s="146"/>
      <c r="C310" s="159" t="s">
        <v>262</v>
      </c>
      <c r="D310" s="33" t="s">
        <v>263</v>
      </c>
      <c r="E310" s="26"/>
      <c r="F310" s="26"/>
    </row>
    <row r="311" spans="1:6" s="22" customFormat="1" ht="25.5" hidden="1">
      <c r="A311" s="151"/>
      <c r="B311" s="146"/>
      <c r="C311" s="159" t="s">
        <v>264</v>
      </c>
      <c r="D311" s="33" t="s">
        <v>265</v>
      </c>
      <c r="E311" s="26"/>
      <c r="F311" s="26"/>
    </row>
    <row r="312" spans="1:6" s="22" customFormat="1" ht="25.5" hidden="1">
      <c r="A312" s="151"/>
      <c r="B312" s="46"/>
      <c r="C312" s="168" t="s">
        <v>266</v>
      </c>
      <c r="D312" s="143" t="s">
        <v>382</v>
      </c>
      <c r="E312" s="72"/>
      <c r="F312" s="136"/>
    </row>
    <row r="313" spans="1:6" s="16" customFormat="1" ht="28.5" hidden="1">
      <c r="A313" s="144"/>
      <c r="B313" s="30">
        <v>80103</v>
      </c>
      <c r="C313" s="29"/>
      <c r="D313" s="85" t="s">
        <v>330</v>
      </c>
      <c r="E313" s="31">
        <f>E314</f>
        <v>0</v>
      </c>
      <c r="F313" s="31">
        <f>F314</f>
        <v>0</v>
      </c>
    </row>
    <row r="314" spans="1:6" s="16" customFormat="1" ht="19.5" customHeight="1" hidden="1">
      <c r="A314" s="144"/>
      <c r="B314" s="141"/>
      <c r="C314" s="355"/>
      <c r="D314" s="182" t="s">
        <v>376</v>
      </c>
      <c r="E314" s="31">
        <f>E315+E318</f>
        <v>0</v>
      </c>
      <c r="F314" s="31">
        <f>F315+F318</f>
        <v>0</v>
      </c>
    </row>
    <row r="315" spans="1:6" s="16" customFormat="1" ht="15.75" customHeight="1" hidden="1">
      <c r="A315" s="144"/>
      <c r="B315" s="141"/>
      <c r="C315" s="142"/>
      <c r="D315" s="356" t="s">
        <v>377</v>
      </c>
      <c r="E315" s="334">
        <f>SUM(E316:E317)</f>
        <v>0</v>
      </c>
      <c r="F315" s="334">
        <f>SUM(F316:F317)</f>
        <v>0</v>
      </c>
    </row>
    <row r="316" spans="1:6" s="16" customFormat="1" ht="15.75" customHeight="1" hidden="1">
      <c r="A316" s="144"/>
      <c r="B316" s="141"/>
      <c r="C316" s="142"/>
      <c r="D316" s="292" t="s">
        <v>406</v>
      </c>
      <c r="E316" s="242"/>
      <c r="F316" s="242"/>
    </row>
    <row r="317" spans="1:6" s="16" customFormat="1" ht="15.75" customHeight="1" hidden="1">
      <c r="A317" s="166"/>
      <c r="B317" s="167"/>
      <c r="C317" s="241"/>
      <c r="D317" s="239" t="s">
        <v>480</v>
      </c>
      <c r="E317" s="288"/>
      <c r="F317" s="288"/>
    </row>
    <row r="318" spans="1:6" s="16" customFormat="1" ht="16.5" customHeight="1" hidden="1">
      <c r="A318" s="144"/>
      <c r="B318" s="141"/>
      <c r="C318" s="142"/>
      <c r="D318" s="360" t="s">
        <v>384</v>
      </c>
      <c r="E318" s="361">
        <f>SUM(E319:E320)</f>
        <v>0</v>
      </c>
      <c r="F318" s="341"/>
    </row>
    <row r="319" spans="1:6" s="16" customFormat="1" ht="15.75" customHeight="1" hidden="1">
      <c r="A319" s="144"/>
      <c r="B319" s="141"/>
      <c r="C319" s="142"/>
      <c r="D319" s="292" t="s">
        <v>406</v>
      </c>
      <c r="E319" s="212"/>
      <c r="F319" s="242"/>
    </row>
    <row r="320" spans="1:6" s="16" customFormat="1" ht="17.25" customHeight="1" hidden="1">
      <c r="A320" s="144"/>
      <c r="B320" s="141"/>
      <c r="C320" s="142"/>
      <c r="D320" s="335" t="s">
        <v>480</v>
      </c>
      <c r="E320" s="285"/>
      <c r="F320" s="285"/>
    </row>
    <row r="321" spans="1:6" s="22" customFormat="1" ht="16.5" customHeight="1" hidden="1">
      <c r="A321" s="151"/>
      <c r="B321" s="146"/>
      <c r="C321" s="19" t="s">
        <v>250</v>
      </c>
      <c r="D321" s="20" t="s">
        <v>251</v>
      </c>
      <c r="E321" s="21"/>
      <c r="F321" s="21"/>
    </row>
    <row r="322" spans="1:6" s="16" customFormat="1" ht="19.5" customHeight="1" hidden="1">
      <c r="A322" s="144"/>
      <c r="B322" s="141"/>
      <c r="C322" s="145"/>
      <c r="D322" s="138" t="s">
        <v>376</v>
      </c>
      <c r="E322" s="79"/>
      <c r="F322" s="79"/>
    </row>
    <row r="323" spans="1:6" s="16" customFormat="1" ht="19.5" customHeight="1" hidden="1">
      <c r="A323" s="144"/>
      <c r="B323" s="141"/>
      <c r="C323" s="216"/>
      <c r="D323" s="134" t="s">
        <v>377</v>
      </c>
      <c r="E323" s="139"/>
      <c r="F323" s="139"/>
    </row>
    <row r="324" spans="1:6" s="16" customFormat="1" ht="15.75" customHeight="1" hidden="1">
      <c r="A324" s="144"/>
      <c r="B324" s="141"/>
      <c r="C324" s="142"/>
      <c r="D324" s="292" t="s">
        <v>378</v>
      </c>
      <c r="E324" s="139"/>
      <c r="F324" s="139"/>
    </row>
    <row r="325" spans="1:6" s="16" customFormat="1" ht="15.75" customHeight="1" hidden="1">
      <c r="A325" s="144"/>
      <c r="B325" s="141"/>
      <c r="C325" s="142"/>
      <c r="D325" s="306" t="s">
        <v>379</v>
      </c>
      <c r="E325" s="79"/>
      <c r="F325" s="137"/>
    </row>
    <row r="326" spans="1:6" s="22" customFormat="1" ht="16.5" customHeight="1" hidden="1">
      <c r="A326" s="151"/>
      <c r="B326" s="146"/>
      <c r="C326" s="19" t="s">
        <v>160</v>
      </c>
      <c r="D326" s="20" t="s">
        <v>161</v>
      </c>
      <c r="E326" s="26"/>
      <c r="F326" s="26"/>
    </row>
    <row r="327" spans="1:6" s="22" customFormat="1" ht="16.5" customHeight="1" hidden="1">
      <c r="A327" s="151"/>
      <c r="B327" s="147"/>
      <c r="C327" s="24" t="s">
        <v>162</v>
      </c>
      <c r="D327" s="25" t="s">
        <v>163</v>
      </c>
      <c r="E327" s="26"/>
      <c r="F327" s="26"/>
    </row>
    <row r="328" spans="1:6" s="22" customFormat="1" ht="15.75" customHeight="1" hidden="1">
      <c r="A328" s="151"/>
      <c r="B328" s="149"/>
      <c r="C328" s="70" t="s">
        <v>164</v>
      </c>
      <c r="D328" s="71" t="s">
        <v>165</v>
      </c>
      <c r="E328" s="72"/>
      <c r="F328" s="72"/>
    </row>
    <row r="329" spans="1:6" s="22" customFormat="1" ht="14.25" customHeight="1" hidden="1">
      <c r="A329" s="151"/>
      <c r="B329" s="46"/>
      <c r="C329" s="47"/>
      <c r="D329" s="48"/>
      <c r="E329" s="49"/>
      <c r="F329" s="49"/>
    </row>
    <row r="330" spans="1:6" s="6" customFormat="1" ht="7.5" customHeight="1" hidden="1">
      <c r="A330" s="152">
        <v>1</v>
      </c>
      <c r="B330" s="150">
        <v>2</v>
      </c>
      <c r="C330" s="50">
        <v>3</v>
      </c>
      <c r="D330" s="50">
        <v>4</v>
      </c>
      <c r="E330" s="50">
        <v>5</v>
      </c>
      <c r="F330" s="50">
        <v>6</v>
      </c>
    </row>
    <row r="331" spans="1:7" s="22" customFormat="1" ht="16.5" customHeight="1" hidden="1">
      <c r="A331" s="151"/>
      <c r="B331" s="147"/>
      <c r="C331" s="24" t="s">
        <v>166</v>
      </c>
      <c r="D331" s="25" t="s">
        <v>167</v>
      </c>
      <c r="E331" s="26"/>
      <c r="F331" s="26"/>
      <c r="G331" s="101"/>
    </row>
    <row r="332" spans="1:6" s="22" customFormat="1" ht="16.5" customHeight="1" hidden="1">
      <c r="A332" s="151"/>
      <c r="B332" s="147"/>
      <c r="C332" s="24" t="s">
        <v>170</v>
      </c>
      <c r="D332" s="25" t="s">
        <v>171</v>
      </c>
      <c r="E332" s="26"/>
      <c r="F332" s="26"/>
    </row>
    <row r="333" spans="1:6" s="22" customFormat="1" ht="16.5" customHeight="1" hidden="1">
      <c r="A333" s="151"/>
      <c r="B333" s="147"/>
      <c r="C333" s="24" t="s">
        <v>328</v>
      </c>
      <c r="D333" s="25" t="s">
        <v>329</v>
      </c>
      <c r="E333" s="26"/>
      <c r="F333" s="26"/>
    </row>
    <row r="334" spans="1:6" s="22" customFormat="1" ht="16.5" customHeight="1" hidden="1">
      <c r="A334" s="151"/>
      <c r="B334" s="147"/>
      <c r="C334" s="24" t="s">
        <v>209</v>
      </c>
      <c r="D334" s="25" t="s">
        <v>210</v>
      </c>
      <c r="E334" s="26"/>
      <c r="F334" s="26"/>
    </row>
    <row r="335" spans="1:6" s="22" customFormat="1" ht="16.5" customHeight="1" hidden="1">
      <c r="A335" s="151"/>
      <c r="B335" s="147"/>
      <c r="C335" s="24" t="s">
        <v>254</v>
      </c>
      <c r="D335" s="25" t="s">
        <v>255</v>
      </c>
      <c r="E335" s="26"/>
      <c r="F335" s="26"/>
    </row>
    <row r="336" spans="1:6" s="22" customFormat="1" ht="19.5" customHeight="1" hidden="1">
      <c r="A336" s="151"/>
      <c r="B336" s="147"/>
      <c r="C336" s="24" t="s">
        <v>172</v>
      </c>
      <c r="D336" s="25" t="s">
        <v>173</v>
      </c>
      <c r="E336" s="26"/>
      <c r="F336" s="26"/>
    </row>
    <row r="337" spans="1:6" s="22" customFormat="1" ht="25.5" hidden="1">
      <c r="A337" s="151"/>
      <c r="B337" s="147"/>
      <c r="C337" s="24" t="s">
        <v>260</v>
      </c>
      <c r="D337" s="33" t="s">
        <v>261</v>
      </c>
      <c r="E337" s="26"/>
      <c r="F337" s="26"/>
    </row>
    <row r="338" spans="1:6" s="22" customFormat="1" ht="16.5" customHeight="1" hidden="1">
      <c r="A338" s="151"/>
      <c r="B338" s="147"/>
      <c r="C338" s="24" t="s">
        <v>245</v>
      </c>
      <c r="D338" s="25" t="s">
        <v>246</v>
      </c>
      <c r="E338" s="26"/>
      <c r="F338" s="26"/>
    </row>
    <row r="339" spans="1:6" s="22" customFormat="1" ht="16.5" customHeight="1" hidden="1">
      <c r="A339" s="151"/>
      <c r="B339" s="147"/>
      <c r="C339" s="24" t="s">
        <v>213</v>
      </c>
      <c r="D339" s="25" t="s">
        <v>214</v>
      </c>
      <c r="E339" s="26"/>
      <c r="F339" s="26"/>
    </row>
    <row r="340" spans="1:6" s="22" customFormat="1" ht="16.5" customHeight="1" hidden="1">
      <c r="A340" s="151"/>
      <c r="B340" s="147"/>
      <c r="C340" s="24" t="s">
        <v>174</v>
      </c>
      <c r="D340" s="25" t="s">
        <v>175</v>
      </c>
      <c r="E340" s="26"/>
      <c r="F340" s="26"/>
    </row>
    <row r="341" spans="1:6" s="22" customFormat="1" ht="25.5" hidden="1">
      <c r="A341" s="151"/>
      <c r="B341" s="147"/>
      <c r="C341" s="28" t="s">
        <v>262</v>
      </c>
      <c r="D341" s="33" t="s">
        <v>263</v>
      </c>
      <c r="E341" s="26"/>
      <c r="F341" s="26"/>
    </row>
    <row r="342" spans="1:6" s="16" customFormat="1" ht="19.5" customHeight="1" hidden="1">
      <c r="A342" s="144"/>
      <c r="B342" s="30">
        <v>80104</v>
      </c>
      <c r="C342" s="902" t="s">
        <v>331</v>
      </c>
      <c r="D342" s="903"/>
      <c r="E342" s="31">
        <f>E343</f>
        <v>0</v>
      </c>
      <c r="F342" s="31">
        <f>F343</f>
        <v>0</v>
      </c>
    </row>
    <row r="343" spans="1:6" s="22" customFormat="1" ht="18.75" customHeight="1" hidden="1">
      <c r="A343" s="151"/>
      <c r="B343" s="46"/>
      <c r="C343" s="158"/>
      <c r="D343" s="174" t="s">
        <v>376</v>
      </c>
      <c r="E343" s="100"/>
      <c r="F343" s="100">
        <f>SUM(F345:F347)</f>
        <v>0</v>
      </c>
    </row>
    <row r="344" spans="1:6" s="16" customFormat="1" ht="16.5" customHeight="1" hidden="1">
      <c r="A344" s="144"/>
      <c r="B344" s="141"/>
      <c r="C344" s="142"/>
      <c r="D344" s="281" t="s">
        <v>377</v>
      </c>
      <c r="E344" s="371"/>
      <c r="F344" s="287"/>
    </row>
    <row r="345" spans="1:6" s="16" customFormat="1" ht="15.75" customHeight="1" hidden="1">
      <c r="A345" s="144"/>
      <c r="B345" s="141"/>
      <c r="C345" s="241"/>
      <c r="D345" s="306" t="s">
        <v>504</v>
      </c>
      <c r="E345" s="372"/>
      <c r="F345" s="373"/>
    </row>
    <row r="346" spans="1:6" s="16" customFormat="1" ht="17.25" customHeight="1" hidden="1">
      <c r="A346" s="144"/>
      <c r="B346" s="141"/>
      <c r="C346" s="241"/>
      <c r="D346" s="914" t="s">
        <v>605</v>
      </c>
      <c r="E346" s="914"/>
      <c r="F346" s="915"/>
    </row>
    <row r="347" spans="1:6" s="16" customFormat="1" ht="18.75" customHeight="1" hidden="1">
      <c r="A347" s="144"/>
      <c r="B347" s="141"/>
      <c r="C347" s="241"/>
      <c r="D347" s="253" t="s">
        <v>493</v>
      </c>
      <c r="E347" s="370"/>
      <c r="F347" s="374"/>
    </row>
    <row r="348" spans="1:6" s="22" customFormat="1" ht="18.75" customHeight="1" hidden="1">
      <c r="A348" s="151"/>
      <c r="B348" s="46"/>
      <c r="C348" s="157" t="s">
        <v>170</v>
      </c>
      <c r="D348" s="221" t="s">
        <v>171</v>
      </c>
      <c r="E348" s="44"/>
      <c r="F348" s="44"/>
    </row>
    <row r="349" spans="1:6" s="22" customFormat="1" ht="18.75" customHeight="1" hidden="1">
      <c r="A349" s="151"/>
      <c r="B349" s="146"/>
      <c r="C349" s="159" t="s">
        <v>209</v>
      </c>
      <c r="D349" s="25" t="s">
        <v>210</v>
      </c>
      <c r="E349" s="100"/>
      <c r="F349" s="100"/>
    </row>
    <row r="350" spans="1:6" s="22" customFormat="1" ht="19.5" customHeight="1" hidden="1">
      <c r="A350" s="151"/>
      <c r="B350" s="146"/>
      <c r="C350" s="99" t="s">
        <v>172</v>
      </c>
      <c r="D350" s="177" t="s">
        <v>173</v>
      </c>
      <c r="E350" s="100"/>
      <c r="F350" s="100"/>
    </row>
    <row r="351" spans="1:6" s="16" customFormat="1" ht="19.5" customHeight="1" hidden="1">
      <c r="A351" s="166"/>
      <c r="B351" s="167"/>
      <c r="C351" s="170"/>
      <c r="D351" s="171" t="s">
        <v>383</v>
      </c>
      <c r="E351" s="201"/>
      <c r="F351" s="56"/>
    </row>
    <row r="352" spans="1:6" s="16" customFormat="1" ht="16.5" customHeight="1" hidden="1">
      <c r="A352" s="144"/>
      <c r="B352" s="30">
        <v>80110</v>
      </c>
      <c r="C352" s="29"/>
      <c r="D352" s="30" t="s">
        <v>332</v>
      </c>
      <c r="E352" s="31">
        <f>E354</f>
        <v>0</v>
      </c>
      <c r="F352" s="31">
        <f>F354</f>
        <v>0</v>
      </c>
    </row>
    <row r="353" spans="1:6" s="22" customFormat="1" ht="16.5" customHeight="1" hidden="1">
      <c r="A353" s="151"/>
      <c r="B353" s="146"/>
      <c r="C353" s="19" t="s">
        <v>250</v>
      </c>
      <c r="D353" s="39" t="s">
        <v>251</v>
      </c>
      <c r="E353" s="21"/>
      <c r="F353" s="21"/>
    </row>
    <row r="354" spans="1:6" s="16" customFormat="1" ht="19.5" customHeight="1" hidden="1">
      <c r="A354" s="144"/>
      <c r="B354" s="141"/>
      <c r="C354" s="145"/>
      <c r="D354" s="172" t="s">
        <v>376</v>
      </c>
      <c r="E354" s="290">
        <f>SUM(E356:E357)</f>
        <v>0</v>
      </c>
      <c r="F354" s="290">
        <f>SUM(F356:F357)</f>
        <v>0</v>
      </c>
    </row>
    <row r="355" spans="1:6" s="16" customFormat="1" ht="17.25" customHeight="1" hidden="1">
      <c r="A355" s="144"/>
      <c r="B355" s="141"/>
      <c r="C355" s="142"/>
      <c r="D355" s="929" t="s">
        <v>444</v>
      </c>
      <c r="E355" s="929"/>
      <c r="F355" s="930"/>
    </row>
    <row r="356" spans="1:6" s="16" customFormat="1" ht="16.5" customHeight="1" hidden="1">
      <c r="A356" s="144"/>
      <c r="B356" s="141"/>
      <c r="C356" s="142"/>
      <c r="D356" s="218" t="s">
        <v>377</v>
      </c>
      <c r="E356" s="338"/>
      <c r="F356" s="285"/>
    </row>
    <row r="357" spans="1:6" s="16" customFormat="1" ht="16.5" customHeight="1" hidden="1">
      <c r="A357" s="144"/>
      <c r="B357" s="141"/>
      <c r="C357" s="337"/>
      <c r="D357" s="292" t="s">
        <v>384</v>
      </c>
      <c r="E357" s="212"/>
      <c r="F357" s="242"/>
    </row>
    <row r="358" spans="1:6" s="22" customFormat="1" ht="16.5" customHeight="1" hidden="1">
      <c r="A358" s="151"/>
      <c r="B358" s="46"/>
      <c r="C358" s="158" t="s">
        <v>160</v>
      </c>
      <c r="D358" s="20" t="s">
        <v>161</v>
      </c>
      <c r="E358" s="21"/>
      <c r="F358" s="21"/>
    </row>
    <row r="359" spans="1:6" s="22" customFormat="1" ht="16.5" customHeight="1" hidden="1">
      <c r="A359" s="151"/>
      <c r="B359" s="46"/>
      <c r="C359" s="159" t="s">
        <v>162</v>
      </c>
      <c r="D359" s="25" t="s">
        <v>163</v>
      </c>
      <c r="E359" s="26"/>
      <c r="F359" s="26"/>
    </row>
    <row r="360" spans="1:6" s="22" customFormat="1" ht="16.5" customHeight="1" hidden="1">
      <c r="A360" s="151"/>
      <c r="B360" s="46"/>
      <c r="C360" s="159" t="s">
        <v>164</v>
      </c>
      <c r="D360" s="25" t="s">
        <v>165</v>
      </c>
      <c r="E360" s="26"/>
      <c r="F360" s="26"/>
    </row>
    <row r="361" spans="1:7" s="22" customFormat="1" ht="16.5" customHeight="1" hidden="1">
      <c r="A361" s="151"/>
      <c r="B361" s="46"/>
      <c r="C361" s="159" t="s">
        <v>166</v>
      </c>
      <c r="D361" s="25" t="s">
        <v>167</v>
      </c>
      <c r="E361" s="26"/>
      <c r="F361" s="26"/>
      <c r="G361" s="101"/>
    </row>
    <row r="362" spans="1:7" s="22" customFormat="1" ht="21.75" customHeight="1" hidden="1">
      <c r="A362" s="151"/>
      <c r="B362" s="146"/>
      <c r="C362" s="99" t="s">
        <v>168</v>
      </c>
      <c r="D362" s="177" t="s">
        <v>169</v>
      </c>
      <c r="E362" s="186"/>
      <c r="F362" s="100"/>
      <c r="G362" s="101"/>
    </row>
    <row r="363" spans="1:6" s="22" customFormat="1" ht="16.5" customHeight="1" hidden="1">
      <c r="A363" s="151"/>
      <c r="B363" s="46"/>
      <c r="C363" s="159" t="s">
        <v>170</v>
      </c>
      <c r="D363" s="25" t="s">
        <v>171</v>
      </c>
      <c r="E363" s="26"/>
      <c r="F363" s="26"/>
    </row>
    <row r="364" spans="1:6" s="22" customFormat="1" ht="25.5" hidden="1">
      <c r="A364" s="151"/>
      <c r="B364" s="46"/>
      <c r="C364" s="159" t="s">
        <v>328</v>
      </c>
      <c r="D364" s="33" t="s">
        <v>329</v>
      </c>
      <c r="E364" s="26"/>
      <c r="F364" s="26"/>
    </row>
    <row r="365" spans="1:6" s="22" customFormat="1" ht="16.5" customHeight="1" hidden="1">
      <c r="A365" s="151"/>
      <c r="B365" s="46"/>
      <c r="C365" s="159" t="s">
        <v>209</v>
      </c>
      <c r="D365" s="25" t="s">
        <v>210</v>
      </c>
      <c r="E365" s="26"/>
      <c r="F365" s="26"/>
    </row>
    <row r="366" spans="1:6" s="22" customFormat="1" ht="16.5" customHeight="1" hidden="1">
      <c r="A366" s="151"/>
      <c r="B366" s="46"/>
      <c r="C366" s="159" t="s">
        <v>254</v>
      </c>
      <c r="D366" s="25" t="s">
        <v>255</v>
      </c>
      <c r="E366" s="26"/>
      <c r="F366" s="26"/>
    </row>
    <row r="367" spans="1:6" s="22" customFormat="1" ht="16.5" customHeight="1" hidden="1">
      <c r="A367" s="151"/>
      <c r="B367" s="46"/>
      <c r="C367" s="159" t="s">
        <v>172</v>
      </c>
      <c r="D367" s="25" t="s">
        <v>173</v>
      </c>
      <c r="E367" s="26"/>
      <c r="F367" s="26"/>
    </row>
    <row r="368" spans="1:6" s="22" customFormat="1" ht="16.5" customHeight="1" hidden="1">
      <c r="A368" s="151"/>
      <c r="B368" s="46"/>
      <c r="C368" s="159" t="s">
        <v>256</v>
      </c>
      <c r="D368" s="25" t="s">
        <v>257</v>
      </c>
      <c r="E368" s="26"/>
      <c r="F368" s="26"/>
    </row>
    <row r="369" spans="1:6" s="22" customFormat="1" ht="25.5" hidden="1">
      <c r="A369" s="151"/>
      <c r="B369" s="46"/>
      <c r="C369" s="159" t="s">
        <v>260</v>
      </c>
      <c r="D369" s="33" t="s">
        <v>261</v>
      </c>
      <c r="E369" s="26"/>
      <c r="F369" s="26"/>
    </row>
    <row r="370" spans="1:6" s="22" customFormat="1" ht="16.5" customHeight="1" hidden="1">
      <c r="A370" s="151"/>
      <c r="B370" s="46"/>
      <c r="C370" s="159" t="s">
        <v>245</v>
      </c>
      <c r="D370" s="25" t="s">
        <v>246</v>
      </c>
      <c r="E370" s="26"/>
      <c r="F370" s="26"/>
    </row>
    <row r="371" spans="1:6" s="22" customFormat="1" ht="16.5" customHeight="1" hidden="1">
      <c r="A371" s="151"/>
      <c r="B371" s="46"/>
      <c r="C371" s="159" t="s">
        <v>213</v>
      </c>
      <c r="D371" s="25" t="s">
        <v>214</v>
      </c>
      <c r="E371" s="26"/>
      <c r="F371" s="26"/>
    </row>
    <row r="372" spans="1:6" s="22" customFormat="1" ht="16.5" customHeight="1" hidden="1">
      <c r="A372" s="151"/>
      <c r="B372" s="46"/>
      <c r="C372" s="159" t="s">
        <v>174</v>
      </c>
      <c r="D372" s="25" t="s">
        <v>175</v>
      </c>
      <c r="E372" s="26"/>
      <c r="F372" s="26"/>
    </row>
    <row r="373" spans="1:6" s="22" customFormat="1" ht="25.5" hidden="1">
      <c r="A373" s="151"/>
      <c r="B373" s="46"/>
      <c r="C373" s="159" t="s">
        <v>262</v>
      </c>
      <c r="D373" s="33" t="s">
        <v>263</v>
      </c>
      <c r="E373" s="26"/>
      <c r="F373" s="26"/>
    </row>
    <row r="374" spans="1:6" s="22" customFormat="1" ht="25.5" hidden="1">
      <c r="A374" s="151"/>
      <c r="B374" s="46"/>
      <c r="C374" s="159" t="s">
        <v>264</v>
      </c>
      <c r="D374" s="33" t="s">
        <v>265</v>
      </c>
      <c r="E374" s="26"/>
      <c r="F374" s="26"/>
    </row>
    <row r="375" spans="1:6" s="22" customFormat="1" ht="16.5" customHeight="1" hidden="1">
      <c r="A375" s="151"/>
      <c r="B375" s="46"/>
      <c r="C375" s="160" t="s">
        <v>183</v>
      </c>
      <c r="D375" s="25" t="s">
        <v>184</v>
      </c>
      <c r="E375" s="26"/>
      <c r="F375" s="26"/>
    </row>
    <row r="376" spans="1:6" s="16" customFormat="1" ht="17.25" customHeight="1" hidden="1">
      <c r="A376" s="73"/>
      <c r="B376" s="30">
        <v>80113</v>
      </c>
      <c r="C376" s="29"/>
      <c r="D376" s="30" t="s">
        <v>333</v>
      </c>
      <c r="E376" s="31">
        <f>E377</f>
        <v>0</v>
      </c>
      <c r="F376" s="31">
        <f>F377</f>
        <v>0</v>
      </c>
    </row>
    <row r="377" spans="1:6" s="22" customFormat="1" ht="19.5" customHeight="1" hidden="1">
      <c r="A377" s="151"/>
      <c r="B377" s="46"/>
      <c r="C377" s="158"/>
      <c r="D377" s="174" t="s">
        <v>389</v>
      </c>
      <c r="E377" s="100">
        <f>E378</f>
        <v>0</v>
      </c>
      <c r="F377" s="100"/>
    </row>
    <row r="378" spans="1:6" s="16" customFormat="1" ht="16.5" customHeight="1" hidden="1">
      <c r="A378" s="144"/>
      <c r="B378" s="141"/>
      <c r="C378" s="142"/>
      <c r="D378" s="281" t="s">
        <v>377</v>
      </c>
      <c r="E378" s="371"/>
      <c r="F378" s="287"/>
    </row>
    <row r="379" spans="1:6" s="16" customFormat="1" ht="15.75" customHeight="1" hidden="1">
      <c r="A379" s="166"/>
      <c r="B379" s="167"/>
      <c r="C379" s="241"/>
      <c r="D379" s="253"/>
      <c r="E379" s="370"/>
      <c r="F379" s="312"/>
    </row>
    <row r="380" spans="1:6" s="22" customFormat="1" ht="18.75" customHeight="1" hidden="1">
      <c r="A380" s="151"/>
      <c r="B380" s="46"/>
      <c r="C380" s="160" t="s">
        <v>183</v>
      </c>
      <c r="D380" s="174" t="s">
        <v>375</v>
      </c>
      <c r="E380" s="100"/>
      <c r="F380" s="100"/>
    </row>
    <row r="381" spans="1:6" s="22" customFormat="1" ht="14.25" customHeight="1" hidden="1">
      <c r="A381" s="250"/>
      <c r="B381" s="251"/>
      <c r="C381" s="299" t="s">
        <v>266</v>
      </c>
      <c r="D381" s="882" t="s">
        <v>381</v>
      </c>
      <c r="E381" s="882"/>
      <c r="F381" s="883"/>
    </row>
    <row r="382" spans="1:6" s="22" customFormat="1" ht="16.5" customHeight="1" hidden="1">
      <c r="A382" s="151"/>
      <c r="B382" s="46"/>
      <c r="C382" s="158" t="s">
        <v>160</v>
      </c>
      <c r="D382" s="20" t="s">
        <v>161</v>
      </c>
      <c r="E382" s="21"/>
      <c r="F382" s="21"/>
    </row>
    <row r="383" spans="1:6" s="22" customFormat="1" ht="16.5" customHeight="1" hidden="1">
      <c r="A383" s="151"/>
      <c r="B383" s="46"/>
      <c r="C383" s="159" t="s">
        <v>162</v>
      </c>
      <c r="D383" s="25" t="s">
        <v>163</v>
      </c>
      <c r="E383" s="26"/>
      <c r="F383" s="26"/>
    </row>
    <row r="384" spans="1:6" s="22" customFormat="1" ht="16.5" customHeight="1" hidden="1">
      <c r="A384" s="151"/>
      <c r="B384" s="46"/>
      <c r="C384" s="159" t="s">
        <v>164</v>
      </c>
      <c r="D384" s="25" t="s">
        <v>165</v>
      </c>
      <c r="E384" s="26"/>
      <c r="F384" s="26"/>
    </row>
    <row r="385" spans="1:7" s="22" customFormat="1" ht="16.5" customHeight="1" hidden="1">
      <c r="A385" s="151"/>
      <c r="B385" s="46"/>
      <c r="C385" s="159" t="s">
        <v>166</v>
      </c>
      <c r="D385" s="25" t="s">
        <v>167</v>
      </c>
      <c r="E385" s="26"/>
      <c r="F385" s="26"/>
      <c r="G385" s="101"/>
    </row>
    <row r="386" spans="1:7" s="22" customFormat="1" ht="16.5" customHeight="1" hidden="1">
      <c r="A386" s="151"/>
      <c r="B386" s="46"/>
      <c r="C386" s="159" t="s">
        <v>168</v>
      </c>
      <c r="D386" s="25" t="s">
        <v>334</v>
      </c>
      <c r="E386" s="26"/>
      <c r="F386" s="26"/>
      <c r="G386" s="101"/>
    </row>
    <row r="387" spans="1:6" s="22" customFormat="1" ht="16.5" customHeight="1" hidden="1">
      <c r="A387" s="151"/>
      <c r="B387" s="46"/>
      <c r="C387" s="159" t="s">
        <v>170</v>
      </c>
      <c r="D387" s="25" t="s">
        <v>171</v>
      </c>
      <c r="E387" s="26"/>
      <c r="F387" s="26"/>
    </row>
    <row r="388" spans="1:6" s="22" customFormat="1" ht="16.5" customHeight="1" hidden="1">
      <c r="A388" s="151"/>
      <c r="B388" s="46"/>
      <c r="C388" s="160" t="s">
        <v>218</v>
      </c>
      <c r="D388" s="25" t="s">
        <v>219</v>
      </c>
      <c r="E388" s="26"/>
      <c r="F388" s="26"/>
    </row>
    <row r="389" spans="1:6" s="22" customFormat="1" ht="19.5" customHeight="1" hidden="1">
      <c r="A389" s="151"/>
      <c r="B389" s="46"/>
      <c r="C389" s="158"/>
      <c r="D389" s="174" t="s">
        <v>376</v>
      </c>
      <c r="E389" s="100">
        <f>E391</f>
        <v>0</v>
      </c>
      <c r="F389" s="100">
        <f>F391+F392</f>
        <v>0</v>
      </c>
    </row>
    <row r="390" spans="1:6" s="16" customFormat="1" ht="15.75" customHeight="1" hidden="1">
      <c r="A390" s="144"/>
      <c r="B390" s="141"/>
      <c r="C390" s="241"/>
      <c r="D390" s="882" t="s">
        <v>411</v>
      </c>
      <c r="E390" s="882"/>
      <c r="F390" s="883"/>
    </row>
    <row r="391" spans="1:6" s="22" customFormat="1" ht="16.5" customHeight="1" hidden="1">
      <c r="A391" s="151"/>
      <c r="B391" s="46"/>
      <c r="C391" s="99" t="s">
        <v>172</v>
      </c>
      <c r="D391" s="177" t="s">
        <v>173</v>
      </c>
      <c r="E391" s="100">
        <f>SUM(E392:E393)</f>
        <v>0</v>
      </c>
      <c r="F391" s="100"/>
    </row>
    <row r="392" spans="1:6" s="16" customFormat="1" ht="15.75" customHeight="1" hidden="1">
      <c r="A392" s="144"/>
      <c r="B392" s="141"/>
      <c r="C392" s="142"/>
      <c r="D392" s="218" t="s">
        <v>405</v>
      </c>
      <c r="E392" s="212"/>
      <c r="F392" s="79"/>
    </row>
    <row r="393" spans="1:6" s="16" customFormat="1" ht="15.75" customHeight="1" hidden="1">
      <c r="A393" s="144"/>
      <c r="B393" s="141"/>
      <c r="C393" s="142"/>
      <c r="D393" s="215" t="s">
        <v>406</v>
      </c>
      <c r="E393" s="212"/>
      <c r="F393" s="212"/>
    </row>
    <row r="394" spans="1:6" s="22" customFormat="1" ht="16.5" customHeight="1" hidden="1">
      <c r="A394" s="151"/>
      <c r="B394" s="46"/>
      <c r="C394" s="157" t="s">
        <v>245</v>
      </c>
      <c r="D394" s="221" t="s">
        <v>246</v>
      </c>
      <c r="E394" s="44"/>
      <c r="F394" s="44"/>
    </row>
    <row r="395" spans="1:6" s="22" customFormat="1" ht="8.25" customHeight="1" hidden="1">
      <c r="A395" s="151"/>
      <c r="B395" s="46"/>
      <c r="C395" s="47"/>
      <c r="D395" s="48"/>
      <c r="E395" s="49"/>
      <c r="F395" s="49"/>
    </row>
    <row r="396" spans="1:6" s="6" customFormat="1" ht="7.5" customHeight="1" hidden="1">
      <c r="A396" s="152">
        <v>1</v>
      </c>
      <c r="B396" s="223">
        <v>2</v>
      </c>
      <c r="C396" s="150">
        <v>3</v>
      </c>
      <c r="D396" s="50">
        <v>4</v>
      </c>
      <c r="E396" s="50">
        <v>5</v>
      </c>
      <c r="F396" s="50">
        <v>6</v>
      </c>
    </row>
    <row r="397" spans="1:6" s="22" customFormat="1" ht="16.5" customHeight="1" hidden="1">
      <c r="A397" s="151"/>
      <c r="B397" s="46"/>
      <c r="C397" s="159" t="s">
        <v>213</v>
      </c>
      <c r="D397" s="25" t="s">
        <v>214</v>
      </c>
      <c r="E397" s="26"/>
      <c r="F397" s="26"/>
    </row>
    <row r="398" spans="1:6" s="22" customFormat="1" ht="16.5" customHeight="1" hidden="1">
      <c r="A398" s="151"/>
      <c r="B398" s="46"/>
      <c r="C398" s="160" t="s">
        <v>174</v>
      </c>
      <c r="D398" s="25" t="s">
        <v>175</v>
      </c>
      <c r="E398" s="26"/>
      <c r="F398" s="26"/>
    </row>
    <row r="399" spans="1:6" s="16" customFormat="1" ht="19.5" customHeight="1" hidden="1">
      <c r="A399" s="151"/>
      <c r="B399" s="210">
        <v>80146</v>
      </c>
      <c r="C399" s="29"/>
      <c r="D399" s="30" t="s">
        <v>335</v>
      </c>
      <c r="E399" s="31">
        <f>E400</f>
        <v>0</v>
      </c>
      <c r="F399" s="31">
        <f>F400</f>
        <v>0</v>
      </c>
    </row>
    <row r="400" spans="1:6" s="22" customFormat="1" ht="19.5" customHeight="1" hidden="1">
      <c r="A400" s="151"/>
      <c r="B400" s="146"/>
      <c r="C400" s="38" t="s">
        <v>172</v>
      </c>
      <c r="D400" s="20" t="s">
        <v>173</v>
      </c>
      <c r="E400" s="21"/>
      <c r="F400" s="21"/>
    </row>
    <row r="401" spans="1:6" s="16" customFormat="1" ht="19.5" customHeight="1" hidden="1">
      <c r="A401" s="151"/>
      <c r="B401" s="30">
        <v>80195</v>
      </c>
      <c r="C401" s="29"/>
      <c r="D401" s="30" t="s">
        <v>196</v>
      </c>
      <c r="E401" s="31">
        <f>E407</f>
        <v>0</v>
      </c>
      <c r="F401" s="31">
        <f>F402</f>
        <v>0</v>
      </c>
    </row>
    <row r="402" spans="1:6" s="22" customFormat="1" ht="16.5" customHeight="1" hidden="1">
      <c r="A402" s="151"/>
      <c r="B402" s="46"/>
      <c r="C402" s="158"/>
      <c r="D402" s="174" t="s">
        <v>376</v>
      </c>
      <c r="E402" s="100">
        <f>SUM(E403:E404)</f>
        <v>0</v>
      </c>
      <c r="F402" s="100">
        <f>F403+F405</f>
        <v>0</v>
      </c>
    </row>
    <row r="403" spans="1:6" s="16" customFormat="1" ht="15.75" customHeight="1" hidden="1">
      <c r="A403" s="144"/>
      <c r="B403" s="141"/>
      <c r="C403" s="219"/>
      <c r="D403" s="229" t="s">
        <v>476</v>
      </c>
      <c r="E403" s="230"/>
      <c r="F403" s="287"/>
    </row>
    <row r="404" spans="1:6" s="22" customFormat="1" ht="18.75" customHeight="1" hidden="1">
      <c r="A404" s="151"/>
      <c r="B404" s="46"/>
      <c r="C404" s="159" t="s">
        <v>183</v>
      </c>
      <c r="D404" s="133" t="s">
        <v>375</v>
      </c>
      <c r="E404" s="26"/>
      <c r="F404" s="169"/>
    </row>
    <row r="405" spans="1:6" s="16" customFormat="1" ht="15.75" customHeight="1" hidden="1">
      <c r="A405" s="144"/>
      <c r="B405" s="141"/>
      <c r="C405" s="219"/>
      <c r="D405" s="292" t="s">
        <v>384</v>
      </c>
      <c r="E405" s="212"/>
      <c r="F405" s="242"/>
    </row>
    <row r="406" spans="1:6" s="22" customFormat="1" ht="25.5" customHeight="1" hidden="1">
      <c r="A406" s="151"/>
      <c r="B406" s="46"/>
      <c r="C406" s="160" t="s">
        <v>266</v>
      </c>
      <c r="D406" s="134" t="s">
        <v>151</v>
      </c>
      <c r="E406" s="135"/>
      <c r="F406" s="136"/>
    </row>
    <row r="407" spans="1:6" s="22" customFormat="1" ht="19.5" customHeight="1" hidden="1" thickBot="1">
      <c r="A407" s="151"/>
      <c r="B407" s="146"/>
      <c r="C407" s="38" t="s">
        <v>174</v>
      </c>
      <c r="D407" s="20" t="s">
        <v>175</v>
      </c>
      <c r="E407" s="21"/>
      <c r="F407" s="21"/>
    </row>
    <row r="408" spans="1:6" s="11" customFormat="1" ht="19.5" customHeight="1" thickBot="1">
      <c r="A408" s="261">
        <v>851</v>
      </c>
      <c r="B408" s="931" t="s">
        <v>336</v>
      </c>
      <c r="C408" s="932"/>
      <c r="D408" s="933"/>
      <c r="E408" s="10">
        <f>E421+E409</f>
        <v>3000</v>
      </c>
      <c r="F408" s="10">
        <f>F421+F409</f>
        <v>3000</v>
      </c>
    </row>
    <row r="409" spans="1:6" s="16" customFormat="1" ht="19.5" customHeight="1" hidden="1">
      <c r="A409" s="144"/>
      <c r="B409" s="541">
        <v>85121</v>
      </c>
      <c r="C409" s="521"/>
      <c r="D409" s="201" t="s">
        <v>337</v>
      </c>
      <c r="E409" s="56">
        <f>E415</f>
        <v>0</v>
      </c>
      <c r="F409" s="56">
        <f>F415</f>
        <v>0</v>
      </c>
    </row>
    <row r="410" spans="1:6" s="16" customFormat="1" ht="38.25" hidden="1">
      <c r="A410" s="144"/>
      <c r="B410" s="542"/>
      <c r="C410" s="523" t="s">
        <v>338</v>
      </c>
      <c r="D410" s="524" t="s">
        <v>217</v>
      </c>
      <c r="E410" s="37"/>
      <c r="F410" s="37"/>
    </row>
    <row r="411" spans="1:6" s="22" customFormat="1" ht="38.25" hidden="1">
      <c r="A411" s="151"/>
      <c r="B411" s="543"/>
      <c r="C411" s="525">
        <v>6298</v>
      </c>
      <c r="D411" s="526" t="s">
        <v>182</v>
      </c>
      <c r="E411" s="34"/>
      <c r="F411" s="34"/>
    </row>
    <row r="412" spans="1:6" s="22" customFormat="1" ht="51" hidden="1">
      <c r="A412" s="151"/>
      <c r="B412" s="544"/>
      <c r="C412" s="528" t="s">
        <v>339</v>
      </c>
      <c r="D412" s="526" t="s">
        <v>340</v>
      </c>
      <c r="E412" s="26"/>
      <c r="F412" s="26"/>
    </row>
    <row r="413" spans="1:6" s="22" customFormat="1" ht="21" customHeight="1" hidden="1">
      <c r="A413" s="151"/>
      <c r="B413" s="544"/>
      <c r="C413" s="529" t="s">
        <v>172</v>
      </c>
      <c r="D413" s="530" t="s">
        <v>376</v>
      </c>
      <c r="E413" s="100"/>
      <c r="F413" s="100"/>
    </row>
    <row r="414" spans="1:6" s="16" customFormat="1" ht="25.5" hidden="1">
      <c r="A414" s="144"/>
      <c r="B414" s="542"/>
      <c r="C414" s="522"/>
      <c r="D414" s="531" t="s">
        <v>466</v>
      </c>
      <c r="E414" s="285"/>
      <c r="F414" s="285"/>
    </row>
    <row r="415" spans="1:6" s="22" customFormat="1" ht="19.5" customHeight="1" hidden="1">
      <c r="A415" s="151"/>
      <c r="B415" s="544"/>
      <c r="C415" s="528" t="s">
        <v>183</v>
      </c>
      <c r="D415" s="530" t="s">
        <v>375</v>
      </c>
      <c r="E415" s="225"/>
      <c r="F415" s="225"/>
    </row>
    <row r="416" spans="1:6" s="16" customFormat="1" ht="27" customHeight="1" hidden="1">
      <c r="A416" s="144"/>
      <c r="B416" s="542"/>
      <c r="C416" s="522"/>
      <c r="D416" s="927" t="s">
        <v>569</v>
      </c>
      <c r="E416" s="927"/>
      <c r="F416" s="928"/>
    </row>
    <row r="417" spans="1:7" s="22" customFormat="1" ht="16.5" customHeight="1" hidden="1">
      <c r="A417" s="151"/>
      <c r="B417" s="544"/>
      <c r="C417" s="528" t="s">
        <v>185</v>
      </c>
      <c r="D417" s="526" t="s">
        <v>184</v>
      </c>
      <c r="E417" s="26"/>
      <c r="F417" s="26"/>
      <c r="G417" s="16"/>
    </row>
    <row r="418" spans="1:7" s="22" customFormat="1" ht="16.5" customHeight="1" hidden="1">
      <c r="A418" s="151"/>
      <c r="B418" s="544"/>
      <c r="C418" s="525" t="s">
        <v>268</v>
      </c>
      <c r="D418" s="526" t="s">
        <v>184</v>
      </c>
      <c r="E418" s="26"/>
      <c r="F418" s="26"/>
      <c r="G418" s="16"/>
    </row>
    <row r="419" spans="1:6" s="16" customFormat="1" ht="19.5" customHeight="1" hidden="1">
      <c r="A419" s="144"/>
      <c r="B419" s="542">
        <v>85153</v>
      </c>
      <c r="C419" s="532"/>
      <c r="D419" s="533" t="s">
        <v>341</v>
      </c>
      <c r="E419" s="31">
        <f>E420</f>
        <v>0</v>
      </c>
      <c r="F419" s="31">
        <f>F420</f>
        <v>0</v>
      </c>
    </row>
    <row r="420" spans="1:6" s="16" customFormat="1" ht="20.25" customHeight="1" hidden="1">
      <c r="A420" s="144"/>
      <c r="B420" s="542"/>
      <c r="C420" s="529" t="s">
        <v>172</v>
      </c>
      <c r="D420" s="524" t="s">
        <v>173</v>
      </c>
      <c r="E420" s="21"/>
      <c r="F420" s="21"/>
    </row>
    <row r="421" spans="1:7" s="16" customFormat="1" ht="18.75" customHeight="1">
      <c r="A421" s="144"/>
      <c r="B421" s="545">
        <v>85154</v>
      </c>
      <c r="C421" s="532"/>
      <c r="D421" s="533" t="s">
        <v>342</v>
      </c>
      <c r="E421" s="31">
        <f>E422</f>
        <v>3000</v>
      </c>
      <c r="F421" s="31">
        <f>F422</f>
        <v>3000</v>
      </c>
      <c r="G421" s="511">
        <f>E421-F421</f>
        <v>0</v>
      </c>
    </row>
    <row r="422" spans="1:6" s="22" customFormat="1" ht="18.75" customHeight="1">
      <c r="A422" s="151"/>
      <c r="B422" s="527"/>
      <c r="C422" s="529" t="s">
        <v>172</v>
      </c>
      <c r="D422" s="530" t="s">
        <v>376</v>
      </c>
      <c r="E422" s="100">
        <f>SUM(E423:E427)</f>
        <v>3000</v>
      </c>
      <c r="F422" s="100">
        <f>SUM(F423:F427)</f>
        <v>3000</v>
      </c>
    </row>
    <row r="423" spans="1:6" s="16" customFormat="1" ht="17.25" customHeight="1" hidden="1">
      <c r="A423" s="144"/>
      <c r="B423" s="522"/>
      <c r="C423" s="534"/>
      <c r="D423" s="531" t="s">
        <v>476</v>
      </c>
      <c r="E423" s="287"/>
      <c r="F423" s="287"/>
    </row>
    <row r="424" spans="1:6" s="16" customFormat="1" ht="17.25" customHeight="1" hidden="1">
      <c r="A424" s="144"/>
      <c r="B424" s="522"/>
      <c r="C424" s="522"/>
      <c r="D424" s="535" t="s">
        <v>384</v>
      </c>
      <c r="E424" s="242">
        <v>3000</v>
      </c>
      <c r="F424" s="242"/>
    </row>
    <row r="425" spans="1:6" s="22" customFormat="1" ht="17.25" customHeight="1" hidden="1">
      <c r="A425" s="151"/>
      <c r="B425" s="536"/>
      <c r="C425" s="537" t="s">
        <v>366</v>
      </c>
      <c r="D425" s="538" t="s">
        <v>598</v>
      </c>
      <c r="E425" s="539"/>
      <c r="F425" s="540"/>
    </row>
    <row r="426" spans="1:6" s="22" customFormat="1" ht="17.25" customHeight="1" thickBot="1">
      <c r="A426" s="151"/>
      <c r="B426" s="536"/>
      <c r="C426" s="537" t="s">
        <v>366</v>
      </c>
      <c r="D426" s="538" t="s">
        <v>476</v>
      </c>
      <c r="E426" s="247"/>
      <c r="F426" s="516">
        <v>3000</v>
      </c>
    </row>
    <row r="427" spans="1:6" s="22" customFormat="1" ht="17.25" customHeight="1" hidden="1">
      <c r="A427" s="151"/>
      <c r="B427" s="161"/>
      <c r="C427" s="245" t="s">
        <v>366</v>
      </c>
      <c r="D427" s="249"/>
      <c r="E427" s="247"/>
      <c r="F427" s="506"/>
    </row>
    <row r="428" spans="1:6" s="16" customFormat="1" ht="51" hidden="1">
      <c r="A428" s="144"/>
      <c r="B428" s="141"/>
      <c r="C428" s="283" t="s">
        <v>343</v>
      </c>
      <c r="D428" s="104" t="s">
        <v>344</v>
      </c>
      <c r="E428" s="105"/>
      <c r="F428" s="106"/>
    </row>
    <row r="429" spans="1:6" s="16" customFormat="1" ht="38.25" hidden="1">
      <c r="A429" s="144"/>
      <c r="B429" s="141"/>
      <c r="C429" s="284" t="s">
        <v>345</v>
      </c>
      <c r="D429" s="109" t="s">
        <v>346</v>
      </c>
      <c r="E429" s="110"/>
      <c r="F429" s="111"/>
    </row>
    <row r="430" spans="1:6" s="16" customFormat="1" ht="17.25" customHeight="1" hidden="1">
      <c r="A430" s="144"/>
      <c r="B430" s="141"/>
      <c r="C430" s="284" t="s">
        <v>168</v>
      </c>
      <c r="D430" s="109" t="s">
        <v>169</v>
      </c>
      <c r="E430" s="110"/>
      <c r="F430" s="111"/>
    </row>
    <row r="431" spans="1:6" s="16" customFormat="1" ht="17.25" customHeight="1" hidden="1">
      <c r="A431" s="144"/>
      <c r="B431" s="141"/>
      <c r="C431" s="284" t="s">
        <v>170</v>
      </c>
      <c r="D431" s="109" t="s">
        <v>171</v>
      </c>
      <c r="E431" s="110"/>
      <c r="F431" s="111"/>
    </row>
    <row r="432" spans="1:6" s="16" customFormat="1" ht="17.25" customHeight="1" hidden="1">
      <c r="A432" s="144"/>
      <c r="B432" s="141"/>
      <c r="C432" s="284" t="s">
        <v>243</v>
      </c>
      <c r="D432" s="109" t="s">
        <v>244</v>
      </c>
      <c r="E432" s="110"/>
      <c r="F432" s="111"/>
    </row>
    <row r="433" spans="1:6" s="16" customFormat="1" ht="17.25" customHeight="1" hidden="1">
      <c r="A433" s="144"/>
      <c r="B433" s="141"/>
      <c r="C433" s="284" t="s">
        <v>209</v>
      </c>
      <c r="D433" s="109" t="s">
        <v>210</v>
      </c>
      <c r="E433" s="110"/>
      <c r="F433" s="111"/>
    </row>
    <row r="434" spans="1:6" s="16" customFormat="1" ht="17.25" customHeight="1" hidden="1">
      <c r="A434" s="144"/>
      <c r="B434" s="141"/>
      <c r="C434" s="159" t="s">
        <v>172</v>
      </c>
      <c r="D434" s="36" t="s">
        <v>173</v>
      </c>
      <c r="E434" s="34"/>
      <c r="F434" s="34"/>
    </row>
    <row r="435" spans="1:6" s="16" customFormat="1" ht="17.25" customHeight="1" hidden="1" thickBot="1">
      <c r="A435" s="58"/>
      <c r="B435" s="102"/>
      <c r="C435" s="38" t="s">
        <v>245</v>
      </c>
      <c r="D435" s="39" t="s">
        <v>246</v>
      </c>
      <c r="E435" s="21"/>
      <c r="F435" s="21"/>
    </row>
    <row r="436" spans="1:7" s="11" customFormat="1" ht="18.75" customHeight="1" hidden="1" thickBot="1">
      <c r="A436" s="261">
        <v>852</v>
      </c>
      <c r="B436" s="906" t="s">
        <v>347</v>
      </c>
      <c r="C436" s="907"/>
      <c r="D436" s="908"/>
      <c r="E436" s="10">
        <f>E437+E440+E445+E449+E455+E463+E472+E469</f>
        <v>0</v>
      </c>
      <c r="F436" s="153">
        <f>F437+F440+F445+F449+F455+F463+F472</f>
        <v>0</v>
      </c>
      <c r="G436" s="282">
        <f>E436-F436</f>
        <v>0</v>
      </c>
    </row>
    <row r="437" spans="1:7" s="16" customFormat="1" ht="16.5" customHeight="1" hidden="1">
      <c r="A437" s="144"/>
      <c r="B437" s="280">
        <v>85202</v>
      </c>
      <c r="C437" s="170"/>
      <c r="D437" s="87" t="s">
        <v>348</v>
      </c>
      <c r="E437" s="56">
        <f>E439</f>
        <v>0</v>
      </c>
      <c r="F437" s="273">
        <f>F438</f>
        <v>0</v>
      </c>
      <c r="G437" s="114"/>
    </row>
    <row r="438" spans="1:6" s="22" customFormat="1" ht="20.25" customHeight="1" hidden="1">
      <c r="A438" s="151"/>
      <c r="B438" s="164"/>
      <c r="C438" s="158" t="s">
        <v>352</v>
      </c>
      <c r="D438" s="174" t="s">
        <v>389</v>
      </c>
      <c r="E438" s="199"/>
      <c r="F438" s="199"/>
    </row>
    <row r="439" spans="1:6" s="22" customFormat="1" ht="42.75" customHeight="1" hidden="1">
      <c r="A439" s="151"/>
      <c r="B439" s="164"/>
      <c r="C439" s="155" t="s">
        <v>349</v>
      </c>
      <c r="D439" s="39" t="s">
        <v>350</v>
      </c>
      <c r="E439" s="21"/>
      <c r="F439" s="21"/>
    </row>
    <row r="440" spans="1:6" s="16" customFormat="1" ht="42.75" hidden="1">
      <c r="A440" s="144"/>
      <c r="B440" s="30">
        <v>85212</v>
      </c>
      <c r="C440" s="260"/>
      <c r="D440" s="85" t="s">
        <v>351</v>
      </c>
      <c r="E440" s="31">
        <f>SUM(E443:E444)</f>
        <v>0</v>
      </c>
      <c r="F440" s="31">
        <f>F441</f>
        <v>0</v>
      </c>
    </row>
    <row r="441" spans="1:6" s="22" customFormat="1" ht="20.25" customHeight="1" hidden="1">
      <c r="A441" s="151"/>
      <c r="B441" s="164"/>
      <c r="C441" s="158" t="s">
        <v>352</v>
      </c>
      <c r="D441" s="174" t="s">
        <v>437</v>
      </c>
      <c r="E441" s="100"/>
      <c r="F441" s="100"/>
    </row>
    <row r="442" spans="1:6" s="22" customFormat="1" ht="27.75" customHeight="1" hidden="1">
      <c r="A442" s="250"/>
      <c r="B442" s="298"/>
      <c r="C442" s="299"/>
      <c r="D442" s="882" t="s">
        <v>446</v>
      </c>
      <c r="E442" s="882"/>
      <c r="F442" s="883"/>
    </row>
    <row r="443" spans="1:6" s="22" customFormat="1" ht="51" hidden="1">
      <c r="A443" s="151"/>
      <c r="B443" s="164"/>
      <c r="C443" s="157" t="s">
        <v>236</v>
      </c>
      <c r="D443" s="43" t="s">
        <v>237</v>
      </c>
      <c r="E443" s="44"/>
      <c r="F443" s="44"/>
    </row>
    <row r="444" spans="1:6" s="22" customFormat="1" ht="51" hidden="1">
      <c r="A444" s="151"/>
      <c r="B444" s="164"/>
      <c r="C444" s="159" t="s">
        <v>238</v>
      </c>
      <c r="D444" s="36" t="s">
        <v>239</v>
      </c>
      <c r="E444" s="34"/>
      <c r="F444" s="26"/>
    </row>
    <row r="445" spans="1:6" s="16" customFormat="1" ht="76.5" customHeight="1" hidden="1">
      <c r="A445" s="144"/>
      <c r="B445" s="30">
        <v>85213</v>
      </c>
      <c r="C445" s="260"/>
      <c r="D445" s="85" t="s">
        <v>451</v>
      </c>
      <c r="E445" s="31">
        <f>E446+E447</f>
        <v>0</v>
      </c>
      <c r="F445" s="31">
        <f>F446+F447</f>
        <v>0</v>
      </c>
    </row>
    <row r="446" spans="1:6" s="22" customFormat="1" ht="20.25" customHeight="1" hidden="1">
      <c r="A446" s="151"/>
      <c r="B446" s="164"/>
      <c r="C446" s="158" t="s">
        <v>352</v>
      </c>
      <c r="D446" s="174" t="s">
        <v>437</v>
      </c>
      <c r="E446" s="100"/>
      <c r="F446" s="100"/>
    </row>
    <row r="447" spans="1:6" s="22" customFormat="1" ht="20.25" customHeight="1" hidden="1">
      <c r="A447" s="151"/>
      <c r="B447" s="164"/>
      <c r="C447" s="158" t="s">
        <v>352</v>
      </c>
      <c r="D447" s="174" t="s">
        <v>389</v>
      </c>
      <c r="E447" s="100"/>
      <c r="F447" s="100"/>
    </row>
    <row r="448" spans="1:6" s="22" customFormat="1" ht="27.75" customHeight="1" hidden="1">
      <c r="A448" s="250"/>
      <c r="B448" s="298"/>
      <c r="C448" s="299"/>
      <c r="D448" s="882" t="s">
        <v>453</v>
      </c>
      <c r="E448" s="882"/>
      <c r="F448" s="883"/>
    </row>
    <row r="449" spans="1:6" s="16" customFormat="1" ht="28.5" hidden="1">
      <c r="A449" s="144"/>
      <c r="B449" s="30">
        <v>85214</v>
      </c>
      <c r="C449" s="260"/>
      <c r="D449" s="85" t="s">
        <v>452</v>
      </c>
      <c r="E449" s="31">
        <f>E450+E451</f>
        <v>0</v>
      </c>
      <c r="F449" s="31">
        <f>F450+F451</f>
        <v>0</v>
      </c>
    </row>
    <row r="450" spans="1:6" s="22" customFormat="1" ht="20.25" customHeight="1" hidden="1">
      <c r="A450" s="151"/>
      <c r="B450" s="164"/>
      <c r="C450" s="158" t="s">
        <v>352</v>
      </c>
      <c r="D450" s="174" t="s">
        <v>437</v>
      </c>
      <c r="E450" s="100"/>
      <c r="F450" s="100"/>
    </row>
    <row r="451" spans="1:6" s="22" customFormat="1" ht="20.25" customHeight="1" hidden="1">
      <c r="A451" s="151"/>
      <c r="B451" s="164"/>
      <c r="C451" s="158" t="s">
        <v>352</v>
      </c>
      <c r="D451" s="174" t="s">
        <v>389</v>
      </c>
      <c r="E451" s="100"/>
      <c r="F451" s="100"/>
    </row>
    <row r="452" spans="1:6" s="22" customFormat="1" ht="24.75" customHeight="1" hidden="1">
      <c r="A452" s="250"/>
      <c r="B452" s="298"/>
      <c r="C452" s="299"/>
      <c r="D452" s="882" t="s">
        <v>488</v>
      </c>
      <c r="E452" s="882"/>
      <c r="F452" s="883"/>
    </row>
    <row r="453" spans="1:6" s="22" customFormat="1" ht="51" hidden="1">
      <c r="A453" s="151"/>
      <c r="B453" s="164"/>
      <c r="C453" s="158" t="s">
        <v>236</v>
      </c>
      <c r="D453" s="59" t="s">
        <v>237</v>
      </c>
      <c r="E453" s="37"/>
      <c r="F453" s="21"/>
    </row>
    <row r="454" spans="1:6" s="22" customFormat="1" ht="25.5" hidden="1">
      <c r="A454" s="151"/>
      <c r="B454" s="164"/>
      <c r="C454" s="159" t="s">
        <v>352</v>
      </c>
      <c r="D454" s="36" t="s">
        <v>353</v>
      </c>
      <c r="E454" s="34"/>
      <c r="F454" s="26"/>
    </row>
    <row r="455" spans="1:6" s="16" customFormat="1" ht="18" customHeight="1" hidden="1">
      <c r="A455" s="144"/>
      <c r="B455" s="30">
        <v>85219</v>
      </c>
      <c r="C455" s="260"/>
      <c r="D455" s="30" t="s">
        <v>354</v>
      </c>
      <c r="E455" s="31">
        <f>E456</f>
        <v>0</v>
      </c>
      <c r="F455" s="31">
        <f>F462</f>
        <v>0</v>
      </c>
    </row>
    <row r="456" spans="1:6" s="22" customFormat="1" ht="20.25" customHeight="1" hidden="1">
      <c r="A456" s="151"/>
      <c r="B456" s="164"/>
      <c r="C456" s="158" t="s">
        <v>352</v>
      </c>
      <c r="D456" s="174" t="s">
        <v>376</v>
      </c>
      <c r="E456" s="100">
        <f>E461</f>
        <v>0</v>
      </c>
      <c r="F456" s="199"/>
    </row>
    <row r="457" spans="1:6" s="16" customFormat="1" ht="24.75" customHeight="1" hidden="1">
      <c r="A457" s="144"/>
      <c r="B457" s="141"/>
      <c r="C457" s="241"/>
      <c r="D457" s="896" t="s">
        <v>594</v>
      </c>
      <c r="E457" s="896"/>
      <c r="F457" s="893"/>
    </row>
    <row r="458" spans="1:6" s="16" customFormat="1" ht="24" customHeight="1" hidden="1">
      <c r="A458" s="144"/>
      <c r="B458" s="141"/>
      <c r="C458" s="142"/>
      <c r="D458" s="218" t="s">
        <v>436</v>
      </c>
      <c r="E458" s="275"/>
      <c r="F458" s="79"/>
    </row>
    <row r="459" spans="1:6" s="16" customFormat="1" ht="15.75" customHeight="1" hidden="1">
      <c r="A459" s="144"/>
      <c r="B459" s="141"/>
      <c r="C459" s="142"/>
      <c r="D459" s="218" t="s">
        <v>435</v>
      </c>
      <c r="E459" s="278"/>
      <c r="F459" s="79"/>
    </row>
    <row r="460" spans="1:6" s="16" customFormat="1" ht="25.5" hidden="1">
      <c r="A460" s="144"/>
      <c r="B460" s="141"/>
      <c r="C460" s="142"/>
      <c r="D460" s="215" t="s">
        <v>434</v>
      </c>
      <c r="E460" s="275"/>
      <c r="F460" s="212"/>
    </row>
    <row r="461" spans="1:6" s="16" customFormat="1" ht="17.25" customHeight="1" hidden="1">
      <c r="A461" s="166"/>
      <c r="B461" s="167"/>
      <c r="C461" s="241"/>
      <c r="D461" s="253" t="s">
        <v>377</v>
      </c>
      <c r="E461" s="288"/>
      <c r="F461" s="291"/>
    </row>
    <row r="462" spans="1:6" s="22" customFormat="1" ht="25.5" hidden="1">
      <c r="A462" s="151"/>
      <c r="B462" s="164"/>
      <c r="C462" s="158" t="s">
        <v>352</v>
      </c>
      <c r="D462" s="59" t="s">
        <v>353</v>
      </c>
      <c r="E462" s="37"/>
      <c r="F462" s="21"/>
    </row>
    <row r="463" spans="1:6" s="16" customFormat="1" ht="28.5" hidden="1">
      <c r="A463" s="151"/>
      <c r="B463" s="141">
        <v>85228</v>
      </c>
      <c r="C463" s="260"/>
      <c r="D463" s="85" t="s">
        <v>355</v>
      </c>
      <c r="E463" s="31">
        <f>E464</f>
        <v>0</v>
      </c>
      <c r="F463" s="31">
        <f>F464</f>
        <v>0</v>
      </c>
    </row>
    <row r="464" spans="1:6" s="22" customFormat="1" ht="18" customHeight="1" hidden="1">
      <c r="A464" s="151"/>
      <c r="B464" s="164"/>
      <c r="C464" s="155" t="s">
        <v>356</v>
      </c>
      <c r="D464" s="39" t="s">
        <v>357</v>
      </c>
      <c r="E464" s="21"/>
      <c r="F464" s="21"/>
    </row>
    <row r="465" spans="1:6" ht="9.75" customHeight="1" hidden="1" thickBot="1">
      <c r="A465" s="3"/>
      <c r="B465" s="3"/>
      <c r="C465" s="3"/>
      <c r="D465" s="3"/>
      <c r="E465" s="3"/>
      <c r="F465" s="3"/>
    </row>
    <row r="466" spans="1:6" s="4" customFormat="1" ht="14.25" customHeight="1" hidden="1">
      <c r="A466" s="886" t="s">
        <v>152</v>
      </c>
      <c r="B466" s="886" t="s">
        <v>153</v>
      </c>
      <c r="C466" s="886" t="s">
        <v>154</v>
      </c>
      <c r="D466" s="886" t="s">
        <v>155</v>
      </c>
      <c r="E466" s="891" t="s">
        <v>422</v>
      </c>
      <c r="F466" s="891" t="s">
        <v>423</v>
      </c>
    </row>
    <row r="467" spans="1:6" s="4" customFormat="1" ht="15" customHeight="1" hidden="1" thickBot="1">
      <c r="A467" s="892"/>
      <c r="B467" s="892"/>
      <c r="C467" s="892"/>
      <c r="D467" s="892"/>
      <c r="E467" s="892"/>
      <c r="F467" s="892"/>
    </row>
    <row r="468" spans="1:6" s="6" customFormat="1" ht="7.5" customHeight="1" hidden="1">
      <c r="A468" s="5">
        <v>1</v>
      </c>
      <c r="B468" s="5">
        <v>2</v>
      </c>
      <c r="C468" s="5">
        <v>3</v>
      </c>
      <c r="D468" s="5">
        <v>3</v>
      </c>
      <c r="E468" s="5">
        <v>4</v>
      </c>
      <c r="F468" s="5">
        <v>5</v>
      </c>
    </row>
    <row r="469" spans="1:6" s="16" customFormat="1" ht="21.75" customHeight="1" hidden="1">
      <c r="A469" s="151"/>
      <c r="B469" s="267">
        <v>85278</v>
      </c>
      <c r="C469" s="260"/>
      <c r="D469" s="85" t="s">
        <v>431</v>
      </c>
      <c r="E469" s="31">
        <f>E470</f>
        <v>0</v>
      </c>
      <c r="F469" s="31">
        <f>F470</f>
        <v>0</v>
      </c>
    </row>
    <row r="470" spans="1:6" s="22" customFormat="1" ht="20.25" customHeight="1" hidden="1">
      <c r="A470" s="151"/>
      <c r="B470" s="164"/>
      <c r="C470" s="158" t="s">
        <v>352</v>
      </c>
      <c r="D470" s="174" t="s">
        <v>437</v>
      </c>
      <c r="E470" s="100"/>
      <c r="F470" s="100"/>
    </row>
    <row r="471" spans="1:6" s="16" customFormat="1" ht="26.25" customHeight="1" hidden="1">
      <c r="A471" s="166"/>
      <c r="B471" s="167"/>
      <c r="C471" s="241"/>
      <c r="D471" s="882" t="s">
        <v>458</v>
      </c>
      <c r="E471" s="882"/>
      <c r="F471" s="883"/>
    </row>
    <row r="472" spans="1:6" s="16" customFormat="1" ht="18.75" customHeight="1" hidden="1">
      <c r="A472" s="151"/>
      <c r="B472" s="289">
        <v>85295</v>
      </c>
      <c r="C472" s="170"/>
      <c r="D472" s="87" t="s">
        <v>196</v>
      </c>
      <c r="E472" s="56">
        <f>E473</f>
        <v>0</v>
      </c>
      <c r="F472" s="56">
        <f>F473</f>
        <v>0</v>
      </c>
    </row>
    <row r="473" spans="1:6" s="22" customFormat="1" ht="20.25" customHeight="1" hidden="1">
      <c r="A473" s="151"/>
      <c r="B473" s="164"/>
      <c r="C473" s="158" t="s">
        <v>352</v>
      </c>
      <c r="D473" s="174" t="s">
        <v>447</v>
      </c>
      <c r="E473" s="100"/>
      <c r="F473" s="100"/>
    </row>
    <row r="474" spans="1:6" s="16" customFormat="1" ht="27.75" customHeight="1" hidden="1">
      <c r="A474" s="166"/>
      <c r="B474" s="167"/>
      <c r="C474" s="241"/>
      <c r="D474" s="882" t="s">
        <v>510</v>
      </c>
      <c r="E474" s="882"/>
      <c r="F474" s="883"/>
    </row>
    <row r="475" spans="1:6" s="16" customFormat="1" ht="15.75" customHeight="1" hidden="1">
      <c r="A475" s="144"/>
      <c r="B475" s="141"/>
      <c r="C475" s="142"/>
      <c r="D475" s="218" t="s">
        <v>428</v>
      </c>
      <c r="E475" s="212">
        <v>97000</v>
      </c>
      <c r="F475" s="79"/>
    </row>
    <row r="476" spans="1:6" s="16" customFormat="1" ht="15.75" customHeight="1" hidden="1" thickBot="1">
      <c r="A476" s="144"/>
      <c r="B476" s="141"/>
      <c r="C476" s="142"/>
      <c r="D476" s="296" t="s">
        <v>406</v>
      </c>
      <c r="E476" s="297"/>
      <c r="F476" s="297"/>
    </row>
    <row r="477" spans="1:6" ht="9.75" customHeight="1" hidden="1" thickBot="1">
      <c r="A477" s="3"/>
      <c r="B477" s="3"/>
      <c r="C477" s="3"/>
      <c r="D477" s="3"/>
      <c r="E477" s="3"/>
      <c r="F477" s="3"/>
    </row>
    <row r="478" spans="1:6" s="4" customFormat="1" ht="14.25" customHeight="1" hidden="1">
      <c r="A478" s="886" t="s">
        <v>152</v>
      </c>
      <c r="B478" s="886" t="s">
        <v>153</v>
      </c>
      <c r="C478" s="886" t="s">
        <v>154</v>
      </c>
      <c r="D478" s="886" t="s">
        <v>155</v>
      </c>
      <c r="E478" s="891" t="s">
        <v>422</v>
      </c>
      <c r="F478" s="891" t="s">
        <v>423</v>
      </c>
    </row>
    <row r="479" spans="1:6" s="4" customFormat="1" ht="15" customHeight="1" hidden="1" thickBot="1">
      <c r="A479" s="892"/>
      <c r="B479" s="892"/>
      <c r="C479" s="892"/>
      <c r="D479" s="892"/>
      <c r="E479" s="892"/>
      <c r="F479" s="892"/>
    </row>
    <row r="480" spans="1:6" s="6" customFormat="1" ht="7.5" customHeight="1" hidden="1" thickBot="1">
      <c r="A480" s="5">
        <v>1</v>
      </c>
      <c r="B480" s="5">
        <v>2</v>
      </c>
      <c r="C480" s="5">
        <v>3</v>
      </c>
      <c r="D480" s="5">
        <v>3</v>
      </c>
      <c r="E480" s="5">
        <v>4</v>
      </c>
      <c r="F480" s="5">
        <v>5</v>
      </c>
    </row>
    <row r="481" spans="1:6" s="117" customFormat="1" ht="27.75" customHeight="1" hidden="1" thickBot="1">
      <c r="A481" s="268">
        <v>854</v>
      </c>
      <c r="B481" s="875" t="s">
        <v>358</v>
      </c>
      <c r="C481" s="876"/>
      <c r="D481" s="877"/>
      <c r="E481" s="116">
        <f>E482</f>
        <v>0</v>
      </c>
      <c r="F481" s="178">
        <f>F482</f>
        <v>0</v>
      </c>
    </row>
    <row r="482" spans="1:6" s="22" customFormat="1" ht="22.5" customHeight="1" hidden="1">
      <c r="A482" s="151"/>
      <c r="B482" s="83">
        <v>85415</v>
      </c>
      <c r="C482" s="870" t="s">
        <v>391</v>
      </c>
      <c r="D482" s="899"/>
      <c r="E482" s="44">
        <f>E483</f>
        <v>0</v>
      </c>
      <c r="F482" s="44">
        <f>F483</f>
        <v>0</v>
      </c>
    </row>
    <row r="483" spans="1:6" s="22" customFormat="1" ht="18.75" customHeight="1" hidden="1">
      <c r="A483" s="151"/>
      <c r="B483" s="146"/>
      <c r="C483" s="38" t="s">
        <v>172</v>
      </c>
      <c r="D483" s="174" t="s">
        <v>389</v>
      </c>
      <c r="E483" s="100"/>
      <c r="F483" s="100"/>
    </row>
    <row r="484" spans="1:6" s="22" customFormat="1" ht="30" customHeight="1" hidden="1" thickBot="1">
      <c r="A484" s="151"/>
      <c r="B484" s="164"/>
      <c r="C484" s="342"/>
      <c r="D484" s="880" t="s">
        <v>595</v>
      </c>
      <c r="E484" s="880"/>
      <c r="F484" s="881"/>
    </row>
    <row r="485" spans="1:6" s="16" customFormat="1" ht="37.5" customHeight="1" hidden="1" thickBot="1">
      <c r="A485" s="166"/>
      <c r="B485" s="167"/>
      <c r="C485" s="241"/>
      <c r="D485" s="357" t="s">
        <v>489</v>
      </c>
      <c r="E485" s="343"/>
      <c r="F485" s="344"/>
    </row>
    <row r="486" spans="1:6" s="22" customFormat="1" ht="21" customHeight="1" hidden="1">
      <c r="A486" s="151"/>
      <c r="B486" s="164"/>
      <c r="C486" s="64">
        <v>3240</v>
      </c>
      <c r="D486" s="232" t="s">
        <v>393</v>
      </c>
      <c r="E486" s="254"/>
      <c r="F486" s="44"/>
    </row>
    <row r="487" spans="1:6" s="22" customFormat="1" ht="21" customHeight="1" hidden="1" thickBot="1">
      <c r="A487" s="151"/>
      <c r="B487" s="164"/>
      <c r="C487" s="183">
        <v>3260</v>
      </c>
      <c r="D487" s="175" t="s">
        <v>394</v>
      </c>
      <c r="E487" s="189"/>
      <c r="F487" s="21"/>
    </row>
    <row r="488" spans="1:6" s="117" customFormat="1" ht="33" customHeight="1" hidden="1" thickBot="1">
      <c r="A488" s="54">
        <v>900</v>
      </c>
      <c r="B488" s="875" t="s">
        <v>359</v>
      </c>
      <c r="C488" s="876"/>
      <c r="D488" s="877"/>
      <c r="E488" s="116">
        <f>E489+E491+E497+E506+E508</f>
        <v>0</v>
      </c>
      <c r="F488" s="178">
        <f>F489+F491+F497+F506+F508</f>
        <v>0</v>
      </c>
    </row>
    <row r="489" spans="1:6" s="22" customFormat="1" ht="19.5" customHeight="1" hidden="1">
      <c r="A489" s="73"/>
      <c r="B489" s="118">
        <v>90001</v>
      </c>
      <c r="C489" s="90"/>
      <c r="D489" s="91" t="s">
        <v>360</v>
      </c>
      <c r="E489" s="119">
        <f>E490</f>
        <v>0</v>
      </c>
      <c r="F489" s="119">
        <f>F490</f>
        <v>0</v>
      </c>
    </row>
    <row r="490" spans="1:6" s="22" customFormat="1" ht="18" customHeight="1" hidden="1">
      <c r="A490" s="17"/>
      <c r="B490" s="68"/>
      <c r="C490" s="68">
        <v>4260</v>
      </c>
      <c r="D490" s="39" t="s">
        <v>210</v>
      </c>
      <c r="E490" s="21"/>
      <c r="F490" s="21"/>
    </row>
    <row r="491" spans="1:6" s="22" customFormat="1" ht="19.5" customHeight="1" hidden="1">
      <c r="A491" s="151"/>
      <c r="B491" s="120">
        <v>90002</v>
      </c>
      <c r="C491" s="99"/>
      <c r="D491" s="85" t="s">
        <v>361</v>
      </c>
      <c r="E491" s="121">
        <f>E492</f>
        <v>0</v>
      </c>
      <c r="F491" s="121">
        <f>F494</f>
        <v>0</v>
      </c>
    </row>
    <row r="492" spans="1:6" s="22" customFormat="1" ht="19.5" customHeight="1" hidden="1">
      <c r="A492" s="151"/>
      <c r="B492" s="46"/>
      <c r="C492" s="159" t="s">
        <v>183</v>
      </c>
      <c r="D492" s="174" t="s">
        <v>375</v>
      </c>
      <c r="E492" s="225"/>
      <c r="F492" s="225"/>
    </row>
    <row r="493" spans="1:6" s="16" customFormat="1" ht="18.75" customHeight="1" hidden="1" thickBot="1">
      <c r="A493" s="144"/>
      <c r="B493" s="141"/>
      <c r="C493" s="142"/>
      <c r="D493" s="880" t="s">
        <v>601</v>
      </c>
      <c r="E493" s="880"/>
      <c r="F493" s="881"/>
    </row>
    <row r="494" spans="1:6" s="22" customFormat="1" ht="18" customHeight="1" hidden="1">
      <c r="A494" s="151"/>
      <c r="B494" s="146"/>
      <c r="C494" s="38" t="s">
        <v>172</v>
      </c>
      <c r="D494" s="174" t="s">
        <v>389</v>
      </c>
      <c r="E494" s="100"/>
      <c r="F494" s="100"/>
    </row>
    <row r="495" spans="1:6" s="22" customFormat="1" ht="18" customHeight="1" hidden="1">
      <c r="A495" s="151"/>
      <c r="B495" s="222"/>
      <c r="C495" s="68">
        <v>4300</v>
      </c>
      <c r="D495" s="39" t="s">
        <v>173</v>
      </c>
      <c r="E495" s="21"/>
      <c r="F495" s="21"/>
    </row>
    <row r="496" spans="1:6" s="22" customFormat="1" ht="25.5" hidden="1">
      <c r="A496" s="151"/>
      <c r="B496" s="179"/>
      <c r="C496" s="32">
        <v>6060</v>
      </c>
      <c r="D496" s="33" t="s">
        <v>267</v>
      </c>
      <c r="E496" s="26"/>
      <c r="F496" s="26"/>
    </row>
    <row r="497" spans="1:6" s="22" customFormat="1" ht="28.5" hidden="1">
      <c r="A497" s="82"/>
      <c r="B497" s="120">
        <v>90008</v>
      </c>
      <c r="C497" s="99"/>
      <c r="D497" s="85" t="s">
        <v>380</v>
      </c>
      <c r="E497" s="121">
        <f>E503</f>
        <v>0</v>
      </c>
      <c r="F497" s="121">
        <f>F502</f>
        <v>0</v>
      </c>
    </row>
    <row r="498" spans="1:6" ht="10.5" customHeight="1" hidden="1" thickBot="1">
      <c r="A498" s="3"/>
      <c r="B498" s="3"/>
      <c r="C498" s="3"/>
      <c r="D498" s="3"/>
      <c r="E498" s="3"/>
      <c r="F498" s="3"/>
    </row>
    <row r="499" spans="1:6" s="4" customFormat="1" ht="14.25" customHeight="1" hidden="1">
      <c r="A499" s="886" t="s">
        <v>152</v>
      </c>
      <c r="B499" s="886" t="s">
        <v>153</v>
      </c>
      <c r="C499" s="886" t="s">
        <v>154</v>
      </c>
      <c r="D499" s="886" t="s">
        <v>155</v>
      </c>
      <c r="E499" s="891" t="s">
        <v>422</v>
      </c>
      <c r="F499" s="891" t="s">
        <v>423</v>
      </c>
    </row>
    <row r="500" spans="1:6" s="4" customFormat="1" ht="15" customHeight="1" hidden="1" thickBot="1">
      <c r="A500" s="892"/>
      <c r="B500" s="892"/>
      <c r="C500" s="892"/>
      <c r="D500" s="892"/>
      <c r="E500" s="892"/>
      <c r="F500" s="892"/>
    </row>
    <row r="501" spans="1:6" s="6" customFormat="1" ht="7.5" customHeight="1" hidden="1">
      <c r="A501" s="339">
        <v>1</v>
      </c>
      <c r="B501" s="339">
        <v>2</v>
      </c>
      <c r="C501" s="339">
        <v>3</v>
      </c>
      <c r="D501" s="339">
        <v>3</v>
      </c>
      <c r="E501" s="339">
        <v>4</v>
      </c>
      <c r="F501" s="339">
        <v>5</v>
      </c>
    </row>
    <row r="502" spans="1:6" s="22" customFormat="1" ht="18.75" customHeight="1" hidden="1">
      <c r="A502" s="151"/>
      <c r="B502" s="146"/>
      <c r="C502" s="38" t="s">
        <v>172</v>
      </c>
      <c r="D502" s="174" t="s">
        <v>389</v>
      </c>
      <c r="E502" s="100"/>
      <c r="F502" s="100"/>
    </row>
    <row r="503" spans="1:6" s="22" customFormat="1" ht="17.25" customHeight="1" hidden="1">
      <c r="A503" s="151"/>
      <c r="B503" s="146"/>
      <c r="C503" s="38" t="s">
        <v>172</v>
      </c>
      <c r="D503" s="138" t="s">
        <v>376</v>
      </c>
      <c r="E503" s="21"/>
      <c r="F503" s="21"/>
    </row>
    <row r="504" spans="1:6" s="16" customFormat="1" ht="19.5" customHeight="1" hidden="1">
      <c r="A504" s="144"/>
      <c r="B504" s="141"/>
      <c r="C504" s="154"/>
      <c r="D504" s="140" t="s">
        <v>377</v>
      </c>
      <c r="E504" s="156"/>
      <c r="F504" s="156"/>
    </row>
    <row r="505" spans="1:6" s="16" customFormat="1" ht="19.5" customHeight="1" hidden="1">
      <c r="A505" s="144"/>
      <c r="B505" s="141"/>
      <c r="C505" s="154"/>
      <c r="D505" s="140" t="s">
        <v>384</v>
      </c>
      <c r="E505" s="156"/>
      <c r="F505" s="156"/>
    </row>
    <row r="506" spans="1:6" s="22" customFormat="1" ht="19.5" customHeight="1" hidden="1">
      <c r="A506" s="151"/>
      <c r="B506" s="120">
        <v>90015</v>
      </c>
      <c r="C506" s="99"/>
      <c r="D506" s="85" t="s">
        <v>363</v>
      </c>
      <c r="E506" s="121">
        <f>E507</f>
        <v>0</v>
      </c>
      <c r="F506" s="121">
        <f>F507</f>
        <v>0</v>
      </c>
    </row>
    <row r="507" spans="1:6" s="22" customFormat="1" ht="18" customHeight="1" hidden="1">
      <c r="A507" s="151"/>
      <c r="B507" s="146"/>
      <c r="C507" s="38" t="s">
        <v>172</v>
      </c>
      <c r="D507" s="138" t="s">
        <v>387</v>
      </c>
      <c r="E507" s="21"/>
      <c r="F507" s="21"/>
    </row>
    <row r="508" spans="1:6" s="22" customFormat="1" ht="19.5" customHeight="1" hidden="1">
      <c r="A508" s="151"/>
      <c r="B508" s="120">
        <v>90078</v>
      </c>
      <c r="C508" s="99"/>
      <c r="D508" s="85" t="s">
        <v>431</v>
      </c>
      <c r="E508" s="121">
        <f>E509</f>
        <v>0</v>
      </c>
      <c r="F508" s="121">
        <f>F510</f>
        <v>0</v>
      </c>
    </row>
    <row r="509" spans="1:6" s="22" customFormat="1" ht="18" customHeight="1" hidden="1">
      <c r="A509" s="151"/>
      <c r="B509" s="146"/>
      <c r="C509" s="38" t="s">
        <v>172</v>
      </c>
      <c r="D509" s="174" t="s">
        <v>389</v>
      </c>
      <c r="E509" s="100"/>
      <c r="F509" s="100"/>
    </row>
    <row r="510" spans="1:6" s="22" customFormat="1" ht="18" customHeight="1" hidden="1">
      <c r="A510" s="151"/>
      <c r="B510" s="164"/>
      <c r="C510" s="222">
        <v>4300</v>
      </c>
      <c r="D510" s="39" t="s">
        <v>173</v>
      </c>
      <c r="E510" s="21"/>
      <c r="F510" s="21"/>
    </row>
    <row r="511" spans="1:7" s="117" customFormat="1" ht="31.5" customHeight="1" thickBot="1">
      <c r="A511" s="268">
        <v>921</v>
      </c>
      <c r="B511" s="875" t="s">
        <v>364</v>
      </c>
      <c r="C511" s="876"/>
      <c r="D511" s="877"/>
      <c r="E511" s="116">
        <f>E512+E527+E537</f>
        <v>17900</v>
      </c>
      <c r="F511" s="178">
        <f>F512+F527+F537</f>
        <v>0</v>
      </c>
      <c r="G511" s="228"/>
    </row>
    <row r="512" spans="1:6" s="22" customFormat="1" ht="18" customHeight="1">
      <c r="A512" s="73"/>
      <c r="B512" s="83">
        <v>92109</v>
      </c>
      <c r="C512" s="894" t="s">
        <v>365</v>
      </c>
      <c r="D512" s="895"/>
      <c r="E512" s="44">
        <f>E520+E522+E515</f>
        <v>17900</v>
      </c>
      <c r="F512" s="44">
        <f>F520+F522+F515</f>
        <v>0</v>
      </c>
    </row>
    <row r="513" spans="1:6" s="22" customFormat="1" ht="21" customHeight="1" hidden="1">
      <c r="A513" s="151"/>
      <c r="B513" s="146"/>
      <c r="C513" s="38" t="s">
        <v>172</v>
      </c>
      <c r="D513" s="138" t="s">
        <v>390</v>
      </c>
      <c r="E513" s="21"/>
      <c r="F513" s="21"/>
    </row>
    <row r="514" spans="1:6" s="22" customFormat="1" ht="19.5" customHeight="1" hidden="1">
      <c r="A514" s="151"/>
      <c r="B514" s="46"/>
      <c r="C514" s="159" t="s">
        <v>183</v>
      </c>
      <c r="D514" s="138" t="s">
        <v>388</v>
      </c>
      <c r="E514" s="26"/>
      <c r="F514" s="26"/>
    </row>
    <row r="515" spans="1:6" s="22" customFormat="1" ht="17.25" customHeight="1">
      <c r="A515" s="151"/>
      <c r="B515" s="46"/>
      <c r="C515" s="158"/>
      <c r="D515" s="174" t="s">
        <v>376</v>
      </c>
      <c r="E515" s="100">
        <f>E517+E518+E516</f>
        <v>17900</v>
      </c>
      <c r="F515" s="100">
        <f>F517+F518+F516</f>
        <v>0</v>
      </c>
    </row>
    <row r="516" spans="1:6" s="22" customFormat="1" ht="13.5" customHeight="1">
      <c r="A516" s="151"/>
      <c r="B516" s="164"/>
      <c r="C516" s="243" t="s">
        <v>366</v>
      </c>
      <c r="D516" s="215" t="s">
        <v>511</v>
      </c>
      <c r="E516" s="212">
        <v>15900</v>
      </c>
      <c r="F516" s="212"/>
    </row>
    <row r="517" spans="1:6" s="16" customFormat="1" ht="15.75" customHeight="1" thickBot="1">
      <c r="A517" s="144"/>
      <c r="B517" s="141"/>
      <c r="C517" s="142"/>
      <c r="D517" s="538" t="s">
        <v>476</v>
      </c>
      <c r="E517" s="240">
        <v>2000</v>
      </c>
      <c r="F517" s="240"/>
    </row>
    <row r="518" spans="1:6" s="22" customFormat="1" ht="16.5" customHeight="1" hidden="1">
      <c r="A518" s="151"/>
      <c r="B518" s="164"/>
      <c r="C518" s="243" t="s">
        <v>366</v>
      </c>
      <c r="D518" s="281" t="s">
        <v>602</v>
      </c>
      <c r="E518" s="230"/>
      <c r="F518" s="230"/>
    </row>
    <row r="519" spans="1:6" s="16" customFormat="1" ht="16.5" customHeight="1" hidden="1" thickBot="1">
      <c r="A519" s="144"/>
      <c r="B519" s="141"/>
      <c r="C519" s="142"/>
      <c r="D519" s="218" t="s">
        <v>505</v>
      </c>
      <c r="E519" s="242"/>
      <c r="F519" s="242"/>
    </row>
    <row r="520" spans="1:6" s="22" customFormat="1" ht="28.5" customHeight="1" hidden="1">
      <c r="A520" s="151"/>
      <c r="B520" s="164"/>
      <c r="C520" s="99" t="s">
        <v>366</v>
      </c>
      <c r="D520" s="174" t="s">
        <v>367</v>
      </c>
      <c r="E520" s="100"/>
      <c r="F520" s="100"/>
    </row>
    <row r="521" spans="1:6" s="22" customFormat="1" ht="21" customHeight="1" hidden="1">
      <c r="A521" s="151"/>
      <c r="B521" s="164"/>
      <c r="C521" s="180">
        <v>6050</v>
      </c>
      <c r="D521" s="174" t="s">
        <v>184</v>
      </c>
      <c r="E521" s="225">
        <f>E523</f>
        <v>0</v>
      </c>
      <c r="F521" s="186"/>
    </row>
    <row r="522" spans="1:6" s="22" customFormat="1" ht="19.5" customHeight="1" hidden="1">
      <c r="A522" s="151"/>
      <c r="B522" s="46"/>
      <c r="C522" s="159" t="s">
        <v>183</v>
      </c>
      <c r="D522" s="174" t="s">
        <v>375</v>
      </c>
      <c r="E522" s="100">
        <f>E523+E524+E525</f>
        <v>0</v>
      </c>
      <c r="F522" s="100">
        <f>F523+F524+F525</f>
        <v>0</v>
      </c>
    </row>
    <row r="523" spans="1:6" s="16" customFormat="1" ht="15" customHeight="1" hidden="1">
      <c r="A523" s="144"/>
      <c r="B523" s="141"/>
      <c r="C523" s="142"/>
      <c r="D523" s="218" t="s">
        <v>415</v>
      </c>
      <c r="E523" s="212"/>
      <c r="F523" s="212"/>
    </row>
    <row r="524" spans="1:6" s="16" customFormat="1" ht="25.5" hidden="1">
      <c r="A524" s="166"/>
      <c r="B524" s="167"/>
      <c r="C524" s="241"/>
      <c r="D524" s="239" t="s">
        <v>463</v>
      </c>
      <c r="E524" s="331"/>
      <c r="F524" s="266"/>
    </row>
    <row r="525" spans="1:6" s="16" customFormat="1" ht="18" customHeight="1" hidden="1">
      <c r="A525" s="166"/>
      <c r="B525" s="942" t="s">
        <v>464</v>
      </c>
      <c r="C525" s="942"/>
      <c r="D525" s="943"/>
      <c r="E525" s="266"/>
      <c r="F525" s="266"/>
    </row>
    <row r="526" spans="1:6" s="22" customFormat="1" ht="16.5" customHeight="1" hidden="1">
      <c r="A526" s="151"/>
      <c r="B526" s="222"/>
      <c r="C526" s="38" t="s">
        <v>183</v>
      </c>
      <c r="D526" s="39" t="s">
        <v>184</v>
      </c>
      <c r="E526" s="21"/>
      <c r="F526" s="21"/>
    </row>
    <row r="527" spans="1:6" s="22" customFormat="1" ht="19.5" customHeight="1" hidden="1">
      <c r="A527" s="151"/>
      <c r="B527" s="120">
        <v>92116</v>
      </c>
      <c r="C527" s="99"/>
      <c r="D527" s="75" t="s">
        <v>368</v>
      </c>
      <c r="E527" s="100">
        <f>E528</f>
        <v>0</v>
      </c>
      <c r="F527" s="100">
        <f>F530</f>
        <v>0</v>
      </c>
    </row>
    <row r="528" spans="1:6" s="22" customFormat="1" ht="19.5" customHeight="1" hidden="1">
      <c r="A528" s="151"/>
      <c r="B528" s="46"/>
      <c r="C528" s="158"/>
      <c r="D528" s="174" t="s">
        <v>376</v>
      </c>
      <c r="E528" s="100">
        <f>E530+E531+E529</f>
        <v>0</v>
      </c>
      <c r="F528" s="100"/>
    </row>
    <row r="529" spans="1:6" s="22" customFormat="1" ht="16.5" customHeight="1" hidden="1">
      <c r="A529" s="151"/>
      <c r="B529" s="164"/>
      <c r="C529" s="243" t="s">
        <v>366</v>
      </c>
      <c r="D529" s="215" t="s">
        <v>511</v>
      </c>
      <c r="E529" s="212"/>
      <c r="F529" s="212"/>
    </row>
    <row r="530" spans="1:6" s="22" customFormat="1" ht="19.5" customHeight="1" hidden="1">
      <c r="A530" s="151"/>
      <c r="B530" s="46"/>
      <c r="C530" s="159" t="s">
        <v>183</v>
      </c>
      <c r="D530" s="174" t="s">
        <v>375</v>
      </c>
      <c r="E530" s="100"/>
      <c r="F530" s="100"/>
    </row>
    <row r="531" spans="1:6" s="16" customFormat="1" ht="24" customHeight="1" hidden="1">
      <c r="A531" s="144"/>
      <c r="B531" s="141"/>
      <c r="C531" s="142"/>
      <c r="D531" s="880" t="s">
        <v>417</v>
      </c>
      <c r="E531" s="880"/>
      <c r="F531" s="881"/>
    </row>
    <row r="532" spans="1:6" s="22" customFormat="1" ht="38.25" hidden="1">
      <c r="A532" s="151"/>
      <c r="B532" s="161"/>
      <c r="C532" s="158" t="s">
        <v>216</v>
      </c>
      <c r="D532" s="39" t="s">
        <v>217</v>
      </c>
      <c r="E532" s="37"/>
      <c r="F532" s="37"/>
    </row>
    <row r="533" spans="1:6" s="22" customFormat="1" ht="25.5" hidden="1">
      <c r="A533" s="151"/>
      <c r="B533" s="164"/>
      <c r="C533" s="159" t="s">
        <v>366</v>
      </c>
      <c r="D533" s="33" t="s">
        <v>367</v>
      </c>
      <c r="E533" s="34"/>
      <c r="F533" s="34"/>
    </row>
    <row r="534" spans="1:6" s="22" customFormat="1" ht="16.5" customHeight="1" hidden="1">
      <c r="A534" s="151"/>
      <c r="B534" s="222"/>
      <c r="C534" s="28" t="s">
        <v>183</v>
      </c>
      <c r="D534" s="33" t="s">
        <v>184</v>
      </c>
      <c r="E534" s="26"/>
      <c r="F534" s="26"/>
    </row>
    <row r="535" spans="1:6" s="22" customFormat="1" ht="19.5" customHeight="1" hidden="1">
      <c r="A535" s="151"/>
      <c r="B535" s="279">
        <v>92120</v>
      </c>
      <c r="C535" s="99"/>
      <c r="D535" s="75" t="s">
        <v>369</v>
      </c>
      <c r="E535" s="121">
        <f>E536</f>
        <v>0</v>
      </c>
      <c r="F535" s="121">
        <f>F536</f>
        <v>0</v>
      </c>
    </row>
    <row r="536" spans="1:6" s="22" customFormat="1" ht="21.75" customHeight="1" hidden="1">
      <c r="A536" s="151"/>
      <c r="B536" s="222"/>
      <c r="C536" s="68">
        <v>4300</v>
      </c>
      <c r="D536" s="39" t="s">
        <v>173</v>
      </c>
      <c r="E536" s="21"/>
      <c r="F536" s="21"/>
    </row>
    <row r="537" spans="1:6" s="22" customFormat="1" ht="19.5" customHeight="1" hidden="1">
      <c r="A537" s="151"/>
      <c r="B537" s="120">
        <v>92195</v>
      </c>
      <c r="C537" s="99"/>
      <c r="D537" s="85" t="s">
        <v>196</v>
      </c>
      <c r="E537" s="121">
        <f>E538</f>
        <v>0</v>
      </c>
      <c r="F537" s="121">
        <f>F541</f>
        <v>0</v>
      </c>
    </row>
    <row r="538" spans="1:6" s="22" customFormat="1" ht="21" customHeight="1" hidden="1">
      <c r="A538" s="151"/>
      <c r="B538" s="146"/>
      <c r="C538" s="38" t="s">
        <v>172</v>
      </c>
      <c r="D538" s="174" t="s">
        <v>376</v>
      </c>
      <c r="E538" s="100"/>
      <c r="F538" s="100"/>
    </row>
    <row r="539" spans="1:6" s="16" customFormat="1" ht="14.25" customHeight="1" hidden="1">
      <c r="A539" s="144"/>
      <c r="B539" s="141"/>
      <c r="C539" s="142"/>
      <c r="D539" s="281" t="s">
        <v>377</v>
      </c>
      <c r="E539" s="285"/>
      <c r="F539" s="156"/>
    </row>
    <row r="540" spans="1:6" s="16" customFormat="1" ht="25.5" hidden="1">
      <c r="A540" s="144"/>
      <c r="B540" s="141"/>
      <c r="C540" s="142"/>
      <c r="D540" s="143" t="s">
        <v>440</v>
      </c>
      <c r="E540" s="285"/>
      <c r="F540" s="156"/>
    </row>
    <row r="541" spans="1:6" s="22" customFormat="1" ht="21.75" customHeight="1" hidden="1" thickBot="1">
      <c r="A541" s="151"/>
      <c r="B541" s="222"/>
      <c r="C541" s="68">
        <v>4300</v>
      </c>
      <c r="D541" s="39" t="s">
        <v>173</v>
      </c>
      <c r="E541" s="21"/>
      <c r="F541" s="21"/>
    </row>
    <row r="542" spans="1:7" s="117" customFormat="1" ht="18.75" customHeight="1" thickBot="1">
      <c r="A542" s="268">
        <v>926</v>
      </c>
      <c r="B542" s="875" t="s">
        <v>370</v>
      </c>
      <c r="C542" s="876"/>
      <c r="D542" s="877"/>
      <c r="E542" s="116">
        <f>E543+E566</f>
        <v>300</v>
      </c>
      <c r="F542" s="116">
        <f>F543+F566</f>
        <v>0</v>
      </c>
      <c r="G542" s="228">
        <f>E542-F542</f>
        <v>300</v>
      </c>
    </row>
    <row r="543" spans="1:6" s="22" customFormat="1" ht="19.5" customHeight="1" hidden="1">
      <c r="A543" s="151"/>
      <c r="B543" s="83">
        <v>92601</v>
      </c>
      <c r="C543" s="898" t="s">
        <v>392</v>
      </c>
      <c r="D543" s="899"/>
      <c r="E543" s="224">
        <f>E544</f>
        <v>0</v>
      </c>
      <c r="F543" s="224">
        <f>F544+F552</f>
        <v>0</v>
      </c>
    </row>
    <row r="544" spans="1:6" s="22" customFormat="1" ht="19.5" customHeight="1" hidden="1">
      <c r="A544" s="151"/>
      <c r="B544" s="46"/>
      <c r="C544" s="158"/>
      <c r="D544" s="174" t="s">
        <v>376</v>
      </c>
      <c r="E544" s="100">
        <f>E545</f>
        <v>0</v>
      </c>
      <c r="F544" s="100">
        <f>F546+F548</f>
        <v>0</v>
      </c>
    </row>
    <row r="545" spans="1:6" s="22" customFormat="1" ht="25.5" hidden="1">
      <c r="A545" s="151"/>
      <c r="B545" s="46"/>
      <c r="C545" s="508" t="s">
        <v>172</v>
      </c>
      <c r="D545" s="292" t="s">
        <v>597</v>
      </c>
      <c r="E545" s="513"/>
      <c r="F545" s="514"/>
    </row>
    <row r="546" spans="1:6" s="16" customFormat="1" ht="15.75" customHeight="1" hidden="1">
      <c r="A546" s="144"/>
      <c r="B546" s="141"/>
      <c r="C546" s="219"/>
      <c r="D546" s="306" t="s">
        <v>596</v>
      </c>
      <c r="E546" s="212"/>
      <c r="F546" s="242"/>
    </row>
    <row r="547" spans="1:6" s="22" customFormat="1" ht="25.5" hidden="1">
      <c r="A547" s="151"/>
      <c r="B547" s="161"/>
      <c r="C547" s="507" t="s">
        <v>366</v>
      </c>
      <c r="D547" s="48" t="s">
        <v>367</v>
      </c>
      <c r="E547" s="37"/>
      <c r="F547" s="21"/>
    </row>
    <row r="548" spans="1:6" s="22" customFormat="1" ht="38.25" hidden="1">
      <c r="A548" s="151"/>
      <c r="B548" s="164"/>
      <c r="C548" s="509">
        <v>2820</v>
      </c>
      <c r="D548" s="48" t="s">
        <v>372</v>
      </c>
      <c r="E548" s="510"/>
      <c r="F548" s="26"/>
    </row>
    <row r="549" spans="1:6" s="16" customFormat="1" ht="15.75" customHeight="1" hidden="1">
      <c r="A549" s="144"/>
      <c r="B549" s="141"/>
      <c r="C549" s="142"/>
      <c r="D549" s="896" t="s">
        <v>443</v>
      </c>
      <c r="E549" s="896"/>
      <c r="F549" s="893"/>
    </row>
    <row r="550" spans="1:6" s="22" customFormat="1" ht="19.5" customHeight="1" hidden="1">
      <c r="A550" s="151"/>
      <c r="B550" s="46"/>
      <c r="C550" s="158"/>
      <c r="D550" s="174" t="s">
        <v>375</v>
      </c>
      <c r="E550" s="100"/>
      <c r="F550" s="100">
        <f>F551</f>
        <v>0</v>
      </c>
    </row>
    <row r="551" spans="1:6" s="16" customFormat="1" ht="15.75" customHeight="1" hidden="1">
      <c r="A551" s="144"/>
      <c r="B551" s="141"/>
      <c r="C551" s="142"/>
      <c r="D551" s="281" t="s">
        <v>441</v>
      </c>
      <c r="E551" s="230"/>
      <c r="F551" s="287"/>
    </row>
    <row r="552" spans="1:6" s="22" customFormat="1" ht="21" customHeight="1" hidden="1">
      <c r="A552" s="917"/>
      <c r="B552" s="918"/>
      <c r="C552" s="38" t="s">
        <v>172</v>
      </c>
      <c r="D552" s="174" t="s">
        <v>375</v>
      </c>
      <c r="E552" s="100"/>
      <c r="F552" s="100">
        <f>SUM(F553:F554)</f>
        <v>0</v>
      </c>
    </row>
    <row r="553" spans="1:6" s="227" customFormat="1" ht="36.75" customHeight="1" hidden="1">
      <c r="A553" s="917"/>
      <c r="B553" s="918"/>
      <c r="C553" s="286" t="s">
        <v>442</v>
      </c>
      <c r="D553" s="229" t="s">
        <v>418</v>
      </c>
      <c r="E553" s="330"/>
      <c r="F553" s="332"/>
    </row>
    <row r="554" spans="1:6" s="16" customFormat="1" ht="28.5" customHeight="1" hidden="1">
      <c r="A554" s="917"/>
      <c r="B554" s="918"/>
      <c r="C554" s="142"/>
      <c r="D554" s="253" t="s">
        <v>454</v>
      </c>
      <c r="E554" s="331"/>
      <c r="F554" s="333"/>
    </row>
    <row r="555" spans="1:6" s="16" customFormat="1" ht="15.75" customHeight="1" hidden="1">
      <c r="A555" s="144"/>
      <c r="B555" s="141"/>
      <c r="C555" s="142"/>
      <c r="D555" s="218" t="s">
        <v>412</v>
      </c>
      <c r="E555" s="212"/>
      <c r="F555" s="242"/>
    </row>
    <row r="556" spans="1:7" s="22" customFormat="1" ht="19.5" customHeight="1" hidden="1">
      <c r="A556" s="151"/>
      <c r="B556" s="46"/>
      <c r="C556" s="42" t="s">
        <v>168</v>
      </c>
      <c r="D556" s="226" t="s">
        <v>169</v>
      </c>
      <c r="E556" s="44"/>
      <c r="F556" s="44"/>
      <c r="G556" s="101"/>
    </row>
    <row r="557" spans="1:6" s="22" customFormat="1" ht="19.5" customHeight="1" hidden="1">
      <c r="A557" s="151"/>
      <c r="B557" s="46"/>
      <c r="C557" s="99" t="s">
        <v>170</v>
      </c>
      <c r="D557" s="177" t="s">
        <v>171</v>
      </c>
      <c r="E557" s="100"/>
      <c r="F557" s="100"/>
    </row>
    <row r="558" spans="1:6" s="22" customFormat="1" ht="21" customHeight="1" hidden="1">
      <c r="A558" s="151"/>
      <c r="B558" s="164"/>
      <c r="C558" s="180">
        <v>4260</v>
      </c>
      <c r="D558" s="174" t="s">
        <v>210</v>
      </c>
      <c r="E558" s="225"/>
      <c r="F558" s="225"/>
    </row>
    <row r="559" spans="1:6" s="16" customFormat="1" ht="14.25" customHeight="1" hidden="1">
      <c r="A559" s="166"/>
      <c r="B559" s="167"/>
      <c r="C559" s="241"/>
      <c r="D559" s="259" t="s">
        <v>424</v>
      </c>
      <c r="E559" s="266"/>
      <c r="F559" s="266"/>
    </row>
    <row r="560" spans="1:6" s="22" customFormat="1" ht="21" customHeight="1" hidden="1">
      <c r="A560" s="151"/>
      <c r="B560" s="164"/>
      <c r="C560" s="64">
        <v>6050</v>
      </c>
      <c r="D560" s="232" t="s">
        <v>184</v>
      </c>
      <c r="E560" s="265">
        <f>E564</f>
        <v>0</v>
      </c>
      <c r="F560" s="254"/>
    </row>
    <row r="561" spans="1:6" ht="12.75" customHeight="1" hidden="1">
      <c r="A561" s="3"/>
      <c r="B561" s="3"/>
      <c r="C561" s="3"/>
      <c r="D561" s="3"/>
      <c r="E561" s="3"/>
      <c r="F561" s="3"/>
    </row>
    <row r="562" spans="1:6" s="6" customFormat="1" ht="7.5" customHeight="1" hidden="1">
      <c r="A562" s="50">
        <v>1</v>
      </c>
      <c r="B562" s="50">
        <v>2</v>
      </c>
      <c r="C562" s="50">
        <v>3</v>
      </c>
      <c r="D562" s="50">
        <v>3</v>
      </c>
      <c r="E562" s="50">
        <v>4</v>
      </c>
      <c r="F562" s="50">
        <v>5</v>
      </c>
    </row>
    <row r="563" spans="1:6" s="22" customFormat="1" ht="16.5" customHeight="1" hidden="1">
      <c r="A563" s="151"/>
      <c r="B563" s="46"/>
      <c r="C563" s="159" t="s">
        <v>183</v>
      </c>
      <c r="D563" s="174" t="s">
        <v>375</v>
      </c>
      <c r="E563" s="100">
        <f>E564</f>
        <v>0</v>
      </c>
      <c r="F563" s="100"/>
    </row>
    <row r="564" spans="1:6" s="16" customFormat="1" ht="15.75" customHeight="1" hidden="1">
      <c r="A564" s="144"/>
      <c r="B564" s="141"/>
      <c r="C564" s="142"/>
      <c r="D564" s="218" t="s">
        <v>407</v>
      </c>
      <c r="E564" s="212"/>
      <c r="F564" s="212"/>
    </row>
    <row r="565" spans="1:6" s="22" customFormat="1" ht="28.5" customHeight="1" hidden="1">
      <c r="A565" s="151"/>
      <c r="B565" s="164"/>
      <c r="C565" s="181" t="s">
        <v>266</v>
      </c>
      <c r="D565" s="182" t="s">
        <v>267</v>
      </c>
      <c r="E565" s="187"/>
      <c r="F565" s="187"/>
    </row>
    <row r="566" spans="1:6" s="22" customFormat="1" ht="19.5" customHeight="1">
      <c r="A566" s="151"/>
      <c r="B566" s="120">
        <v>92605</v>
      </c>
      <c r="C566" s="902" t="s">
        <v>371</v>
      </c>
      <c r="D566" s="903"/>
      <c r="E566" s="121">
        <f>E567</f>
        <v>300</v>
      </c>
      <c r="F566" s="121">
        <f>F567</f>
        <v>0</v>
      </c>
    </row>
    <row r="567" spans="1:6" s="22" customFormat="1" ht="19.5" customHeight="1">
      <c r="A567" s="151"/>
      <c r="B567" s="46"/>
      <c r="C567" s="158"/>
      <c r="D567" s="174" t="s">
        <v>376</v>
      </c>
      <c r="E567" s="100">
        <f>SUM(E568:E570)</f>
        <v>300</v>
      </c>
      <c r="F567" s="100">
        <f>SUM(F568:F570)</f>
        <v>0</v>
      </c>
    </row>
    <row r="568" spans="1:6" s="22" customFormat="1" ht="17.25" customHeight="1" hidden="1">
      <c r="A568" s="151"/>
      <c r="B568" s="161"/>
      <c r="C568" s="245" t="s">
        <v>366</v>
      </c>
      <c r="D568" s="248" t="s">
        <v>419</v>
      </c>
      <c r="E568" s="246"/>
      <c r="F568" s="244"/>
    </row>
    <row r="569" spans="1:6" s="22" customFormat="1" ht="17.25" customHeight="1" thickBot="1">
      <c r="A569" s="151"/>
      <c r="B569" s="161"/>
      <c r="C569" s="245" t="s">
        <v>366</v>
      </c>
      <c r="D569" s="249" t="s">
        <v>511</v>
      </c>
      <c r="E569" s="515">
        <v>300</v>
      </c>
      <c r="F569" s="516"/>
    </row>
    <row r="570" spans="1:6" s="22" customFormat="1" ht="26.25" hidden="1" thickBot="1">
      <c r="A570" s="151"/>
      <c r="B570" s="46"/>
      <c r="C570" s="99" t="s">
        <v>172</v>
      </c>
      <c r="D570" s="218" t="s">
        <v>597</v>
      </c>
      <c r="E570" s="329"/>
      <c r="F570" s="224"/>
    </row>
    <row r="571" spans="1:8" s="125" customFormat="1" ht="18.75" customHeight="1" thickBot="1">
      <c r="A571" s="916" t="s">
        <v>373</v>
      </c>
      <c r="B571" s="872"/>
      <c r="C571" s="872"/>
      <c r="D571" s="873"/>
      <c r="E571" s="326">
        <f>E542+E511+E436+E408+E284+E223+E63+E54+E7+E481+E488+E118+E86+E184+E260</f>
        <v>48170.25</v>
      </c>
      <c r="F571" s="326">
        <f>F542+F511+F436+F408+F284+F223+F63+F54+F7+F481+F488+F118+F86+F184</f>
        <v>203000</v>
      </c>
      <c r="G571" s="200">
        <f>E571-F571</f>
        <v>-154829.75</v>
      </c>
      <c r="H571" s="200"/>
    </row>
    <row r="572" spans="5:7" ht="11.25" customHeight="1">
      <c r="E572" s="126"/>
      <c r="G572" s="276"/>
    </row>
    <row r="573" spans="1:8" ht="12.75">
      <c r="A573" s="127" t="s">
        <v>374</v>
      </c>
      <c r="B573" s="128"/>
      <c r="C573" s="128"/>
      <c r="E573" s="129"/>
      <c r="G573" s="200">
        <f>1!G434</f>
        <v>13101</v>
      </c>
      <c r="H573" s="276"/>
    </row>
    <row r="574" spans="2:7" ht="12.75">
      <c r="B574" s="131"/>
      <c r="C574" s="128"/>
      <c r="D574" s="130"/>
      <c r="E574" s="130"/>
      <c r="G574" s="200">
        <f>G571-G573</f>
        <v>-167930.75</v>
      </c>
    </row>
    <row r="575" spans="2:6" ht="12.75">
      <c r="B575" s="128"/>
      <c r="C575" s="128"/>
      <c r="D575" s="130"/>
      <c r="E575" s="130"/>
      <c r="F575" s="277"/>
    </row>
    <row r="576" spans="2:7" ht="12.75">
      <c r="B576" s="128"/>
      <c r="C576" s="128"/>
      <c r="D576" s="130"/>
      <c r="E576" s="130"/>
      <c r="F576" s="277"/>
      <c r="G576" s="2">
        <v>167930.75</v>
      </c>
    </row>
    <row r="577" spans="2:7" ht="12.75">
      <c r="B577" s="128"/>
      <c r="C577" s="128"/>
      <c r="D577" s="130"/>
      <c r="E577" s="130"/>
      <c r="F577" s="130"/>
      <c r="G577" s="276">
        <f>G576+G574</f>
        <v>0</v>
      </c>
    </row>
    <row r="578" spans="2:6" ht="12.75">
      <c r="B578" s="128"/>
      <c r="C578" s="128"/>
      <c r="D578" s="130"/>
      <c r="E578" s="130"/>
      <c r="F578" s="130"/>
    </row>
    <row r="579" spans="2:6" ht="12.75">
      <c r="B579" s="128"/>
      <c r="C579" s="128"/>
      <c r="D579" s="130"/>
      <c r="E579" s="130"/>
      <c r="F579" s="130"/>
    </row>
    <row r="580" spans="2:6" ht="12.75">
      <c r="B580" s="128"/>
      <c r="C580" s="128"/>
      <c r="D580" s="130"/>
      <c r="E580" s="130"/>
      <c r="F580" s="130"/>
    </row>
    <row r="581" spans="2:6" ht="12.75">
      <c r="B581" s="128"/>
      <c r="C581" s="128"/>
      <c r="D581" s="130"/>
      <c r="E581" s="130"/>
      <c r="F581" s="130"/>
    </row>
    <row r="582" spans="2:6" ht="12.75">
      <c r="B582" s="128"/>
      <c r="C582" s="128"/>
      <c r="D582" s="130"/>
      <c r="E582" s="130"/>
      <c r="F582" s="130"/>
    </row>
    <row r="583" spans="2:6" ht="12.75">
      <c r="B583" s="128"/>
      <c r="C583" s="128"/>
      <c r="D583" s="130"/>
      <c r="E583" s="130"/>
      <c r="F583" s="130"/>
    </row>
    <row r="584" spans="2:6" ht="12.75">
      <c r="B584" s="128"/>
      <c r="C584" s="128"/>
      <c r="D584" s="130"/>
      <c r="E584" s="130"/>
      <c r="F584" s="130"/>
    </row>
    <row r="585" spans="2:6" ht="12.75">
      <c r="B585" s="128"/>
      <c r="C585" s="128"/>
      <c r="D585" s="130"/>
      <c r="E585" s="130"/>
      <c r="F585" s="130"/>
    </row>
    <row r="586" spans="2:6" ht="12.75">
      <c r="B586" s="128"/>
      <c r="C586" s="128"/>
      <c r="D586" s="130"/>
      <c r="E586" s="130"/>
      <c r="F586" s="130"/>
    </row>
    <row r="587" spans="2:6" ht="12.75">
      <c r="B587" s="128"/>
      <c r="C587" s="128"/>
      <c r="D587" s="130"/>
      <c r="E587" s="130"/>
      <c r="F587" s="130"/>
    </row>
    <row r="588" spans="2:6" ht="12.75">
      <c r="B588" s="128"/>
      <c r="C588" s="128"/>
      <c r="D588" s="130"/>
      <c r="E588" s="130"/>
      <c r="F588" s="130"/>
    </row>
    <row r="589" spans="2:6" ht="12.75">
      <c r="B589" s="128"/>
      <c r="C589" s="128"/>
      <c r="D589" s="130"/>
      <c r="E589" s="130"/>
      <c r="F589" s="130"/>
    </row>
    <row r="590" spans="2:6" ht="12.75">
      <c r="B590" s="128"/>
      <c r="C590" s="128"/>
      <c r="D590" s="130"/>
      <c r="E590" s="130"/>
      <c r="F590" s="130"/>
    </row>
    <row r="591" spans="2:6" ht="12.75">
      <c r="B591" s="128"/>
      <c r="C591" s="128"/>
      <c r="D591" s="130"/>
      <c r="E591" s="130"/>
      <c r="F591" s="130"/>
    </row>
    <row r="592" spans="2:6" ht="12.75">
      <c r="B592" s="128"/>
      <c r="C592" s="128"/>
      <c r="D592" s="130"/>
      <c r="E592" s="130"/>
      <c r="F592" s="130"/>
    </row>
    <row r="593" spans="2:6" ht="12.75">
      <c r="B593" s="128"/>
      <c r="C593" s="128"/>
      <c r="D593" s="130"/>
      <c r="E593" s="130"/>
      <c r="F593" s="130"/>
    </row>
    <row r="594" spans="2:6" ht="12.75">
      <c r="B594" s="128"/>
      <c r="C594" s="128"/>
      <c r="D594" s="130"/>
      <c r="E594" s="130"/>
      <c r="F594" s="130"/>
    </row>
    <row r="595" spans="2:6" ht="12.75">
      <c r="B595" s="128"/>
      <c r="C595" s="128"/>
      <c r="D595" s="130"/>
      <c r="E595" s="130"/>
      <c r="F595" s="130"/>
    </row>
    <row r="596" spans="2:6" ht="12.75">
      <c r="B596" s="128"/>
      <c r="C596" s="128"/>
      <c r="D596" s="130"/>
      <c r="E596" s="130"/>
      <c r="F596" s="130"/>
    </row>
    <row r="597" spans="2:6" ht="12.75">
      <c r="B597" s="128"/>
      <c r="C597" s="128"/>
      <c r="D597" s="130"/>
      <c r="E597" s="130"/>
      <c r="F597" s="130"/>
    </row>
    <row r="598" spans="2:6" ht="12.75">
      <c r="B598" s="128"/>
      <c r="C598" s="128"/>
      <c r="D598" s="130"/>
      <c r="E598" s="130"/>
      <c r="F598" s="130"/>
    </row>
    <row r="599" spans="2:6" ht="12.75">
      <c r="B599" s="128"/>
      <c r="C599" s="128"/>
      <c r="D599" s="130"/>
      <c r="E599" s="130"/>
      <c r="F599" s="130"/>
    </row>
    <row r="600" spans="2:6" ht="12.75">
      <c r="B600" s="128"/>
      <c r="C600" s="128"/>
      <c r="D600" s="130"/>
      <c r="E600" s="130"/>
      <c r="F600" s="130"/>
    </row>
    <row r="601" spans="2:6" ht="12.75">
      <c r="B601" s="128"/>
      <c r="C601" s="128"/>
      <c r="D601" s="130"/>
      <c r="E601" s="130"/>
      <c r="F601" s="130"/>
    </row>
    <row r="602" spans="2:6" ht="12.75">
      <c r="B602" s="128"/>
      <c r="C602" s="128"/>
      <c r="D602" s="130"/>
      <c r="E602" s="130"/>
      <c r="F602" s="130"/>
    </row>
    <row r="603" spans="2:6" ht="12.75">
      <c r="B603" s="128"/>
      <c r="C603" s="128"/>
      <c r="D603" s="130"/>
      <c r="E603" s="130"/>
      <c r="F603" s="130"/>
    </row>
    <row r="604" spans="2:6" ht="12.75">
      <c r="B604" s="128"/>
      <c r="C604" s="128"/>
      <c r="D604" s="130"/>
      <c r="E604" s="130"/>
      <c r="F604" s="130"/>
    </row>
    <row r="605" spans="2:6" ht="12.75">
      <c r="B605" s="128"/>
      <c r="C605" s="128"/>
      <c r="D605" s="130"/>
      <c r="E605" s="130"/>
      <c r="F605" s="130"/>
    </row>
  </sheetData>
  <mergeCells count="98">
    <mergeCell ref="B525:D525"/>
    <mergeCell ref="B511:D511"/>
    <mergeCell ref="D484:F484"/>
    <mergeCell ref="F499:F500"/>
    <mergeCell ref="E499:E500"/>
    <mergeCell ref="C512:D512"/>
    <mergeCell ref="A466:A467"/>
    <mergeCell ref="B466:B467"/>
    <mergeCell ref="D499:D500"/>
    <mergeCell ref="A478:A479"/>
    <mergeCell ref="B478:B479"/>
    <mergeCell ref="C478:C479"/>
    <mergeCell ref="D478:D479"/>
    <mergeCell ref="B499:B500"/>
    <mergeCell ref="A499:A500"/>
    <mergeCell ref="C499:C500"/>
    <mergeCell ref="C55:D55"/>
    <mergeCell ref="C181:C182"/>
    <mergeCell ref="A2:F2"/>
    <mergeCell ref="C64:D64"/>
    <mergeCell ref="B63:D63"/>
    <mergeCell ref="D48:F48"/>
    <mergeCell ref="F4:F5"/>
    <mergeCell ref="A4:A5"/>
    <mergeCell ref="B7:D7"/>
    <mergeCell ref="C17:D17"/>
    <mergeCell ref="E4:E5"/>
    <mergeCell ref="B28:D28"/>
    <mergeCell ref="D4:D5"/>
    <mergeCell ref="C4:C5"/>
    <mergeCell ref="B4:B5"/>
    <mergeCell ref="D22:F22"/>
    <mergeCell ref="B181:B182"/>
    <mergeCell ref="B110:D110"/>
    <mergeCell ref="C102:D102"/>
    <mergeCell ref="D100:F100"/>
    <mergeCell ref="D181:D182"/>
    <mergeCell ref="E181:E182"/>
    <mergeCell ref="F181:F182"/>
    <mergeCell ref="C111:D111"/>
    <mergeCell ref="B86:D86"/>
    <mergeCell ref="C87:D87"/>
    <mergeCell ref="D85:F85"/>
    <mergeCell ref="D67:F67"/>
    <mergeCell ref="A61:B61"/>
    <mergeCell ref="A78:B78"/>
    <mergeCell ref="A66:B66"/>
    <mergeCell ref="D416:F416"/>
    <mergeCell ref="B260:D260"/>
    <mergeCell ref="D204:F204"/>
    <mergeCell ref="D355:F355"/>
    <mergeCell ref="B408:D408"/>
    <mergeCell ref="B269:D269"/>
    <mergeCell ref="C230:D230"/>
    <mergeCell ref="B29:D29"/>
    <mergeCell ref="C131:D131"/>
    <mergeCell ref="B118:D118"/>
    <mergeCell ref="B223:D223"/>
    <mergeCell ref="C68:D68"/>
    <mergeCell ref="B30:D30"/>
    <mergeCell ref="C40:D40"/>
    <mergeCell ref="A79:B79"/>
    <mergeCell ref="B54:D54"/>
    <mergeCell ref="A181:A182"/>
    <mergeCell ref="E466:E467"/>
    <mergeCell ref="F466:F467"/>
    <mergeCell ref="D474:F474"/>
    <mergeCell ref="D448:F448"/>
    <mergeCell ref="D471:F471"/>
    <mergeCell ref="D452:F452"/>
    <mergeCell ref="D457:F457"/>
    <mergeCell ref="B542:D542"/>
    <mergeCell ref="D531:F531"/>
    <mergeCell ref="C342:D342"/>
    <mergeCell ref="B284:D284"/>
    <mergeCell ref="E478:E479"/>
    <mergeCell ref="B436:D436"/>
    <mergeCell ref="D442:F442"/>
    <mergeCell ref="C466:C467"/>
    <mergeCell ref="D466:D467"/>
    <mergeCell ref="F478:F479"/>
    <mergeCell ref="C482:D482"/>
    <mergeCell ref="B481:D481"/>
    <mergeCell ref="B488:D488"/>
    <mergeCell ref="D493:F493"/>
    <mergeCell ref="A571:D571"/>
    <mergeCell ref="C566:D566"/>
    <mergeCell ref="C543:D543"/>
    <mergeCell ref="D549:F549"/>
    <mergeCell ref="A552:B554"/>
    <mergeCell ref="D290:F290"/>
    <mergeCell ref="D390:F390"/>
    <mergeCell ref="D381:F381"/>
    <mergeCell ref="B184:D184"/>
    <mergeCell ref="C224:D224"/>
    <mergeCell ref="C285:D285"/>
    <mergeCell ref="D346:F346"/>
    <mergeCell ref="D194:F19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L/276/2010
z dnia 25 maja 2010r.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0"/>
  <dimension ref="A1:M80"/>
  <sheetViews>
    <sheetView tabSelected="1" zoomScale="83" zoomScaleNormal="83" workbookViewId="0" topLeftCell="B54">
      <selection activeCell="B74" sqref="B74"/>
    </sheetView>
  </sheetViews>
  <sheetFormatPr defaultColWidth="9.00390625" defaultRowHeight="18.75" customHeight="1"/>
  <cols>
    <col min="1" max="1" width="4.25390625" style="485" customWidth="1"/>
    <col min="2" max="2" width="63.625" style="485" customWidth="1"/>
    <col min="3" max="3" width="11.00390625" style="485" customWidth="1"/>
    <col min="4" max="4" width="12.625" style="486" customWidth="1"/>
    <col min="5" max="5" width="14.25390625" style="485" bestFit="1" customWidth="1"/>
    <col min="6" max="6" width="14.25390625" style="485" customWidth="1"/>
    <col min="7" max="7" width="11.625" style="485" customWidth="1"/>
    <col min="8" max="8" width="13.875" style="485" customWidth="1"/>
    <col min="9" max="9" width="12.625" style="485" customWidth="1"/>
    <col min="10" max="10" width="0.74609375" style="485" hidden="1" customWidth="1"/>
    <col min="11" max="11" width="13.375" style="485" customWidth="1"/>
    <col min="12" max="12" width="13.75390625" style="485" customWidth="1"/>
    <col min="13" max="13" width="4.125" style="485" customWidth="1"/>
    <col min="14" max="16384" width="6.75390625" style="485" customWidth="1"/>
  </cols>
  <sheetData>
    <row r="1" spans="1:13" s="388" customFormat="1" ht="21" customHeight="1">
      <c r="A1" s="962" t="s">
        <v>513</v>
      </c>
      <c r="B1" s="962"/>
      <c r="C1" s="962"/>
      <c r="D1" s="962"/>
      <c r="E1" s="962"/>
      <c r="F1" s="962"/>
      <c r="G1" s="962"/>
      <c r="H1" s="962"/>
      <c r="I1" s="962"/>
      <c r="J1" s="962"/>
      <c r="K1" s="962"/>
      <c r="L1" s="962"/>
      <c r="M1" s="387"/>
    </row>
    <row r="2" spans="2:13" s="389" customFormat="1" ht="12" customHeight="1" thickBot="1">
      <c r="B2" s="390"/>
      <c r="D2" s="390"/>
      <c r="L2" s="391" t="s">
        <v>509</v>
      </c>
      <c r="M2" s="392"/>
    </row>
    <row r="3" spans="1:13" s="394" customFormat="1" ht="14.25" customHeight="1">
      <c r="A3" s="966" t="s">
        <v>508</v>
      </c>
      <c r="B3" s="970" t="s">
        <v>514</v>
      </c>
      <c r="C3" s="970" t="s">
        <v>515</v>
      </c>
      <c r="D3" s="968" t="s">
        <v>516</v>
      </c>
      <c r="E3" s="970" t="s">
        <v>517</v>
      </c>
      <c r="F3" s="978" t="s">
        <v>518</v>
      </c>
      <c r="G3" s="979"/>
      <c r="H3" s="979"/>
      <c r="I3" s="980"/>
      <c r="J3" s="393"/>
      <c r="K3" s="393"/>
      <c r="L3" s="963" t="s">
        <v>519</v>
      </c>
      <c r="M3" s="392"/>
    </row>
    <row r="4" spans="1:13" s="394" customFormat="1" ht="14.25" customHeight="1">
      <c r="A4" s="967"/>
      <c r="B4" s="971"/>
      <c r="C4" s="971"/>
      <c r="D4" s="969"/>
      <c r="E4" s="971"/>
      <c r="F4" s="972" t="s">
        <v>520</v>
      </c>
      <c r="G4" s="972" t="s">
        <v>521</v>
      </c>
      <c r="H4" s="972"/>
      <c r="I4" s="972"/>
      <c r="J4" s="395"/>
      <c r="K4" s="395"/>
      <c r="L4" s="964"/>
      <c r="M4" s="392"/>
    </row>
    <row r="5" spans="1:13" s="394" customFormat="1" ht="14.25" customHeight="1">
      <c r="A5" s="967"/>
      <c r="B5" s="971"/>
      <c r="C5" s="971"/>
      <c r="D5" s="969"/>
      <c r="E5" s="971"/>
      <c r="F5" s="977"/>
      <c r="G5" s="959" t="s">
        <v>522</v>
      </c>
      <c r="H5" s="959" t="s">
        <v>523</v>
      </c>
      <c r="I5" s="959" t="s">
        <v>524</v>
      </c>
      <c r="J5" s="396" t="s">
        <v>525</v>
      </c>
      <c r="K5" s="959" t="s">
        <v>526</v>
      </c>
      <c r="L5" s="964"/>
      <c r="M5" s="392"/>
    </row>
    <row r="6" spans="1:13" s="394" customFormat="1" ht="14.25" customHeight="1">
      <c r="A6" s="967"/>
      <c r="B6" s="971"/>
      <c r="C6" s="971"/>
      <c r="D6" s="969"/>
      <c r="E6" s="971"/>
      <c r="F6" s="977"/>
      <c r="G6" s="960"/>
      <c r="H6" s="960"/>
      <c r="I6" s="960"/>
      <c r="J6" s="397"/>
      <c r="K6" s="960"/>
      <c r="L6" s="964"/>
      <c r="M6" s="392"/>
    </row>
    <row r="7" spans="1:13" s="394" customFormat="1" ht="15" customHeight="1">
      <c r="A7" s="967"/>
      <c r="B7" s="971"/>
      <c r="C7" s="971"/>
      <c r="D7" s="969"/>
      <c r="E7" s="971"/>
      <c r="F7" s="977"/>
      <c r="G7" s="960"/>
      <c r="H7" s="960"/>
      <c r="I7" s="960"/>
      <c r="J7" s="397"/>
      <c r="K7" s="961"/>
      <c r="L7" s="965"/>
      <c r="M7" s="392"/>
    </row>
    <row r="8" spans="1:13" s="404" customFormat="1" ht="10.5" customHeight="1" thickBot="1">
      <c r="A8" s="398">
        <v>1</v>
      </c>
      <c r="B8" s="399">
        <v>2</v>
      </c>
      <c r="C8" s="399">
        <v>3</v>
      </c>
      <c r="D8" s="400">
        <v>4</v>
      </c>
      <c r="E8" s="399">
        <v>5</v>
      </c>
      <c r="F8" s="399">
        <v>6</v>
      </c>
      <c r="G8" s="401">
        <v>7</v>
      </c>
      <c r="H8" s="401">
        <v>8</v>
      </c>
      <c r="I8" s="401">
        <v>9</v>
      </c>
      <c r="J8" s="401">
        <v>10</v>
      </c>
      <c r="K8" s="401">
        <v>10</v>
      </c>
      <c r="L8" s="402">
        <v>11</v>
      </c>
      <c r="M8" s="403"/>
    </row>
    <row r="9" spans="1:13" s="409" customFormat="1" ht="21.75" customHeight="1" thickBot="1">
      <c r="A9" s="955" t="s">
        <v>527</v>
      </c>
      <c r="B9" s="956"/>
      <c r="C9" s="956"/>
      <c r="D9" s="405">
        <f aca="true" t="shared" si="0" ref="D9:I9">D10</f>
        <v>10608199</v>
      </c>
      <c r="E9" s="405">
        <f t="shared" si="0"/>
        <v>5542307</v>
      </c>
      <c r="F9" s="405">
        <f t="shared" si="0"/>
        <v>1915000</v>
      </c>
      <c r="G9" s="405">
        <f t="shared" si="0"/>
        <v>266307</v>
      </c>
      <c r="H9" s="405">
        <f t="shared" si="0"/>
        <v>2661600</v>
      </c>
      <c r="I9" s="405">
        <f t="shared" si="0"/>
        <v>699400</v>
      </c>
      <c r="J9" s="405" t="e">
        <f>J10+#REF!</f>
        <v>#REF!</v>
      </c>
      <c r="K9" s="406"/>
      <c r="L9" s="407"/>
      <c r="M9" s="408"/>
    </row>
    <row r="10" spans="1:13" s="409" customFormat="1" ht="21.75" customHeight="1" thickBot="1">
      <c r="A10" s="957" t="s">
        <v>528</v>
      </c>
      <c r="B10" s="958"/>
      <c r="C10" s="958"/>
      <c r="D10" s="410">
        <f aca="true" t="shared" si="1" ref="D10:I10">SUM(D11:D17)</f>
        <v>10608199</v>
      </c>
      <c r="E10" s="410">
        <f t="shared" si="1"/>
        <v>5542307</v>
      </c>
      <c r="F10" s="410">
        <f t="shared" si="1"/>
        <v>1915000</v>
      </c>
      <c r="G10" s="410">
        <f t="shared" si="1"/>
        <v>266307</v>
      </c>
      <c r="H10" s="410">
        <f t="shared" si="1"/>
        <v>2661600</v>
      </c>
      <c r="I10" s="410">
        <f t="shared" si="1"/>
        <v>699400</v>
      </c>
      <c r="J10" s="410">
        <f>SUM(J11:J14)</f>
        <v>0</v>
      </c>
      <c r="K10" s="411"/>
      <c r="L10" s="412"/>
      <c r="M10" s="408"/>
    </row>
    <row r="11" spans="1:13" s="409" customFormat="1" ht="27.75" customHeight="1" thickTop="1">
      <c r="A11" s="413">
        <v>1</v>
      </c>
      <c r="B11" s="414" t="s">
        <v>529</v>
      </c>
      <c r="C11" s="415" t="s">
        <v>530</v>
      </c>
      <c r="D11" s="416">
        <f>4856600-200000</f>
        <v>4656600</v>
      </c>
      <c r="E11" s="416">
        <f aca="true" t="shared" si="2" ref="E11:E17">SUM(F11,G11,H11,I11,K11)</f>
        <v>4598300</v>
      </c>
      <c r="F11" s="416">
        <v>1915000</v>
      </c>
      <c r="G11" s="416">
        <v>7300</v>
      </c>
      <c r="H11" s="416">
        <f>2300000-200000</f>
        <v>2100000</v>
      </c>
      <c r="I11" s="416">
        <v>576000</v>
      </c>
      <c r="J11" s="416"/>
      <c r="K11" s="417"/>
      <c r="L11" s="944" t="s">
        <v>531</v>
      </c>
      <c r="M11" s="408"/>
    </row>
    <row r="12" spans="1:13" s="409" customFormat="1" ht="25.5" customHeight="1">
      <c r="A12" s="418">
        <v>2</v>
      </c>
      <c r="B12" s="414" t="s">
        <v>532</v>
      </c>
      <c r="C12" s="415" t="s">
        <v>533</v>
      </c>
      <c r="D12" s="419">
        <v>33000</v>
      </c>
      <c r="E12" s="416">
        <f t="shared" si="2"/>
        <v>33000</v>
      </c>
      <c r="F12" s="420"/>
      <c r="G12" s="416">
        <f>33000-I12</f>
        <v>27000</v>
      </c>
      <c r="H12" s="416"/>
      <c r="I12" s="416">
        <v>6000</v>
      </c>
      <c r="J12" s="416"/>
      <c r="K12" s="417" t="s">
        <v>534</v>
      </c>
      <c r="L12" s="945"/>
      <c r="M12" s="408"/>
    </row>
    <row r="13" spans="1:13" s="409" customFormat="1" ht="21" customHeight="1">
      <c r="A13" s="413">
        <v>3</v>
      </c>
      <c r="B13" s="414" t="s">
        <v>535</v>
      </c>
      <c r="C13" s="415">
        <v>2010</v>
      </c>
      <c r="D13" s="416">
        <f>E13</f>
        <v>58800</v>
      </c>
      <c r="E13" s="416">
        <f t="shared" si="2"/>
        <v>58800</v>
      </c>
      <c r="F13" s="416"/>
      <c r="G13" s="416">
        <f>43800+15000</f>
        <v>58800</v>
      </c>
      <c r="H13" s="416"/>
      <c r="I13" s="416"/>
      <c r="J13" s="416"/>
      <c r="K13" s="987" t="s">
        <v>536</v>
      </c>
      <c r="L13" s="989" t="s">
        <v>537</v>
      </c>
      <c r="M13" s="408"/>
    </row>
    <row r="14" spans="1:13" s="409" customFormat="1" ht="20.25" customHeight="1">
      <c r="A14" s="413">
        <v>4</v>
      </c>
      <c r="B14" s="414" t="s">
        <v>538</v>
      </c>
      <c r="C14" s="415">
        <v>2010</v>
      </c>
      <c r="D14" s="416">
        <f>E14</f>
        <v>124000</v>
      </c>
      <c r="E14" s="416">
        <f t="shared" si="2"/>
        <v>124000</v>
      </c>
      <c r="F14" s="416"/>
      <c r="G14" s="416">
        <f>99000+15000+10000</f>
        <v>124000</v>
      </c>
      <c r="H14" s="416"/>
      <c r="I14" s="416"/>
      <c r="J14" s="416"/>
      <c r="K14" s="988"/>
      <c r="L14" s="990"/>
      <c r="M14" s="408"/>
    </row>
    <row r="15" spans="1:13" s="409" customFormat="1" ht="31.5" customHeight="1">
      <c r="A15" s="418">
        <v>5</v>
      </c>
      <c r="B15" s="414" t="s">
        <v>539</v>
      </c>
      <c r="C15" s="421" t="s">
        <v>533</v>
      </c>
      <c r="D15" s="416">
        <f>E15+12</f>
        <v>341099</v>
      </c>
      <c r="E15" s="416">
        <f t="shared" si="2"/>
        <v>341087</v>
      </c>
      <c r="F15" s="416"/>
      <c r="G15" s="416">
        <f>341087-H15-I15</f>
        <v>32087</v>
      </c>
      <c r="H15" s="416">
        <f>91600+100000</f>
        <v>191600</v>
      </c>
      <c r="I15" s="416">
        <f>23400+94000</f>
        <v>117400</v>
      </c>
      <c r="J15" s="416"/>
      <c r="K15" s="417" t="s">
        <v>540</v>
      </c>
      <c r="L15" s="948" t="s">
        <v>531</v>
      </c>
      <c r="M15" s="408"/>
    </row>
    <row r="16" spans="1:13" s="409" customFormat="1" ht="25.5">
      <c r="A16" s="413">
        <v>6</v>
      </c>
      <c r="B16" s="414" t="s">
        <v>541</v>
      </c>
      <c r="C16" s="421" t="s">
        <v>530</v>
      </c>
      <c r="D16" s="416">
        <v>5124700</v>
      </c>
      <c r="E16" s="416">
        <f t="shared" si="2"/>
        <v>117120</v>
      </c>
      <c r="F16" s="422"/>
      <c r="G16" s="416">
        <v>17120</v>
      </c>
      <c r="H16" s="416">
        <v>100000</v>
      </c>
      <c r="I16" s="423"/>
      <c r="J16" s="416"/>
      <c r="K16" s="417"/>
      <c r="L16" s="945"/>
      <c r="M16" s="408"/>
    </row>
    <row r="17" spans="1:13" s="409" customFormat="1" ht="24" customHeight="1" thickBot="1">
      <c r="A17" s="413">
        <v>7</v>
      </c>
      <c r="B17" s="414" t="s">
        <v>542</v>
      </c>
      <c r="C17" s="415">
        <v>2010</v>
      </c>
      <c r="D17" s="416">
        <f>E17</f>
        <v>270000</v>
      </c>
      <c r="E17" s="416">
        <f t="shared" si="2"/>
        <v>270000</v>
      </c>
      <c r="F17" s="416"/>
      <c r="G17" s="416"/>
      <c r="H17" s="416">
        <f>100000+150000+20000</f>
        <v>270000</v>
      </c>
      <c r="I17" s="416"/>
      <c r="J17" s="416"/>
      <c r="K17" s="424" t="s">
        <v>606</v>
      </c>
      <c r="L17" s="491" t="s">
        <v>537</v>
      </c>
      <c r="M17" s="408"/>
    </row>
    <row r="18" spans="1:13" s="409" customFormat="1" ht="22.5" customHeight="1" thickBot="1">
      <c r="A18" s="955" t="s">
        <v>543</v>
      </c>
      <c r="B18" s="956"/>
      <c r="C18" s="956"/>
      <c r="D18" s="405">
        <f aca="true" t="shared" si="3" ref="D18:I18">D19</f>
        <v>1590668</v>
      </c>
      <c r="E18" s="405">
        <f t="shared" si="3"/>
        <v>412668</v>
      </c>
      <c r="F18" s="405">
        <f t="shared" si="3"/>
        <v>0</v>
      </c>
      <c r="G18" s="405">
        <f t="shared" si="3"/>
        <v>64668</v>
      </c>
      <c r="H18" s="405">
        <f t="shared" si="3"/>
        <v>300000</v>
      </c>
      <c r="I18" s="405">
        <f t="shared" si="3"/>
        <v>48000</v>
      </c>
      <c r="J18" s="405" t="e">
        <f>J19+#REF!</f>
        <v>#REF!</v>
      </c>
      <c r="K18" s="406"/>
      <c r="L18" s="490"/>
      <c r="M18" s="408"/>
    </row>
    <row r="19" spans="1:13" s="409" customFormat="1" ht="20.25" customHeight="1" thickBot="1">
      <c r="A19" s="957" t="s">
        <v>544</v>
      </c>
      <c r="B19" s="958"/>
      <c r="C19" s="958"/>
      <c r="D19" s="410">
        <f aca="true" t="shared" si="4" ref="D19:J19">SUM(D20:D25)</f>
        <v>1590668</v>
      </c>
      <c r="E19" s="410">
        <f t="shared" si="4"/>
        <v>412668</v>
      </c>
      <c r="F19" s="410">
        <f t="shared" si="4"/>
        <v>0</v>
      </c>
      <c r="G19" s="410">
        <f t="shared" si="4"/>
        <v>64668</v>
      </c>
      <c r="H19" s="410">
        <f t="shared" si="4"/>
        <v>300000</v>
      </c>
      <c r="I19" s="410">
        <f t="shared" si="4"/>
        <v>48000</v>
      </c>
      <c r="J19" s="410">
        <f t="shared" si="4"/>
        <v>0</v>
      </c>
      <c r="K19" s="411"/>
      <c r="L19" s="412"/>
      <c r="M19" s="408"/>
    </row>
    <row r="20" spans="1:13" s="409" customFormat="1" ht="21.75" customHeight="1" thickTop="1">
      <c r="A20" s="413">
        <v>8</v>
      </c>
      <c r="B20" s="427" t="s">
        <v>547</v>
      </c>
      <c r="C20" s="428" t="s">
        <v>533</v>
      </c>
      <c r="D20" s="429">
        <f>E20</f>
        <v>53000</v>
      </c>
      <c r="E20" s="416">
        <f>SUM(F20,G20,H20,I20,L11)</f>
        <v>53000</v>
      </c>
      <c r="F20" s="429"/>
      <c r="G20" s="430">
        <v>5000</v>
      </c>
      <c r="H20" s="429"/>
      <c r="I20" s="429">
        <v>48000</v>
      </c>
      <c r="J20" s="429"/>
      <c r="K20" s="426" t="s">
        <v>548</v>
      </c>
      <c r="L20" s="944"/>
      <c r="M20" s="408"/>
    </row>
    <row r="21" spans="1:13" s="409" customFormat="1" ht="21.75" customHeight="1">
      <c r="A21" s="413">
        <v>9</v>
      </c>
      <c r="B21" s="427" t="s">
        <v>549</v>
      </c>
      <c r="C21" s="421" t="s">
        <v>546</v>
      </c>
      <c r="D21" s="429">
        <v>358000</v>
      </c>
      <c r="E21" s="416">
        <f>SUM(F21,G21,H21,I21,L14)</f>
        <v>150000</v>
      </c>
      <c r="F21" s="422"/>
      <c r="G21" s="429"/>
      <c r="H21" s="429">
        <v>150000</v>
      </c>
      <c r="I21" s="429"/>
      <c r="J21" s="429"/>
      <c r="K21" s="429"/>
      <c r="L21" s="944"/>
      <c r="M21" s="408"/>
    </row>
    <row r="22" spans="1:13" s="409" customFormat="1" ht="21.75" customHeight="1">
      <c r="A22" s="413">
        <v>10</v>
      </c>
      <c r="B22" s="427" t="s">
        <v>550</v>
      </c>
      <c r="C22" s="421" t="s">
        <v>551</v>
      </c>
      <c r="D22" s="429">
        <v>1100000</v>
      </c>
      <c r="E22" s="416">
        <f>SUM(F22,G22,H22,I22,L15)</f>
        <v>150000</v>
      </c>
      <c r="F22" s="422"/>
      <c r="G22" s="429"/>
      <c r="H22" s="429">
        <v>150000</v>
      </c>
      <c r="I22" s="429"/>
      <c r="J22" s="429"/>
      <c r="K22" s="429"/>
      <c r="L22" s="944"/>
      <c r="M22" s="408"/>
    </row>
    <row r="23" spans="1:13" s="409" customFormat="1" ht="21.75" customHeight="1">
      <c r="A23" s="413">
        <v>11</v>
      </c>
      <c r="B23" s="427" t="s">
        <v>552</v>
      </c>
      <c r="C23" s="421" t="s">
        <v>553</v>
      </c>
      <c r="D23" s="429">
        <f>E23+20000</f>
        <v>35000</v>
      </c>
      <c r="E23" s="416">
        <f>SUM(F23,G23,H23,I23,L15)</f>
        <v>15000</v>
      </c>
      <c r="F23" s="422"/>
      <c r="G23" s="429">
        <v>15000</v>
      </c>
      <c r="H23" s="429"/>
      <c r="I23" s="429"/>
      <c r="J23" s="429"/>
      <c r="K23" s="429"/>
      <c r="L23" s="944"/>
      <c r="M23" s="408"/>
    </row>
    <row r="24" spans="1:13" s="409" customFormat="1" ht="21.75" customHeight="1">
      <c r="A24" s="413">
        <v>12</v>
      </c>
      <c r="B24" s="427" t="s">
        <v>554</v>
      </c>
      <c r="C24" s="421">
        <v>2010</v>
      </c>
      <c r="D24" s="429">
        <f>E24</f>
        <v>40000</v>
      </c>
      <c r="E24" s="416">
        <f>SUM(F24,G24,H24,I24,L16)</f>
        <v>40000</v>
      </c>
      <c r="F24" s="422"/>
      <c r="G24" s="429">
        <v>40000</v>
      </c>
      <c r="H24" s="429"/>
      <c r="I24" s="429"/>
      <c r="J24" s="429"/>
      <c r="K24" s="429"/>
      <c r="L24" s="944"/>
      <c r="M24" s="408"/>
    </row>
    <row r="25" spans="1:13" s="409" customFormat="1" ht="21.75" customHeight="1" thickBot="1">
      <c r="A25" s="413">
        <v>13</v>
      </c>
      <c r="B25" s="427" t="s">
        <v>555</v>
      </c>
      <c r="C25" s="428">
        <v>2010</v>
      </c>
      <c r="D25" s="429">
        <f>E25</f>
        <v>4668</v>
      </c>
      <c r="E25" s="416">
        <f>G25</f>
        <v>4668</v>
      </c>
      <c r="F25" s="429"/>
      <c r="G25" s="430">
        <v>4668</v>
      </c>
      <c r="H25" s="429"/>
      <c r="I25" s="429"/>
      <c r="J25" s="429"/>
      <c r="K25" s="426"/>
      <c r="L25" s="944"/>
      <c r="M25" s="408"/>
    </row>
    <row r="26" spans="1:13" s="409" customFormat="1" ht="21" customHeight="1" thickBot="1">
      <c r="A26" s="949" t="s">
        <v>556</v>
      </c>
      <c r="B26" s="950"/>
      <c r="C26" s="951"/>
      <c r="D26" s="405">
        <f aca="true" t="shared" si="5" ref="D26:J26">D27</f>
        <v>21000</v>
      </c>
      <c r="E26" s="405">
        <f t="shared" si="5"/>
        <v>21000</v>
      </c>
      <c r="F26" s="405">
        <f t="shared" si="5"/>
        <v>0</v>
      </c>
      <c r="G26" s="406">
        <f t="shared" si="5"/>
        <v>21000</v>
      </c>
      <c r="H26" s="405">
        <f t="shared" si="5"/>
        <v>0</v>
      </c>
      <c r="I26" s="405">
        <f t="shared" si="5"/>
        <v>0</v>
      </c>
      <c r="J26" s="405">
        <f t="shared" si="5"/>
        <v>0</v>
      </c>
      <c r="K26" s="406"/>
      <c r="L26" s="407"/>
      <c r="M26" s="408"/>
    </row>
    <row r="27" spans="1:13" s="409" customFormat="1" ht="19.5" customHeight="1" thickBot="1">
      <c r="A27" s="952" t="s">
        <v>557</v>
      </c>
      <c r="B27" s="953"/>
      <c r="C27" s="954"/>
      <c r="D27" s="410">
        <f aca="true" t="shared" si="6" ref="D27:J27">SUM(D28:D28)</f>
        <v>21000</v>
      </c>
      <c r="E27" s="410">
        <f t="shared" si="6"/>
        <v>21000</v>
      </c>
      <c r="F27" s="410">
        <f t="shared" si="6"/>
        <v>0</v>
      </c>
      <c r="G27" s="410">
        <f t="shared" si="6"/>
        <v>21000</v>
      </c>
      <c r="H27" s="410">
        <f t="shared" si="6"/>
        <v>0</v>
      </c>
      <c r="I27" s="410">
        <f t="shared" si="6"/>
        <v>0</v>
      </c>
      <c r="J27" s="410">
        <f t="shared" si="6"/>
        <v>0</v>
      </c>
      <c r="K27" s="411"/>
      <c r="L27" s="412"/>
      <c r="M27" s="408"/>
    </row>
    <row r="28" spans="1:13" s="409" customFormat="1" ht="21" customHeight="1" thickBot="1" thickTop="1">
      <c r="A28" s="431">
        <v>14</v>
      </c>
      <c r="B28" s="432" t="s">
        <v>414</v>
      </c>
      <c r="C28" s="433">
        <v>2010</v>
      </c>
      <c r="D28" s="434">
        <f>E28</f>
        <v>21000</v>
      </c>
      <c r="E28" s="434">
        <f>SUM(F28,G28,H28,I28,L27)</f>
        <v>21000</v>
      </c>
      <c r="F28" s="434"/>
      <c r="G28" s="435">
        <v>21000</v>
      </c>
      <c r="H28" s="434"/>
      <c r="I28" s="434"/>
      <c r="J28" s="435"/>
      <c r="K28" s="435"/>
      <c r="L28" s="436" t="s">
        <v>531</v>
      </c>
      <c r="M28" s="408"/>
    </row>
    <row r="29" spans="1:13" s="409" customFormat="1" ht="25.5" customHeight="1" thickBot="1">
      <c r="A29" s="949" t="s">
        <v>558</v>
      </c>
      <c r="B29" s="950"/>
      <c r="C29" s="951"/>
      <c r="D29" s="405">
        <f aca="true" t="shared" si="7" ref="D29:J29">D30</f>
        <v>4000</v>
      </c>
      <c r="E29" s="405">
        <f t="shared" si="7"/>
        <v>4000</v>
      </c>
      <c r="F29" s="405">
        <f t="shared" si="7"/>
        <v>0</v>
      </c>
      <c r="G29" s="406">
        <f t="shared" si="7"/>
        <v>4000</v>
      </c>
      <c r="H29" s="405">
        <f t="shared" si="7"/>
        <v>0</v>
      </c>
      <c r="I29" s="405">
        <f t="shared" si="7"/>
        <v>0</v>
      </c>
      <c r="J29" s="405">
        <f t="shared" si="7"/>
        <v>0</v>
      </c>
      <c r="K29" s="406"/>
      <c r="L29" s="407"/>
      <c r="M29" s="408"/>
    </row>
    <row r="30" spans="1:13" s="409" customFormat="1" ht="19.5" customHeight="1" thickBot="1">
      <c r="A30" s="952" t="s">
        <v>559</v>
      </c>
      <c r="B30" s="953"/>
      <c r="C30" s="954"/>
      <c r="D30" s="410">
        <f aca="true" t="shared" si="8" ref="D30:J30">SUM(D31:D31)</f>
        <v>4000</v>
      </c>
      <c r="E30" s="410">
        <f t="shared" si="8"/>
        <v>4000</v>
      </c>
      <c r="F30" s="410">
        <f t="shared" si="8"/>
        <v>0</v>
      </c>
      <c r="G30" s="410">
        <f t="shared" si="8"/>
        <v>4000</v>
      </c>
      <c r="H30" s="410">
        <f t="shared" si="8"/>
        <v>0</v>
      </c>
      <c r="I30" s="410">
        <f t="shared" si="8"/>
        <v>0</v>
      </c>
      <c r="J30" s="410">
        <f t="shared" si="8"/>
        <v>0</v>
      </c>
      <c r="K30" s="411"/>
      <c r="L30" s="412"/>
      <c r="M30" s="408"/>
    </row>
    <row r="31" spans="1:13" s="409" customFormat="1" ht="27.75" customHeight="1" thickBot="1" thickTop="1">
      <c r="A31" s="431">
        <v>15</v>
      </c>
      <c r="B31" s="432" t="s">
        <v>560</v>
      </c>
      <c r="C31" s="433">
        <v>2010</v>
      </c>
      <c r="D31" s="434">
        <f>E31</f>
        <v>4000</v>
      </c>
      <c r="E31" s="434">
        <f>SUM(F31,G31,H31,I31,L30)</f>
        <v>4000</v>
      </c>
      <c r="F31" s="434"/>
      <c r="G31" s="435">
        <v>4000</v>
      </c>
      <c r="H31" s="434"/>
      <c r="I31" s="434"/>
      <c r="J31" s="435"/>
      <c r="K31" s="435"/>
      <c r="L31" s="437" t="s">
        <v>531</v>
      </c>
      <c r="M31" s="408"/>
    </row>
    <row r="32" spans="1:13" s="450" customFormat="1" ht="21.75" customHeight="1" thickBot="1">
      <c r="A32" s="975" t="s">
        <v>561</v>
      </c>
      <c r="B32" s="976"/>
      <c r="C32" s="976"/>
      <c r="D32" s="447">
        <f aca="true" t="shared" si="9" ref="D32:K32">D33</f>
        <v>31044</v>
      </c>
      <c r="E32" s="447">
        <f t="shared" si="9"/>
        <v>31044</v>
      </c>
      <c r="F32" s="447">
        <f t="shared" si="9"/>
        <v>0</v>
      </c>
      <c r="G32" s="447">
        <f t="shared" si="9"/>
        <v>31044</v>
      </c>
      <c r="H32" s="447">
        <f t="shared" si="9"/>
        <v>0</v>
      </c>
      <c r="I32" s="447">
        <f t="shared" si="9"/>
        <v>0</v>
      </c>
      <c r="J32" s="447">
        <f t="shared" si="9"/>
        <v>0</v>
      </c>
      <c r="K32" s="447">
        <f t="shared" si="9"/>
        <v>0</v>
      </c>
      <c r="L32" s="448"/>
      <c r="M32" s="449"/>
    </row>
    <row r="33" spans="1:13" s="450" customFormat="1" ht="18.75" customHeight="1" thickBot="1">
      <c r="A33" s="973" t="s">
        <v>562</v>
      </c>
      <c r="B33" s="974"/>
      <c r="C33" s="974"/>
      <c r="D33" s="451">
        <f aca="true" t="shared" si="10" ref="D33:K33">D34+D49+D50</f>
        <v>31044</v>
      </c>
      <c r="E33" s="451">
        <f t="shared" si="10"/>
        <v>31044</v>
      </c>
      <c r="F33" s="451">
        <f t="shared" si="10"/>
        <v>0</v>
      </c>
      <c r="G33" s="451">
        <f t="shared" si="10"/>
        <v>31044</v>
      </c>
      <c r="H33" s="451">
        <f t="shared" si="10"/>
        <v>0</v>
      </c>
      <c r="I33" s="451">
        <f t="shared" si="10"/>
        <v>0</v>
      </c>
      <c r="J33" s="451">
        <f t="shared" si="10"/>
        <v>0</v>
      </c>
      <c r="K33" s="451">
        <f t="shared" si="10"/>
        <v>0</v>
      </c>
      <c r="L33" s="452"/>
      <c r="M33" s="449"/>
    </row>
    <row r="34" spans="1:13" s="409" customFormat="1" ht="27.75" customHeight="1" thickTop="1">
      <c r="A34" s="453">
        <v>16</v>
      </c>
      <c r="B34" s="454" t="s">
        <v>563</v>
      </c>
      <c r="C34" s="455">
        <v>2010</v>
      </c>
      <c r="D34" s="456">
        <f>E34</f>
        <v>8900</v>
      </c>
      <c r="E34" s="456">
        <f>SUM(F34,G34,H34,I34,L34)</f>
        <v>8900</v>
      </c>
      <c r="F34" s="456"/>
      <c r="G34" s="456">
        <v>8900</v>
      </c>
      <c r="H34" s="456"/>
      <c r="I34" s="456"/>
      <c r="J34" s="456"/>
      <c r="K34" s="457"/>
      <c r="L34" s="520" t="s">
        <v>531</v>
      </c>
      <c r="M34" s="408"/>
    </row>
    <row r="35" spans="1:13" s="389" customFormat="1" ht="12" customHeight="1" hidden="1" thickBot="1">
      <c r="A35" s="458"/>
      <c r="B35" s="439"/>
      <c r="C35" s="438"/>
      <c r="D35" s="439"/>
      <c r="E35" s="438"/>
      <c r="F35" s="438"/>
      <c r="G35" s="438"/>
      <c r="H35" s="438"/>
      <c r="I35" s="438"/>
      <c r="J35" s="438"/>
      <c r="K35" s="438"/>
      <c r="L35" s="492"/>
      <c r="M35" s="392"/>
    </row>
    <row r="36" spans="1:13" s="394" customFormat="1" ht="14.25" customHeight="1" hidden="1">
      <c r="A36" s="503" t="s">
        <v>508</v>
      </c>
      <c r="B36" s="497" t="s">
        <v>514</v>
      </c>
      <c r="C36" s="497" t="s">
        <v>515</v>
      </c>
      <c r="D36" s="495" t="s">
        <v>516</v>
      </c>
      <c r="E36" s="497" t="s">
        <v>564</v>
      </c>
      <c r="F36" s="501" t="s">
        <v>518</v>
      </c>
      <c r="G36" s="393"/>
      <c r="H36" s="393"/>
      <c r="I36" s="502"/>
      <c r="J36" s="393"/>
      <c r="K36" s="393"/>
      <c r="L36" s="492"/>
      <c r="M36" s="392"/>
    </row>
    <row r="37" spans="1:13" s="394" customFormat="1" ht="14.25" customHeight="1" hidden="1">
      <c r="A37" s="504"/>
      <c r="B37" s="498"/>
      <c r="C37" s="498"/>
      <c r="D37" s="496"/>
      <c r="E37" s="498"/>
      <c r="F37" s="499" t="s">
        <v>520</v>
      </c>
      <c r="G37" s="499" t="s">
        <v>521</v>
      </c>
      <c r="H37" s="499"/>
      <c r="I37" s="499"/>
      <c r="J37" s="395"/>
      <c r="K37" s="395"/>
      <c r="L37" s="492"/>
      <c r="M37" s="392"/>
    </row>
    <row r="38" spans="1:13" s="394" customFormat="1" ht="14.25" customHeight="1" hidden="1">
      <c r="A38" s="504"/>
      <c r="B38" s="498"/>
      <c r="C38" s="498"/>
      <c r="D38" s="496"/>
      <c r="E38" s="498"/>
      <c r="F38" s="500"/>
      <c r="G38" s="396" t="s">
        <v>522</v>
      </c>
      <c r="H38" s="396" t="s">
        <v>523</v>
      </c>
      <c r="I38" s="396" t="s">
        <v>524</v>
      </c>
      <c r="J38" s="396" t="s">
        <v>525</v>
      </c>
      <c r="K38" s="396" t="s">
        <v>526</v>
      </c>
      <c r="L38" s="492"/>
      <c r="M38" s="392"/>
    </row>
    <row r="39" spans="1:13" s="394" customFormat="1" ht="14.25" customHeight="1" hidden="1">
      <c r="A39" s="504"/>
      <c r="B39" s="498"/>
      <c r="C39" s="498"/>
      <c r="D39" s="496"/>
      <c r="E39" s="498"/>
      <c r="F39" s="500"/>
      <c r="G39" s="397"/>
      <c r="H39" s="397"/>
      <c r="I39" s="397"/>
      <c r="J39" s="397"/>
      <c r="K39" s="397"/>
      <c r="L39" s="492"/>
      <c r="M39" s="392"/>
    </row>
    <row r="40" spans="1:13" s="394" customFormat="1" ht="15" customHeight="1" hidden="1">
      <c r="A40" s="504"/>
      <c r="B40" s="498"/>
      <c r="C40" s="498"/>
      <c r="D40" s="496"/>
      <c r="E40" s="498"/>
      <c r="F40" s="500"/>
      <c r="G40" s="397"/>
      <c r="H40" s="397"/>
      <c r="I40" s="397"/>
      <c r="J40" s="397"/>
      <c r="K40" s="494"/>
      <c r="L40" s="492"/>
      <c r="M40" s="392"/>
    </row>
    <row r="41" spans="1:13" s="404" customFormat="1" ht="10.5" customHeight="1" hidden="1">
      <c r="A41" s="418">
        <v>1</v>
      </c>
      <c r="B41" s="459">
        <v>2</v>
      </c>
      <c r="C41" s="459">
        <v>3</v>
      </c>
      <c r="D41" s="460">
        <v>4</v>
      </c>
      <c r="E41" s="459">
        <v>5</v>
      </c>
      <c r="F41" s="459">
        <v>6</v>
      </c>
      <c r="G41" s="461">
        <v>7</v>
      </c>
      <c r="H41" s="461">
        <v>8</v>
      </c>
      <c r="I41" s="461">
        <v>9</v>
      </c>
      <c r="J41" s="461">
        <v>10</v>
      </c>
      <c r="K41" s="461">
        <v>10</v>
      </c>
      <c r="L41" s="492"/>
      <c r="M41" s="403"/>
    </row>
    <row r="42" spans="2:13" s="438" customFormat="1" ht="5.25" customHeight="1" thickBot="1">
      <c r="B42" s="439"/>
      <c r="D42" s="439"/>
      <c r="L42" s="440"/>
      <c r="M42" s="441"/>
    </row>
    <row r="43" spans="1:13" s="394" customFormat="1" ht="14.25" customHeight="1">
      <c r="A43" s="966" t="s">
        <v>508</v>
      </c>
      <c r="B43" s="970" t="s">
        <v>514</v>
      </c>
      <c r="C43" s="970" t="s">
        <v>515</v>
      </c>
      <c r="D43" s="968" t="s">
        <v>516</v>
      </c>
      <c r="E43" s="970" t="s">
        <v>517</v>
      </c>
      <c r="F43" s="978" t="s">
        <v>518</v>
      </c>
      <c r="G43" s="979"/>
      <c r="H43" s="979"/>
      <c r="I43" s="980"/>
      <c r="J43" s="393"/>
      <c r="K43" s="393"/>
      <c r="L43" s="963" t="s">
        <v>519</v>
      </c>
      <c r="M43" s="392"/>
    </row>
    <row r="44" spans="1:13" s="394" customFormat="1" ht="14.25" customHeight="1">
      <c r="A44" s="967"/>
      <c r="B44" s="971"/>
      <c r="C44" s="971"/>
      <c r="D44" s="969"/>
      <c r="E44" s="971"/>
      <c r="F44" s="972" t="s">
        <v>520</v>
      </c>
      <c r="G44" s="972" t="s">
        <v>521</v>
      </c>
      <c r="H44" s="972"/>
      <c r="I44" s="972"/>
      <c r="J44" s="395"/>
      <c r="K44" s="395"/>
      <c r="L44" s="964"/>
      <c r="M44" s="392"/>
    </row>
    <row r="45" spans="1:13" s="394" customFormat="1" ht="14.25" customHeight="1">
      <c r="A45" s="967"/>
      <c r="B45" s="971"/>
      <c r="C45" s="971"/>
      <c r="D45" s="969"/>
      <c r="E45" s="971"/>
      <c r="F45" s="977"/>
      <c r="G45" s="959" t="s">
        <v>522</v>
      </c>
      <c r="H45" s="959" t="s">
        <v>523</v>
      </c>
      <c r="I45" s="959" t="s">
        <v>524</v>
      </c>
      <c r="J45" s="396" t="s">
        <v>525</v>
      </c>
      <c r="K45" s="959" t="s">
        <v>526</v>
      </c>
      <c r="L45" s="964"/>
      <c r="M45" s="392"/>
    </row>
    <row r="46" spans="1:13" s="394" customFormat="1" ht="14.25" customHeight="1">
      <c r="A46" s="967"/>
      <c r="B46" s="971"/>
      <c r="C46" s="971"/>
      <c r="D46" s="969"/>
      <c r="E46" s="971"/>
      <c r="F46" s="977"/>
      <c r="G46" s="960"/>
      <c r="H46" s="960"/>
      <c r="I46" s="960"/>
      <c r="J46" s="397"/>
      <c r="K46" s="960"/>
      <c r="L46" s="964"/>
      <c r="M46" s="392"/>
    </row>
    <row r="47" spans="1:13" s="394" customFormat="1" ht="15" customHeight="1" thickBot="1">
      <c r="A47" s="981"/>
      <c r="B47" s="982"/>
      <c r="C47" s="982"/>
      <c r="D47" s="991"/>
      <c r="E47" s="982"/>
      <c r="F47" s="992"/>
      <c r="G47" s="985"/>
      <c r="H47" s="985"/>
      <c r="I47" s="985"/>
      <c r="J47" s="442"/>
      <c r="K47" s="985"/>
      <c r="L47" s="986"/>
      <c r="M47" s="392"/>
    </row>
    <row r="48" spans="1:13" s="404" customFormat="1" ht="10.5" customHeight="1" thickBot="1">
      <c r="A48" s="443">
        <v>1</v>
      </c>
      <c r="B48" s="444">
        <v>2</v>
      </c>
      <c r="C48" s="444">
        <v>3</v>
      </c>
      <c r="D48" s="445">
        <v>4</v>
      </c>
      <c r="E48" s="444">
        <v>5</v>
      </c>
      <c r="F48" s="444">
        <v>6</v>
      </c>
      <c r="G48" s="446">
        <v>7</v>
      </c>
      <c r="H48" s="446">
        <v>8</v>
      </c>
      <c r="I48" s="446">
        <v>9</v>
      </c>
      <c r="J48" s="446">
        <v>10</v>
      </c>
      <c r="K48" s="446">
        <v>10</v>
      </c>
      <c r="L48" s="425">
        <v>11</v>
      </c>
      <c r="M48" s="403"/>
    </row>
    <row r="49" spans="1:13" s="409" customFormat="1" ht="29.25" customHeight="1">
      <c r="A49" s="413">
        <v>17</v>
      </c>
      <c r="B49" s="462" t="s">
        <v>565</v>
      </c>
      <c r="C49" s="463">
        <v>2010</v>
      </c>
      <c r="D49" s="429">
        <f>E49</f>
        <v>7744</v>
      </c>
      <c r="E49" s="429">
        <f>SUM(F49,G49,H49,I49,L49)</f>
        <v>7744</v>
      </c>
      <c r="F49" s="429"/>
      <c r="G49" s="429">
        <v>7744</v>
      </c>
      <c r="H49" s="429"/>
      <c r="I49" s="429"/>
      <c r="J49" s="429"/>
      <c r="K49" s="464"/>
      <c r="L49" s="492"/>
      <c r="M49" s="408"/>
    </row>
    <row r="50" spans="1:13" s="409" customFormat="1" ht="29.25" customHeight="1" thickBot="1">
      <c r="A50" s="418">
        <v>18</v>
      </c>
      <c r="B50" s="462" t="s">
        <v>566</v>
      </c>
      <c r="C50" s="465">
        <v>2010</v>
      </c>
      <c r="D50" s="416">
        <f>E50</f>
        <v>14400</v>
      </c>
      <c r="E50" s="429">
        <f>SUM(F50,G50,H50,I50,L50)</f>
        <v>14400</v>
      </c>
      <c r="F50" s="416"/>
      <c r="G50" s="416">
        <v>14400</v>
      </c>
      <c r="H50" s="416"/>
      <c r="I50" s="416"/>
      <c r="J50" s="416"/>
      <c r="K50" s="466"/>
      <c r="L50" s="493"/>
      <c r="M50" s="408"/>
    </row>
    <row r="51" spans="1:13" s="409" customFormat="1" ht="18.75" customHeight="1" thickBot="1">
      <c r="A51" s="949" t="s">
        <v>567</v>
      </c>
      <c r="B51" s="950"/>
      <c r="C51" s="951"/>
      <c r="D51" s="405">
        <f aca="true" t="shared" si="11" ref="D51:J51">D52</f>
        <v>2053700</v>
      </c>
      <c r="E51" s="405">
        <f t="shared" si="11"/>
        <v>869000</v>
      </c>
      <c r="F51" s="405">
        <f t="shared" si="11"/>
        <v>0</v>
      </c>
      <c r="G51" s="406">
        <f t="shared" si="11"/>
        <v>0</v>
      </c>
      <c r="H51" s="405">
        <f t="shared" si="11"/>
        <v>869000</v>
      </c>
      <c r="I51" s="405">
        <f t="shared" si="11"/>
        <v>0</v>
      </c>
      <c r="J51" s="405">
        <f t="shared" si="11"/>
        <v>0</v>
      </c>
      <c r="K51" s="406"/>
      <c r="L51" s="407"/>
      <c r="M51" s="408"/>
    </row>
    <row r="52" spans="1:13" s="409" customFormat="1" ht="18.75" customHeight="1" thickBot="1">
      <c r="A52" s="957" t="s">
        <v>568</v>
      </c>
      <c r="B52" s="958"/>
      <c r="C52" s="958"/>
      <c r="D52" s="410">
        <f aca="true" t="shared" si="12" ref="D52:J52">SUM(D53:D53)</f>
        <v>2053700</v>
      </c>
      <c r="E52" s="410">
        <f t="shared" si="12"/>
        <v>869000</v>
      </c>
      <c r="F52" s="410">
        <f t="shared" si="12"/>
        <v>0</v>
      </c>
      <c r="G52" s="410">
        <f t="shared" si="12"/>
        <v>0</v>
      </c>
      <c r="H52" s="410">
        <f t="shared" si="12"/>
        <v>869000</v>
      </c>
      <c r="I52" s="410">
        <f t="shared" si="12"/>
        <v>0</v>
      </c>
      <c r="J52" s="410">
        <f t="shared" si="12"/>
        <v>0</v>
      </c>
      <c r="K52" s="411"/>
      <c r="L52" s="412"/>
      <c r="M52" s="408"/>
    </row>
    <row r="53" spans="1:13" s="409" customFormat="1" ht="30.75" customHeight="1" thickBot="1" thickTop="1">
      <c r="A53" s="467">
        <v>19</v>
      </c>
      <c r="B53" s="468" t="s">
        <v>569</v>
      </c>
      <c r="C53" s="469" t="s">
        <v>530</v>
      </c>
      <c r="D53" s="470">
        <f>2174700-121000</f>
        <v>2053700</v>
      </c>
      <c r="E53" s="470">
        <f>SUM(F53,G53,H53,I53,L53)</f>
        <v>869000</v>
      </c>
      <c r="F53" s="470"/>
      <c r="G53" s="471"/>
      <c r="H53" s="470">
        <f>990000-121000</f>
        <v>869000</v>
      </c>
      <c r="I53" s="470"/>
      <c r="J53" s="471"/>
      <c r="K53" s="472"/>
      <c r="L53" s="436" t="s">
        <v>531</v>
      </c>
      <c r="M53" s="408"/>
    </row>
    <row r="54" spans="1:13" s="409" customFormat="1" ht="21.75" customHeight="1" thickBot="1">
      <c r="A54" s="949" t="s">
        <v>570</v>
      </c>
      <c r="B54" s="950"/>
      <c r="C54" s="951"/>
      <c r="D54" s="405">
        <f aca="true" t="shared" si="13" ref="D54:J54">D55</f>
        <v>122716</v>
      </c>
      <c r="E54" s="405">
        <f t="shared" si="13"/>
        <v>7580</v>
      </c>
      <c r="F54" s="405">
        <f t="shared" si="13"/>
        <v>0</v>
      </c>
      <c r="G54" s="405">
        <f t="shared" si="13"/>
        <v>7580</v>
      </c>
      <c r="H54" s="405">
        <f t="shared" si="13"/>
        <v>0</v>
      </c>
      <c r="I54" s="405">
        <f t="shared" si="13"/>
        <v>0</v>
      </c>
      <c r="J54" s="405">
        <f t="shared" si="13"/>
        <v>0</v>
      </c>
      <c r="K54" s="405"/>
      <c r="L54" s="473"/>
      <c r="M54" s="408"/>
    </row>
    <row r="55" spans="1:13" s="409" customFormat="1" ht="22.5" customHeight="1" thickBot="1">
      <c r="A55" s="957" t="s">
        <v>599</v>
      </c>
      <c r="B55" s="958"/>
      <c r="C55" s="958"/>
      <c r="D55" s="410">
        <f aca="true" t="shared" si="14" ref="D55:I55">D56</f>
        <v>122716</v>
      </c>
      <c r="E55" s="410">
        <f t="shared" si="14"/>
        <v>7580</v>
      </c>
      <c r="F55" s="410">
        <f t="shared" si="14"/>
        <v>0</v>
      </c>
      <c r="G55" s="410">
        <f t="shared" si="14"/>
        <v>7580</v>
      </c>
      <c r="H55" s="410">
        <f t="shared" si="14"/>
        <v>0</v>
      </c>
      <c r="I55" s="410">
        <f t="shared" si="14"/>
        <v>0</v>
      </c>
      <c r="J55" s="410"/>
      <c r="K55" s="474"/>
      <c r="L55" s="946" t="s">
        <v>537</v>
      </c>
      <c r="M55" s="408"/>
    </row>
    <row r="56" spans="1:13" s="409" customFormat="1" ht="21.75" customHeight="1" thickBot="1" thickTop="1">
      <c r="A56" s="475">
        <v>20</v>
      </c>
      <c r="B56" s="462" t="s">
        <v>600</v>
      </c>
      <c r="C56" s="476" t="s">
        <v>530</v>
      </c>
      <c r="D56" s="429">
        <f>115136+E56</f>
        <v>122716</v>
      </c>
      <c r="E56" s="470">
        <f>SUM(F56,G56,H56,I56)</f>
        <v>7580</v>
      </c>
      <c r="F56" s="429"/>
      <c r="G56" s="430">
        <v>7580</v>
      </c>
      <c r="H56" s="429"/>
      <c r="I56" s="429"/>
      <c r="J56" s="470">
        <v>26400</v>
      </c>
      <c r="K56" s="477" t="s">
        <v>606</v>
      </c>
      <c r="L56" s="947"/>
      <c r="M56" s="408"/>
    </row>
    <row r="57" spans="1:13" s="450" customFormat="1" ht="21.75" customHeight="1" thickBot="1">
      <c r="A57" s="975" t="s">
        <v>571</v>
      </c>
      <c r="B57" s="976"/>
      <c r="C57" s="976"/>
      <c r="D57" s="447">
        <f aca="true" t="shared" si="15" ref="D57:I57">D58+D64</f>
        <v>802910</v>
      </c>
      <c r="E57" s="447">
        <f t="shared" si="15"/>
        <v>248300</v>
      </c>
      <c r="F57" s="447">
        <f t="shared" si="15"/>
        <v>0</v>
      </c>
      <c r="G57" s="447">
        <f t="shared" si="15"/>
        <v>118300</v>
      </c>
      <c r="H57" s="447">
        <f t="shared" si="15"/>
        <v>130000</v>
      </c>
      <c r="I57" s="447">
        <f t="shared" si="15"/>
        <v>0</v>
      </c>
      <c r="J57" s="447">
        <f>J58</f>
        <v>0</v>
      </c>
      <c r="K57" s="447">
        <f>K58</f>
        <v>0</v>
      </c>
      <c r="L57" s="448"/>
      <c r="M57" s="449"/>
    </row>
    <row r="58" spans="1:13" s="450" customFormat="1" ht="18.75" customHeight="1" thickBot="1">
      <c r="A58" s="973" t="s">
        <v>572</v>
      </c>
      <c r="B58" s="974"/>
      <c r="C58" s="974"/>
      <c r="D58" s="451">
        <f aca="true" t="shared" si="16" ref="D58:I58">SUM(D59:D63)</f>
        <v>748714</v>
      </c>
      <c r="E58" s="451">
        <f t="shared" si="16"/>
        <v>194104</v>
      </c>
      <c r="F58" s="451">
        <f t="shared" si="16"/>
        <v>0</v>
      </c>
      <c r="G58" s="451">
        <f t="shared" si="16"/>
        <v>64104</v>
      </c>
      <c r="H58" s="451">
        <f t="shared" si="16"/>
        <v>130000</v>
      </c>
      <c r="I58" s="451">
        <f t="shared" si="16"/>
        <v>0</v>
      </c>
      <c r="J58" s="451">
        <f>SUM(J59:J62)</f>
        <v>0</v>
      </c>
      <c r="K58" s="451">
        <f>SUM(K59:K62)</f>
        <v>0</v>
      </c>
      <c r="L58" s="452"/>
      <c r="M58" s="449"/>
    </row>
    <row r="59" spans="1:13" s="409" customFormat="1" ht="21.75" customHeight="1" thickTop="1">
      <c r="A59" s="413">
        <v>21</v>
      </c>
      <c r="B59" s="462" t="s">
        <v>573</v>
      </c>
      <c r="C59" s="463" t="s">
        <v>553</v>
      </c>
      <c r="D59" s="429">
        <v>100000</v>
      </c>
      <c r="E59" s="429">
        <f>SUM(F59,G59,H59,I59,L59)</f>
        <v>60000</v>
      </c>
      <c r="F59" s="429"/>
      <c r="G59" s="429"/>
      <c r="H59" s="429">
        <v>60000</v>
      </c>
      <c r="I59" s="429"/>
      <c r="J59" s="429"/>
      <c r="K59" s="464"/>
      <c r="L59" s="983" t="s">
        <v>531</v>
      </c>
      <c r="M59" s="408"/>
    </row>
    <row r="60" spans="1:13" s="409" customFormat="1" ht="21.75" customHeight="1">
      <c r="A60" s="413">
        <v>22</v>
      </c>
      <c r="B60" s="462" t="s">
        <v>574</v>
      </c>
      <c r="C60" s="463" t="s">
        <v>575</v>
      </c>
      <c r="D60" s="429">
        <v>101214</v>
      </c>
      <c r="E60" s="429">
        <f>SUM(F60,G60,H60,I60,L60)</f>
        <v>71214</v>
      </c>
      <c r="F60" s="429"/>
      <c r="G60" s="429">
        <v>11214</v>
      </c>
      <c r="H60" s="429">
        <v>60000</v>
      </c>
      <c r="I60" s="429"/>
      <c r="J60" s="429"/>
      <c r="K60" s="464" t="s">
        <v>593</v>
      </c>
      <c r="L60" s="944"/>
      <c r="M60" s="408"/>
    </row>
    <row r="61" spans="1:13" s="409" customFormat="1" ht="19.5" customHeight="1">
      <c r="A61" s="418">
        <v>23</v>
      </c>
      <c r="B61" s="414" t="s">
        <v>576</v>
      </c>
      <c r="C61" s="465" t="s">
        <v>577</v>
      </c>
      <c r="D61" s="416">
        <v>515500</v>
      </c>
      <c r="E61" s="429">
        <f>SUM(F61,G61,H61,I61,L61)</f>
        <v>30890</v>
      </c>
      <c r="F61" s="422"/>
      <c r="G61" s="416">
        <v>20890</v>
      </c>
      <c r="H61" s="416">
        <v>10000</v>
      </c>
      <c r="I61" s="416"/>
      <c r="J61" s="416"/>
      <c r="K61" s="466"/>
      <c r="L61" s="944"/>
      <c r="M61" s="408"/>
    </row>
    <row r="62" spans="1:13" s="409" customFormat="1" ht="19.5" customHeight="1">
      <c r="A62" s="418">
        <v>24</v>
      </c>
      <c r="B62" s="414" t="s">
        <v>578</v>
      </c>
      <c r="C62" s="465">
        <v>2010</v>
      </c>
      <c r="D62" s="416">
        <f>E62</f>
        <v>28000</v>
      </c>
      <c r="E62" s="429">
        <f>SUM(F62,G62,H62,I62,L62)</f>
        <v>28000</v>
      </c>
      <c r="F62" s="416"/>
      <c r="G62" s="416">
        <v>28000</v>
      </c>
      <c r="H62" s="416"/>
      <c r="I62" s="416"/>
      <c r="J62" s="416"/>
      <c r="K62" s="466"/>
      <c r="L62" s="944"/>
      <c r="M62" s="408"/>
    </row>
    <row r="63" spans="1:13" s="409" customFormat="1" ht="21" customHeight="1" thickBot="1">
      <c r="A63" s="418">
        <v>25</v>
      </c>
      <c r="B63" s="414" t="s">
        <v>579</v>
      </c>
      <c r="C63" s="465">
        <v>2010</v>
      </c>
      <c r="D63" s="416">
        <f>E63</f>
        <v>4000</v>
      </c>
      <c r="E63" s="429">
        <f>SUM(F63,G63,H63,I63,L63)</f>
        <v>4000</v>
      </c>
      <c r="F63" s="416"/>
      <c r="G63" s="416">
        <v>4000</v>
      </c>
      <c r="H63" s="416"/>
      <c r="I63" s="416"/>
      <c r="J63" s="416"/>
      <c r="K63" s="466"/>
      <c r="L63" s="984"/>
      <c r="M63" s="408"/>
    </row>
    <row r="64" spans="1:13" s="450" customFormat="1" ht="18.75" customHeight="1" thickBot="1">
      <c r="A64" s="973" t="s">
        <v>580</v>
      </c>
      <c r="B64" s="974"/>
      <c r="C64" s="974"/>
      <c r="D64" s="451">
        <f>SUM(D65:D70)</f>
        <v>54196</v>
      </c>
      <c r="E64" s="451">
        <f>SUM(E65:E70)</f>
        <v>54196</v>
      </c>
      <c r="F64" s="451">
        <f>SUM(F65:F70)</f>
        <v>0</v>
      </c>
      <c r="G64" s="451">
        <f>SUM(G65:G70)</f>
        <v>54196</v>
      </c>
      <c r="H64" s="451">
        <f>H70</f>
        <v>0</v>
      </c>
      <c r="I64" s="451">
        <f>I70</f>
        <v>0</v>
      </c>
      <c r="J64" s="451" t="e">
        <f>SUM(J70:J75)</f>
        <v>#REF!</v>
      </c>
      <c r="K64" s="451">
        <f>SUM(K70:K75)</f>
        <v>0</v>
      </c>
      <c r="L64" s="452"/>
      <c r="M64" s="449"/>
    </row>
    <row r="65" spans="1:13" s="409" customFormat="1" ht="27.75" customHeight="1" thickTop="1">
      <c r="A65" s="413">
        <v>26</v>
      </c>
      <c r="B65" s="414" t="s">
        <v>581</v>
      </c>
      <c r="C65" s="463">
        <v>2010</v>
      </c>
      <c r="D65" s="429">
        <f aca="true" t="shared" si="17" ref="D65:D70">E65</f>
        <v>11581</v>
      </c>
      <c r="E65" s="429">
        <f aca="true" t="shared" si="18" ref="E65:E70">SUM(F65,G65,H65,I65,L65)</f>
        <v>11581</v>
      </c>
      <c r="F65" s="429"/>
      <c r="G65" s="429">
        <v>11581</v>
      </c>
      <c r="H65" s="429"/>
      <c r="I65" s="429"/>
      <c r="J65" s="429"/>
      <c r="K65" s="464"/>
      <c r="L65" s="983" t="s">
        <v>531</v>
      </c>
      <c r="M65" s="408"/>
    </row>
    <row r="66" spans="1:13" s="409" customFormat="1" ht="18" customHeight="1">
      <c r="A66" s="413">
        <v>27</v>
      </c>
      <c r="B66" s="414" t="s">
        <v>582</v>
      </c>
      <c r="C66" s="463">
        <v>2010</v>
      </c>
      <c r="D66" s="429">
        <f t="shared" si="17"/>
        <v>11170</v>
      </c>
      <c r="E66" s="429">
        <f t="shared" si="18"/>
        <v>11170</v>
      </c>
      <c r="F66" s="429"/>
      <c r="G66" s="429">
        <v>11170</v>
      </c>
      <c r="H66" s="429"/>
      <c r="I66" s="429"/>
      <c r="J66" s="429"/>
      <c r="K66" s="464"/>
      <c r="L66" s="944"/>
      <c r="M66" s="408"/>
    </row>
    <row r="67" spans="1:13" s="409" customFormat="1" ht="19.5" customHeight="1">
      <c r="A67" s="413">
        <v>28</v>
      </c>
      <c r="B67" s="414" t="s">
        <v>583</v>
      </c>
      <c r="C67" s="463">
        <v>2010</v>
      </c>
      <c r="D67" s="429">
        <f t="shared" si="17"/>
        <v>14884</v>
      </c>
      <c r="E67" s="429">
        <f t="shared" si="18"/>
        <v>14884</v>
      </c>
      <c r="F67" s="429"/>
      <c r="G67" s="429">
        <v>14884</v>
      </c>
      <c r="H67" s="429"/>
      <c r="I67" s="429"/>
      <c r="J67" s="429"/>
      <c r="K67" s="464"/>
      <c r="L67" s="944"/>
      <c r="M67" s="408"/>
    </row>
    <row r="68" spans="1:13" s="409" customFormat="1" ht="27.75" customHeight="1">
      <c r="A68" s="413">
        <v>29</v>
      </c>
      <c r="B68" s="414" t="s">
        <v>584</v>
      </c>
      <c r="C68" s="463">
        <v>2010</v>
      </c>
      <c r="D68" s="429">
        <f t="shared" si="17"/>
        <v>6100</v>
      </c>
      <c r="E68" s="429">
        <f t="shared" si="18"/>
        <v>6100</v>
      </c>
      <c r="F68" s="429"/>
      <c r="G68" s="429">
        <v>6100</v>
      </c>
      <c r="H68" s="429"/>
      <c r="I68" s="429"/>
      <c r="J68" s="429"/>
      <c r="K68" s="464"/>
      <c r="L68" s="944"/>
      <c r="M68" s="408"/>
    </row>
    <row r="69" spans="1:13" s="409" customFormat="1" ht="26.25" customHeight="1">
      <c r="A69" s="413">
        <v>30</v>
      </c>
      <c r="B69" s="414" t="s">
        <v>585</v>
      </c>
      <c r="C69" s="463">
        <v>2010</v>
      </c>
      <c r="D69" s="429">
        <f t="shared" si="17"/>
        <v>6211</v>
      </c>
      <c r="E69" s="429">
        <f t="shared" si="18"/>
        <v>6211</v>
      </c>
      <c r="F69" s="429"/>
      <c r="G69" s="429">
        <v>6211</v>
      </c>
      <c r="H69" s="429"/>
      <c r="I69" s="429"/>
      <c r="J69" s="429"/>
      <c r="K69" s="464"/>
      <c r="L69" s="944"/>
      <c r="M69" s="408"/>
    </row>
    <row r="70" spans="1:13" s="409" customFormat="1" ht="27.75" customHeight="1" thickBot="1">
      <c r="A70" s="413">
        <v>31</v>
      </c>
      <c r="B70" s="414" t="s">
        <v>586</v>
      </c>
      <c r="C70" s="463">
        <v>2010</v>
      </c>
      <c r="D70" s="429">
        <f t="shared" si="17"/>
        <v>4250</v>
      </c>
      <c r="E70" s="429">
        <f t="shared" si="18"/>
        <v>4250</v>
      </c>
      <c r="F70" s="429"/>
      <c r="G70" s="429">
        <v>4250</v>
      </c>
      <c r="H70" s="429"/>
      <c r="I70" s="429"/>
      <c r="J70" s="429"/>
      <c r="K70" s="464"/>
      <c r="L70" s="984"/>
      <c r="M70" s="408"/>
    </row>
    <row r="71" spans="1:13" s="409" customFormat="1" ht="20.25" customHeight="1" thickBot="1">
      <c r="A71" s="949" t="s">
        <v>587</v>
      </c>
      <c r="B71" s="950"/>
      <c r="C71" s="951"/>
      <c r="D71" s="405">
        <f aca="true" t="shared" si="19" ref="D71:J71">D72</f>
        <v>338250</v>
      </c>
      <c r="E71" s="405">
        <f t="shared" si="19"/>
        <v>38250</v>
      </c>
      <c r="F71" s="405">
        <f t="shared" si="19"/>
        <v>0</v>
      </c>
      <c r="G71" s="405">
        <f t="shared" si="19"/>
        <v>38250</v>
      </c>
      <c r="H71" s="405">
        <f t="shared" si="19"/>
        <v>0</v>
      </c>
      <c r="I71" s="405">
        <f t="shared" si="19"/>
        <v>0</v>
      </c>
      <c r="J71" s="405">
        <f t="shared" si="19"/>
        <v>26400</v>
      </c>
      <c r="K71" s="405"/>
      <c r="L71" s="473"/>
      <c r="M71" s="408"/>
    </row>
    <row r="72" spans="1:13" s="409" customFormat="1" ht="22.5" customHeight="1" thickBot="1">
      <c r="A72" s="957" t="s">
        <v>588</v>
      </c>
      <c r="B72" s="958"/>
      <c r="C72" s="958"/>
      <c r="D72" s="410">
        <f aca="true" t="shared" si="20" ref="D72:J72">SUM(D73:D74)</f>
        <v>338250</v>
      </c>
      <c r="E72" s="410">
        <f t="shared" si="20"/>
        <v>38250</v>
      </c>
      <c r="F72" s="410">
        <f t="shared" si="20"/>
        <v>0</v>
      </c>
      <c r="G72" s="410">
        <f t="shared" si="20"/>
        <v>38250</v>
      </c>
      <c r="H72" s="410">
        <f t="shared" si="20"/>
        <v>0</v>
      </c>
      <c r="I72" s="410">
        <f t="shared" si="20"/>
        <v>0</v>
      </c>
      <c r="J72" s="410">
        <f t="shared" si="20"/>
        <v>26400</v>
      </c>
      <c r="K72" s="411"/>
      <c r="L72" s="478"/>
      <c r="M72" s="408"/>
    </row>
    <row r="73" spans="1:13" s="409" customFormat="1" ht="26.25" customHeight="1" thickBot="1" thickTop="1">
      <c r="A73" s="453">
        <v>32</v>
      </c>
      <c r="B73" s="414" t="s">
        <v>589</v>
      </c>
      <c r="C73" s="476">
        <v>2010</v>
      </c>
      <c r="D73" s="429">
        <f>E73</f>
        <v>7000</v>
      </c>
      <c r="E73" s="456">
        <f>SUM(F73,G73,H73,I73)</f>
        <v>7000</v>
      </c>
      <c r="F73" s="429"/>
      <c r="G73" s="430">
        <v>7000</v>
      </c>
      <c r="H73" s="429"/>
      <c r="I73" s="429"/>
      <c r="J73" s="470">
        <v>26400</v>
      </c>
      <c r="K73" s="477"/>
      <c r="L73" s="983" t="s">
        <v>531</v>
      </c>
      <c r="M73" s="408"/>
    </row>
    <row r="74" spans="1:13" s="409" customFormat="1" ht="19.5" customHeight="1" thickBot="1">
      <c r="A74" s="413">
        <v>33</v>
      </c>
      <c r="B74" s="462" t="s">
        <v>590</v>
      </c>
      <c r="C74" s="463" t="s">
        <v>591</v>
      </c>
      <c r="D74" s="429">
        <f>300000+G74</f>
        <v>331250</v>
      </c>
      <c r="E74" s="429">
        <f>SUM(F74,G74,H74,I74)</f>
        <v>31250</v>
      </c>
      <c r="F74" s="429"/>
      <c r="G74" s="429">
        <v>31250</v>
      </c>
      <c r="H74" s="429"/>
      <c r="I74" s="429"/>
      <c r="J74" s="429"/>
      <c r="K74" s="429"/>
      <c r="L74" s="984"/>
      <c r="M74" s="408"/>
    </row>
    <row r="75" spans="1:13" s="409" customFormat="1" ht="22.5" customHeight="1" thickBot="1">
      <c r="A75" s="479"/>
      <c r="B75" s="950" t="s">
        <v>592</v>
      </c>
      <c r="C75" s="951"/>
      <c r="D75" s="480">
        <f aca="true" t="shared" si="21" ref="D75:I75">D9+D18+D26+D51+D54+D57+D29+D32+D71</f>
        <v>15572487</v>
      </c>
      <c r="E75" s="480">
        <f t="shared" si="21"/>
        <v>7174149</v>
      </c>
      <c r="F75" s="480">
        <f t="shared" si="21"/>
        <v>1915000</v>
      </c>
      <c r="G75" s="480">
        <f t="shared" si="21"/>
        <v>551149</v>
      </c>
      <c r="H75" s="480">
        <f t="shared" si="21"/>
        <v>3960600</v>
      </c>
      <c r="I75" s="480">
        <f t="shared" si="21"/>
        <v>747400</v>
      </c>
      <c r="J75" s="480" t="e">
        <f>J9+J18+J26+J51+J54+J57</f>
        <v>#REF!</v>
      </c>
      <c r="K75" s="480">
        <f>K9+K18+K26+K51+K54+K57</f>
        <v>0</v>
      </c>
      <c r="L75" s="481"/>
      <c r="M75" s="408"/>
    </row>
    <row r="76" spans="1:12" s="483" customFormat="1" ht="14.25" customHeight="1">
      <c r="A76" s="482"/>
      <c r="B76" s="389"/>
      <c r="C76" s="389"/>
      <c r="H76" s="390"/>
      <c r="I76" s="390"/>
      <c r="J76" s="389"/>
      <c r="K76" s="389"/>
      <c r="L76" s="484"/>
    </row>
    <row r="77" spans="5:11" ht="18.75" customHeight="1">
      <c r="E77" s="486"/>
      <c r="H77" s="486"/>
      <c r="I77" s="487"/>
      <c r="K77" s="488"/>
    </row>
    <row r="78" ht="18.75" customHeight="1">
      <c r="E78" s="486">
        <f>E75-E73-E70-E69-E68-E67-E66-E65-E63-E50-E49-E34-E31-E28-E25-E24-E23-E12-E13-E14-E62</f>
        <v>6749441</v>
      </c>
    </row>
    <row r="79" spans="4:7" ht="18.75" customHeight="1">
      <c r="D79" s="390"/>
      <c r="E79" s="390"/>
      <c r="F79" s="489"/>
      <c r="G79" s="489"/>
    </row>
    <row r="80" ht="18.75" customHeight="1">
      <c r="H80" s="486"/>
    </row>
  </sheetData>
  <mergeCells count="56">
    <mergeCell ref="K13:K14"/>
    <mergeCell ref="L13:L14"/>
    <mergeCell ref="D43:D47"/>
    <mergeCell ref="H45:H47"/>
    <mergeCell ref="I45:I47"/>
    <mergeCell ref="E43:E47"/>
    <mergeCell ref="F43:I43"/>
    <mergeCell ref="F44:F47"/>
    <mergeCell ref="G44:I44"/>
    <mergeCell ref="G45:G47"/>
    <mergeCell ref="A43:A47"/>
    <mergeCell ref="B43:B47"/>
    <mergeCell ref="C43:C47"/>
    <mergeCell ref="L73:L74"/>
    <mergeCell ref="L59:L63"/>
    <mergeCell ref="K45:K47"/>
    <mergeCell ref="L43:L47"/>
    <mergeCell ref="L65:L70"/>
    <mergeCell ref="A29:C29"/>
    <mergeCell ref="A30:C30"/>
    <mergeCell ref="A32:C32"/>
    <mergeCell ref="A33:C33"/>
    <mergeCell ref="G5:G7"/>
    <mergeCell ref="H5:H7"/>
    <mergeCell ref="F4:F7"/>
    <mergeCell ref="F3:I3"/>
    <mergeCell ref="B75:C75"/>
    <mergeCell ref="A52:C52"/>
    <mergeCell ref="A51:C51"/>
    <mergeCell ref="A58:C58"/>
    <mergeCell ref="A54:C54"/>
    <mergeCell ref="A57:C57"/>
    <mergeCell ref="A55:C55"/>
    <mergeCell ref="A64:C64"/>
    <mergeCell ref="A71:C71"/>
    <mergeCell ref="A72:C72"/>
    <mergeCell ref="K5:K7"/>
    <mergeCell ref="A1:L1"/>
    <mergeCell ref="I5:I7"/>
    <mergeCell ref="L3:L7"/>
    <mergeCell ref="A3:A7"/>
    <mergeCell ref="D3:D7"/>
    <mergeCell ref="B3:B7"/>
    <mergeCell ref="C3:C7"/>
    <mergeCell ref="G4:I4"/>
    <mergeCell ref="E3:E7"/>
    <mergeCell ref="A26:C26"/>
    <mergeCell ref="A27:C27"/>
    <mergeCell ref="A9:C9"/>
    <mergeCell ref="A10:C10"/>
    <mergeCell ref="A18:C18"/>
    <mergeCell ref="A19:C19"/>
    <mergeCell ref="L20:L25"/>
    <mergeCell ref="L11:L12"/>
    <mergeCell ref="L55:L56"/>
    <mergeCell ref="L15:L16"/>
  </mergeCells>
  <printOptions horizontalCentered="1"/>
  <pageMargins left="0.1968503937007874" right="0.15748031496062992" top="0.62" bottom="0.31496062992125984" header="0.22" footer="0.11811023622047245"/>
  <pageSetup fitToHeight="2" horizontalDpi="300" verticalDpi="300" orientation="landscape" paperSize="9" scale="75" r:id="rId1"/>
  <headerFooter alignWithMargins="0">
    <oddHeader>&amp;R&amp;"Arial CE,Pogrubiony"Załącznik Nr &amp;A&amp;"Arial CE,Standardowy"
do Uchwały Rady Gminy Miłkowice Nr L/276/2010
z dnia 25 maja 2010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L251"/>
  <sheetViews>
    <sheetView zoomScale="75" zoomScaleNormal="75" workbookViewId="0" topLeftCell="A1">
      <pane xSplit="10" ySplit="6" topLeftCell="K130" activePane="bottomRight" state="frozen"/>
      <selection pane="topLeft" activeCell="A1" sqref="A1"/>
      <selection pane="topRight" activeCell="K1" sqref="K1"/>
      <selection pane="bottomLeft" activeCell="A7" sqref="A7"/>
      <selection pane="bottomRight" activeCell="A142" sqref="A142:A187"/>
    </sheetView>
  </sheetViews>
  <sheetFormatPr defaultColWidth="9.00390625" defaultRowHeight="18.75" customHeight="1"/>
  <cols>
    <col min="1" max="1" width="18.875" style="743" customWidth="1"/>
    <col min="2" max="2" width="34.375" style="743" customWidth="1"/>
    <col min="3" max="3" width="13.375" style="743" customWidth="1"/>
    <col min="4" max="4" width="11.00390625" style="743" customWidth="1"/>
    <col min="5" max="5" width="24.00390625" style="744" customWidth="1"/>
    <col min="6" max="6" width="14.625" style="743" bestFit="1" customWidth="1"/>
    <col min="7" max="7" width="12.75390625" style="743" customWidth="1"/>
    <col min="8" max="8" width="12.25390625" style="743" customWidth="1"/>
    <col min="9" max="9" width="11.875" style="743" bestFit="1" customWidth="1"/>
    <col min="10" max="10" width="11.375" style="743" hidden="1" customWidth="1"/>
    <col min="11" max="11" width="4.125" style="743" customWidth="1"/>
    <col min="12" max="16384" width="6.75390625" style="743" customWidth="1"/>
  </cols>
  <sheetData>
    <row r="1" spans="1:11" s="677" customFormat="1" ht="18" customHeight="1">
      <c r="A1" s="1046" t="s">
        <v>9</v>
      </c>
      <c r="B1" s="1046"/>
      <c r="C1" s="1046"/>
      <c r="D1" s="1046"/>
      <c r="E1" s="1046"/>
      <c r="F1" s="1046"/>
      <c r="G1" s="1046"/>
      <c r="H1" s="1046"/>
      <c r="I1" s="1046"/>
      <c r="J1" s="675"/>
      <c r="K1" s="676"/>
    </row>
    <row r="2" spans="1:11" s="677" customFormat="1" ht="15.75" customHeight="1" hidden="1">
      <c r="A2" s="675"/>
      <c r="B2" s="675"/>
      <c r="C2" s="675"/>
      <c r="D2" s="675"/>
      <c r="E2" s="675"/>
      <c r="F2" s="675"/>
      <c r="G2" s="675"/>
      <c r="H2" s="675"/>
      <c r="I2" s="675"/>
      <c r="J2" s="675"/>
      <c r="K2" s="676"/>
    </row>
    <row r="3" spans="2:11" s="678" customFormat="1" ht="12" customHeight="1" thickBot="1">
      <c r="B3" s="679"/>
      <c r="C3" s="680"/>
      <c r="E3" s="679"/>
      <c r="I3" s="680" t="s">
        <v>509</v>
      </c>
      <c r="K3" s="681"/>
    </row>
    <row r="4" spans="1:11" s="683" customFormat="1" ht="14.25" customHeight="1">
      <c r="A4" s="996" t="s">
        <v>10</v>
      </c>
      <c r="B4" s="1035" t="s">
        <v>514</v>
      </c>
      <c r="C4" s="1032" t="s">
        <v>11</v>
      </c>
      <c r="D4" s="1035" t="s">
        <v>12</v>
      </c>
      <c r="E4" s="1055" t="s">
        <v>13</v>
      </c>
      <c r="F4" s="1056"/>
      <c r="G4" s="1047" t="s">
        <v>14</v>
      </c>
      <c r="H4" s="1048"/>
      <c r="I4" s="1049"/>
      <c r="J4" s="682"/>
      <c r="K4" s="681"/>
    </row>
    <row r="5" spans="1:11" s="683" customFormat="1" ht="14.25" customHeight="1">
      <c r="A5" s="997"/>
      <c r="B5" s="1036"/>
      <c r="C5" s="1033"/>
      <c r="D5" s="1036"/>
      <c r="E5" s="1057"/>
      <c r="F5" s="1058"/>
      <c r="G5" s="1050"/>
      <c r="H5" s="1051"/>
      <c r="I5" s="1052"/>
      <c r="J5" s="684"/>
      <c r="K5" s="681"/>
    </row>
    <row r="6" spans="1:11" s="683" customFormat="1" ht="17.25" customHeight="1">
      <c r="A6" s="997"/>
      <c r="B6" s="1036"/>
      <c r="C6" s="1033"/>
      <c r="D6" s="1036"/>
      <c r="E6" s="1057"/>
      <c r="F6" s="1058"/>
      <c r="G6" s="1053" t="s">
        <v>15</v>
      </c>
      <c r="H6" s="1053" t="s">
        <v>16</v>
      </c>
      <c r="I6" s="1043" t="s">
        <v>17</v>
      </c>
      <c r="J6" s="685" t="s">
        <v>525</v>
      </c>
      <c r="K6" s="681"/>
    </row>
    <row r="7" spans="1:11" s="683" customFormat="1" ht="9" customHeight="1" thickBot="1">
      <c r="A7" s="998"/>
      <c r="B7" s="1037"/>
      <c r="C7" s="1034"/>
      <c r="D7" s="1037"/>
      <c r="E7" s="1059"/>
      <c r="F7" s="1060"/>
      <c r="G7" s="1054"/>
      <c r="H7" s="1054"/>
      <c r="I7" s="1044"/>
      <c r="J7" s="686"/>
      <c r="K7" s="681"/>
    </row>
    <row r="8" spans="1:11" s="692" customFormat="1" ht="9" customHeight="1">
      <c r="A8" s="687">
        <v>1</v>
      </c>
      <c r="B8" s="687">
        <v>2</v>
      </c>
      <c r="C8" s="688">
        <v>3</v>
      </c>
      <c r="D8" s="687">
        <v>4</v>
      </c>
      <c r="E8" s="1045">
        <v>5</v>
      </c>
      <c r="F8" s="1045"/>
      <c r="G8" s="689">
        <v>6</v>
      </c>
      <c r="H8" s="689">
        <v>7</v>
      </c>
      <c r="I8" s="689">
        <v>8</v>
      </c>
      <c r="J8" s="690">
        <v>10</v>
      </c>
      <c r="K8" s="691"/>
    </row>
    <row r="9" spans="1:11" s="697" customFormat="1" ht="15.75" customHeight="1">
      <c r="A9" s="993" t="s">
        <v>177</v>
      </c>
      <c r="B9" s="1005" t="s">
        <v>18</v>
      </c>
      <c r="C9" s="1013" t="s">
        <v>19</v>
      </c>
      <c r="D9" s="1018" t="s">
        <v>530</v>
      </c>
      <c r="E9" s="693" t="s">
        <v>20</v>
      </c>
      <c r="F9" s="694">
        <f>SUM(F10:F13)</f>
        <v>4656600</v>
      </c>
      <c r="G9" s="694">
        <f>SUM(G10:G13)</f>
        <v>4598300</v>
      </c>
      <c r="H9" s="695">
        <f>SUM(H10:H13)</f>
        <v>0</v>
      </c>
      <c r="I9" s="695">
        <f>SUM(I10:I13)</f>
        <v>0</v>
      </c>
      <c r="J9" s="694"/>
      <c r="K9" s="696"/>
    </row>
    <row r="10" spans="1:11" s="697" customFormat="1" ht="15" customHeight="1">
      <c r="A10" s="994"/>
      <c r="B10" s="1006"/>
      <c r="C10" s="1014"/>
      <c r="D10" s="1019"/>
      <c r="E10" s="698" t="s">
        <v>21</v>
      </c>
      <c r="F10" s="699">
        <f>G10</f>
        <v>1915000</v>
      </c>
      <c r="G10" s="700">
        <v>1915000</v>
      </c>
      <c r="H10" s="701"/>
      <c r="I10" s="701"/>
      <c r="J10" s="694"/>
      <c r="K10" s="696"/>
    </row>
    <row r="11" spans="1:11" s="697" customFormat="1" ht="15" customHeight="1">
      <c r="A11" s="994"/>
      <c r="B11" s="1006"/>
      <c r="C11" s="1014"/>
      <c r="D11" s="1019"/>
      <c r="E11" s="698" t="s">
        <v>22</v>
      </c>
      <c r="F11" s="699">
        <f>G11+4656600-4598300</f>
        <v>65600</v>
      </c>
      <c r="G11" s="700">
        <v>7300</v>
      </c>
      <c r="H11" s="701"/>
      <c r="I11" s="701"/>
      <c r="J11" s="694"/>
      <c r="K11" s="696"/>
    </row>
    <row r="12" spans="1:11" s="697" customFormat="1" ht="15" customHeight="1">
      <c r="A12" s="994"/>
      <c r="B12" s="1006"/>
      <c r="C12" s="1014"/>
      <c r="D12" s="1019"/>
      <c r="E12" s="698" t="s">
        <v>23</v>
      </c>
      <c r="F12" s="699">
        <f>G12</f>
        <v>2100000</v>
      </c>
      <c r="G12" s="700">
        <v>2100000</v>
      </c>
      <c r="H12" s="701"/>
      <c r="I12" s="701"/>
      <c r="J12" s="694"/>
      <c r="K12" s="696"/>
    </row>
    <row r="13" spans="1:11" s="697" customFormat="1" ht="15" customHeight="1">
      <c r="A13" s="994"/>
      <c r="B13" s="1007"/>
      <c r="C13" s="1015"/>
      <c r="D13" s="1020"/>
      <c r="E13" s="702" t="s">
        <v>24</v>
      </c>
      <c r="F13" s="703">
        <f>G13</f>
        <v>576000</v>
      </c>
      <c r="G13" s="704">
        <v>576000</v>
      </c>
      <c r="H13" s="705"/>
      <c r="I13" s="705"/>
      <c r="J13" s="694"/>
      <c r="K13" s="696"/>
    </row>
    <row r="14" spans="1:11" s="697" customFormat="1" ht="15" customHeight="1">
      <c r="A14" s="994"/>
      <c r="B14" s="1005" t="s">
        <v>25</v>
      </c>
      <c r="C14" s="1013" t="s">
        <v>19</v>
      </c>
      <c r="D14" s="1018" t="s">
        <v>26</v>
      </c>
      <c r="E14" s="693" t="s">
        <v>20</v>
      </c>
      <c r="F14" s="694">
        <v>3800000</v>
      </c>
      <c r="G14" s="694">
        <v>0</v>
      </c>
      <c r="H14" s="695">
        <v>1900000</v>
      </c>
      <c r="I14" s="695">
        <f>SUM(I15:I18)</f>
        <v>1900000</v>
      </c>
      <c r="J14" s="694"/>
      <c r="K14" s="696"/>
    </row>
    <row r="15" spans="1:11" s="697" customFormat="1" ht="15" customHeight="1">
      <c r="A15" s="994"/>
      <c r="B15" s="1006"/>
      <c r="C15" s="1014"/>
      <c r="D15" s="1019"/>
      <c r="E15" s="698" t="s">
        <v>21</v>
      </c>
      <c r="F15" s="699">
        <v>2280000</v>
      </c>
      <c r="G15" s="700"/>
      <c r="H15" s="701">
        <v>1140000</v>
      </c>
      <c r="I15" s="701">
        <v>1140000</v>
      </c>
      <c r="J15" s="694"/>
      <c r="K15" s="696"/>
    </row>
    <row r="16" spans="1:11" s="697" customFormat="1" ht="15" customHeight="1">
      <c r="A16" s="994"/>
      <c r="B16" s="1006"/>
      <c r="C16" s="1014"/>
      <c r="D16" s="1019"/>
      <c r="E16" s="698" t="s">
        <v>22</v>
      </c>
      <c r="F16" s="699">
        <v>220000</v>
      </c>
      <c r="G16" s="700"/>
      <c r="H16" s="701">
        <v>110000</v>
      </c>
      <c r="I16" s="701">
        <v>110000</v>
      </c>
      <c r="J16" s="694"/>
      <c r="K16" s="696"/>
    </row>
    <row r="17" spans="1:11" s="697" customFormat="1" ht="15" customHeight="1">
      <c r="A17" s="994"/>
      <c r="B17" s="1006"/>
      <c r="C17" s="1014"/>
      <c r="D17" s="1019"/>
      <c r="E17" s="698" t="s">
        <v>23</v>
      </c>
      <c r="F17" s="699">
        <v>1300000</v>
      </c>
      <c r="G17" s="700"/>
      <c r="H17" s="701">
        <v>650000</v>
      </c>
      <c r="I17" s="701">
        <v>650000</v>
      </c>
      <c r="J17" s="694"/>
      <c r="K17" s="696"/>
    </row>
    <row r="18" spans="1:11" s="697" customFormat="1" ht="15" customHeight="1">
      <c r="A18" s="994"/>
      <c r="B18" s="1007"/>
      <c r="C18" s="1015"/>
      <c r="D18" s="1020"/>
      <c r="E18" s="702" t="s">
        <v>24</v>
      </c>
      <c r="F18" s="703">
        <v>0</v>
      </c>
      <c r="G18" s="704"/>
      <c r="H18" s="705"/>
      <c r="I18" s="705"/>
      <c r="J18" s="694"/>
      <c r="K18" s="696"/>
    </row>
    <row r="19" spans="1:11" s="697" customFormat="1" ht="21" customHeight="1">
      <c r="A19" s="994"/>
      <c r="B19" s="1006" t="s">
        <v>541</v>
      </c>
      <c r="C19" s="1013" t="s">
        <v>19</v>
      </c>
      <c r="D19" s="1019" t="s">
        <v>27</v>
      </c>
      <c r="E19" s="693" t="s">
        <v>20</v>
      </c>
      <c r="F19" s="706">
        <v>5124120</v>
      </c>
      <c r="G19" s="695">
        <f>SUM(G20:G23)</f>
        <v>117120</v>
      </c>
      <c r="H19" s="695">
        <v>0</v>
      </c>
      <c r="I19" s="695">
        <f>SUM(I20:I23)</f>
        <v>2500000</v>
      </c>
      <c r="J19" s="694"/>
      <c r="K19" s="696"/>
    </row>
    <row r="20" spans="1:11" s="697" customFormat="1" ht="15" customHeight="1">
      <c r="A20" s="994"/>
      <c r="B20" s="1006"/>
      <c r="C20" s="1014"/>
      <c r="D20" s="1019"/>
      <c r="E20" s="698" t="s">
        <v>21</v>
      </c>
      <c r="F20" s="700">
        <v>3076000</v>
      </c>
      <c r="G20" s="701"/>
      <c r="H20" s="701"/>
      <c r="I20" s="701">
        <v>1538000</v>
      </c>
      <c r="J20" s="694"/>
      <c r="K20" s="696"/>
    </row>
    <row r="21" spans="1:11" s="697" customFormat="1" ht="15" customHeight="1">
      <c r="A21" s="994"/>
      <c r="B21" s="1006"/>
      <c r="C21" s="1014"/>
      <c r="D21" s="1019"/>
      <c r="E21" s="698" t="s">
        <v>22</v>
      </c>
      <c r="F21" s="700">
        <v>224120</v>
      </c>
      <c r="G21" s="701">
        <v>17120</v>
      </c>
      <c r="H21" s="701"/>
      <c r="I21" s="701">
        <v>100000</v>
      </c>
      <c r="J21" s="694"/>
      <c r="K21" s="696"/>
    </row>
    <row r="22" spans="1:11" s="697" customFormat="1" ht="15" customHeight="1">
      <c r="A22" s="994"/>
      <c r="B22" s="1006"/>
      <c r="C22" s="1014"/>
      <c r="D22" s="1019"/>
      <c r="E22" s="698" t="s">
        <v>23</v>
      </c>
      <c r="F22" s="700">
        <v>1824000</v>
      </c>
      <c r="G22" s="701">
        <v>100000</v>
      </c>
      <c r="H22" s="701"/>
      <c r="I22" s="701">
        <v>862000</v>
      </c>
      <c r="J22" s="694"/>
      <c r="K22" s="696"/>
    </row>
    <row r="23" spans="1:11" s="697" customFormat="1" ht="15" customHeight="1">
      <c r="A23" s="994"/>
      <c r="B23" s="1007"/>
      <c r="C23" s="1015"/>
      <c r="D23" s="1020"/>
      <c r="E23" s="702" t="s">
        <v>24</v>
      </c>
      <c r="F23" s="704">
        <f>G23+H23+I23</f>
        <v>0</v>
      </c>
      <c r="G23" s="705"/>
      <c r="H23" s="705"/>
      <c r="I23" s="705"/>
      <c r="J23" s="694"/>
      <c r="K23" s="696"/>
    </row>
    <row r="24" spans="1:11" s="697" customFormat="1" ht="20.25" customHeight="1">
      <c r="A24" s="994"/>
      <c r="B24" s="1005" t="s">
        <v>539</v>
      </c>
      <c r="C24" s="1014" t="s">
        <v>19</v>
      </c>
      <c r="D24" s="1018" t="s">
        <v>533</v>
      </c>
      <c r="E24" s="693" t="s">
        <v>20</v>
      </c>
      <c r="F24" s="706">
        <f>SUM(F25:F28)</f>
        <v>341099</v>
      </c>
      <c r="G24" s="695">
        <f>SUM(G25:G28)</f>
        <v>341087</v>
      </c>
      <c r="H24" s="695">
        <f>SUM(H25:H28)</f>
        <v>0</v>
      </c>
      <c r="I24" s="695">
        <f>SUM(I25:I28)</f>
        <v>0</v>
      </c>
      <c r="J24" s="694"/>
      <c r="K24" s="696"/>
    </row>
    <row r="25" spans="1:11" s="697" customFormat="1" ht="9.75" customHeight="1">
      <c r="A25" s="994"/>
      <c r="B25" s="1006"/>
      <c r="C25" s="1014"/>
      <c r="D25" s="1019"/>
      <c r="E25" s="707" t="s">
        <v>21</v>
      </c>
      <c r="F25" s="700">
        <f>G25+H25+I25</f>
        <v>0</v>
      </c>
      <c r="G25" s="701"/>
      <c r="H25" s="701"/>
      <c r="I25" s="701"/>
      <c r="J25" s="694"/>
      <c r="K25" s="696"/>
    </row>
    <row r="26" spans="1:11" s="697" customFormat="1" ht="15" customHeight="1">
      <c r="A26" s="994"/>
      <c r="B26" s="1006"/>
      <c r="C26" s="1014"/>
      <c r="D26" s="1019"/>
      <c r="E26" s="707" t="s">
        <v>22</v>
      </c>
      <c r="F26" s="700">
        <f>G26+12</f>
        <v>32099</v>
      </c>
      <c r="G26" s="701">
        <v>32087</v>
      </c>
      <c r="H26" s="701"/>
      <c r="I26" s="701"/>
      <c r="J26" s="694"/>
      <c r="K26" s="696"/>
    </row>
    <row r="27" spans="1:11" s="697" customFormat="1" ht="15" customHeight="1">
      <c r="A27" s="994"/>
      <c r="B27" s="1006"/>
      <c r="C27" s="1014"/>
      <c r="D27" s="1019"/>
      <c r="E27" s="707" t="s">
        <v>23</v>
      </c>
      <c r="F27" s="700">
        <f>G27</f>
        <v>191600</v>
      </c>
      <c r="G27" s="701">
        <v>191600</v>
      </c>
      <c r="H27" s="701"/>
      <c r="I27" s="701"/>
      <c r="J27" s="694"/>
      <c r="K27" s="696"/>
    </row>
    <row r="28" spans="1:11" s="697" customFormat="1" ht="15" customHeight="1">
      <c r="A28" s="994"/>
      <c r="B28" s="1007"/>
      <c r="C28" s="1014"/>
      <c r="D28" s="1020"/>
      <c r="E28" s="707" t="s">
        <v>24</v>
      </c>
      <c r="F28" s="700">
        <f>G28</f>
        <v>117400</v>
      </c>
      <c r="G28" s="705">
        <v>117400</v>
      </c>
      <c r="H28" s="705"/>
      <c r="I28" s="705"/>
      <c r="J28" s="694"/>
      <c r="K28" s="696"/>
    </row>
    <row r="29" spans="1:11" s="697" customFormat="1" ht="21" customHeight="1">
      <c r="A29" s="994"/>
      <c r="B29" s="1006" t="s">
        <v>28</v>
      </c>
      <c r="C29" s="1013" t="s">
        <v>19</v>
      </c>
      <c r="D29" s="1018" t="s">
        <v>29</v>
      </c>
      <c r="E29" s="693" t="s">
        <v>20</v>
      </c>
      <c r="F29" s="706">
        <v>3100000</v>
      </c>
      <c r="G29" s="695">
        <f>SUM(G30:G33)</f>
        <v>0</v>
      </c>
      <c r="H29" s="708">
        <f>SUM(H30:H33)</f>
        <v>100000</v>
      </c>
      <c r="I29" s="695">
        <f>SUM(I30:I33)</f>
        <v>1500000</v>
      </c>
      <c r="J29" s="694"/>
      <c r="K29" s="696"/>
    </row>
    <row r="30" spans="1:11" s="697" customFormat="1" ht="15" customHeight="1">
      <c r="A30" s="994"/>
      <c r="B30" s="1006"/>
      <c r="C30" s="1014"/>
      <c r="D30" s="1019"/>
      <c r="E30" s="698" t="s">
        <v>21</v>
      </c>
      <c r="F30" s="700">
        <v>1860000</v>
      </c>
      <c r="G30" s="701"/>
      <c r="H30" s="700"/>
      <c r="I30" s="701">
        <v>930000</v>
      </c>
      <c r="J30" s="694"/>
      <c r="K30" s="696"/>
    </row>
    <row r="31" spans="1:11" s="697" customFormat="1" ht="15" customHeight="1">
      <c r="A31" s="994"/>
      <c r="B31" s="1006"/>
      <c r="C31" s="1014"/>
      <c r="D31" s="1019"/>
      <c r="E31" s="698" t="s">
        <v>22</v>
      </c>
      <c r="F31" s="700">
        <v>250000</v>
      </c>
      <c r="G31" s="701"/>
      <c r="H31" s="700">
        <v>100000</v>
      </c>
      <c r="I31" s="701">
        <v>75000</v>
      </c>
      <c r="J31" s="694"/>
      <c r="K31" s="696"/>
    </row>
    <row r="32" spans="1:11" s="697" customFormat="1" ht="15" customHeight="1">
      <c r="A32" s="994"/>
      <c r="B32" s="1006"/>
      <c r="C32" s="1014"/>
      <c r="D32" s="1019"/>
      <c r="E32" s="698" t="s">
        <v>23</v>
      </c>
      <c r="F32" s="700">
        <v>990000</v>
      </c>
      <c r="G32" s="701"/>
      <c r="H32" s="700"/>
      <c r="I32" s="701">
        <v>495000</v>
      </c>
      <c r="J32" s="694"/>
      <c r="K32" s="696"/>
    </row>
    <row r="33" spans="1:11" s="697" customFormat="1" ht="12.75" customHeight="1">
      <c r="A33" s="994"/>
      <c r="B33" s="1007"/>
      <c r="C33" s="1015"/>
      <c r="D33" s="1020"/>
      <c r="E33" s="702" t="s">
        <v>24</v>
      </c>
      <c r="F33" s="704">
        <f>G33+H33+I33</f>
        <v>0</v>
      </c>
      <c r="G33" s="705"/>
      <c r="H33" s="704"/>
      <c r="I33" s="705"/>
      <c r="J33" s="709"/>
      <c r="K33" s="696"/>
    </row>
    <row r="34" spans="1:11" s="697" customFormat="1" ht="21" customHeight="1">
      <c r="A34" s="994"/>
      <c r="B34" s="1006" t="s">
        <v>30</v>
      </c>
      <c r="C34" s="1013" t="s">
        <v>19</v>
      </c>
      <c r="D34" s="1018">
        <v>2010</v>
      </c>
      <c r="E34" s="693" t="s">
        <v>20</v>
      </c>
      <c r="F34" s="706">
        <f>SUM(F35:F38)</f>
        <v>270000</v>
      </c>
      <c r="G34" s="695">
        <f>SUM(G35:G38)</f>
        <v>270000</v>
      </c>
      <c r="H34" s="708">
        <f>SUM(H35:H38)</f>
        <v>0</v>
      </c>
      <c r="I34" s="695">
        <v>0</v>
      </c>
      <c r="J34" s="694"/>
      <c r="K34" s="696"/>
    </row>
    <row r="35" spans="1:11" s="697" customFormat="1" ht="12.75" customHeight="1">
      <c r="A35" s="994"/>
      <c r="B35" s="1006"/>
      <c r="C35" s="1014"/>
      <c r="D35" s="1019"/>
      <c r="E35" s="698" t="s">
        <v>21</v>
      </c>
      <c r="F35" s="700">
        <f>G35</f>
        <v>0</v>
      </c>
      <c r="G35" s="701"/>
      <c r="H35" s="700"/>
      <c r="I35" s="701"/>
      <c r="J35" s="694"/>
      <c r="K35" s="696"/>
    </row>
    <row r="36" spans="1:11" s="697" customFormat="1" ht="12.75" customHeight="1">
      <c r="A36" s="994"/>
      <c r="B36" s="1006"/>
      <c r="C36" s="1014"/>
      <c r="D36" s="1019"/>
      <c r="E36" s="698" t="s">
        <v>22</v>
      </c>
      <c r="F36" s="700">
        <f>G36</f>
        <v>0</v>
      </c>
      <c r="G36" s="701"/>
      <c r="H36" s="700"/>
      <c r="I36" s="701"/>
      <c r="J36" s="694"/>
      <c r="K36" s="696"/>
    </row>
    <row r="37" spans="1:11" s="697" customFormat="1" ht="15" customHeight="1">
      <c r="A37" s="994"/>
      <c r="B37" s="1006"/>
      <c r="C37" s="1014"/>
      <c r="D37" s="1019"/>
      <c r="E37" s="698" t="s">
        <v>23</v>
      </c>
      <c r="F37" s="700">
        <f>G37</f>
        <v>270000</v>
      </c>
      <c r="G37" s="701">
        <v>270000</v>
      </c>
      <c r="H37" s="700"/>
      <c r="I37" s="701"/>
      <c r="J37" s="694"/>
      <c r="K37" s="696"/>
    </row>
    <row r="38" spans="1:11" s="697" customFormat="1" ht="12.75" customHeight="1">
      <c r="A38" s="995"/>
      <c r="B38" s="1007"/>
      <c r="C38" s="1015"/>
      <c r="D38" s="1020"/>
      <c r="E38" s="702" t="s">
        <v>24</v>
      </c>
      <c r="F38" s="704">
        <f>G38+H38+I38</f>
        <v>0</v>
      </c>
      <c r="G38" s="705"/>
      <c r="H38" s="704"/>
      <c r="I38" s="705"/>
      <c r="J38" s="709"/>
      <c r="K38" s="696"/>
    </row>
    <row r="39" spans="1:11" s="697" customFormat="1" ht="15" customHeight="1" hidden="1">
      <c r="A39" s="710"/>
      <c r="B39" s="1005" t="s">
        <v>31</v>
      </c>
      <c r="C39" s="1013" t="s">
        <v>19</v>
      </c>
      <c r="D39" s="1018">
        <v>2011</v>
      </c>
      <c r="E39" s="693" t="s">
        <v>20</v>
      </c>
      <c r="F39" s="706">
        <v>0</v>
      </c>
      <c r="G39" s="695">
        <f>SUM(G40:G43)</f>
        <v>0</v>
      </c>
      <c r="H39" s="708">
        <f>SUM(H40:H43)</f>
        <v>0</v>
      </c>
      <c r="I39" s="695">
        <v>0</v>
      </c>
      <c r="J39" s="700"/>
      <c r="K39" s="696"/>
    </row>
    <row r="40" spans="1:11" s="697" customFormat="1" ht="15" customHeight="1" hidden="1">
      <c r="A40" s="710"/>
      <c r="B40" s="1006"/>
      <c r="C40" s="1014"/>
      <c r="D40" s="1019"/>
      <c r="E40" s="698" t="s">
        <v>21</v>
      </c>
      <c r="F40" s="700">
        <f>G40+H40+I40</f>
        <v>0</v>
      </c>
      <c r="G40" s="701"/>
      <c r="H40" s="700"/>
      <c r="I40" s="701">
        <v>0</v>
      </c>
      <c r="J40" s="700"/>
      <c r="K40" s="696"/>
    </row>
    <row r="41" spans="1:11" s="697" customFormat="1" ht="15" customHeight="1" hidden="1">
      <c r="A41" s="710"/>
      <c r="B41" s="1006"/>
      <c r="C41" s="1014"/>
      <c r="D41" s="1019"/>
      <c r="E41" s="698" t="s">
        <v>22</v>
      </c>
      <c r="F41" s="700">
        <v>0</v>
      </c>
      <c r="G41" s="701"/>
      <c r="H41" s="700"/>
      <c r="I41" s="701">
        <v>0</v>
      </c>
      <c r="J41" s="700"/>
      <c r="K41" s="696"/>
    </row>
    <row r="42" spans="1:11" s="697" customFormat="1" ht="15" customHeight="1" hidden="1">
      <c r="A42" s="710"/>
      <c r="B42" s="1006"/>
      <c r="C42" s="1014"/>
      <c r="D42" s="1019"/>
      <c r="E42" s="698" t="s">
        <v>23</v>
      </c>
      <c r="F42" s="700">
        <v>0</v>
      </c>
      <c r="G42" s="701"/>
      <c r="H42" s="700"/>
      <c r="I42" s="701">
        <v>0</v>
      </c>
      <c r="J42" s="700"/>
      <c r="K42" s="696"/>
    </row>
    <row r="43" spans="1:12" s="677" customFormat="1" ht="15.75" customHeight="1" hidden="1">
      <c r="A43" s="711"/>
      <c r="B43" s="1007"/>
      <c r="C43" s="1015"/>
      <c r="D43" s="1020"/>
      <c r="E43" s="702" t="s">
        <v>24</v>
      </c>
      <c r="F43" s="704">
        <v>0</v>
      </c>
      <c r="G43" s="705"/>
      <c r="H43" s="704"/>
      <c r="I43" s="705">
        <v>0</v>
      </c>
      <c r="J43" s="712"/>
      <c r="K43" s="713"/>
      <c r="L43" s="714"/>
    </row>
    <row r="44" spans="1:11" s="714" customFormat="1" ht="15.75" customHeight="1" hidden="1">
      <c r="A44" s="715"/>
      <c r="B44" s="716"/>
      <c r="C44" s="717"/>
      <c r="D44" s="718"/>
      <c r="E44" s="707"/>
      <c r="F44" s="700"/>
      <c r="G44" s="700"/>
      <c r="H44" s="700"/>
      <c r="I44" s="699"/>
      <c r="J44" s="712"/>
      <c r="K44" s="713"/>
    </row>
    <row r="45" spans="1:11" s="714" customFormat="1" ht="15.75" customHeight="1" hidden="1">
      <c r="A45" s="715"/>
      <c r="B45" s="716"/>
      <c r="C45" s="717"/>
      <c r="D45" s="718"/>
      <c r="E45" s="707"/>
      <c r="F45" s="700"/>
      <c r="G45" s="700"/>
      <c r="H45" s="700"/>
      <c r="I45" s="699"/>
      <c r="J45" s="712"/>
      <c r="K45" s="713"/>
    </row>
    <row r="46" spans="1:11" s="714" customFormat="1" ht="15.75" customHeight="1" hidden="1">
      <c r="A46" s="715"/>
      <c r="B46" s="716"/>
      <c r="C46" s="717"/>
      <c r="D46" s="718"/>
      <c r="E46" s="707"/>
      <c r="F46" s="700"/>
      <c r="G46" s="700"/>
      <c r="H46" s="700"/>
      <c r="I46" s="699"/>
      <c r="J46" s="712"/>
      <c r="K46" s="713"/>
    </row>
    <row r="47" spans="1:11" s="714" customFormat="1" ht="15.75" customHeight="1" hidden="1">
      <c r="A47" s="715"/>
      <c r="B47" s="716"/>
      <c r="C47" s="717"/>
      <c r="D47" s="718"/>
      <c r="E47" s="707"/>
      <c r="F47" s="700"/>
      <c r="G47" s="700"/>
      <c r="H47" s="700"/>
      <c r="I47" s="699"/>
      <c r="J47" s="712"/>
      <c r="K47" s="713"/>
    </row>
    <row r="48" spans="1:11" s="697" customFormat="1" ht="21" customHeight="1" hidden="1">
      <c r="A48" s="1002"/>
      <c r="B48" s="1005" t="s">
        <v>32</v>
      </c>
      <c r="C48" s="1013" t="s">
        <v>19</v>
      </c>
      <c r="D48" s="1018" t="s">
        <v>530</v>
      </c>
      <c r="E48" s="693" t="s">
        <v>20</v>
      </c>
      <c r="F48" s="706"/>
      <c r="G48" s="695">
        <v>0</v>
      </c>
      <c r="H48" s="706">
        <v>0</v>
      </c>
      <c r="I48" s="695">
        <f>SUM(I49:I52)</f>
        <v>0</v>
      </c>
      <c r="J48" s="703"/>
      <c r="K48" s="696"/>
    </row>
    <row r="49" spans="1:11" s="697" customFormat="1" ht="15" customHeight="1" hidden="1">
      <c r="A49" s="1003"/>
      <c r="B49" s="1006"/>
      <c r="C49" s="1014"/>
      <c r="D49" s="1019"/>
      <c r="E49" s="698" t="s">
        <v>21</v>
      </c>
      <c r="F49" s="700"/>
      <c r="G49" s="701">
        <v>0</v>
      </c>
      <c r="H49" s="700">
        <v>0</v>
      </c>
      <c r="I49" s="701"/>
      <c r="J49" s="694"/>
      <c r="K49" s="696"/>
    </row>
    <row r="50" spans="1:11" s="697" customFormat="1" ht="15" customHeight="1" hidden="1">
      <c r="A50" s="1003"/>
      <c r="B50" s="1006"/>
      <c r="C50" s="1014"/>
      <c r="D50" s="1019"/>
      <c r="E50" s="698" t="s">
        <v>22</v>
      </c>
      <c r="F50" s="700"/>
      <c r="G50" s="701">
        <v>0</v>
      </c>
      <c r="H50" s="700">
        <v>0</v>
      </c>
      <c r="I50" s="701"/>
      <c r="J50" s="694"/>
      <c r="K50" s="696"/>
    </row>
    <row r="51" spans="1:11" s="697" customFormat="1" ht="15" customHeight="1" hidden="1">
      <c r="A51" s="1003"/>
      <c r="B51" s="1006"/>
      <c r="C51" s="1014"/>
      <c r="D51" s="1019"/>
      <c r="E51" s="698" t="s">
        <v>23</v>
      </c>
      <c r="F51" s="700"/>
      <c r="G51" s="701">
        <v>0</v>
      </c>
      <c r="H51" s="700">
        <v>0</v>
      </c>
      <c r="I51" s="701"/>
      <c r="J51" s="694"/>
      <c r="K51" s="696"/>
    </row>
    <row r="52" spans="1:11" s="697" customFormat="1" ht="15" customHeight="1" hidden="1">
      <c r="A52" s="1003"/>
      <c r="B52" s="1007"/>
      <c r="C52" s="1015"/>
      <c r="D52" s="1020"/>
      <c r="E52" s="702" t="s">
        <v>24</v>
      </c>
      <c r="F52" s="700">
        <f>G52+H52+I52</f>
        <v>0</v>
      </c>
      <c r="G52" s="705">
        <v>0</v>
      </c>
      <c r="H52" s="700">
        <v>0</v>
      </c>
      <c r="I52" s="705"/>
      <c r="J52" s="694"/>
      <c r="K52" s="696"/>
    </row>
    <row r="53" spans="1:11" s="697" customFormat="1" ht="21" customHeight="1" hidden="1">
      <c r="A53" s="1003"/>
      <c r="B53" s="1005" t="s">
        <v>33</v>
      </c>
      <c r="C53" s="1013" t="s">
        <v>19</v>
      </c>
      <c r="D53" s="1018" t="s">
        <v>533</v>
      </c>
      <c r="E53" s="693" t="s">
        <v>20</v>
      </c>
      <c r="F53" s="706">
        <v>0</v>
      </c>
      <c r="G53" s="695">
        <v>0</v>
      </c>
      <c r="H53" s="695">
        <v>0</v>
      </c>
      <c r="I53" s="695">
        <v>0</v>
      </c>
      <c r="J53" s="694"/>
      <c r="K53" s="696"/>
    </row>
    <row r="54" spans="1:11" s="697" customFormat="1" ht="15" customHeight="1" hidden="1">
      <c r="A54" s="1003"/>
      <c r="B54" s="1006"/>
      <c r="C54" s="1014"/>
      <c r="D54" s="1019"/>
      <c r="E54" s="698" t="s">
        <v>21</v>
      </c>
      <c r="F54" s="700">
        <f>G54+H54+I54</f>
        <v>0</v>
      </c>
      <c r="G54" s="701"/>
      <c r="H54" s="701">
        <v>0</v>
      </c>
      <c r="I54" s="701">
        <v>0</v>
      </c>
      <c r="J54" s="694"/>
      <c r="K54" s="696"/>
    </row>
    <row r="55" spans="1:11" s="697" customFormat="1" ht="15" customHeight="1" hidden="1">
      <c r="A55" s="1003"/>
      <c r="B55" s="1006"/>
      <c r="C55" s="1014"/>
      <c r="D55" s="1019"/>
      <c r="E55" s="698" t="s">
        <v>22</v>
      </c>
      <c r="F55" s="700">
        <v>0</v>
      </c>
      <c r="G55" s="701">
        <v>0</v>
      </c>
      <c r="H55" s="701">
        <v>0</v>
      </c>
      <c r="I55" s="701">
        <v>0</v>
      </c>
      <c r="J55" s="694"/>
      <c r="K55" s="696"/>
    </row>
    <row r="56" spans="1:11" s="697" customFormat="1" ht="15" customHeight="1" hidden="1">
      <c r="A56" s="1003"/>
      <c r="B56" s="1006"/>
      <c r="C56" s="1014"/>
      <c r="D56" s="1019"/>
      <c r="E56" s="698" t="s">
        <v>23</v>
      </c>
      <c r="F56" s="700">
        <v>0</v>
      </c>
      <c r="G56" s="701"/>
      <c r="H56" s="701">
        <v>0</v>
      </c>
      <c r="I56" s="701">
        <v>0</v>
      </c>
      <c r="J56" s="694"/>
      <c r="K56" s="696"/>
    </row>
    <row r="57" spans="1:11" s="697" customFormat="1" ht="15" customHeight="1" hidden="1">
      <c r="A57" s="1003"/>
      <c r="B57" s="1007"/>
      <c r="C57" s="1015"/>
      <c r="D57" s="1020"/>
      <c r="E57" s="702" t="s">
        <v>24</v>
      </c>
      <c r="F57" s="704">
        <v>0</v>
      </c>
      <c r="G57" s="705"/>
      <c r="H57" s="705">
        <v>0</v>
      </c>
      <c r="I57" s="705">
        <v>0</v>
      </c>
      <c r="J57" s="694"/>
      <c r="K57" s="696"/>
    </row>
    <row r="58" spans="1:11" s="697" customFormat="1" ht="15" customHeight="1" hidden="1">
      <c r="A58" s="1003"/>
      <c r="B58" s="1005" t="s">
        <v>34</v>
      </c>
      <c r="C58" s="1013" t="s">
        <v>19</v>
      </c>
      <c r="D58" s="1018" t="s">
        <v>575</v>
      </c>
      <c r="E58" s="693" t="s">
        <v>20</v>
      </c>
      <c r="F58" s="706"/>
      <c r="G58" s="695"/>
      <c r="H58" s="695"/>
      <c r="I58" s="695"/>
      <c r="J58" s="709"/>
      <c r="K58" s="696"/>
    </row>
    <row r="59" spans="1:11" s="697" customFormat="1" ht="15" customHeight="1" hidden="1">
      <c r="A59" s="1003"/>
      <c r="B59" s="1006"/>
      <c r="C59" s="1014"/>
      <c r="D59" s="1019"/>
      <c r="E59" s="698" t="s">
        <v>21</v>
      </c>
      <c r="F59" s="700"/>
      <c r="G59" s="701"/>
      <c r="H59" s="701"/>
      <c r="I59" s="701"/>
      <c r="J59" s="709"/>
      <c r="K59" s="696"/>
    </row>
    <row r="60" spans="1:11" s="697" customFormat="1" ht="15" customHeight="1" hidden="1">
      <c r="A60" s="1003"/>
      <c r="B60" s="1006"/>
      <c r="C60" s="1014"/>
      <c r="D60" s="1019"/>
      <c r="E60" s="698" t="s">
        <v>22</v>
      </c>
      <c r="F60" s="700"/>
      <c r="G60" s="701"/>
      <c r="H60" s="701"/>
      <c r="I60" s="701"/>
      <c r="J60" s="709"/>
      <c r="K60" s="696"/>
    </row>
    <row r="61" spans="1:11" s="697" customFormat="1" ht="15" customHeight="1" hidden="1">
      <c r="A61" s="1003"/>
      <c r="B61" s="1006"/>
      <c r="C61" s="1014"/>
      <c r="D61" s="1019"/>
      <c r="E61" s="698" t="s">
        <v>23</v>
      </c>
      <c r="F61" s="700"/>
      <c r="G61" s="701"/>
      <c r="H61" s="701"/>
      <c r="I61" s="701"/>
      <c r="J61" s="709"/>
      <c r="K61" s="696"/>
    </row>
    <row r="62" spans="1:11" s="697" customFormat="1" ht="15" customHeight="1" hidden="1">
      <c r="A62" s="1003"/>
      <c r="B62" s="1007"/>
      <c r="C62" s="1015"/>
      <c r="D62" s="1020"/>
      <c r="E62" s="702" t="s">
        <v>24</v>
      </c>
      <c r="F62" s="704"/>
      <c r="G62" s="705"/>
      <c r="H62" s="705"/>
      <c r="I62" s="705"/>
      <c r="J62" s="709"/>
      <c r="K62" s="696"/>
    </row>
    <row r="63" spans="1:11" s="697" customFormat="1" ht="15" customHeight="1" hidden="1">
      <c r="A63" s="1003"/>
      <c r="B63" s="1005" t="s">
        <v>35</v>
      </c>
      <c r="C63" s="1014" t="s">
        <v>19</v>
      </c>
      <c r="D63" s="1019" t="s">
        <v>575</v>
      </c>
      <c r="E63" s="693" t="s">
        <v>20</v>
      </c>
      <c r="F63" s="706"/>
      <c r="G63" s="695"/>
      <c r="H63" s="695"/>
      <c r="I63" s="695"/>
      <c r="J63" s="709"/>
      <c r="K63" s="696"/>
    </row>
    <row r="64" spans="1:11" s="697" customFormat="1" ht="15" customHeight="1" hidden="1">
      <c r="A64" s="1003"/>
      <c r="B64" s="1006"/>
      <c r="C64" s="1014"/>
      <c r="D64" s="1019"/>
      <c r="E64" s="698" t="s">
        <v>21</v>
      </c>
      <c r="F64" s="700"/>
      <c r="G64" s="701"/>
      <c r="H64" s="701"/>
      <c r="I64" s="701"/>
      <c r="J64" s="709"/>
      <c r="K64" s="696"/>
    </row>
    <row r="65" spans="1:11" s="697" customFormat="1" ht="15" customHeight="1" hidden="1">
      <c r="A65" s="1003"/>
      <c r="B65" s="1006"/>
      <c r="C65" s="1014"/>
      <c r="D65" s="1019"/>
      <c r="E65" s="698" t="s">
        <v>22</v>
      </c>
      <c r="F65" s="700"/>
      <c r="G65" s="701"/>
      <c r="H65" s="701"/>
      <c r="I65" s="701"/>
      <c r="J65" s="709"/>
      <c r="K65" s="696"/>
    </row>
    <row r="66" spans="1:11" s="697" customFormat="1" ht="15" customHeight="1" hidden="1">
      <c r="A66" s="1003"/>
      <c r="B66" s="1006"/>
      <c r="C66" s="1014"/>
      <c r="D66" s="1019"/>
      <c r="E66" s="698" t="s">
        <v>23</v>
      </c>
      <c r="F66" s="700"/>
      <c r="G66" s="701"/>
      <c r="H66" s="701"/>
      <c r="I66" s="701"/>
      <c r="J66" s="709"/>
      <c r="K66" s="696"/>
    </row>
    <row r="67" spans="1:11" s="697" customFormat="1" ht="15" customHeight="1" hidden="1">
      <c r="A67" s="1004"/>
      <c r="B67" s="1007"/>
      <c r="C67" s="1015"/>
      <c r="D67" s="1020"/>
      <c r="E67" s="702" t="s">
        <v>24</v>
      </c>
      <c r="F67" s="704"/>
      <c r="G67" s="705"/>
      <c r="H67" s="705"/>
      <c r="I67" s="705"/>
      <c r="J67" s="709"/>
      <c r="K67" s="696"/>
    </row>
    <row r="68" spans="1:11" s="697" customFormat="1" ht="21" customHeight="1">
      <c r="A68" s="993" t="s">
        <v>36</v>
      </c>
      <c r="B68" s="1005" t="s">
        <v>37</v>
      </c>
      <c r="C68" s="1008" t="s">
        <v>19</v>
      </c>
      <c r="D68" s="1026" t="s">
        <v>38</v>
      </c>
      <c r="E68" s="693" t="s">
        <v>20</v>
      </c>
      <c r="F68" s="706">
        <v>515500</v>
      </c>
      <c r="G68" s="695">
        <f>G70+G71</f>
        <v>30890</v>
      </c>
      <c r="H68" s="706">
        <v>0</v>
      </c>
      <c r="I68" s="695">
        <f>SUM(I69:I72)</f>
        <v>479000</v>
      </c>
      <c r="J68" s="694"/>
      <c r="K68" s="696"/>
    </row>
    <row r="69" spans="1:11" s="697" customFormat="1" ht="15" customHeight="1">
      <c r="A69" s="994"/>
      <c r="B69" s="1006"/>
      <c r="C69" s="1009"/>
      <c r="D69" s="1029"/>
      <c r="E69" s="707" t="s">
        <v>21</v>
      </c>
      <c r="F69" s="700">
        <v>190000</v>
      </c>
      <c r="G69" s="701"/>
      <c r="H69" s="700"/>
      <c r="I69" s="701">
        <v>190000</v>
      </c>
      <c r="J69" s="694"/>
      <c r="K69" s="696"/>
    </row>
    <row r="70" spans="1:11" s="697" customFormat="1" ht="15" customHeight="1">
      <c r="A70" s="994"/>
      <c r="B70" s="1006"/>
      <c r="C70" s="1009"/>
      <c r="D70" s="1029"/>
      <c r="E70" s="707" t="s">
        <v>22</v>
      </c>
      <c r="F70" s="700">
        <v>26400</v>
      </c>
      <c r="G70" s="701">
        <v>20890</v>
      </c>
      <c r="H70" s="700"/>
      <c r="I70" s="701"/>
      <c r="J70" s="694"/>
      <c r="K70" s="696"/>
    </row>
    <row r="71" spans="1:11" s="697" customFormat="1" ht="15" customHeight="1">
      <c r="A71" s="994"/>
      <c r="B71" s="1006"/>
      <c r="C71" s="1009"/>
      <c r="D71" s="1029"/>
      <c r="E71" s="707" t="s">
        <v>23</v>
      </c>
      <c r="F71" s="700">
        <v>299000</v>
      </c>
      <c r="G71" s="701">
        <v>10000</v>
      </c>
      <c r="H71" s="700"/>
      <c r="I71" s="701">
        <v>289000</v>
      </c>
      <c r="J71" s="694"/>
      <c r="K71" s="696"/>
    </row>
    <row r="72" spans="1:11" s="697" customFormat="1" ht="12" customHeight="1">
      <c r="A72" s="995"/>
      <c r="B72" s="1007"/>
      <c r="C72" s="1010"/>
      <c r="D72" s="1030"/>
      <c r="E72" s="719" t="s">
        <v>24</v>
      </c>
      <c r="F72" s="704">
        <f>G72+H72+I72</f>
        <v>0</v>
      </c>
      <c r="G72" s="705"/>
      <c r="H72" s="704"/>
      <c r="I72" s="705"/>
      <c r="J72" s="694"/>
      <c r="K72" s="696"/>
    </row>
    <row r="73" spans="2:11" s="678" customFormat="1" ht="12" customHeight="1" thickBot="1">
      <c r="B73" s="679"/>
      <c r="C73" s="680"/>
      <c r="E73" s="679"/>
      <c r="I73" s="680" t="s">
        <v>509</v>
      </c>
      <c r="K73" s="681"/>
    </row>
    <row r="74" spans="1:11" s="683" customFormat="1" ht="14.25" customHeight="1">
      <c r="A74" s="996" t="s">
        <v>10</v>
      </c>
      <c r="B74" s="1035" t="s">
        <v>514</v>
      </c>
      <c r="C74" s="1032" t="s">
        <v>11</v>
      </c>
      <c r="D74" s="1035" t="s">
        <v>12</v>
      </c>
      <c r="E74" s="1055" t="s">
        <v>13</v>
      </c>
      <c r="F74" s="1056"/>
      <c r="G74" s="1047" t="s">
        <v>14</v>
      </c>
      <c r="H74" s="1048"/>
      <c r="I74" s="1049"/>
      <c r="J74" s="682"/>
      <c r="K74" s="681"/>
    </row>
    <row r="75" spans="1:11" s="683" customFormat="1" ht="14.25" customHeight="1">
      <c r="A75" s="997"/>
      <c r="B75" s="1036"/>
      <c r="C75" s="1033"/>
      <c r="D75" s="1036"/>
      <c r="E75" s="1057"/>
      <c r="F75" s="1058"/>
      <c r="G75" s="1050"/>
      <c r="H75" s="1051"/>
      <c r="I75" s="1052"/>
      <c r="J75" s="684"/>
      <c r="K75" s="681"/>
    </row>
    <row r="76" spans="1:11" s="683" customFormat="1" ht="17.25" customHeight="1">
      <c r="A76" s="997"/>
      <c r="B76" s="1036"/>
      <c r="C76" s="1033"/>
      <c r="D76" s="1036"/>
      <c r="E76" s="1057"/>
      <c r="F76" s="1058"/>
      <c r="G76" s="1053" t="s">
        <v>15</v>
      </c>
      <c r="H76" s="1053" t="s">
        <v>16</v>
      </c>
      <c r="I76" s="1043" t="s">
        <v>17</v>
      </c>
      <c r="J76" s="685" t="s">
        <v>525</v>
      </c>
      <c r="K76" s="681"/>
    </row>
    <row r="77" spans="1:11" s="683" customFormat="1" ht="9" customHeight="1" thickBot="1">
      <c r="A77" s="998"/>
      <c r="B77" s="1037"/>
      <c r="C77" s="1034"/>
      <c r="D77" s="1037"/>
      <c r="E77" s="1059"/>
      <c r="F77" s="1060"/>
      <c r="G77" s="1054"/>
      <c r="H77" s="1054"/>
      <c r="I77" s="1044"/>
      <c r="J77" s="686"/>
      <c r="K77" s="681"/>
    </row>
    <row r="78" spans="1:11" s="692" customFormat="1" ht="9" customHeight="1">
      <c r="A78" s="687">
        <v>1</v>
      </c>
      <c r="B78" s="687">
        <v>2</v>
      </c>
      <c r="C78" s="688">
        <v>3</v>
      </c>
      <c r="D78" s="687">
        <v>4</v>
      </c>
      <c r="E78" s="1045">
        <v>5</v>
      </c>
      <c r="F78" s="1045"/>
      <c r="G78" s="689">
        <v>6</v>
      </c>
      <c r="H78" s="689">
        <v>7</v>
      </c>
      <c r="I78" s="689">
        <v>8</v>
      </c>
      <c r="J78" s="690">
        <v>10</v>
      </c>
      <c r="K78" s="691"/>
    </row>
    <row r="79" spans="1:11" s="697" customFormat="1" ht="20.25" customHeight="1" hidden="1">
      <c r="A79" s="710"/>
      <c r="B79" s="1005" t="s">
        <v>417</v>
      </c>
      <c r="C79" s="1008" t="s">
        <v>19</v>
      </c>
      <c r="D79" s="1026" t="s">
        <v>39</v>
      </c>
      <c r="E79" s="693" t="s">
        <v>20</v>
      </c>
      <c r="F79" s="706">
        <v>0</v>
      </c>
      <c r="G79" s="695">
        <v>0</v>
      </c>
      <c r="H79" s="695">
        <f>SUM(H80:H83)</f>
        <v>0</v>
      </c>
      <c r="I79" s="695">
        <f>SUM(I80:I83)</f>
        <v>0</v>
      </c>
      <c r="J79" s="700"/>
      <c r="K79" s="696"/>
    </row>
    <row r="80" spans="1:11" s="697" customFormat="1" ht="15" customHeight="1" hidden="1">
      <c r="A80" s="710"/>
      <c r="B80" s="1006"/>
      <c r="C80" s="1009"/>
      <c r="D80" s="1029"/>
      <c r="E80" s="707" t="s">
        <v>21</v>
      </c>
      <c r="F80" s="700">
        <v>0</v>
      </c>
      <c r="G80" s="701">
        <v>0</v>
      </c>
      <c r="H80" s="701"/>
      <c r="I80" s="701"/>
      <c r="J80" s="694"/>
      <c r="K80" s="696"/>
    </row>
    <row r="81" spans="1:11" s="697" customFormat="1" ht="15" customHeight="1" hidden="1">
      <c r="A81" s="710"/>
      <c r="B81" s="1006"/>
      <c r="C81" s="1009"/>
      <c r="D81" s="1029"/>
      <c r="E81" s="707" t="s">
        <v>22</v>
      </c>
      <c r="F81" s="700">
        <v>0</v>
      </c>
      <c r="G81" s="701">
        <v>0</v>
      </c>
      <c r="H81" s="701"/>
      <c r="I81" s="701"/>
      <c r="J81" s="694"/>
      <c r="K81" s="696"/>
    </row>
    <row r="82" spans="1:11" s="697" customFormat="1" ht="15" customHeight="1" hidden="1">
      <c r="A82" s="710"/>
      <c r="B82" s="1006"/>
      <c r="C82" s="1009"/>
      <c r="D82" s="1029"/>
      <c r="E82" s="707" t="s">
        <v>23</v>
      </c>
      <c r="F82" s="700">
        <v>0</v>
      </c>
      <c r="G82" s="701">
        <v>0</v>
      </c>
      <c r="H82" s="701"/>
      <c r="I82" s="701"/>
      <c r="J82" s="694"/>
      <c r="K82" s="696"/>
    </row>
    <row r="83" spans="1:11" s="697" customFormat="1" ht="15" customHeight="1" hidden="1">
      <c r="A83" s="710"/>
      <c r="B83" s="1007"/>
      <c r="C83" s="1009"/>
      <c r="D83" s="1030"/>
      <c r="E83" s="719" t="s">
        <v>24</v>
      </c>
      <c r="F83" s="704">
        <f>G83+H83+I83</f>
        <v>0</v>
      </c>
      <c r="G83" s="705">
        <v>0</v>
      </c>
      <c r="H83" s="705"/>
      <c r="I83" s="705"/>
      <c r="J83" s="694"/>
      <c r="K83" s="696"/>
    </row>
    <row r="84" spans="1:11" s="697" customFormat="1" ht="21" customHeight="1">
      <c r="A84" s="993" t="s">
        <v>36</v>
      </c>
      <c r="B84" s="1005" t="s">
        <v>416</v>
      </c>
      <c r="C84" s="1008" t="s">
        <v>19</v>
      </c>
      <c r="D84" s="1026" t="s">
        <v>40</v>
      </c>
      <c r="E84" s="693" t="s">
        <v>20</v>
      </c>
      <c r="F84" s="706">
        <v>55000</v>
      </c>
      <c r="G84" s="695">
        <v>0</v>
      </c>
      <c r="H84" s="695">
        <f>SUM(H85:H88)</f>
        <v>0</v>
      </c>
      <c r="I84" s="695">
        <f>SUM(I85:I88)</f>
        <v>50500</v>
      </c>
      <c r="J84" s="706"/>
      <c r="K84" s="696"/>
    </row>
    <row r="85" spans="1:11" s="697" customFormat="1" ht="15" customHeight="1">
      <c r="A85" s="994"/>
      <c r="B85" s="1006"/>
      <c r="C85" s="1009"/>
      <c r="D85" s="1029"/>
      <c r="E85" s="707" t="s">
        <v>21</v>
      </c>
      <c r="F85" s="700">
        <v>0</v>
      </c>
      <c r="G85" s="701"/>
      <c r="H85" s="701"/>
      <c r="I85" s="701"/>
      <c r="J85" s="706"/>
      <c r="K85" s="696"/>
    </row>
    <row r="86" spans="1:11" s="697" customFormat="1" ht="15" customHeight="1">
      <c r="A86" s="994"/>
      <c r="B86" s="1006"/>
      <c r="C86" s="1009"/>
      <c r="D86" s="1029"/>
      <c r="E86" s="707" t="s">
        <v>22</v>
      </c>
      <c r="F86" s="700">
        <v>30000</v>
      </c>
      <c r="G86" s="701"/>
      <c r="H86" s="701"/>
      <c r="I86" s="701">
        <v>25500</v>
      </c>
      <c r="J86" s="706"/>
      <c r="K86" s="696"/>
    </row>
    <row r="87" spans="1:11" s="697" customFormat="1" ht="15" customHeight="1">
      <c r="A87" s="994"/>
      <c r="B87" s="1006"/>
      <c r="C87" s="1009"/>
      <c r="D87" s="1029"/>
      <c r="E87" s="707" t="s">
        <v>23</v>
      </c>
      <c r="F87" s="700">
        <v>0</v>
      </c>
      <c r="G87" s="701"/>
      <c r="H87" s="701"/>
      <c r="I87" s="701"/>
      <c r="J87" s="706"/>
      <c r="K87" s="696"/>
    </row>
    <row r="88" spans="1:11" s="697" customFormat="1" ht="15" customHeight="1">
      <c r="A88" s="994"/>
      <c r="B88" s="1007"/>
      <c r="C88" s="1009"/>
      <c r="D88" s="1030"/>
      <c r="E88" s="719" t="s">
        <v>24</v>
      </c>
      <c r="F88" s="704">
        <f>G88+H88+I88</f>
        <v>25000</v>
      </c>
      <c r="G88" s="705"/>
      <c r="H88" s="705"/>
      <c r="I88" s="705">
        <v>25000</v>
      </c>
      <c r="J88" s="706"/>
      <c r="K88" s="696"/>
    </row>
    <row r="89" spans="1:11" s="697" customFormat="1" ht="18.75" customHeight="1">
      <c r="A89" s="994"/>
      <c r="B89" s="1005" t="s">
        <v>41</v>
      </c>
      <c r="C89" s="1008" t="s">
        <v>19</v>
      </c>
      <c r="D89" s="1026" t="s">
        <v>553</v>
      </c>
      <c r="E89" s="693" t="s">
        <v>20</v>
      </c>
      <c r="F89" s="706">
        <v>100000</v>
      </c>
      <c r="G89" s="695">
        <f>SUM(G90:G93)</f>
        <v>60000</v>
      </c>
      <c r="H89" s="695">
        <f>SUM(H90:H93)</f>
        <v>40000</v>
      </c>
      <c r="I89" s="695">
        <f>SUM(I90:I93)</f>
        <v>0</v>
      </c>
      <c r="J89" s="706"/>
      <c r="K89" s="696"/>
    </row>
    <row r="90" spans="1:11" s="697" customFormat="1" ht="15" customHeight="1">
      <c r="A90" s="994"/>
      <c r="B90" s="1006"/>
      <c r="C90" s="1009"/>
      <c r="D90" s="1029"/>
      <c r="E90" s="707" t="s">
        <v>21</v>
      </c>
      <c r="F90" s="700">
        <v>0</v>
      </c>
      <c r="G90" s="701"/>
      <c r="H90" s="701"/>
      <c r="I90" s="701"/>
      <c r="J90" s="706"/>
      <c r="K90" s="696"/>
    </row>
    <row r="91" spans="1:11" s="697" customFormat="1" ht="15" customHeight="1">
      <c r="A91" s="994"/>
      <c r="B91" s="1006"/>
      <c r="C91" s="1009"/>
      <c r="D91" s="1029"/>
      <c r="E91" s="707" t="s">
        <v>22</v>
      </c>
      <c r="F91" s="700">
        <v>40000</v>
      </c>
      <c r="G91" s="701"/>
      <c r="H91" s="701">
        <v>40000</v>
      </c>
      <c r="I91" s="701"/>
      <c r="J91" s="706"/>
      <c r="K91" s="696"/>
    </row>
    <row r="92" spans="1:11" s="697" customFormat="1" ht="15" customHeight="1">
      <c r="A92" s="994"/>
      <c r="B92" s="1006"/>
      <c r="C92" s="1009"/>
      <c r="D92" s="1029"/>
      <c r="E92" s="707" t="s">
        <v>23</v>
      </c>
      <c r="F92" s="700">
        <v>60000</v>
      </c>
      <c r="G92" s="701">
        <v>60000</v>
      </c>
      <c r="H92" s="701"/>
      <c r="I92" s="701"/>
      <c r="J92" s="706"/>
      <c r="K92" s="696"/>
    </row>
    <row r="93" spans="1:11" s="697" customFormat="1" ht="15" customHeight="1">
      <c r="A93" s="994"/>
      <c r="B93" s="1007"/>
      <c r="C93" s="1009"/>
      <c r="D93" s="1030"/>
      <c r="E93" s="719" t="s">
        <v>24</v>
      </c>
      <c r="F93" s="704">
        <f>G93+H93+I93</f>
        <v>0</v>
      </c>
      <c r="G93" s="705"/>
      <c r="H93" s="705"/>
      <c r="I93" s="705"/>
      <c r="J93" s="706"/>
      <c r="K93" s="696"/>
    </row>
    <row r="94" spans="1:11" s="697" customFormat="1" ht="20.25" customHeight="1">
      <c r="A94" s="994"/>
      <c r="B94" s="1005" t="s">
        <v>42</v>
      </c>
      <c r="C94" s="1008" t="s">
        <v>19</v>
      </c>
      <c r="D94" s="1026" t="s">
        <v>553</v>
      </c>
      <c r="E94" s="693" t="s">
        <v>20</v>
      </c>
      <c r="F94" s="706">
        <f>SUM(F95:F98)</f>
        <v>101214</v>
      </c>
      <c r="G94" s="695">
        <f>SUM(G95:G98)</f>
        <v>71214</v>
      </c>
      <c r="H94" s="695">
        <f>SUM(H95:H98)</f>
        <v>30000</v>
      </c>
      <c r="I94" s="695">
        <v>0</v>
      </c>
      <c r="J94" s="706"/>
      <c r="K94" s="696"/>
    </row>
    <row r="95" spans="1:11" s="697" customFormat="1" ht="15" customHeight="1">
      <c r="A95" s="994"/>
      <c r="B95" s="1006"/>
      <c r="C95" s="1009"/>
      <c r="D95" s="1029"/>
      <c r="E95" s="707" t="s">
        <v>21</v>
      </c>
      <c r="F95" s="700">
        <v>0</v>
      </c>
      <c r="G95" s="701"/>
      <c r="H95" s="701"/>
      <c r="I95" s="701"/>
      <c r="J95" s="706"/>
      <c r="K95" s="696"/>
    </row>
    <row r="96" spans="1:11" s="697" customFormat="1" ht="15" customHeight="1">
      <c r="A96" s="994"/>
      <c r="B96" s="1006"/>
      <c r="C96" s="1009"/>
      <c r="D96" s="1029"/>
      <c r="E96" s="707" t="s">
        <v>22</v>
      </c>
      <c r="F96" s="700">
        <f>SUM(G96:I96)</f>
        <v>41214</v>
      </c>
      <c r="G96" s="701">
        <v>11214</v>
      </c>
      <c r="H96" s="701">
        <v>30000</v>
      </c>
      <c r="I96" s="701"/>
      <c r="J96" s="706"/>
      <c r="K96" s="696"/>
    </row>
    <row r="97" spans="1:11" s="697" customFormat="1" ht="15" customHeight="1">
      <c r="A97" s="994"/>
      <c r="B97" s="1006"/>
      <c r="C97" s="1009"/>
      <c r="D97" s="1029"/>
      <c r="E97" s="707" t="s">
        <v>23</v>
      </c>
      <c r="F97" s="700">
        <v>60000</v>
      </c>
      <c r="G97" s="701">
        <v>60000</v>
      </c>
      <c r="H97" s="701"/>
      <c r="I97" s="701"/>
      <c r="J97" s="706"/>
      <c r="K97" s="696"/>
    </row>
    <row r="98" spans="1:11" s="697" customFormat="1" ht="15" customHeight="1">
      <c r="A98" s="995"/>
      <c r="B98" s="1007"/>
      <c r="C98" s="1009"/>
      <c r="D98" s="1030"/>
      <c r="E98" s="719" t="s">
        <v>24</v>
      </c>
      <c r="F98" s="704">
        <f>G98+H98+I98</f>
        <v>0</v>
      </c>
      <c r="G98" s="705"/>
      <c r="H98" s="705"/>
      <c r="I98" s="705"/>
      <c r="J98" s="706"/>
      <c r="K98" s="696"/>
    </row>
    <row r="99" spans="1:11" s="697" customFormat="1" ht="21" customHeight="1">
      <c r="A99" s="993" t="s">
        <v>43</v>
      </c>
      <c r="B99" s="1006" t="s">
        <v>44</v>
      </c>
      <c r="C99" s="1040" t="s">
        <v>45</v>
      </c>
      <c r="D99" s="1026" t="s">
        <v>46</v>
      </c>
      <c r="E99" s="693" t="s">
        <v>20</v>
      </c>
      <c r="F99" s="706">
        <v>500000</v>
      </c>
      <c r="G99" s="695">
        <v>0</v>
      </c>
      <c r="H99" s="695">
        <v>30000</v>
      </c>
      <c r="I99" s="695">
        <f>SUM(I100:I100)</f>
        <v>0</v>
      </c>
      <c r="J99" s="706"/>
      <c r="K99" s="696"/>
    </row>
    <row r="100" spans="1:11" s="697" customFormat="1" ht="15" customHeight="1">
      <c r="A100" s="994"/>
      <c r="B100" s="1006"/>
      <c r="C100" s="1041"/>
      <c r="D100" s="1029"/>
      <c r="E100" s="707" t="s">
        <v>21</v>
      </c>
      <c r="F100" s="700">
        <v>345400</v>
      </c>
      <c r="G100" s="701"/>
      <c r="H100" s="701"/>
      <c r="I100" s="701"/>
      <c r="J100" s="694"/>
      <c r="K100" s="696"/>
    </row>
    <row r="101" spans="1:11" s="697" customFormat="1" ht="15" customHeight="1">
      <c r="A101" s="994"/>
      <c r="B101" s="1006"/>
      <c r="C101" s="1041"/>
      <c r="D101" s="1029"/>
      <c r="E101" s="707" t="s">
        <v>22</v>
      </c>
      <c r="F101" s="700">
        <v>154600</v>
      </c>
      <c r="G101" s="701"/>
      <c r="H101" s="701">
        <v>30000</v>
      </c>
      <c r="I101" s="701"/>
      <c r="J101" s="694"/>
      <c r="K101" s="696"/>
    </row>
    <row r="102" spans="1:11" s="697" customFormat="1" ht="15" customHeight="1">
      <c r="A102" s="994"/>
      <c r="B102" s="1006"/>
      <c r="C102" s="1041"/>
      <c r="D102" s="1029"/>
      <c r="E102" s="707" t="s">
        <v>23</v>
      </c>
      <c r="F102" s="700">
        <v>0</v>
      </c>
      <c r="G102" s="701"/>
      <c r="H102" s="701"/>
      <c r="I102" s="701"/>
      <c r="J102" s="694"/>
      <c r="K102" s="696"/>
    </row>
    <row r="103" spans="1:11" s="697" customFormat="1" ht="15" customHeight="1">
      <c r="A103" s="995"/>
      <c r="B103" s="1007"/>
      <c r="C103" s="1042"/>
      <c r="D103" s="1030"/>
      <c r="E103" s="719" t="s">
        <v>24</v>
      </c>
      <c r="F103" s="704">
        <f>G103+H103+I103</f>
        <v>0</v>
      </c>
      <c r="G103" s="705"/>
      <c r="H103" s="705"/>
      <c r="I103" s="705"/>
      <c r="J103" s="694"/>
      <c r="K103" s="696"/>
    </row>
    <row r="104" spans="1:11" s="697" customFormat="1" ht="15" customHeight="1" hidden="1">
      <c r="A104" s="715"/>
      <c r="B104" s="716"/>
      <c r="C104" s="720"/>
      <c r="D104" s="721"/>
      <c r="E104" s="707"/>
      <c r="F104" s="700"/>
      <c r="G104" s="700"/>
      <c r="H104" s="700"/>
      <c r="I104" s="699"/>
      <c r="J104" s="700"/>
      <c r="K104" s="696"/>
    </row>
    <row r="105" spans="1:11" s="697" customFormat="1" ht="15" customHeight="1" hidden="1">
      <c r="A105" s="715"/>
      <c r="B105" s="716"/>
      <c r="C105" s="720"/>
      <c r="D105" s="721"/>
      <c r="E105" s="707"/>
      <c r="F105" s="700"/>
      <c r="G105" s="700"/>
      <c r="H105" s="700"/>
      <c r="I105" s="699"/>
      <c r="J105" s="700"/>
      <c r="K105" s="696"/>
    </row>
    <row r="106" spans="1:11" s="697" customFormat="1" ht="21" customHeight="1">
      <c r="A106" s="993" t="s">
        <v>47</v>
      </c>
      <c r="B106" s="1005" t="s">
        <v>48</v>
      </c>
      <c r="C106" s="1040" t="s">
        <v>45</v>
      </c>
      <c r="D106" s="1026" t="s">
        <v>591</v>
      </c>
      <c r="E106" s="693" t="s">
        <v>20</v>
      </c>
      <c r="F106" s="706">
        <v>300000</v>
      </c>
      <c r="G106" s="695">
        <v>0</v>
      </c>
      <c r="H106" s="695">
        <v>281000</v>
      </c>
      <c r="I106" s="695">
        <f>SUM(I107:I110)</f>
        <v>0</v>
      </c>
      <c r="J106" s="700"/>
      <c r="K106" s="696"/>
    </row>
    <row r="107" spans="1:11" s="697" customFormat="1" ht="15" customHeight="1">
      <c r="A107" s="994"/>
      <c r="B107" s="1006"/>
      <c r="C107" s="1041"/>
      <c r="D107" s="1029"/>
      <c r="E107" s="707" t="s">
        <v>21</v>
      </c>
      <c r="F107" s="700">
        <f>G107+H107+I107</f>
        <v>202000</v>
      </c>
      <c r="G107" s="701"/>
      <c r="H107" s="701">
        <v>202000</v>
      </c>
      <c r="I107" s="701"/>
      <c r="J107" s="700"/>
      <c r="K107" s="696"/>
    </row>
    <row r="108" spans="1:11" s="697" customFormat="1" ht="15" customHeight="1">
      <c r="A108" s="994"/>
      <c r="B108" s="1006"/>
      <c r="C108" s="1041"/>
      <c r="D108" s="1029"/>
      <c r="E108" s="707" t="s">
        <v>22</v>
      </c>
      <c r="F108" s="700">
        <v>98000</v>
      </c>
      <c r="G108" s="701"/>
      <c r="H108" s="701">
        <v>79000</v>
      </c>
      <c r="I108" s="701"/>
      <c r="J108" s="700"/>
      <c r="K108" s="696"/>
    </row>
    <row r="109" spans="1:11" s="697" customFormat="1" ht="12.75" customHeight="1">
      <c r="A109" s="994"/>
      <c r="B109" s="1006"/>
      <c r="C109" s="1041"/>
      <c r="D109" s="1029"/>
      <c r="E109" s="707" t="s">
        <v>23</v>
      </c>
      <c r="F109" s="700">
        <f>G109+H109+I109</f>
        <v>0</v>
      </c>
      <c r="G109" s="701"/>
      <c r="H109" s="701"/>
      <c r="I109" s="701"/>
      <c r="J109" s="700"/>
      <c r="K109" s="696"/>
    </row>
    <row r="110" spans="1:11" s="697" customFormat="1" ht="12.75" customHeight="1">
      <c r="A110" s="995"/>
      <c r="B110" s="1007"/>
      <c r="C110" s="1042"/>
      <c r="D110" s="1030"/>
      <c r="E110" s="719" t="s">
        <v>24</v>
      </c>
      <c r="F110" s="704">
        <f>G110+H110+I110</f>
        <v>0</v>
      </c>
      <c r="G110" s="705"/>
      <c r="H110" s="705"/>
      <c r="I110" s="705"/>
      <c r="J110" s="700"/>
      <c r="K110" s="696"/>
    </row>
    <row r="111" spans="1:11" s="697" customFormat="1" ht="21" customHeight="1" thickBot="1">
      <c r="A111" s="993" t="s">
        <v>49</v>
      </c>
      <c r="B111" s="1005" t="s">
        <v>569</v>
      </c>
      <c r="C111" s="1040" t="s">
        <v>45</v>
      </c>
      <c r="D111" s="1026" t="s">
        <v>530</v>
      </c>
      <c r="E111" s="693" t="s">
        <v>20</v>
      </c>
      <c r="F111" s="706">
        <f>SUM(F112:F115)</f>
        <v>2053700</v>
      </c>
      <c r="G111" s="695">
        <f>SUM(G112:G115)</f>
        <v>869000</v>
      </c>
      <c r="H111" s="695">
        <f>SUM(H112:H115)</f>
        <v>0</v>
      </c>
      <c r="I111" s="695">
        <f>SUM(I112:I115)</f>
        <v>0</v>
      </c>
      <c r="J111" s="722"/>
      <c r="K111" s="696"/>
    </row>
    <row r="112" spans="1:11" s="697" customFormat="1" ht="15" customHeight="1">
      <c r="A112" s="994"/>
      <c r="B112" s="1006"/>
      <c r="C112" s="1041"/>
      <c r="D112" s="1029"/>
      <c r="E112" s="723" t="s">
        <v>21</v>
      </c>
      <c r="F112" s="724">
        <f>G112+H112+I112</f>
        <v>0</v>
      </c>
      <c r="G112" s="725"/>
      <c r="H112" s="725"/>
      <c r="I112" s="725"/>
      <c r="J112" s="694"/>
      <c r="K112" s="696"/>
    </row>
    <row r="113" spans="1:11" s="697" customFormat="1" ht="15" customHeight="1">
      <c r="A113" s="994"/>
      <c r="B113" s="1006"/>
      <c r="C113" s="1041"/>
      <c r="D113" s="1029"/>
      <c r="E113" s="698" t="s">
        <v>22</v>
      </c>
      <c r="F113" s="700">
        <v>234700</v>
      </c>
      <c r="G113" s="701"/>
      <c r="H113" s="701"/>
      <c r="I113" s="701"/>
      <c r="J113" s="694"/>
      <c r="K113" s="696"/>
    </row>
    <row r="114" spans="1:11" s="697" customFormat="1" ht="15" customHeight="1">
      <c r="A114" s="994"/>
      <c r="B114" s="1006"/>
      <c r="C114" s="1041"/>
      <c r="D114" s="1029"/>
      <c r="E114" s="698" t="s">
        <v>23</v>
      </c>
      <c r="F114" s="700">
        <f>1940000-121000</f>
        <v>1819000</v>
      </c>
      <c r="G114" s="701">
        <v>869000</v>
      </c>
      <c r="H114" s="701"/>
      <c r="I114" s="701"/>
      <c r="J114" s="694"/>
      <c r="K114" s="696"/>
    </row>
    <row r="115" spans="1:11" s="697" customFormat="1" ht="15" customHeight="1">
      <c r="A115" s="995"/>
      <c r="B115" s="1007"/>
      <c r="C115" s="1042"/>
      <c r="D115" s="1030"/>
      <c r="E115" s="702" t="s">
        <v>24</v>
      </c>
      <c r="F115" s="704">
        <v>0</v>
      </c>
      <c r="G115" s="705"/>
      <c r="H115" s="705"/>
      <c r="I115" s="705"/>
      <c r="J115" s="694"/>
      <c r="K115" s="696"/>
    </row>
    <row r="116" spans="1:11" s="697" customFormat="1" ht="20.25" customHeight="1">
      <c r="A116" s="993" t="s">
        <v>50</v>
      </c>
      <c r="B116" s="1005" t="s">
        <v>51</v>
      </c>
      <c r="C116" s="1040" t="s">
        <v>45</v>
      </c>
      <c r="D116" s="1026" t="s">
        <v>40</v>
      </c>
      <c r="E116" s="693" t="s">
        <v>20</v>
      </c>
      <c r="F116" s="706">
        <f>SUM(F117:F120)</f>
        <v>339250</v>
      </c>
      <c r="G116" s="695">
        <f>SUM(G117:G120)</f>
        <v>31250</v>
      </c>
      <c r="H116" s="706">
        <f>SUM(H117:H120)</f>
        <v>0</v>
      </c>
      <c r="I116" s="695">
        <f>SUM(I117:I120)</f>
        <v>300000</v>
      </c>
      <c r="J116" s="694"/>
      <c r="K116" s="696"/>
    </row>
    <row r="117" spans="1:11" s="697" customFormat="1" ht="15" customHeight="1">
      <c r="A117" s="994"/>
      <c r="B117" s="1006"/>
      <c r="C117" s="1041"/>
      <c r="D117" s="1029"/>
      <c r="E117" s="707" t="s">
        <v>21</v>
      </c>
      <c r="F117" s="700">
        <f>G117+H117+I117</f>
        <v>225000</v>
      </c>
      <c r="G117" s="701"/>
      <c r="H117" s="700"/>
      <c r="I117" s="701">
        <v>225000</v>
      </c>
      <c r="J117" s="694"/>
      <c r="K117" s="696"/>
    </row>
    <row r="118" spans="1:11" s="697" customFormat="1" ht="15" customHeight="1">
      <c r="A118" s="994"/>
      <c r="B118" s="1006"/>
      <c r="C118" s="1041"/>
      <c r="D118" s="1029"/>
      <c r="E118" s="707" t="s">
        <v>22</v>
      </c>
      <c r="F118" s="700">
        <v>114250</v>
      </c>
      <c r="G118" s="701">
        <v>31250</v>
      </c>
      <c r="H118" s="700"/>
      <c r="I118" s="701">
        <v>75000</v>
      </c>
      <c r="J118" s="694"/>
      <c r="K118" s="696"/>
    </row>
    <row r="119" spans="1:11" s="697" customFormat="1" ht="15" customHeight="1">
      <c r="A119" s="994"/>
      <c r="B119" s="1006"/>
      <c r="C119" s="1041"/>
      <c r="D119" s="1029"/>
      <c r="E119" s="707" t="s">
        <v>23</v>
      </c>
      <c r="F119" s="700">
        <f>G119+H119+I119</f>
        <v>0</v>
      </c>
      <c r="G119" s="701"/>
      <c r="H119" s="700"/>
      <c r="I119" s="701"/>
      <c r="J119" s="694"/>
      <c r="K119" s="696"/>
    </row>
    <row r="120" spans="1:11" s="697" customFormat="1" ht="12" customHeight="1">
      <c r="A120" s="995"/>
      <c r="B120" s="1007"/>
      <c r="C120" s="1042"/>
      <c r="D120" s="1030"/>
      <c r="E120" s="719" t="s">
        <v>24</v>
      </c>
      <c r="F120" s="704">
        <f>G120+H120+I120</f>
        <v>0</v>
      </c>
      <c r="G120" s="705"/>
      <c r="H120" s="704"/>
      <c r="I120" s="705"/>
      <c r="J120" s="694"/>
      <c r="K120" s="696"/>
    </row>
    <row r="121" spans="2:11" s="678" customFormat="1" ht="12" customHeight="1" thickBot="1">
      <c r="B121" s="679"/>
      <c r="C121" s="680"/>
      <c r="E121" s="679"/>
      <c r="I121" s="680" t="s">
        <v>509</v>
      </c>
      <c r="K121" s="681"/>
    </row>
    <row r="122" spans="1:11" s="683" customFormat="1" ht="14.25" customHeight="1">
      <c r="A122" s="996" t="s">
        <v>10</v>
      </c>
      <c r="B122" s="1035" t="s">
        <v>514</v>
      </c>
      <c r="C122" s="1032" t="s">
        <v>11</v>
      </c>
      <c r="D122" s="1035" t="s">
        <v>12</v>
      </c>
      <c r="E122" s="1055" t="s">
        <v>13</v>
      </c>
      <c r="F122" s="1056"/>
      <c r="G122" s="1047" t="s">
        <v>14</v>
      </c>
      <c r="H122" s="1048"/>
      <c r="I122" s="1049"/>
      <c r="J122" s="682"/>
      <c r="K122" s="681"/>
    </row>
    <row r="123" spans="1:11" s="683" customFormat="1" ht="14.25" customHeight="1">
      <c r="A123" s="997"/>
      <c r="B123" s="1036"/>
      <c r="C123" s="1033"/>
      <c r="D123" s="1036"/>
      <c r="E123" s="1057"/>
      <c r="F123" s="1058"/>
      <c r="G123" s="1050"/>
      <c r="H123" s="1051"/>
      <c r="I123" s="1052"/>
      <c r="J123" s="684"/>
      <c r="K123" s="681"/>
    </row>
    <row r="124" spans="1:11" s="683" customFormat="1" ht="17.25" customHeight="1">
      <c r="A124" s="997"/>
      <c r="B124" s="1036"/>
      <c r="C124" s="1033"/>
      <c r="D124" s="1036"/>
      <c r="E124" s="1057"/>
      <c r="F124" s="1058"/>
      <c r="G124" s="1053" t="s">
        <v>15</v>
      </c>
      <c r="H124" s="1053" t="s">
        <v>16</v>
      </c>
      <c r="I124" s="1043" t="s">
        <v>17</v>
      </c>
      <c r="J124" s="685" t="s">
        <v>525</v>
      </c>
      <c r="K124" s="681"/>
    </row>
    <row r="125" spans="1:11" s="683" customFormat="1" ht="9" customHeight="1" thickBot="1">
      <c r="A125" s="998"/>
      <c r="B125" s="1037"/>
      <c r="C125" s="1034"/>
      <c r="D125" s="1037"/>
      <c r="E125" s="1059"/>
      <c r="F125" s="1060"/>
      <c r="G125" s="1054"/>
      <c r="H125" s="1054"/>
      <c r="I125" s="1044"/>
      <c r="J125" s="686"/>
      <c r="K125" s="681"/>
    </row>
    <row r="126" spans="1:11" s="692" customFormat="1" ht="9" customHeight="1">
      <c r="A126" s="687">
        <v>1</v>
      </c>
      <c r="B126" s="687">
        <v>2</v>
      </c>
      <c r="C126" s="688">
        <v>3</v>
      </c>
      <c r="D126" s="687">
        <v>4</v>
      </c>
      <c r="E126" s="1045">
        <v>5</v>
      </c>
      <c r="F126" s="1045"/>
      <c r="G126" s="689">
        <v>6</v>
      </c>
      <c r="H126" s="689">
        <v>7</v>
      </c>
      <c r="I126" s="689">
        <v>8</v>
      </c>
      <c r="J126" s="690">
        <v>10</v>
      </c>
      <c r="K126" s="691"/>
    </row>
    <row r="127" spans="1:11" s="697" customFormat="1" ht="20.25" customHeight="1">
      <c r="A127" s="993" t="s">
        <v>50</v>
      </c>
      <c r="B127" s="1005" t="s">
        <v>52</v>
      </c>
      <c r="C127" s="1040" t="s">
        <v>45</v>
      </c>
      <c r="D127" s="1026">
        <v>2012</v>
      </c>
      <c r="E127" s="693" t="s">
        <v>20</v>
      </c>
      <c r="F127" s="706">
        <f>SUM(F128:F131)</f>
        <v>100000</v>
      </c>
      <c r="G127" s="695">
        <f>SUM(G128:G131)</f>
        <v>0</v>
      </c>
      <c r="H127" s="706">
        <f>SUM(H128:H131)</f>
        <v>0</v>
      </c>
      <c r="I127" s="695">
        <f>SUM(I128:I131)</f>
        <v>100000</v>
      </c>
      <c r="J127" s="694"/>
      <c r="K127" s="696"/>
    </row>
    <row r="128" spans="1:11" s="697" customFormat="1" ht="15" customHeight="1">
      <c r="A128" s="994"/>
      <c r="B128" s="1006"/>
      <c r="C128" s="1041"/>
      <c r="D128" s="1029"/>
      <c r="E128" s="707" t="s">
        <v>21</v>
      </c>
      <c r="F128" s="700">
        <f>G128+H128+I128</f>
        <v>0</v>
      </c>
      <c r="G128" s="701"/>
      <c r="H128" s="700"/>
      <c r="I128" s="701">
        <v>0</v>
      </c>
      <c r="J128" s="694"/>
      <c r="K128" s="696"/>
    </row>
    <row r="129" spans="1:11" s="697" customFormat="1" ht="15" customHeight="1">
      <c r="A129" s="994"/>
      <c r="B129" s="1006"/>
      <c r="C129" s="1041"/>
      <c r="D129" s="1029"/>
      <c r="E129" s="707" t="s">
        <v>22</v>
      </c>
      <c r="F129" s="700">
        <f>G129+H129+I129</f>
        <v>20000</v>
      </c>
      <c r="G129" s="701"/>
      <c r="H129" s="700"/>
      <c r="I129" s="701">
        <v>20000</v>
      </c>
      <c r="J129" s="694"/>
      <c r="K129" s="696"/>
    </row>
    <row r="130" spans="1:11" s="697" customFormat="1" ht="15" customHeight="1">
      <c r="A130" s="994"/>
      <c r="B130" s="1006"/>
      <c r="C130" s="1041"/>
      <c r="D130" s="1029"/>
      <c r="E130" s="707" t="s">
        <v>23</v>
      </c>
      <c r="F130" s="700">
        <f>G130+H130+I130</f>
        <v>0</v>
      </c>
      <c r="G130" s="701"/>
      <c r="H130" s="700"/>
      <c r="I130" s="701">
        <v>0</v>
      </c>
      <c r="J130" s="694"/>
      <c r="K130" s="696"/>
    </row>
    <row r="131" spans="1:11" s="697" customFormat="1" ht="15" customHeight="1">
      <c r="A131" s="994"/>
      <c r="B131" s="1007"/>
      <c r="C131" s="1042"/>
      <c r="D131" s="1030"/>
      <c r="E131" s="719" t="s">
        <v>24</v>
      </c>
      <c r="F131" s="704">
        <f>G131+H131+I131</f>
        <v>80000</v>
      </c>
      <c r="G131" s="705"/>
      <c r="H131" s="700"/>
      <c r="I131" s="705">
        <v>80000</v>
      </c>
      <c r="J131" s="694"/>
      <c r="K131" s="696"/>
    </row>
    <row r="132" spans="1:11" s="697" customFormat="1" ht="20.25" customHeight="1" hidden="1">
      <c r="A132" s="994"/>
      <c r="B132" s="1005" t="s">
        <v>53</v>
      </c>
      <c r="C132" s="1040" t="s">
        <v>45</v>
      </c>
      <c r="D132" s="1026">
        <v>2010</v>
      </c>
      <c r="E132" s="693" t="s">
        <v>20</v>
      </c>
      <c r="F132" s="706">
        <v>0</v>
      </c>
      <c r="G132" s="695">
        <f>SUM(G133:G136)</f>
        <v>0</v>
      </c>
      <c r="H132" s="706">
        <v>0</v>
      </c>
      <c r="I132" s="695">
        <f>SUM(I133:I136)</f>
        <v>0</v>
      </c>
      <c r="J132" s="694"/>
      <c r="K132" s="696"/>
    </row>
    <row r="133" spans="1:11" s="697" customFormat="1" ht="15" customHeight="1" hidden="1">
      <c r="A133" s="994"/>
      <c r="B133" s="1006"/>
      <c r="C133" s="1041"/>
      <c r="D133" s="1029"/>
      <c r="E133" s="707" t="s">
        <v>21</v>
      </c>
      <c r="F133" s="700">
        <v>0</v>
      </c>
      <c r="G133" s="701"/>
      <c r="H133" s="700">
        <v>0</v>
      </c>
      <c r="I133" s="701"/>
      <c r="J133" s="694"/>
      <c r="K133" s="696"/>
    </row>
    <row r="134" spans="1:11" s="697" customFormat="1" ht="15" customHeight="1" hidden="1">
      <c r="A134" s="994"/>
      <c r="B134" s="1006"/>
      <c r="C134" s="1041"/>
      <c r="D134" s="1029"/>
      <c r="E134" s="707" t="s">
        <v>22</v>
      </c>
      <c r="F134" s="700">
        <v>0</v>
      </c>
      <c r="G134" s="701"/>
      <c r="H134" s="700">
        <v>0</v>
      </c>
      <c r="I134" s="701"/>
      <c r="J134" s="694"/>
      <c r="K134" s="696"/>
    </row>
    <row r="135" spans="1:11" s="697" customFormat="1" ht="15" customHeight="1" hidden="1">
      <c r="A135" s="994"/>
      <c r="B135" s="1006"/>
      <c r="C135" s="1041"/>
      <c r="D135" s="1029"/>
      <c r="E135" s="707" t="s">
        <v>23</v>
      </c>
      <c r="F135" s="700">
        <v>0</v>
      </c>
      <c r="G135" s="701"/>
      <c r="H135" s="700">
        <v>0</v>
      </c>
      <c r="I135" s="701"/>
      <c r="J135" s="694"/>
      <c r="K135" s="696"/>
    </row>
    <row r="136" spans="1:11" s="697" customFormat="1" ht="15" customHeight="1" hidden="1">
      <c r="A136" s="994"/>
      <c r="B136" s="1007"/>
      <c r="C136" s="1042"/>
      <c r="D136" s="1030"/>
      <c r="E136" s="719" t="s">
        <v>24</v>
      </c>
      <c r="F136" s="704">
        <v>0</v>
      </c>
      <c r="G136" s="705"/>
      <c r="H136" s="700">
        <v>0</v>
      </c>
      <c r="I136" s="705"/>
      <c r="J136" s="694"/>
      <c r="K136" s="696"/>
    </row>
    <row r="137" spans="1:11" s="697" customFormat="1" ht="20.25" customHeight="1">
      <c r="A137" s="994"/>
      <c r="B137" s="1005" t="s">
        <v>54</v>
      </c>
      <c r="C137" s="1040" t="s">
        <v>45</v>
      </c>
      <c r="D137" s="1026" t="s">
        <v>55</v>
      </c>
      <c r="E137" s="693" t="s">
        <v>20</v>
      </c>
      <c r="F137" s="706">
        <f>SUM(F138:F141)</f>
        <v>1609000</v>
      </c>
      <c r="G137" s="695">
        <f>SUM(G138:G141)</f>
        <v>0</v>
      </c>
      <c r="H137" s="706">
        <f>SUM(H138:H141)</f>
        <v>0</v>
      </c>
      <c r="I137" s="695">
        <f>SUM(I138:I141)</f>
        <v>200000</v>
      </c>
      <c r="J137" s="694"/>
      <c r="K137" s="696"/>
    </row>
    <row r="138" spans="1:11" s="697" customFormat="1" ht="15" customHeight="1">
      <c r="A138" s="994"/>
      <c r="B138" s="1006"/>
      <c r="C138" s="1041"/>
      <c r="D138" s="1029"/>
      <c r="E138" s="707" t="s">
        <v>21</v>
      </c>
      <c r="F138" s="700">
        <v>1000000</v>
      </c>
      <c r="G138" s="701"/>
      <c r="H138" s="700"/>
      <c r="I138" s="701">
        <v>100000</v>
      </c>
      <c r="J138" s="694"/>
      <c r="K138" s="696"/>
    </row>
    <row r="139" spans="1:11" s="697" customFormat="1" ht="15" customHeight="1">
      <c r="A139" s="994"/>
      <c r="B139" s="1006"/>
      <c r="C139" s="1041"/>
      <c r="D139" s="1029"/>
      <c r="E139" s="707" t="s">
        <v>22</v>
      </c>
      <c r="F139" s="700">
        <f>G139+H139+I139+9000</f>
        <v>109000</v>
      </c>
      <c r="G139" s="701"/>
      <c r="H139" s="700"/>
      <c r="I139" s="701">
        <v>100000</v>
      </c>
      <c r="J139" s="694"/>
      <c r="K139" s="696"/>
    </row>
    <row r="140" spans="1:11" s="697" customFormat="1" ht="15" customHeight="1">
      <c r="A140" s="994"/>
      <c r="B140" s="1006"/>
      <c r="C140" s="1041"/>
      <c r="D140" s="1029"/>
      <c r="E140" s="707" t="s">
        <v>23</v>
      </c>
      <c r="F140" s="700">
        <v>500000</v>
      </c>
      <c r="G140" s="701"/>
      <c r="H140" s="700"/>
      <c r="I140" s="701"/>
      <c r="J140" s="694"/>
      <c r="K140" s="696"/>
    </row>
    <row r="141" spans="1:11" s="697" customFormat="1" ht="15" customHeight="1">
      <c r="A141" s="995"/>
      <c r="B141" s="1007"/>
      <c r="C141" s="1042"/>
      <c r="D141" s="1030"/>
      <c r="E141" s="719" t="s">
        <v>24</v>
      </c>
      <c r="F141" s="704">
        <v>0</v>
      </c>
      <c r="G141" s="705"/>
      <c r="H141" s="704"/>
      <c r="I141" s="705"/>
      <c r="J141" s="694"/>
      <c r="K141" s="696"/>
    </row>
    <row r="142" spans="1:11" s="697" customFormat="1" ht="20.25" customHeight="1">
      <c r="A142" s="999" t="s">
        <v>56</v>
      </c>
      <c r="B142" s="1005" t="s">
        <v>547</v>
      </c>
      <c r="C142" s="1040" t="s">
        <v>45</v>
      </c>
      <c r="D142" s="1026" t="s">
        <v>530</v>
      </c>
      <c r="E142" s="693" t="s">
        <v>20</v>
      </c>
      <c r="F142" s="706">
        <v>53000</v>
      </c>
      <c r="G142" s="695">
        <v>53000</v>
      </c>
      <c r="H142" s="706">
        <v>0</v>
      </c>
      <c r="I142" s="695">
        <v>0</v>
      </c>
      <c r="J142" s="694"/>
      <c r="K142" s="696"/>
    </row>
    <row r="143" spans="1:11" s="697" customFormat="1" ht="15" customHeight="1">
      <c r="A143" s="1000"/>
      <c r="B143" s="1006"/>
      <c r="C143" s="1041"/>
      <c r="D143" s="1029"/>
      <c r="E143" s="707" t="s">
        <v>21</v>
      </c>
      <c r="F143" s="700">
        <v>0</v>
      </c>
      <c r="G143" s="701"/>
      <c r="H143" s="700"/>
      <c r="I143" s="701"/>
      <c r="J143" s="694"/>
      <c r="K143" s="696"/>
    </row>
    <row r="144" spans="1:11" s="697" customFormat="1" ht="15" customHeight="1">
      <c r="A144" s="1000"/>
      <c r="B144" s="1006"/>
      <c r="C144" s="1041"/>
      <c r="D144" s="1029"/>
      <c r="E144" s="707" t="s">
        <v>22</v>
      </c>
      <c r="F144" s="700">
        <v>5000</v>
      </c>
      <c r="G144" s="701">
        <v>5000</v>
      </c>
      <c r="H144" s="700"/>
      <c r="I144" s="701"/>
      <c r="J144" s="694"/>
      <c r="K144" s="696"/>
    </row>
    <row r="145" spans="1:11" s="697" customFormat="1" ht="15" customHeight="1">
      <c r="A145" s="1000"/>
      <c r="B145" s="1006"/>
      <c r="C145" s="1041"/>
      <c r="D145" s="1029"/>
      <c r="E145" s="707" t="s">
        <v>23</v>
      </c>
      <c r="F145" s="700">
        <v>0</v>
      </c>
      <c r="G145" s="701"/>
      <c r="H145" s="700"/>
      <c r="I145" s="701"/>
      <c r="J145" s="694"/>
      <c r="K145" s="696"/>
    </row>
    <row r="146" spans="1:11" s="697" customFormat="1" ht="15" customHeight="1">
      <c r="A146" s="1000"/>
      <c r="B146" s="1007"/>
      <c r="C146" s="1042"/>
      <c r="D146" s="1030"/>
      <c r="E146" s="719" t="s">
        <v>24</v>
      </c>
      <c r="F146" s="704">
        <v>48000</v>
      </c>
      <c r="G146" s="705">
        <v>48000</v>
      </c>
      <c r="H146" s="704"/>
      <c r="I146" s="705"/>
      <c r="J146" s="694"/>
      <c r="K146" s="696"/>
    </row>
    <row r="147" spans="1:11" s="697" customFormat="1" ht="21" customHeight="1">
      <c r="A147" s="1000"/>
      <c r="B147" s="1005" t="s">
        <v>57</v>
      </c>
      <c r="C147" s="1013" t="s">
        <v>19</v>
      </c>
      <c r="D147" s="1018" t="s">
        <v>46</v>
      </c>
      <c r="E147" s="693" t="s">
        <v>20</v>
      </c>
      <c r="F147" s="706">
        <f>SUM(F148:F151)</f>
        <v>358000</v>
      </c>
      <c r="G147" s="708">
        <f>SUM(G148:G151)</f>
        <v>150000</v>
      </c>
      <c r="H147" s="695"/>
      <c r="I147" s="695">
        <f>SUM(I148:I151)</f>
        <v>87000</v>
      </c>
      <c r="J147" s="694"/>
      <c r="K147" s="696"/>
    </row>
    <row r="148" spans="1:11" s="697" customFormat="1" ht="15" customHeight="1">
      <c r="A148" s="1000"/>
      <c r="B148" s="1006"/>
      <c r="C148" s="1014"/>
      <c r="D148" s="1019"/>
      <c r="E148" s="707" t="s">
        <v>21</v>
      </c>
      <c r="F148" s="700">
        <f>G148+H148+I148</f>
        <v>0</v>
      </c>
      <c r="G148" s="701">
        <v>0</v>
      </c>
      <c r="H148" s="701"/>
      <c r="I148" s="699"/>
      <c r="J148" s="694"/>
      <c r="K148" s="696"/>
    </row>
    <row r="149" spans="1:11" s="697" customFormat="1" ht="15" customHeight="1">
      <c r="A149" s="1000"/>
      <c r="B149" s="1006"/>
      <c r="C149" s="1014"/>
      <c r="D149" s="1019"/>
      <c r="E149" s="707" t="s">
        <v>22</v>
      </c>
      <c r="F149" s="700">
        <v>42000</v>
      </c>
      <c r="G149" s="701">
        <v>0</v>
      </c>
      <c r="H149" s="701"/>
      <c r="I149" s="699">
        <v>4000</v>
      </c>
      <c r="J149" s="694"/>
      <c r="K149" s="696"/>
    </row>
    <row r="150" spans="1:11" s="697" customFormat="1" ht="15" customHeight="1">
      <c r="A150" s="1000"/>
      <c r="B150" s="1006"/>
      <c r="C150" s="1014"/>
      <c r="D150" s="1019"/>
      <c r="E150" s="707" t="s">
        <v>23</v>
      </c>
      <c r="F150" s="700">
        <f>G150+H150+I150</f>
        <v>150000</v>
      </c>
      <c r="G150" s="701">
        <v>150000</v>
      </c>
      <c r="H150" s="701"/>
      <c r="I150" s="699"/>
      <c r="J150" s="694"/>
      <c r="K150" s="696"/>
    </row>
    <row r="151" spans="1:11" s="697" customFormat="1" ht="15" customHeight="1">
      <c r="A151" s="1000"/>
      <c r="B151" s="1007"/>
      <c r="C151" s="1015"/>
      <c r="D151" s="1020"/>
      <c r="E151" s="719" t="s">
        <v>24</v>
      </c>
      <c r="F151" s="704">
        <v>166000</v>
      </c>
      <c r="G151" s="705">
        <v>0</v>
      </c>
      <c r="H151" s="705"/>
      <c r="I151" s="703">
        <v>83000</v>
      </c>
      <c r="J151" s="694"/>
      <c r="K151" s="696"/>
    </row>
    <row r="152" spans="1:11" s="697" customFormat="1" ht="21" customHeight="1" hidden="1">
      <c r="A152" s="1000"/>
      <c r="B152" s="1006" t="s">
        <v>58</v>
      </c>
      <c r="C152" s="1014" t="s">
        <v>19</v>
      </c>
      <c r="D152" s="1019" t="s">
        <v>546</v>
      </c>
      <c r="E152" s="702" t="s">
        <v>20</v>
      </c>
      <c r="F152" s="704">
        <v>0</v>
      </c>
      <c r="G152" s="705">
        <v>0</v>
      </c>
      <c r="H152" s="705">
        <v>0</v>
      </c>
      <c r="I152" s="705">
        <f>SUM(I153:I156)</f>
        <v>0</v>
      </c>
      <c r="J152" s="694"/>
      <c r="K152" s="696"/>
    </row>
    <row r="153" spans="1:11" s="697" customFormat="1" ht="15" customHeight="1" hidden="1">
      <c r="A153" s="1000"/>
      <c r="B153" s="1006"/>
      <c r="C153" s="1014"/>
      <c r="D153" s="1019"/>
      <c r="E153" s="707" t="s">
        <v>21</v>
      </c>
      <c r="F153" s="700">
        <v>0</v>
      </c>
      <c r="G153" s="701">
        <v>0</v>
      </c>
      <c r="H153" s="700">
        <v>0</v>
      </c>
      <c r="I153" s="701"/>
      <c r="J153" s="694"/>
      <c r="K153" s="696"/>
    </row>
    <row r="154" spans="1:11" s="697" customFormat="1" ht="15" customHeight="1" hidden="1">
      <c r="A154" s="1000"/>
      <c r="B154" s="1006"/>
      <c r="C154" s="1014"/>
      <c r="D154" s="1019"/>
      <c r="E154" s="707" t="s">
        <v>22</v>
      </c>
      <c r="F154" s="700">
        <v>0</v>
      </c>
      <c r="G154" s="701">
        <v>0</v>
      </c>
      <c r="H154" s="700">
        <v>0</v>
      </c>
      <c r="I154" s="701"/>
      <c r="J154" s="694"/>
      <c r="K154" s="696"/>
    </row>
    <row r="155" spans="1:11" s="697" customFormat="1" ht="15" customHeight="1" hidden="1">
      <c r="A155" s="1000"/>
      <c r="B155" s="1006"/>
      <c r="C155" s="1014"/>
      <c r="D155" s="1019"/>
      <c r="E155" s="707" t="s">
        <v>23</v>
      </c>
      <c r="F155" s="700">
        <v>0</v>
      </c>
      <c r="G155" s="701">
        <v>0</v>
      </c>
      <c r="H155" s="700">
        <v>0</v>
      </c>
      <c r="I155" s="701"/>
      <c r="J155" s="694"/>
      <c r="K155" s="696"/>
    </row>
    <row r="156" spans="1:11" s="697" customFormat="1" ht="15" customHeight="1" hidden="1">
      <c r="A156" s="1000"/>
      <c r="B156" s="1007"/>
      <c r="C156" s="1015"/>
      <c r="D156" s="1020"/>
      <c r="E156" s="719" t="s">
        <v>24</v>
      </c>
      <c r="F156" s="704">
        <v>0</v>
      </c>
      <c r="G156" s="705">
        <v>0</v>
      </c>
      <c r="H156" s="704">
        <v>0</v>
      </c>
      <c r="I156" s="705"/>
      <c r="J156" s="694"/>
      <c r="K156" s="696"/>
    </row>
    <row r="157" spans="1:11" s="697" customFormat="1" ht="20.25" customHeight="1">
      <c r="A157" s="1000"/>
      <c r="B157" s="1006" t="s">
        <v>59</v>
      </c>
      <c r="C157" s="1014" t="s">
        <v>19</v>
      </c>
      <c r="D157" s="1019" t="s">
        <v>60</v>
      </c>
      <c r="E157" s="702" t="s">
        <v>20</v>
      </c>
      <c r="F157" s="704">
        <v>355500</v>
      </c>
      <c r="G157" s="705">
        <f>SUM(G158:G161)</f>
        <v>0</v>
      </c>
      <c r="H157" s="705">
        <v>250000</v>
      </c>
      <c r="I157" s="705">
        <f>SUM(I158:I161)</f>
        <v>0</v>
      </c>
      <c r="J157" s="706"/>
      <c r="K157" s="696"/>
    </row>
    <row r="158" spans="1:11" s="697" customFormat="1" ht="15" customHeight="1">
      <c r="A158" s="1000"/>
      <c r="B158" s="1006"/>
      <c r="C158" s="1014"/>
      <c r="D158" s="1019"/>
      <c r="E158" s="707" t="s">
        <v>21</v>
      </c>
      <c r="F158" s="700">
        <v>0</v>
      </c>
      <c r="G158" s="701"/>
      <c r="H158" s="700"/>
      <c r="I158" s="701"/>
      <c r="J158" s="694"/>
      <c r="K158" s="696"/>
    </row>
    <row r="159" spans="1:11" s="697" customFormat="1" ht="15" customHeight="1">
      <c r="A159" s="1000"/>
      <c r="B159" s="1006"/>
      <c r="C159" s="1014"/>
      <c r="D159" s="1019"/>
      <c r="E159" s="707" t="s">
        <v>22</v>
      </c>
      <c r="F159" s="700">
        <f>G159+H159+I159</f>
        <v>25000</v>
      </c>
      <c r="G159" s="701"/>
      <c r="H159" s="700">
        <v>25000</v>
      </c>
      <c r="I159" s="701"/>
      <c r="J159" s="694"/>
      <c r="K159" s="696"/>
    </row>
    <row r="160" spans="1:11" s="697" customFormat="1" ht="15" customHeight="1">
      <c r="A160" s="1000"/>
      <c r="B160" s="1006"/>
      <c r="C160" s="1014"/>
      <c r="D160" s="1019"/>
      <c r="E160" s="707" t="s">
        <v>23</v>
      </c>
      <c r="F160" s="700">
        <v>105500</v>
      </c>
      <c r="G160" s="701"/>
      <c r="H160" s="700"/>
      <c r="I160" s="701"/>
      <c r="J160" s="694"/>
      <c r="K160" s="696"/>
    </row>
    <row r="161" spans="1:11" s="697" customFormat="1" ht="15" customHeight="1">
      <c r="A161" s="1000"/>
      <c r="B161" s="1007"/>
      <c r="C161" s="1015"/>
      <c r="D161" s="1020"/>
      <c r="E161" s="719" t="s">
        <v>24</v>
      </c>
      <c r="F161" s="704">
        <v>225000</v>
      </c>
      <c r="G161" s="705"/>
      <c r="H161" s="700">
        <v>225000</v>
      </c>
      <c r="I161" s="705"/>
      <c r="J161" s="694"/>
      <c r="K161" s="696"/>
    </row>
    <row r="162" spans="1:11" s="697" customFormat="1" ht="16.5" customHeight="1" hidden="1">
      <c r="A162" s="1000"/>
      <c r="B162" s="1005" t="s">
        <v>61</v>
      </c>
      <c r="C162" s="1013" t="s">
        <v>19</v>
      </c>
      <c r="D162" s="1018">
        <v>2013</v>
      </c>
      <c r="E162" s="693" t="s">
        <v>20</v>
      </c>
      <c r="F162" s="706">
        <v>0</v>
      </c>
      <c r="G162" s="695">
        <f>SUM(G163:G166)</f>
        <v>0</v>
      </c>
      <c r="H162" s="706">
        <f>SUM(H163:H166)</f>
        <v>0</v>
      </c>
      <c r="I162" s="695">
        <f>SUM(I163:I166)</f>
        <v>0</v>
      </c>
      <c r="J162" s="694"/>
      <c r="K162" s="696"/>
    </row>
    <row r="163" spans="1:11" s="697" customFormat="1" ht="15.75" customHeight="1" hidden="1">
      <c r="A163" s="1000"/>
      <c r="B163" s="1006"/>
      <c r="C163" s="1014"/>
      <c r="D163" s="1019"/>
      <c r="E163" s="707" t="s">
        <v>21</v>
      </c>
      <c r="F163" s="700">
        <f>G163+H163+I163</f>
        <v>0</v>
      </c>
      <c r="G163" s="701"/>
      <c r="H163" s="700">
        <v>0</v>
      </c>
      <c r="I163" s="701"/>
      <c r="J163" s="694"/>
      <c r="K163" s="696"/>
    </row>
    <row r="164" spans="1:11" s="697" customFormat="1" ht="15.75" customHeight="1" hidden="1">
      <c r="A164" s="1000"/>
      <c r="B164" s="1006"/>
      <c r="C164" s="1014"/>
      <c r="D164" s="1019"/>
      <c r="E164" s="707" t="s">
        <v>22</v>
      </c>
      <c r="F164" s="700">
        <v>0</v>
      </c>
      <c r="G164" s="701"/>
      <c r="H164" s="701">
        <v>0</v>
      </c>
      <c r="I164" s="701"/>
      <c r="J164" s="694"/>
      <c r="K164" s="696"/>
    </row>
    <row r="165" spans="1:11" s="697" customFormat="1" ht="15.75" customHeight="1" hidden="1">
      <c r="A165" s="1000"/>
      <c r="B165" s="1006"/>
      <c r="C165" s="1014"/>
      <c r="D165" s="1019"/>
      <c r="E165" s="707" t="s">
        <v>23</v>
      </c>
      <c r="F165" s="700">
        <v>0</v>
      </c>
      <c r="G165" s="701"/>
      <c r="H165" s="701">
        <v>0</v>
      </c>
      <c r="I165" s="701"/>
      <c r="J165" s="694"/>
      <c r="K165" s="696"/>
    </row>
    <row r="166" spans="1:11" s="697" customFormat="1" ht="15.75" customHeight="1" hidden="1">
      <c r="A166" s="1000"/>
      <c r="B166" s="1007"/>
      <c r="C166" s="1015"/>
      <c r="D166" s="1020"/>
      <c r="E166" s="719" t="s">
        <v>24</v>
      </c>
      <c r="F166" s="704">
        <f>G166+H166+I166</f>
        <v>0</v>
      </c>
      <c r="G166" s="705"/>
      <c r="H166" s="704">
        <v>0</v>
      </c>
      <c r="I166" s="705"/>
      <c r="J166" s="694"/>
      <c r="K166" s="696"/>
    </row>
    <row r="167" spans="1:12" s="677" customFormat="1" ht="15" customHeight="1" hidden="1">
      <c r="A167" s="1000"/>
      <c r="B167" s="1005" t="s">
        <v>62</v>
      </c>
      <c r="C167" s="1013" t="s">
        <v>19</v>
      </c>
      <c r="D167" s="1018">
        <v>2009</v>
      </c>
      <c r="E167" s="693" t="s">
        <v>20</v>
      </c>
      <c r="F167" s="706">
        <v>0</v>
      </c>
      <c r="G167" s="695">
        <v>0</v>
      </c>
      <c r="H167" s="706">
        <f>SUM(H168:H171)</f>
        <v>0</v>
      </c>
      <c r="I167" s="695">
        <f>SUM(I168:I171)</f>
        <v>0</v>
      </c>
      <c r="J167" s="712"/>
      <c r="K167" s="713"/>
      <c r="L167" s="714"/>
    </row>
    <row r="168" spans="1:12" s="677" customFormat="1" ht="15" customHeight="1" hidden="1">
      <c r="A168" s="1000"/>
      <c r="B168" s="1006"/>
      <c r="C168" s="1014"/>
      <c r="D168" s="1019"/>
      <c r="E168" s="707" t="s">
        <v>21</v>
      </c>
      <c r="F168" s="700">
        <f>G168+H168+I168</f>
        <v>0</v>
      </c>
      <c r="G168" s="701">
        <v>0</v>
      </c>
      <c r="H168" s="700"/>
      <c r="I168" s="701"/>
      <c r="J168" s="712"/>
      <c r="K168" s="713"/>
      <c r="L168" s="714"/>
    </row>
    <row r="169" spans="1:12" s="677" customFormat="1" ht="15" customHeight="1" hidden="1">
      <c r="A169" s="1000"/>
      <c r="B169" s="1006"/>
      <c r="C169" s="1014"/>
      <c r="D169" s="1019"/>
      <c r="E169" s="707" t="s">
        <v>22</v>
      </c>
      <c r="F169" s="700">
        <v>0</v>
      </c>
      <c r="G169" s="701">
        <v>0</v>
      </c>
      <c r="H169" s="701"/>
      <c r="I169" s="701"/>
      <c r="J169" s="712"/>
      <c r="K169" s="713"/>
      <c r="L169" s="714"/>
    </row>
    <row r="170" spans="1:12" s="677" customFormat="1" ht="15" customHeight="1" hidden="1">
      <c r="A170" s="1000"/>
      <c r="B170" s="1006"/>
      <c r="C170" s="1014"/>
      <c r="D170" s="1019"/>
      <c r="E170" s="707" t="s">
        <v>23</v>
      </c>
      <c r="F170" s="700">
        <v>0</v>
      </c>
      <c r="G170" s="701">
        <v>0</v>
      </c>
      <c r="H170" s="701"/>
      <c r="I170" s="701"/>
      <c r="J170" s="712"/>
      <c r="K170" s="713"/>
      <c r="L170" s="714"/>
    </row>
    <row r="171" spans="1:12" s="677" customFormat="1" ht="15.75" customHeight="1" hidden="1">
      <c r="A171" s="1000"/>
      <c r="B171" s="1007"/>
      <c r="C171" s="1015"/>
      <c r="D171" s="1020"/>
      <c r="E171" s="719" t="s">
        <v>24</v>
      </c>
      <c r="F171" s="704">
        <v>0</v>
      </c>
      <c r="G171" s="705">
        <v>0</v>
      </c>
      <c r="H171" s="704"/>
      <c r="I171" s="705"/>
      <c r="J171" s="712"/>
      <c r="K171" s="713"/>
      <c r="L171" s="714"/>
    </row>
    <row r="172" spans="1:12" s="677" customFormat="1" ht="15" customHeight="1" hidden="1">
      <c r="A172" s="1000"/>
      <c r="B172" s="726"/>
      <c r="C172" s="726"/>
      <c r="D172" s="726"/>
      <c r="E172" s="726"/>
      <c r="F172" s="726"/>
      <c r="G172" s="726"/>
      <c r="H172" s="726"/>
      <c r="I172" s="726"/>
      <c r="J172" s="712"/>
      <c r="K172" s="713"/>
      <c r="L172" s="714"/>
    </row>
    <row r="173" spans="1:12" s="677" customFormat="1" ht="21" customHeight="1" hidden="1">
      <c r="A173" s="1000"/>
      <c r="B173" s="1011" t="s">
        <v>63</v>
      </c>
      <c r="C173" s="1012" t="s">
        <v>19</v>
      </c>
      <c r="D173" s="1039">
        <v>2012</v>
      </c>
      <c r="E173" s="693" t="s">
        <v>20</v>
      </c>
      <c r="F173" s="706">
        <v>150000</v>
      </c>
      <c r="G173" s="695">
        <f>SUM(G174:G177)</f>
        <v>0</v>
      </c>
      <c r="H173" s="695">
        <f>SUM(H174:H177)</f>
        <v>0</v>
      </c>
      <c r="I173" s="695">
        <v>150000</v>
      </c>
      <c r="J173" s="712"/>
      <c r="K173" s="713"/>
      <c r="L173" s="714"/>
    </row>
    <row r="174" spans="1:12" s="677" customFormat="1" ht="15" customHeight="1" hidden="1">
      <c r="A174" s="1000"/>
      <c r="B174" s="1011"/>
      <c r="C174" s="1012"/>
      <c r="D174" s="1031"/>
      <c r="E174" s="698" t="s">
        <v>21</v>
      </c>
      <c r="F174" s="700"/>
      <c r="G174" s="701"/>
      <c r="H174" s="701"/>
      <c r="I174" s="701"/>
      <c r="J174" s="712"/>
      <c r="K174" s="713"/>
      <c r="L174" s="714"/>
    </row>
    <row r="175" spans="1:12" s="677" customFormat="1" ht="15" customHeight="1" hidden="1">
      <c r="A175" s="1000"/>
      <c r="B175" s="1011"/>
      <c r="C175" s="1012"/>
      <c r="D175" s="1031"/>
      <c r="E175" s="698" t="s">
        <v>22</v>
      </c>
      <c r="F175" s="700"/>
      <c r="G175" s="701"/>
      <c r="H175" s="701"/>
      <c r="I175" s="701"/>
      <c r="J175" s="712"/>
      <c r="K175" s="713"/>
      <c r="L175" s="714"/>
    </row>
    <row r="176" spans="1:12" s="677" customFormat="1" ht="15" customHeight="1" hidden="1">
      <c r="A176" s="1000"/>
      <c r="B176" s="1011"/>
      <c r="C176" s="1012"/>
      <c r="D176" s="1031"/>
      <c r="E176" s="698" t="s">
        <v>23</v>
      </c>
      <c r="F176" s="700"/>
      <c r="G176" s="701"/>
      <c r="H176" s="701"/>
      <c r="I176" s="701"/>
      <c r="J176" s="712"/>
      <c r="K176" s="713"/>
      <c r="L176" s="714"/>
    </row>
    <row r="177" spans="1:12" s="677" customFormat="1" ht="15" customHeight="1" hidden="1">
      <c r="A177" s="1000"/>
      <c r="B177" s="1011"/>
      <c r="C177" s="1012"/>
      <c r="D177" s="1031"/>
      <c r="E177" s="698" t="s">
        <v>24</v>
      </c>
      <c r="F177" s="700"/>
      <c r="G177" s="701"/>
      <c r="H177" s="701"/>
      <c r="I177" s="701"/>
      <c r="J177" s="712"/>
      <c r="K177" s="713"/>
      <c r="L177" s="714"/>
    </row>
    <row r="178" spans="1:12" s="677" customFormat="1" ht="15" customHeight="1">
      <c r="A178" s="1000"/>
      <c r="B178" s="1011" t="s">
        <v>64</v>
      </c>
      <c r="C178" s="1012" t="s">
        <v>19</v>
      </c>
      <c r="D178" s="1031">
        <v>2011</v>
      </c>
      <c r="E178" s="693" t="s">
        <v>20</v>
      </c>
      <c r="F178" s="694">
        <f>SUM(F179:F182)</f>
        <v>120000</v>
      </c>
      <c r="G178" s="695">
        <f>SUM(G179:G182)</f>
        <v>0</v>
      </c>
      <c r="H178" s="695">
        <f>SUM(H179:H182)</f>
        <v>120000</v>
      </c>
      <c r="I178" s="695"/>
      <c r="J178" s="712"/>
      <c r="K178" s="713"/>
      <c r="L178" s="714"/>
    </row>
    <row r="179" spans="1:12" s="677" customFormat="1" ht="15" customHeight="1">
      <c r="A179" s="1000"/>
      <c r="B179" s="1011"/>
      <c r="C179" s="1012"/>
      <c r="D179" s="1031"/>
      <c r="E179" s="698" t="s">
        <v>21</v>
      </c>
      <c r="F179" s="700">
        <f>G179+H179+I179</f>
        <v>0</v>
      </c>
      <c r="G179" s="725"/>
      <c r="H179" s="725"/>
      <c r="I179" s="725"/>
      <c r="J179" s="712"/>
      <c r="K179" s="713"/>
      <c r="L179" s="714"/>
    </row>
    <row r="180" spans="1:12" s="677" customFormat="1" ht="15" customHeight="1">
      <c r="A180" s="1000"/>
      <c r="B180" s="1011"/>
      <c r="C180" s="1012"/>
      <c r="D180" s="1031"/>
      <c r="E180" s="698" t="s">
        <v>22</v>
      </c>
      <c r="F180" s="700">
        <f>G180+H180+I180</f>
        <v>6000</v>
      </c>
      <c r="G180" s="701"/>
      <c r="H180" s="701">
        <v>6000</v>
      </c>
      <c r="I180" s="701"/>
      <c r="J180" s="712"/>
      <c r="K180" s="713"/>
      <c r="L180" s="714"/>
    </row>
    <row r="181" spans="1:12" s="677" customFormat="1" ht="15" customHeight="1">
      <c r="A181" s="1000"/>
      <c r="B181" s="1011"/>
      <c r="C181" s="1012"/>
      <c r="D181" s="1031"/>
      <c r="E181" s="698" t="s">
        <v>23</v>
      </c>
      <c r="F181" s="700">
        <f>G181+H181+I181</f>
        <v>114000</v>
      </c>
      <c r="G181" s="701"/>
      <c r="H181" s="701">
        <v>114000</v>
      </c>
      <c r="I181" s="701"/>
      <c r="J181" s="712"/>
      <c r="K181" s="713"/>
      <c r="L181" s="714"/>
    </row>
    <row r="182" spans="1:12" s="677" customFormat="1" ht="15" customHeight="1">
      <c r="A182" s="1000"/>
      <c r="B182" s="1011"/>
      <c r="C182" s="1012"/>
      <c r="D182" s="1031"/>
      <c r="E182" s="702" t="s">
        <v>24</v>
      </c>
      <c r="F182" s="704">
        <f>G182+H182+I182</f>
        <v>0</v>
      </c>
      <c r="G182" s="705"/>
      <c r="H182" s="705"/>
      <c r="I182" s="705"/>
      <c r="J182" s="712"/>
      <c r="K182" s="713"/>
      <c r="L182" s="714"/>
    </row>
    <row r="183" spans="1:12" s="677" customFormat="1" ht="18" customHeight="1">
      <c r="A183" s="1000"/>
      <c r="B183" s="1011" t="s">
        <v>65</v>
      </c>
      <c r="C183" s="1012" t="s">
        <v>19</v>
      </c>
      <c r="D183" s="1031">
        <v>2011</v>
      </c>
      <c r="E183" s="693" t="s">
        <v>20</v>
      </c>
      <c r="F183" s="694">
        <f>SUM(F184:F187)</f>
        <v>150000</v>
      </c>
      <c r="G183" s="695">
        <f>SUM(G184:G187)</f>
        <v>0</v>
      </c>
      <c r="H183" s="695">
        <f>SUM(H184:H187)</f>
        <v>150000</v>
      </c>
      <c r="I183" s="695"/>
      <c r="J183" s="712"/>
      <c r="K183" s="713"/>
      <c r="L183" s="714"/>
    </row>
    <row r="184" spans="1:12" s="677" customFormat="1" ht="15" customHeight="1">
      <c r="A184" s="1000"/>
      <c r="B184" s="1011"/>
      <c r="C184" s="1012"/>
      <c r="D184" s="1031"/>
      <c r="E184" s="698" t="s">
        <v>21</v>
      </c>
      <c r="F184" s="700">
        <f>G184+H184+I184</f>
        <v>0</v>
      </c>
      <c r="G184" s="725"/>
      <c r="H184" s="725"/>
      <c r="I184" s="725"/>
      <c r="J184" s="712"/>
      <c r="K184" s="713"/>
      <c r="L184" s="714"/>
    </row>
    <row r="185" spans="1:12" s="677" customFormat="1" ht="15" customHeight="1">
      <c r="A185" s="1000"/>
      <c r="B185" s="1011"/>
      <c r="C185" s="1012"/>
      <c r="D185" s="1031"/>
      <c r="E185" s="698" t="s">
        <v>22</v>
      </c>
      <c r="F185" s="700">
        <f>G185+H185+I185</f>
        <v>8000</v>
      </c>
      <c r="G185" s="701"/>
      <c r="H185" s="701">
        <v>8000</v>
      </c>
      <c r="I185" s="701"/>
      <c r="J185" s="712"/>
      <c r="K185" s="713"/>
      <c r="L185" s="714"/>
    </row>
    <row r="186" spans="1:12" s="677" customFormat="1" ht="15" customHeight="1">
      <c r="A186" s="1000"/>
      <c r="B186" s="1011"/>
      <c r="C186" s="1012"/>
      <c r="D186" s="1031"/>
      <c r="E186" s="698" t="s">
        <v>23</v>
      </c>
      <c r="F186" s="700">
        <f>G186+H186+I186</f>
        <v>142000</v>
      </c>
      <c r="G186" s="701"/>
      <c r="H186" s="701">
        <v>142000</v>
      </c>
      <c r="I186" s="701"/>
      <c r="J186" s="712"/>
      <c r="K186" s="713"/>
      <c r="L186" s="714"/>
    </row>
    <row r="187" spans="1:12" s="677" customFormat="1" ht="15" customHeight="1">
      <c r="A187" s="1001"/>
      <c r="B187" s="1011"/>
      <c r="C187" s="1012"/>
      <c r="D187" s="1031"/>
      <c r="E187" s="702" t="s">
        <v>24</v>
      </c>
      <c r="F187" s="704">
        <f>G187+H187+I187</f>
        <v>0</v>
      </c>
      <c r="G187" s="705"/>
      <c r="H187" s="705"/>
      <c r="I187" s="705"/>
      <c r="J187" s="712"/>
      <c r="K187" s="713"/>
      <c r="L187" s="714"/>
    </row>
    <row r="188" spans="2:11" s="678" customFormat="1" ht="17.25" customHeight="1" thickBot="1">
      <c r="B188" s="679"/>
      <c r="C188" s="680"/>
      <c r="E188" s="679"/>
      <c r="I188" s="680" t="s">
        <v>509</v>
      </c>
      <c r="K188" s="681"/>
    </row>
    <row r="189" spans="1:11" s="683" customFormat="1" ht="14.25" customHeight="1">
      <c r="A189" s="996" t="s">
        <v>10</v>
      </c>
      <c r="B189" s="1035" t="s">
        <v>514</v>
      </c>
      <c r="C189" s="1032" t="s">
        <v>11</v>
      </c>
      <c r="D189" s="1035" t="s">
        <v>12</v>
      </c>
      <c r="E189" s="1055" t="s">
        <v>13</v>
      </c>
      <c r="F189" s="1056"/>
      <c r="G189" s="1047" t="s">
        <v>14</v>
      </c>
      <c r="H189" s="1048"/>
      <c r="I189" s="1049"/>
      <c r="J189" s="682"/>
      <c r="K189" s="681"/>
    </row>
    <row r="190" spans="1:11" s="683" customFormat="1" ht="14.25" customHeight="1">
      <c r="A190" s="997"/>
      <c r="B190" s="1036"/>
      <c r="C190" s="1033"/>
      <c r="D190" s="1036"/>
      <c r="E190" s="1057"/>
      <c r="F190" s="1058"/>
      <c r="G190" s="1050"/>
      <c r="H190" s="1051"/>
      <c r="I190" s="1052"/>
      <c r="J190" s="684"/>
      <c r="K190" s="681"/>
    </row>
    <row r="191" spans="1:11" s="683" customFormat="1" ht="17.25" customHeight="1">
      <c r="A191" s="997"/>
      <c r="B191" s="1036"/>
      <c r="C191" s="1033"/>
      <c r="D191" s="1036"/>
      <c r="E191" s="1057"/>
      <c r="F191" s="1058"/>
      <c r="G191" s="1053" t="s">
        <v>15</v>
      </c>
      <c r="H191" s="1053" t="s">
        <v>16</v>
      </c>
      <c r="I191" s="1043" t="s">
        <v>17</v>
      </c>
      <c r="J191" s="685" t="s">
        <v>525</v>
      </c>
      <c r="K191" s="681"/>
    </row>
    <row r="192" spans="1:11" s="683" customFormat="1" ht="9" customHeight="1" thickBot="1">
      <c r="A192" s="998"/>
      <c r="B192" s="1037"/>
      <c r="C192" s="1034"/>
      <c r="D192" s="1037"/>
      <c r="E192" s="1059"/>
      <c r="F192" s="1060"/>
      <c r="G192" s="1054"/>
      <c r="H192" s="1054"/>
      <c r="I192" s="1044"/>
      <c r="J192" s="686"/>
      <c r="K192" s="681"/>
    </row>
    <row r="193" spans="1:11" s="692" customFormat="1" ht="9" customHeight="1">
      <c r="A193" s="687">
        <v>1</v>
      </c>
      <c r="B193" s="687">
        <v>2</v>
      </c>
      <c r="C193" s="688">
        <v>3</v>
      </c>
      <c r="D193" s="687">
        <v>4</v>
      </c>
      <c r="E193" s="1045">
        <v>5</v>
      </c>
      <c r="F193" s="1045"/>
      <c r="G193" s="727">
        <v>6</v>
      </c>
      <c r="H193" s="727">
        <v>7</v>
      </c>
      <c r="I193" s="727">
        <v>8</v>
      </c>
      <c r="J193" s="690">
        <v>10</v>
      </c>
      <c r="K193" s="691"/>
    </row>
    <row r="194" spans="1:11" s="697" customFormat="1" ht="15.75" customHeight="1">
      <c r="A194" s="993" t="s">
        <v>56</v>
      </c>
      <c r="B194" s="1011" t="s">
        <v>66</v>
      </c>
      <c r="C194" s="1012" t="s">
        <v>19</v>
      </c>
      <c r="D194" s="1031" t="s">
        <v>533</v>
      </c>
      <c r="E194" s="693" t="s">
        <v>20</v>
      </c>
      <c r="F194" s="694">
        <f>SUM(F195:F198)</f>
        <v>150000</v>
      </c>
      <c r="G194" s="695">
        <v>0</v>
      </c>
      <c r="H194" s="695">
        <v>0</v>
      </c>
      <c r="I194" s="695">
        <f>SUM(I195:I198)</f>
        <v>150000</v>
      </c>
      <c r="J194" s="694"/>
      <c r="K194" s="696"/>
    </row>
    <row r="195" spans="1:11" s="697" customFormat="1" ht="15" customHeight="1">
      <c r="A195" s="994"/>
      <c r="B195" s="1011"/>
      <c r="C195" s="1012"/>
      <c r="D195" s="1031"/>
      <c r="E195" s="698" t="s">
        <v>21</v>
      </c>
      <c r="F195" s="700">
        <f>I195</f>
        <v>0</v>
      </c>
      <c r="G195" s="725"/>
      <c r="H195" s="700"/>
      <c r="I195" s="725"/>
      <c r="J195" s="694"/>
      <c r="K195" s="696"/>
    </row>
    <row r="196" spans="1:11" s="697" customFormat="1" ht="15" customHeight="1">
      <c r="A196" s="994"/>
      <c r="B196" s="1011"/>
      <c r="C196" s="1012"/>
      <c r="D196" s="1031"/>
      <c r="E196" s="698" t="s">
        <v>22</v>
      </c>
      <c r="F196" s="700">
        <f>I196</f>
        <v>10000</v>
      </c>
      <c r="G196" s="701"/>
      <c r="H196" s="700"/>
      <c r="I196" s="701">
        <v>10000</v>
      </c>
      <c r="J196" s="694"/>
      <c r="K196" s="696"/>
    </row>
    <row r="197" spans="1:11" s="697" customFormat="1" ht="15" customHeight="1">
      <c r="A197" s="994"/>
      <c r="B197" s="1011"/>
      <c r="C197" s="1012"/>
      <c r="D197" s="1031"/>
      <c r="E197" s="698" t="s">
        <v>23</v>
      </c>
      <c r="F197" s="700">
        <f>I197</f>
        <v>140000</v>
      </c>
      <c r="G197" s="701"/>
      <c r="H197" s="700"/>
      <c r="I197" s="701">
        <v>140000</v>
      </c>
      <c r="J197" s="694"/>
      <c r="K197" s="696"/>
    </row>
    <row r="198" spans="1:11" s="697" customFormat="1" ht="15" customHeight="1">
      <c r="A198" s="994"/>
      <c r="B198" s="1011"/>
      <c r="C198" s="1012"/>
      <c r="D198" s="1031"/>
      <c r="E198" s="702" t="s">
        <v>24</v>
      </c>
      <c r="F198" s="700">
        <f>I198</f>
        <v>0</v>
      </c>
      <c r="G198" s="705"/>
      <c r="H198" s="704"/>
      <c r="I198" s="705"/>
      <c r="J198" s="694"/>
      <c r="K198" s="696"/>
    </row>
    <row r="199" spans="1:11" s="697" customFormat="1" ht="18.75" customHeight="1">
      <c r="A199" s="994"/>
      <c r="B199" s="1011" t="s">
        <v>67</v>
      </c>
      <c r="C199" s="1012" t="s">
        <v>19</v>
      </c>
      <c r="D199" s="1017" t="s">
        <v>68</v>
      </c>
      <c r="E199" s="693" t="s">
        <v>20</v>
      </c>
      <c r="F199" s="694">
        <v>1100000</v>
      </c>
      <c r="G199" s="695">
        <v>150000</v>
      </c>
      <c r="H199" s="695"/>
      <c r="I199" s="695"/>
      <c r="J199" s="700"/>
      <c r="K199" s="696"/>
    </row>
    <row r="200" spans="1:11" s="697" customFormat="1" ht="15" customHeight="1">
      <c r="A200" s="994"/>
      <c r="B200" s="1011"/>
      <c r="C200" s="1012"/>
      <c r="D200" s="1017"/>
      <c r="E200" s="698" t="s">
        <v>21</v>
      </c>
      <c r="F200" s="700">
        <f>G200+H200+I200</f>
        <v>0</v>
      </c>
      <c r="G200" s="725"/>
      <c r="H200" s="725"/>
      <c r="I200" s="725"/>
      <c r="J200" s="700"/>
      <c r="K200" s="696"/>
    </row>
    <row r="201" spans="1:11" s="697" customFormat="1" ht="15" customHeight="1">
      <c r="A201" s="994"/>
      <c r="B201" s="1011"/>
      <c r="C201" s="1012"/>
      <c r="D201" s="1017"/>
      <c r="E201" s="698" t="s">
        <v>22</v>
      </c>
      <c r="F201" s="700">
        <v>950000</v>
      </c>
      <c r="G201" s="701"/>
      <c r="H201" s="701"/>
      <c r="I201" s="701"/>
      <c r="J201" s="700"/>
      <c r="K201" s="696"/>
    </row>
    <row r="202" spans="1:11" s="697" customFormat="1" ht="15" customHeight="1">
      <c r="A202" s="994"/>
      <c r="B202" s="1011"/>
      <c r="C202" s="1012"/>
      <c r="D202" s="1017"/>
      <c r="E202" s="698" t="s">
        <v>23</v>
      </c>
      <c r="F202" s="700">
        <v>150000</v>
      </c>
      <c r="G202" s="701">
        <v>150000</v>
      </c>
      <c r="H202" s="700"/>
      <c r="I202" s="701"/>
      <c r="J202" s="700"/>
      <c r="K202" s="696"/>
    </row>
    <row r="203" spans="1:11" s="697" customFormat="1" ht="15" customHeight="1">
      <c r="A203" s="995"/>
      <c r="B203" s="1011"/>
      <c r="C203" s="1012"/>
      <c r="D203" s="1017"/>
      <c r="E203" s="702" t="s">
        <v>24</v>
      </c>
      <c r="F203" s="704">
        <f>G203+H203+I203</f>
        <v>0</v>
      </c>
      <c r="G203" s="705"/>
      <c r="H203" s="704"/>
      <c r="I203" s="705"/>
      <c r="J203" s="700"/>
      <c r="K203" s="696"/>
    </row>
    <row r="204" spans="1:11" s="697" customFormat="1" ht="15.75" customHeight="1" hidden="1">
      <c r="A204" s="728"/>
      <c r="B204" s="1011" t="s">
        <v>69</v>
      </c>
      <c r="C204" s="1012" t="s">
        <v>19</v>
      </c>
      <c r="D204" s="1031" t="s">
        <v>553</v>
      </c>
      <c r="E204" s="693" t="s">
        <v>20</v>
      </c>
      <c r="F204" s="694">
        <v>0</v>
      </c>
      <c r="G204" s="695">
        <f>SUM(G205:G208)</f>
        <v>0</v>
      </c>
      <c r="H204" s="695">
        <v>0</v>
      </c>
      <c r="I204" s="695">
        <v>0</v>
      </c>
      <c r="J204" s="694"/>
      <c r="K204" s="696"/>
    </row>
    <row r="205" spans="1:11" s="697" customFormat="1" ht="15" customHeight="1" hidden="1">
      <c r="A205" s="728"/>
      <c r="B205" s="1011"/>
      <c r="C205" s="1012"/>
      <c r="D205" s="1031"/>
      <c r="E205" s="698" t="s">
        <v>21</v>
      </c>
      <c r="F205" s="700">
        <f>G205+H205+I205</f>
        <v>0</v>
      </c>
      <c r="G205" s="725"/>
      <c r="H205" s="700">
        <v>0</v>
      </c>
      <c r="I205" s="725">
        <v>0</v>
      </c>
      <c r="J205" s="694"/>
      <c r="K205" s="696"/>
    </row>
    <row r="206" spans="1:11" s="697" customFormat="1" ht="15" customHeight="1" hidden="1">
      <c r="A206" s="728"/>
      <c r="B206" s="1011"/>
      <c r="C206" s="1012"/>
      <c r="D206" s="1031"/>
      <c r="E206" s="698" t="s">
        <v>22</v>
      </c>
      <c r="F206" s="700">
        <v>0</v>
      </c>
      <c r="G206" s="701">
        <v>0</v>
      </c>
      <c r="H206" s="700">
        <v>0</v>
      </c>
      <c r="I206" s="701">
        <v>0</v>
      </c>
      <c r="J206" s="694"/>
      <c r="K206" s="696"/>
    </row>
    <row r="207" spans="1:11" s="697" customFormat="1" ht="15" customHeight="1" hidden="1">
      <c r="A207" s="728"/>
      <c r="B207" s="1011"/>
      <c r="C207" s="1012"/>
      <c r="D207" s="1031"/>
      <c r="E207" s="698" t="s">
        <v>23</v>
      </c>
      <c r="F207" s="700">
        <v>0</v>
      </c>
      <c r="G207" s="701"/>
      <c r="H207" s="700">
        <v>0</v>
      </c>
      <c r="I207" s="701">
        <v>0</v>
      </c>
      <c r="J207" s="694"/>
      <c r="K207" s="696"/>
    </row>
    <row r="208" spans="1:11" s="697" customFormat="1" ht="15" customHeight="1" hidden="1">
      <c r="A208" s="728"/>
      <c r="B208" s="1011"/>
      <c r="C208" s="1012"/>
      <c r="D208" s="1031"/>
      <c r="E208" s="702" t="s">
        <v>24</v>
      </c>
      <c r="F208" s="704">
        <f>G208+H208+I208</f>
        <v>0</v>
      </c>
      <c r="G208" s="705"/>
      <c r="H208" s="704">
        <v>0</v>
      </c>
      <c r="I208" s="705">
        <v>0</v>
      </c>
      <c r="J208" s="694"/>
      <c r="K208" s="696"/>
    </row>
    <row r="209" spans="1:11" s="697" customFormat="1" ht="15.75" customHeight="1" hidden="1" thickBot="1">
      <c r="A209" s="728"/>
      <c r="B209" s="1011" t="s">
        <v>149</v>
      </c>
      <c r="C209" s="1012" t="s">
        <v>19</v>
      </c>
      <c r="D209" s="1017" t="s">
        <v>39</v>
      </c>
      <c r="E209" s="693" t="s">
        <v>20</v>
      </c>
      <c r="F209" s="694">
        <v>0</v>
      </c>
      <c r="G209" s="695">
        <v>0</v>
      </c>
      <c r="H209" s="695">
        <f>SUM(H210:H213)</f>
        <v>0</v>
      </c>
      <c r="I209" s="695">
        <f>SUM(I210:I213)</f>
        <v>0</v>
      </c>
      <c r="J209" s="722"/>
      <c r="K209" s="696"/>
    </row>
    <row r="210" spans="1:11" s="697" customFormat="1" ht="15" customHeight="1" hidden="1">
      <c r="A210" s="728"/>
      <c r="B210" s="1011"/>
      <c r="C210" s="1012"/>
      <c r="D210" s="1017"/>
      <c r="E210" s="698" t="s">
        <v>21</v>
      </c>
      <c r="F210" s="700">
        <v>0</v>
      </c>
      <c r="G210" s="725">
        <v>0</v>
      </c>
      <c r="H210" s="700"/>
      <c r="I210" s="725"/>
      <c r="J210" s="694"/>
      <c r="K210" s="696"/>
    </row>
    <row r="211" spans="1:11" s="697" customFormat="1" ht="15" customHeight="1" hidden="1">
      <c r="A211" s="728"/>
      <c r="B211" s="1011"/>
      <c r="C211" s="1012"/>
      <c r="D211" s="1017"/>
      <c r="E211" s="698" t="s">
        <v>22</v>
      </c>
      <c r="F211" s="700">
        <v>0</v>
      </c>
      <c r="G211" s="701">
        <v>0</v>
      </c>
      <c r="H211" s="700"/>
      <c r="I211" s="701"/>
      <c r="J211" s="694"/>
      <c r="K211" s="696"/>
    </row>
    <row r="212" spans="1:11" s="697" customFormat="1" ht="15" customHeight="1" hidden="1">
      <c r="A212" s="728"/>
      <c r="B212" s="1011"/>
      <c r="C212" s="1012"/>
      <c r="D212" s="1017"/>
      <c r="E212" s="698" t="s">
        <v>23</v>
      </c>
      <c r="F212" s="700">
        <v>0</v>
      </c>
      <c r="G212" s="701">
        <v>0</v>
      </c>
      <c r="H212" s="700"/>
      <c r="I212" s="701"/>
      <c r="J212" s="694"/>
      <c r="K212" s="696"/>
    </row>
    <row r="213" spans="1:11" s="697" customFormat="1" ht="15" customHeight="1" hidden="1">
      <c r="A213" s="729"/>
      <c r="B213" s="1011"/>
      <c r="C213" s="1012"/>
      <c r="D213" s="1017"/>
      <c r="E213" s="702" t="s">
        <v>24</v>
      </c>
      <c r="F213" s="704">
        <v>0</v>
      </c>
      <c r="G213" s="705">
        <v>0</v>
      </c>
      <c r="H213" s="704"/>
      <c r="I213" s="705"/>
      <c r="J213" s="694"/>
      <c r="K213" s="696"/>
    </row>
    <row r="214" spans="1:11" s="697" customFormat="1" ht="15" customHeight="1" hidden="1">
      <c r="A214" s="730"/>
      <c r="B214" s="716"/>
      <c r="C214" s="717"/>
      <c r="D214" s="718"/>
      <c r="E214" s="707"/>
      <c r="F214" s="700"/>
      <c r="G214" s="700"/>
      <c r="H214" s="700"/>
      <c r="I214" s="700"/>
      <c r="J214" s="700"/>
      <c r="K214" s="696"/>
    </row>
    <row r="215" spans="1:11" s="697" customFormat="1" ht="15" customHeight="1" hidden="1">
      <c r="A215" s="730"/>
      <c r="B215" s="716"/>
      <c r="C215" s="717"/>
      <c r="D215" s="718"/>
      <c r="E215" s="707"/>
      <c r="F215" s="700"/>
      <c r="G215" s="700"/>
      <c r="H215" s="700"/>
      <c r="I215" s="700"/>
      <c r="J215" s="700"/>
      <c r="K215" s="696"/>
    </row>
    <row r="216" spans="1:11" s="697" customFormat="1" ht="15" customHeight="1" hidden="1">
      <c r="A216" s="730"/>
      <c r="B216" s="716"/>
      <c r="C216" s="717"/>
      <c r="D216" s="718"/>
      <c r="E216" s="707"/>
      <c r="F216" s="700"/>
      <c r="G216" s="700"/>
      <c r="H216" s="700"/>
      <c r="I216" s="700"/>
      <c r="J216" s="700"/>
      <c r="K216" s="696"/>
    </row>
    <row r="217" spans="1:11" s="697" customFormat="1" ht="15.75" customHeight="1" hidden="1" thickBot="1">
      <c r="A217" s="1038" t="s">
        <v>56</v>
      </c>
      <c r="B217" s="1011" t="s">
        <v>70</v>
      </c>
      <c r="C217" s="1012" t="s">
        <v>19</v>
      </c>
      <c r="D217" s="1016">
        <v>2009</v>
      </c>
      <c r="E217" s="693" t="s">
        <v>20</v>
      </c>
      <c r="F217" s="694">
        <v>0</v>
      </c>
      <c r="G217" s="695">
        <v>0</v>
      </c>
      <c r="H217" s="695">
        <f>SUM(H218:H221)</f>
        <v>0</v>
      </c>
      <c r="I217" s="695">
        <f>SUM(I218:I221)</f>
        <v>0</v>
      </c>
      <c r="J217" s="722"/>
      <c r="K217" s="696"/>
    </row>
    <row r="218" spans="1:11" s="697" customFormat="1" ht="15" customHeight="1" hidden="1">
      <c r="A218" s="1038"/>
      <c r="B218" s="1011"/>
      <c r="C218" s="1012"/>
      <c r="D218" s="1017"/>
      <c r="E218" s="723" t="s">
        <v>21</v>
      </c>
      <c r="F218" s="724">
        <f>G218+H218+I218</f>
        <v>0</v>
      </c>
      <c r="G218" s="725">
        <v>0</v>
      </c>
      <c r="H218" s="725"/>
      <c r="I218" s="725"/>
      <c r="J218" s="694"/>
      <c r="K218" s="696"/>
    </row>
    <row r="219" spans="1:11" s="697" customFormat="1" ht="15" customHeight="1" hidden="1">
      <c r="A219" s="1038"/>
      <c r="B219" s="1011"/>
      <c r="C219" s="1012"/>
      <c r="D219" s="1017"/>
      <c r="E219" s="698" t="s">
        <v>22</v>
      </c>
      <c r="F219" s="700">
        <v>0</v>
      </c>
      <c r="G219" s="701">
        <v>0</v>
      </c>
      <c r="H219" s="701"/>
      <c r="I219" s="701"/>
      <c r="J219" s="694"/>
      <c r="K219" s="696"/>
    </row>
    <row r="220" spans="1:11" s="697" customFormat="1" ht="15" customHeight="1" hidden="1">
      <c r="A220" s="1038"/>
      <c r="B220" s="1011"/>
      <c r="C220" s="1012"/>
      <c r="D220" s="1017"/>
      <c r="E220" s="698" t="s">
        <v>23</v>
      </c>
      <c r="F220" s="700">
        <v>0</v>
      </c>
      <c r="G220" s="701">
        <v>0</v>
      </c>
      <c r="H220" s="701"/>
      <c r="I220" s="701"/>
      <c r="J220" s="694"/>
      <c r="K220" s="696"/>
    </row>
    <row r="221" spans="1:11" s="697" customFormat="1" ht="15" customHeight="1" hidden="1">
      <c r="A221" s="1038"/>
      <c r="B221" s="1011"/>
      <c r="C221" s="1012"/>
      <c r="D221" s="1017"/>
      <c r="E221" s="702" t="s">
        <v>24</v>
      </c>
      <c r="F221" s="704">
        <f>G221+H221+I221</f>
        <v>0</v>
      </c>
      <c r="G221" s="705">
        <v>0</v>
      </c>
      <c r="H221" s="705"/>
      <c r="I221" s="705"/>
      <c r="J221" s="694"/>
      <c r="K221" s="696"/>
    </row>
    <row r="222" spans="1:11" s="697" customFormat="1" ht="15.75" customHeight="1" thickBot="1">
      <c r="A222" s="993" t="s">
        <v>71</v>
      </c>
      <c r="B222" s="1005" t="s">
        <v>72</v>
      </c>
      <c r="C222" s="1008" t="s">
        <v>19</v>
      </c>
      <c r="D222" s="1026" t="s">
        <v>577</v>
      </c>
      <c r="E222" s="702" t="s">
        <v>20</v>
      </c>
      <c r="F222" s="703">
        <f>SUM(F223:F226)</f>
        <v>800000</v>
      </c>
      <c r="G222" s="703"/>
      <c r="H222" s="704">
        <v>610900</v>
      </c>
      <c r="I222" s="705">
        <f>SUM(I223:I226)</f>
        <v>0</v>
      </c>
      <c r="J222" s="731">
        <v>26400</v>
      </c>
      <c r="K222" s="696"/>
    </row>
    <row r="223" spans="1:11" s="697" customFormat="1" ht="15" customHeight="1">
      <c r="A223" s="994"/>
      <c r="B223" s="1006"/>
      <c r="C223" s="1009"/>
      <c r="D223" s="1027"/>
      <c r="E223" s="723" t="s">
        <v>21</v>
      </c>
      <c r="F223" s="709">
        <v>400000</v>
      </c>
      <c r="G223" s="699"/>
      <c r="H223" s="700">
        <v>400000</v>
      </c>
      <c r="I223" s="725"/>
      <c r="J223" s="694"/>
      <c r="K223" s="696"/>
    </row>
    <row r="224" spans="1:11" s="697" customFormat="1" ht="15" customHeight="1">
      <c r="A224" s="994"/>
      <c r="B224" s="1006"/>
      <c r="C224" s="1009"/>
      <c r="D224" s="1027"/>
      <c r="E224" s="698" t="s">
        <v>22</v>
      </c>
      <c r="F224" s="699">
        <v>92100</v>
      </c>
      <c r="G224" s="699"/>
      <c r="H224" s="700"/>
      <c r="I224" s="701"/>
      <c r="J224" s="694"/>
      <c r="K224" s="696"/>
    </row>
    <row r="225" spans="1:11" s="697" customFormat="1" ht="15" customHeight="1">
      <c r="A225" s="994"/>
      <c r="B225" s="1006"/>
      <c r="C225" s="1009"/>
      <c r="D225" s="1027"/>
      <c r="E225" s="698" t="s">
        <v>23</v>
      </c>
      <c r="F225" s="699">
        <v>307900</v>
      </c>
      <c r="G225" s="699"/>
      <c r="H225" s="700">
        <v>210900</v>
      </c>
      <c r="I225" s="701"/>
      <c r="J225" s="694"/>
      <c r="K225" s="696"/>
    </row>
    <row r="226" spans="1:11" s="697" customFormat="1" ht="15" customHeight="1">
      <c r="A226" s="994"/>
      <c r="B226" s="1007"/>
      <c r="C226" s="1010"/>
      <c r="D226" s="1028"/>
      <c r="E226" s="702" t="s">
        <v>24</v>
      </c>
      <c r="F226" s="703">
        <f>G226+H226+I226</f>
        <v>0</v>
      </c>
      <c r="G226" s="703"/>
      <c r="H226" s="704"/>
      <c r="I226" s="705"/>
      <c r="J226" s="694"/>
      <c r="K226" s="696"/>
    </row>
    <row r="227" spans="1:11" s="697" customFormat="1" ht="15" customHeight="1">
      <c r="A227" s="994"/>
      <c r="B227" s="1005" t="s">
        <v>148</v>
      </c>
      <c r="C227" s="1008" t="s">
        <v>19</v>
      </c>
      <c r="D227" s="1026" t="s">
        <v>530</v>
      </c>
      <c r="E227" s="702" t="s">
        <v>20</v>
      </c>
      <c r="F227" s="703">
        <f>SUM(F228:F231)</f>
        <v>122716</v>
      </c>
      <c r="G227" s="703">
        <f>G229</f>
        <v>7580</v>
      </c>
      <c r="H227" s="704">
        <f>SUM(H228:H231)</f>
        <v>0</v>
      </c>
      <c r="I227" s="705">
        <f>SUM(I228:I231)</f>
        <v>0</v>
      </c>
      <c r="J227" s="699"/>
      <c r="K227" s="696"/>
    </row>
    <row r="228" spans="1:11" s="697" customFormat="1" ht="15" customHeight="1">
      <c r="A228" s="994"/>
      <c r="B228" s="1006"/>
      <c r="C228" s="1009"/>
      <c r="D228" s="1027"/>
      <c r="E228" s="723" t="s">
        <v>21</v>
      </c>
      <c r="F228" s="709">
        <f>G228+H228+I228</f>
        <v>0</v>
      </c>
      <c r="G228" s="699"/>
      <c r="H228" s="700"/>
      <c r="I228" s="725"/>
      <c r="J228" s="699"/>
      <c r="K228" s="696"/>
    </row>
    <row r="229" spans="1:11" s="697" customFormat="1" ht="15" customHeight="1">
      <c r="A229" s="994"/>
      <c r="B229" s="1006"/>
      <c r="C229" s="1009"/>
      <c r="D229" s="1027"/>
      <c r="E229" s="698" t="s">
        <v>22</v>
      </c>
      <c r="F229" s="699">
        <f>122716-F231-F230</f>
        <v>16016</v>
      </c>
      <c r="G229" s="699">
        <v>7580</v>
      </c>
      <c r="H229" s="700"/>
      <c r="I229" s="701"/>
      <c r="J229" s="699"/>
      <c r="K229" s="696"/>
    </row>
    <row r="230" spans="1:11" s="697" customFormat="1" ht="15" customHeight="1">
      <c r="A230" s="994"/>
      <c r="B230" s="1006"/>
      <c r="C230" s="1009"/>
      <c r="D230" s="1027"/>
      <c r="E230" s="698" t="s">
        <v>23</v>
      </c>
      <c r="F230" s="699">
        <v>80300</v>
      </c>
      <c r="G230" s="699"/>
      <c r="H230" s="700"/>
      <c r="I230" s="701"/>
      <c r="J230" s="699"/>
      <c r="K230" s="696"/>
    </row>
    <row r="231" spans="1:11" s="697" customFormat="1" ht="15" customHeight="1">
      <c r="A231" s="995"/>
      <c r="B231" s="1007"/>
      <c r="C231" s="1010"/>
      <c r="D231" s="1028"/>
      <c r="E231" s="702" t="s">
        <v>24</v>
      </c>
      <c r="F231" s="703">
        <v>26400</v>
      </c>
      <c r="G231" s="703"/>
      <c r="H231" s="704"/>
      <c r="I231" s="705"/>
      <c r="J231" s="699"/>
      <c r="K231" s="696"/>
    </row>
    <row r="232" spans="1:11" s="697" customFormat="1" ht="19.5" customHeight="1" thickBot="1">
      <c r="A232" s="993" t="s">
        <v>73</v>
      </c>
      <c r="B232" s="1005" t="s">
        <v>74</v>
      </c>
      <c r="C232" s="1008" t="s">
        <v>19</v>
      </c>
      <c r="D232" s="1026">
        <v>2012</v>
      </c>
      <c r="E232" s="693" t="s">
        <v>20</v>
      </c>
      <c r="F232" s="694">
        <f>SUM(F233:F236)</f>
        <v>10000000</v>
      </c>
      <c r="G232" s="695"/>
      <c r="H232" s="706">
        <f>SUM(H233:H236)</f>
        <v>0</v>
      </c>
      <c r="I232" s="695">
        <v>10000000</v>
      </c>
      <c r="J232" s="731">
        <v>26400</v>
      </c>
      <c r="K232" s="696"/>
    </row>
    <row r="233" spans="1:11" s="697" customFormat="1" ht="15" customHeight="1">
      <c r="A233" s="994"/>
      <c r="B233" s="1006"/>
      <c r="C233" s="1009"/>
      <c r="D233" s="1029"/>
      <c r="E233" s="698" t="s">
        <v>21</v>
      </c>
      <c r="F233" s="700">
        <f>G233+H233+I233</f>
        <v>0</v>
      </c>
      <c r="G233" s="701"/>
      <c r="H233" s="700"/>
      <c r="I233" s="725"/>
      <c r="J233" s="694"/>
      <c r="K233" s="696"/>
    </row>
    <row r="234" spans="1:11" s="697" customFormat="1" ht="15" customHeight="1">
      <c r="A234" s="994"/>
      <c r="B234" s="1006"/>
      <c r="C234" s="1009"/>
      <c r="D234" s="1029"/>
      <c r="E234" s="698" t="s">
        <v>22</v>
      </c>
      <c r="F234" s="700">
        <f>G234+H234+I234</f>
        <v>0</v>
      </c>
      <c r="G234" s="701"/>
      <c r="H234" s="700"/>
      <c r="I234" s="701"/>
      <c r="J234" s="694"/>
      <c r="K234" s="696"/>
    </row>
    <row r="235" spans="1:11" s="697" customFormat="1" ht="15" customHeight="1">
      <c r="A235" s="994"/>
      <c r="B235" s="1006"/>
      <c r="C235" s="1009"/>
      <c r="D235" s="1029"/>
      <c r="E235" s="698" t="s">
        <v>23</v>
      </c>
      <c r="F235" s="700">
        <f>G235+H235+I235</f>
        <v>0</v>
      </c>
      <c r="G235" s="701"/>
      <c r="H235" s="700"/>
      <c r="I235" s="701"/>
      <c r="J235" s="694"/>
      <c r="K235" s="696"/>
    </row>
    <row r="236" spans="1:11" s="697" customFormat="1" ht="15" customHeight="1">
      <c r="A236" s="994"/>
      <c r="B236" s="1007"/>
      <c r="C236" s="1010"/>
      <c r="D236" s="1030"/>
      <c r="E236" s="702" t="s">
        <v>24</v>
      </c>
      <c r="F236" s="704">
        <f>G236+H236+I236</f>
        <v>10000000</v>
      </c>
      <c r="G236" s="705"/>
      <c r="H236" s="704"/>
      <c r="I236" s="705">
        <v>10000000</v>
      </c>
      <c r="J236" s="694"/>
      <c r="K236" s="696"/>
    </row>
    <row r="237" spans="1:11" s="697" customFormat="1" ht="20.25" customHeight="1" hidden="1" thickBot="1">
      <c r="A237" s="994"/>
      <c r="B237" s="1005" t="s">
        <v>75</v>
      </c>
      <c r="C237" s="1008" t="s">
        <v>19</v>
      </c>
      <c r="D237" s="1026">
        <v>2010</v>
      </c>
      <c r="E237" s="693" t="s">
        <v>20</v>
      </c>
      <c r="F237" s="706">
        <v>0</v>
      </c>
      <c r="G237" s="695"/>
      <c r="H237" s="706">
        <v>0</v>
      </c>
      <c r="I237" s="695">
        <f>SUM(I238:I241)</f>
        <v>0</v>
      </c>
      <c r="J237" s="731">
        <v>26400</v>
      </c>
      <c r="K237" s="696"/>
    </row>
    <row r="238" spans="1:11" s="697" customFormat="1" ht="15" customHeight="1" hidden="1">
      <c r="A238" s="994"/>
      <c r="B238" s="1006"/>
      <c r="C238" s="1009"/>
      <c r="D238" s="1029"/>
      <c r="E238" s="698" t="s">
        <v>21</v>
      </c>
      <c r="F238" s="700">
        <f>G238+H238+I238</f>
        <v>0</v>
      </c>
      <c r="G238" s="701"/>
      <c r="H238" s="700">
        <v>0</v>
      </c>
      <c r="I238" s="701"/>
      <c r="J238" s="694"/>
      <c r="K238" s="696"/>
    </row>
    <row r="239" spans="1:11" s="697" customFormat="1" ht="15" customHeight="1" hidden="1">
      <c r="A239" s="994"/>
      <c r="B239" s="1006"/>
      <c r="C239" s="1009"/>
      <c r="D239" s="1029"/>
      <c r="E239" s="698" t="s">
        <v>22</v>
      </c>
      <c r="F239" s="700">
        <f>G239+H239+I239</f>
        <v>0</v>
      </c>
      <c r="G239" s="701"/>
      <c r="H239" s="700">
        <v>0</v>
      </c>
      <c r="I239" s="701"/>
      <c r="J239" s="694"/>
      <c r="K239" s="696"/>
    </row>
    <row r="240" spans="1:11" s="697" customFormat="1" ht="15" customHeight="1" hidden="1">
      <c r="A240" s="994"/>
      <c r="B240" s="1006"/>
      <c r="C240" s="1009"/>
      <c r="D240" s="1029"/>
      <c r="E240" s="698" t="s">
        <v>23</v>
      </c>
      <c r="F240" s="700">
        <f>G240+H240+I240</f>
        <v>0</v>
      </c>
      <c r="G240" s="701"/>
      <c r="H240" s="700">
        <v>0</v>
      </c>
      <c r="I240" s="701"/>
      <c r="J240" s="694"/>
      <c r="K240" s="696"/>
    </row>
    <row r="241" spans="1:11" s="697" customFormat="1" ht="0.75" customHeight="1" hidden="1">
      <c r="A241" s="995"/>
      <c r="B241" s="1007"/>
      <c r="C241" s="1010"/>
      <c r="D241" s="1030"/>
      <c r="E241" s="702" t="s">
        <v>24</v>
      </c>
      <c r="F241" s="704">
        <v>0</v>
      </c>
      <c r="G241" s="705"/>
      <c r="H241" s="704">
        <v>0</v>
      </c>
      <c r="I241" s="705"/>
      <c r="J241" s="694"/>
      <c r="K241" s="696"/>
    </row>
    <row r="242" spans="1:11" s="697" customFormat="1" ht="20.25" customHeight="1" thickBot="1">
      <c r="A242" s="993"/>
      <c r="B242" s="999" t="s">
        <v>592</v>
      </c>
      <c r="C242" s="1021"/>
      <c r="D242" s="1022"/>
      <c r="E242" s="732" t="s">
        <v>20</v>
      </c>
      <c r="F242" s="733">
        <f>SUM(F243:F246)</f>
        <v>27377841</v>
      </c>
      <c r="G242" s="734">
        <f>SUM(G243:G246)</f>
        <v>6749441</v>
      </c>
      <c r="H242" s="734">
        <f>SUM(H243:H246)</f>
        <v>3511900</v>
      </c>
      <c r="I242" s="734">
        <f>SUM(I243:I246)</f>
        <v>17116500</v>
      </c>
      <c r="J242" s="731">
        <v>26400</v>
      </c>
      <c r="K242" s="696"/>
    </row>
    <row r="243" spans="1:11" s="697" customFormat="1" ht="21" customHeight="1">
      <c r="A243" s="994"/>
      <c r="B243" s="1000"/>
      <c r="C243" s="1023"/>
      <c r="D243" s="1023"/>
      <c r="E243" s="723" t="s">
        <v>21</v>
      </c>
      <c r="F243" s="709">
        <f>G243+H243+I243</f>
        <v>7780000</v>
      </c>
      <c r="G243" s="694">
        <f>+G233+G223+G200+G184+G179+G158+G148+G143+G138+G128+G117+G112+G107+G100+G95+G90+G85+G69+G35+G30+G25+G20+G15+G10</f>
        <v>1915000</v>
      </c>
      <c r="H243" s="694">
        <f>+H233+H223+H200+H184+H179+H158+H148+H143+H138+H128+H117+H112+H107+H100+H95+H90+H85+H69+H35+H30+H25+H20+H15+H10</f>
        <v>1742000</v>
      </c>
      <c r="I243" s="694">
        <f>+I233+I223+I200+I184+I179+I158+I148+I143+I138+I128+I117+I112+I107+I100+I95+I90+I85+I69+I35+I30+I25+I20+I15+I10</f>
        <v>4123000</v>
      </c>
      <c r="J243" s="694"/>
      <c r="K243" s="696"/>
    </row>
    <row r="244" spans="1:11" s="697" customFormat="1" ht="21" customHeight="1">
      <c r="A244" s="994"/>
      <c r="B244" s="1000"/>
      <c r="C244" s="1023"/>
      <c r="D244" s="1023"/>
      <c r="E244" s="693" t="s">
        <v>22</v>
      </c>
      <c r="F244" s="694">
        <f>G244+H244+I244</f>
        <v>1069941</v>
      </c>
      <c r="G244" s="694">
        <f>+G234+G224+G201+G185+G180+G159+G149+G144+G139+G129+G118+G113+G108+G101+G96+G91+G86+G70+G36+G31+G26+G21+G16+G11+G229</f>
        <v>132441</v>
      </c>
      <c r="H244" s="694">
        <f aca="true" t="shared" si="0" ref="H244:I246">+H234+H224+H201+H185+H180+H159+H149+H144+H139+H129+H118+H113+H108+H101+H96+H91+H86+H70+H36+H31+H26+H21+H16+H11</f>
        <v>428000</v>
      </c>
      <c r="I244" s="694">
        <f t="shared" si="0"/>
        <v>509500</v>
      </c>
      <c r="J244" s="694"/>
      <c r="K244" s="696"/>
    </row>
    <row r="245" spans="1:11" s="697" customFormat="1" ht="21" customHeight="1">
      <c r="A245" s="994"/>
      <c r="B245" s="1000"/>
      <c r="C245" s="1023"/>
      <c r="D245" s="1023"/>
      <c r="E245" s="693" t="s">
        <v>23</v>
      </c>
      <c r="F245" s="694">
        <f>G245+H245+I245</f>
        <v>7373500</v>
      </c>
      <c r="G245" s="694">
        <f>+G235+G225+G202+G186+G181+G160+G150+G145+G140+G130+G119+G114+G109+G102+G97+G92+G87+G71+G37+G32+G27+G22+G17+G12</f>
        <v>3960600</v>
      </c>
      <c r="H245" s="694">
        <f t="shared" si="0"/>
        <v>1116900</v>
      </c>
      <c r="I245" s="694">
        <f t="shared" si="0"/>
        <v>2296000</v>
      </c>
      <c r="J245" s="694"/>
      <c r="K245" s="696"/>
    </row>
    <row r="246" spans="1:11" s="697" customFormat="1" ht="21" customHeight="1">
      <c r="A246" s="995"/>
      <c r="B246" s="1001"/>
      <c r="C246" s="1024"/>
      <c r="D246" s="1025"/>
      <c r="E246" s="702" t="s">
        <v>24</v>
      </c>
      <c r="F246" s="704">
        <f>G246+H246+I246</f>
        <v>11154400</v>
      </c>
      <c r="G246" s="694">
        <f>+G236+G226+G203+G187+G182+G161+G151+G146+G141+G131+G120+G115+G110+G103+G98+G93+G88+G72+G38+G33+G28+G23+G18+G13</f>
        <v>741400</v>
      </c>
      <c r="H246" s="694">
        <f t="shared" si="0"/>
        <v>225000</v>
      </c>
      <c r="I246" s="694">
        <f t="shared" si="0"/>
        <v>10188000</v>
      </c>
      <c r="J246" s="694"/>
      <c r="K246" s="696"/>
    </row>
    <row r="247" spans="1:10" s="740" customFormat="1" ht="14.25" customHeight="1">
      <c r="A247" s="735"/>
      <c r="B247" s="736"/>
      <c r="C247" s="737"/>
      <c r="D247" s="736"/>
      <c r="E247" s="738"/>
      <c r="F247" s="738"/>
      <c r="G247" s="739">
        <f>G205+G210+G218+G223+G228+G233+G237</f>
        <v>0</v>
      </c>
      <c r="H247" s="739">
        <f>H205+H210+H218+H223+H228+H233+H237</f>
        <v>400000</v>
      </c>
      <c r="I247" s="739">
        <f>I205+I210+I218+I223+I228+I233+I237</f>
        <v>0</v>
      </c>
      <c r="J247" s="678"/>
    </row>
    <row r="248" spans="1:9" ht="18.75" customHeight="1">
      <c r="A248" s="741"/>
      <c r="B248" s="741"/>
      <c r="C248" s="741"/>
      <c r="D248" s="741"/>
      <c r="E248" s="742"/>
      <c r="F248" s="742"/>
      <c r="G248" s="739">
        <v>880</v>
      </c>
      <c r="H248" s="739">
        <f>H206+H211+H219+H224+H229+H234+H238</f>
        <v>0</v>
      </c>
      <c r="I248" s="739">
        <v>17</v>
      </c>
    </row>
    <row r="249" spans="1:9" ht="18.75" customHeight="1">
      <c r="A249" s="741"/>
      <c r="B249" s="741"/>
      <c r="C249" s="741"/>
      <c r="D249" s="741"/>
      <c r="E249" s="742"/>
      <c r="F249" s="742"/>
      <c r="G249" s="739">
        <f>G207+G212+G220+G225+G230+G235+G239</f>
        <v>0</v>
      </c>
      <c r="H249" s="739">
        <f>H207+H212+H220+H225+H230+H235+H239</f>
        <v>210900</v>
      </c>
      <c r="I249" s="739">
        <f>I207+I212+I220+I225+I230+I235+I239</f>
        <v>0</v>
      </c>
    </row>
    <row r="250" spans="1:9" ht="18.75" customHeight="1">
      <c r="A250" s="741"/>
      <c r="B250" s="741"/>
      <c r="C250" s="741"/>
      <c r="D250" s="741"/>
      <c r="E250" s="742"/>
      <c r="F250" s="741"/>
      <c r="G250" s="739">
        <f>G208+G213+G221+G226+G231+G236+G240</f>
        <v>0</v>
      </c>
      <c r="H250" s="739">
        <f>H208+H213+H221+H226+H231+H236+H240</f>
        <v>0</v>
      </c>
      <c r="I250" s="739">
        <f>I208+I213+I221+I226+I231+I236+I240</f>
        <v>10000000</v>
      </c>
    </row>
    <row r="251" spans="1:9" ht="18.75" customHeight="1">
      <c r="A251" s="741"/>
      <c r="B251" s="741"/>
      <c r="C251" s="741"/>
      <c r="D251" s="741"/>
      <c r="E251" s="742"/>
      <c r="F251" s="741"/>
      <c r="G251" s="741"/>
      <c r="H251" s="741"/>
      <c r="I251" s="741"/>
    </row>
  </sheetData>
  <mergeCells count="180">
    <mergeCell ref="B142:B146"/>
    <mergeCell ref="B162:B166"/>
    <mergeCell ref="B137:B141"/>
    <mergeCell ref="C137:C141"/>
    <mergeCell ref="C162:C166"/>
    <mergeCell ref="B127:B131"/>
    <mergeCell ref="C127:C131"/>
    <mergeCell ref="B132:B136"/>
    <mergeCell ref="C132:C136"/>
    <mergeCell ref="D127:D131"/>
    <mergeCell ref="E126:F126"/>
    <mergeCell ref="D116:D120"/>
    <mergeCell ref="C111:C115"/>
    <mergeCell ref="C116:C120"/>
    <mergeCell ref="D122:D125"/>
    <mergeCell ref="E122:F125"/>
    <mergeCell ref="C122:C125"/>
    <mergeCell ref="E193:F193"/>
    <mergeCell ref="G122:I123"/>
    <mergeCell ref="G124:G125"/>
    <mergeCell ref="H124:H125"/>
    <mergeCell ref="I124:I125"/>
    <mergeCell ref="E189:F192"/>
    <mergeCell ref="G189:I190"/>
    <mergeCell ref="G191:G192"/>
    <mergeCell ref="H191:H192"/>
    <mergeCell ref="I191:I192"/>
    <mergeCell ref="D94:D98"/>
    <mergeCell ref="B79:B83"/>
    <mergeCell ref="C79:C83"/>
    <mergeCell ref="D111:D115"/>
    <mergeCell ref="B111:B115"/>
    <mergeCell ref="B94:B98"/>
    <mergeCell ref="B116:B120"/>
    <mergeCell ref="A74:A77"/>
    <mergeCell ref="C74:C77"/>
    <mergeCell ref="D74:D77"/>
    <mergeCell ref="B84:B88"/>
    <mergeCell ref="C84:C88"/>
    <mergeCell ref="D84:D88"/>
    <mergeCell ref="C94:C98"/>
    <mergeCell ref="B89:B93"/>
    <mergeCell ref="C89:C93"/>
    <mergeCell ref="G76:G77"/>
    <mergeCell ref="B189:B192"/>
    <mergeCell ref="G74:I75"/>
    <mergeCell ref="E74:F77"/>
    <mergeCell ref="B74:B77"/>
    <mergeCell ref="H76:H77"/>
    <mergeCell ref="I76:I77"/>
    <mergeCell ref="E78:F78"/>
    <mergeCell ref="D89:D93"/>
    <mergeCell ref="B122:B125"/>
    <mergeCell ref="C14:C18"/>
    <mergeCell ref="D14:D18"/>
    <mergeCell ref="D227:D231"/>
    <mergeCell ref="B106:B110"/>
    <mergeCell ref="C106:C110"/>
    <mergeCell ref="B48:B52"/>
    <mergeCell ref="B53:B57"/>
    <mergeCell ref="B99:B103"/>
    <mergeCell ref="C99:C103"/>
    <mergeCell ref="C68:C72"/>
    <mergeCell ref="A4:A7"/>
    <mergeCell ref="B4:B7"/>
    <mergeCell ref="B19:B23"/>
    <mergeCell ref="B34:B38"/>
    <mergeCell ref="B9:B13"/>
    <mergeCell ref="B14:B18"/>
    <mergeCell ref="A9:A38"/>
    <mergeCell ref="B29:B33"/>
    <mergeCell ref="D34:D38"/>
    <mergeCell ref="D48:D52"/>
    <mergeCell ref="A111:A115"/>
    <mergeCell ref="D68:D72"/>
    <mergeCell ref="A106:A110"/>
    <mergeCell ref="D106:D110"/>
    <mergeCell ref="A99:A103"/>
    <mergeCell ref="D99:D103"/>
    <mergeCell ref="B39:B43"/>
    <mergeCell ref="B58:B62"/>
    <mergeCell ref="A1:I1"/>
    <mergeCell ref="C34:C38"/>
    <mergeCell ref="G4:I5"/>
    <mergeCell ref="G6:G7"/>
    <mergeCell ref="H6:H7"/>
    <mergeCell ref="E4:F7"/>
    <mergeCell ref="D9:D13"/>
    <mergeCell ref="B24:B28"/>
    <mergeCell ref="C9:C13"/>
    <mergeCell ref="D4:D7"/>
    <mergeCell ref="I6:I7"/>
    <mergeCell ref="B68:B72"/>
    <mergeCell ref="C19:C23"/>
    <mergeCell ref="C24:C28"/>
    <mergeCell ref="C4:C7"/>
    <mergeCell ref="E8:F8"/>
    <mergeCell ref="D19:D23"/>
    <mergeCell ref="D24:D28"/>
    <mergeCell ref="C48:C52"/>
    <mergeCell ref="C53:C57"/>
    <mergeCell ref="C39:C43"/>
    <mergeCell ref="D39:D43"/>
    <mergeCell ref="D53:D57"/>
    <mergeCell ref="D79:D83"/>
    <mergeCell ref="C58:C62"/>
    <mergeCell ref="D58:D62"/>
    <mergeCell ref="D157:D161"/>
    <mergeCell ref="C157:C161"/>
    <mergeCell ref="B147:B151"/>
    <mergeCell ref="B157:B161"/>
    <mergeCell ref="B152:B156"/>
    <mergeCell ref="C152:C156"/>
    <mergeCell ref="D152:D156"/>
    <mergeCell ref="C147:C151"/>
    <mergeCell ref="D147:D151"/>
    <mergeCell ref="D142:D146"/>
    <mergeCell ref="C142:C146"/>
    <mergeCell ref="D132:D136"/>
    <mergeCell ref="D137:D141"/>
    <mergeCell ref="D162:D166"/>
    <mergeCell ref="D167:D171"/>
    <mergeCell ref="D173:D177"/>
    <mergeCell ref="C173:C177"/>
    <mergeCell ref="C209:C213"/>
    <mergeCell ref="B173:B177"/>
    <mergeCell ref="C178:C182"/>
    <mergeCell ref="A232:A241"/>
    <mergeCell ref="A222:A231"/>
    <mergeCell ref="A217:A221"/>
    <mergeCell ref="B194:B198"/>
    <mergeCell ref="B227:B231"/>
    <mergeCell ref="B217:B221"/>
    <mergeCell ref="B209:B213"/>
    <mergeCell ref="D204:D208"/>
    <mergeCell ref="B178:B182"/>
    <mergeCell ref="C183:C187"/>
    <mergeCell ref="D178:D182"/>
    <mergeCell ref="D194:D198"/>
    <mergeCell ref="D183:D187"/>
    <mergeCell ref="C189:C192"/>
    <mergeCell ref="D189:D192"/>
    <mergeCell ref="C194:C198"/>
    <mergeCell ref="B183:B187"/>
    <mergeCell ref="A242:A246"/>
    <mergeCell ref="B242:D246"/>
    <mergeCell ref="B222:B226"/>
    <mergeCell ref="D222:D226"/>
    <mergeCell ref="C222:C226"/>
    <mergeCell ref="B237:B241"/>
    <mergeCell ref="C237:C241"/>
    <mergeCell ref="D237:D241"/>
    <mergeCell ref="D232:D236"/>
    <mergeCell ref="C227:C231"/>
    <mergeCell ref="D217:D221"/>
    <mergeCell ref="B204:B208"/>
    <mergeCell ref="C29:C33"/>
    <mergeCell ref="D29:D33"/>
    <mergeCell ref="B63:B67"/>
    <mergeCell ref="C63:C67"/>
    <mergeCell ref="D63:D67"/>
    <mergeCell ref="D209:D213"/>
    <mergeCell ref="D199:D203"/>
    <mergeCell ref="C204:C208"/>
    <mergeCell ref="A48:A67"/>
    <mergeCell ref="B232:B236"/>
    <mergeCell ref="C232:C236"/>
    <mergeCell ref="B199:B203"/>
    <mergeCell ref="C199:C203"/>
    <mergeCell ref="C217:C221"/>
    <mergeCell ref="B167:B171"/>
    <mergeCell ref="C167:C171"/>
    <mergeCell ref="A194:A203"/>
    <mergeCell ref="A68:A72"/>
    <mergeCell ref="A84:A98"/>
    <mergeCell ref="A116:A120"/>
    <mergeCell ref="A127:A141"/>
    <mergeCell ref="A189:A192"/>
    <mergeCell ref="A142:A187"/>
    <mergeCell ref="A122:A125"/>
  </mergeCells>
  <printOptions horizontalCentered="1"/>
  <pageMargins left="0.1968503937007874" right="0.15748031496062992" top="0.59" bottom="0.36" header="0.17" footer="0.11811023622047245"/>
  <pageSetup horizontalDpi="300" verticalDpi="300" orientation="landscape" paperSize="9" scale="85" r:id="rId1"/>
  <headerFooter alignWithMargins="0">
    <oddHeader>&amp;R&amp;"Arial,Pogrubiony"&amp;9Załącznik Nr &amp;A&amp;"Arial,Normalny"
do Uchwały Rady Gminy Miłkowice Nr L/276/2010
z dnia 25 maja 2010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CW99"/>
  <sheetViews>
    <sheetView zoomScale="80" zoomScaleNormal="80" workbookViewId="0" topLeftCell="A19">
      <selection activeCell="B24" sqref="B24"/>
    </sheetView>
  </sheetViews>
  <sheetFormatPr defaultColWidth="9.00390625" defaultRowHeight="12.75"/>
  <cols>
    <col min="1" max="1" width="3.625" style="840" customWidth="1"/>
    <col min="2" max="2" width="49.125" style="846" customWidth="1"/>
    <col min="3" max="3" width="11.125" style="847" customWidth="1"/>
    <col min="4" max="5" width="10.125" style="848" customWidth="1"/>
    <col min="6" max="6" width="25.25390625" style="848" customWidth="1"/>
    <col min="7" max="8" width="17.00390625" style="848" customWidth="1"/>
    <col min="9" max="9" width="11.875" style="849" customWidth="1"/>
    <col min="10" max="10" width="9.25390625" style="848" bestFit="1" customWidth="1"/>
    <col min="11" max="11" width="9.125" style="848" customWidth="1"/>
    <col min="12" max="12" width="9.125" style="846" customWidth="1"/>
    <col min="13" max="13" width="9.125" style="843" customWidth="1"/>
    <col min="14" max="14" width="9.125" style="844" customWidth="1"/>
    <col min="15" max="16384" width="9.125" style="843" customWidth="1"/>
  </cols>
  <sheetData>
    <row r="1" spans="1:14" s="745" customFormat="1" ht="21" customHeight="1">
      <c r="A1" s="1078" t="s">
        <v>76</v>
      </c>
      <c r="B1" s="1078"/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N1" s="746"/>
    </row>
    <row r="2" spans="1:14" s="745" customFormat="1" ht="9" customHeight="1" thickBot="1">
      <c r="A2" s="747"/>
      <c r="B2" s="747"/>
      <c r="C2" s="747"/>
      <c r="D2" s="747"/>
      <c r="E2" s="747"/>
      <c r="F2" s="747"/>
      <c r="G2" s="747"/>
      <c r="H2" s="747"/>
      <c r="I2" s="748"/>
      <c r="J2" s="747"/>
      <c r="K2" s="747"/>
      <c r="L2" s="749" t="s">
        <v>77</v>
      </c>
      <c r="N2" s="746"/>
    </row>
    <row r="3" spans="1:14" s="745" customFormat="1" ht="27.75" customHeight="1">
      <c r="A3" s="1079" t="s">
        <v>78</v>
      </c>
      <c r="B3" s="1082" t="s">
        <v>79</v>
      </c>
      <c r="C3" s="1082" t="s">
        <v>80</v>
      </c>
      <c r="D3" s="1082" t="s">
        <v>81</v>
      </c>
      <c r="E3" s="1088" t="s">
        <v>12</v>
      </c>
      <c r="F3" s="1085" t="s">
        <v>82</v>
      </c>
      <c r="G3" s="1086"/>
      <c r="H3" s="1087"/>
      <c r="I3" s="1072" t="s">
        <v>83</v>
      </c>
      <c r="J3" s="1073"/>
      <c r="K3" s="1073"/>
      <c r="L3" s="1074"/>
      <c r="N3" s="746"/>
    </row>
    <row r="4" spans="1:14" s="745" customFormat="1" ht="9" customHeight="1">
      <c r="A4" s="1080"/>
      <c r="B4" s="1083"/>
      <c r="C4" s="1083"/>
      <c r="D4" s="1083"/>
      <c r="E4" s="1089"/>
      <c r="F4" s="1083" t="s">
        <v>84</v>
      </c>
      <c r="G4" s="1083" t="s">
        <v>85</v>
      </c>
      <c r="H4" s="1070" t="s">
        <v>86</v>
      </c>
      <c r="I4" s="1075"/>
      <c r="J4" s="1076"/>
      <c r="K4" s="1076"/>
      <c r="L4" s="1077"/>
      <c r="N4" s="746"/>
    </row>
    <row r="5" spans="1:14" s="745" customFormat="1" ht="21" customHeight="1" thickBot="1">
      <c r="A5" s="1081"/>
      <c r="B5" s="1084"/>
      <c r="C5" s="1084"/>
      <c r="D5" s="1084"/>
      <c r="E5" s="1071"/>
      <c r="F5" s="1084"/>
      <c r="G5" s="1084"/>
      <c r="H5" s="1071"/>
      <c r="I5" s="750" t="s">
        <v>15</v>
      </c>
      <c r="J5" s="750" t="s">
        <v>16</v>
      </c>
      <c r="K5" s="750" t="s">
        <v>17</v>
      </c>
      <c r="L5" s="751" t="s">
        <v>87</v>
      </c>
      <c r="N5" s="746"/>
    </row>
    <row r="6" spans="1:14" s="757" customFormat="1" ht="8.25" customHeight="1">
      <c r="A6" s="752">
        <v>1</v>
      </c>
      <c r="B6" s="753">
        <v>2</v>
      </c>
      <c r="C6" s="753">
        <v>3</v>
      </c>
      <c r="D6" s="753">
        <v>4</v>
      </c>
      <c r="E6" s="753">
        <v>5</v>
      </c>
      <c r="F6" s="753">
        <v>6</v>
      </c>
      <c r="G6" s="754">
        <v>7</v>
      </c>
      <c r="H6" s="754">
        <v>8</v>
      </c>
      <c r="I6" s="755">
        <v>9</v>
      </c>
      <c r="J6" s="754">
        <v>10</v>
      </c>
      <c r="K6" s="754">
        <v>11</v>
      </c>
      <c r="L6" s="756">
        <v>12</v>
      </c>
      <c r="N6" s="758"/>
    </row>
    <row r="7" spans="1:14" s="764" customFormat="1" ht="24" customHeight="1" thickBot="1">
      <c r="A7" s="759"/>
      <c r="B7" s="760" t="s">
        <v>88</v>
      </c>
      <c r="C7" s="761" t="s">
        <v>89</v>
      </c>
      <c r="D7" s="761" t="s">
        <v>89</v>
      </c>
      <c r="E7" s="761"/>
      <c r="F7" s="761" t="s">
        <v>89</v>
      </c>
      <c r="G7" s="762">
        <f aca="true" t="shared" si="0" ref="G7:L7">G8+G18+G13+G38+G28+G23+G43+G48+G53+G58+G65+G70</f>
        <v>20243</v>
      </c>
      <c r="H7" s="762">
        <f t="shared" si="0"/>
        <v>295</v>
      </c>
      <c r="I7" s="763">
        <f t="shared" si="0"/>
        <v>4629</v>
      </c>
      <c r="J7" s="762">
        <f t="shared" si="0"/>
        <v>3009</v>
      </c>
      <c r="K7" s="762">
        <f t="shared" si="0"/>
        <v>6879</v>
      </c>
      <c r="L7" s="762">
        <f t="shared" si="0"/>
        <v>14517</v>
      </c>
      <c r="N7" s="765"/>
    </row>
    <row r="8" spans="1:14" s="764" customFormat="1" ht="18.75" customHeight="1">
      <c r="A8" s="766" t="s">
        <v>695</v>
      </c>
      <c r="B8" s="767" t="s">
        <v>90</v>
      </c>
      <c r="C8" s="768"/>
      <c r="D8" s="769" t="s">
        <v>91</v>
      </c>
      <c r="E8" s="1090" t="s">
        <v>530</v>
      </c>
      <c r="F8" s="770" t="s">
        <v>92</v>
      </c>
      <c r="G8" s="771">
        <f>SUM(G9:G12)</f>
        <v>4656</v>
      </c>
      <c r="H8" s="771">
        <v>58</v>
      </c>
      <c r="I8" s="771">
        <f>SUM(I9:I12)</f>
        <v>4598</v>
      </c>
      <c r="J8" s="771">
        <f>J9+J10+J11+J12</f>
        <v>0</v>
      </c>
      <c r="K8" s="771">
        <f>K9+K10+K11+K12</f>
        <v>0</v>
      </c>
      <c r="L8" s="772">
        <f aca="true" t="shared" si="1" ref="L8:L32">I8+J8+K8</f>
        <v>4598</v>
      </c>
      <c r="N8" s="765"/>
    </row>
    <row r="9" spans="1:14" s="764" customFormat="1" ht="29.25" customHeight="1">
      <c r="A9" s="773"/>
      <c r="B9" s="774" t="s">
        <v>117</v>
      </c>
      <c r="C9" s="768"/>
      <c r="D9" s="775"/>
      <c r="E9" s="1091"/>
      <c r="F9" s="776" t="s">
        <v>93</v>
      </c>
      <c r="G9" s="777">
        <f>H9+L9</f>
        <v>65</v>
      </c>
      <c r="H9" s="778">
        <v>58</v>
      </c>
      <c r="I9" s="777">
        <v>7</v>
      </c>
      <c r="J9" s="777">
        <v>0</v>
      </c>
      <c r="K9" s="777">
        <v>0</v>
      </c>
      <c r="L9" s="772">
        <f t="shared" si="1"/>
        <v>7</v>
      </c>
      <c r="N9" s="765"/>
    </row>
    <row r="10" spans="1:14" s="764" customFormat="1" ht="30.75" customHeight="1">
      <c r="A10" s="773"/>
      <c r="B10" s="774" t="s">
        <v>118</v>
      </c>
      <c r="C10" s="768"/>
      <c r="D10" s="775"/>
      <c r="E10" s="1091"/>
      <c r="F10" s="776" t="s">
        <v>94</v>
      </c>
      <c r="G10" s="777">
        <v>576</v>
      </c>
      <c r="H10" s="777">
        <v>0</v>
      </c>
      <c r="I10" s="777">
        <v>576</v>
      </c>
      <c r="J10" s="777">
        <v>0</v>
      </c>
      <c r="K10" s="777">
        <v>0</v>
      </c>
      <c r="L10" s="772">
        <f t="shared" si="1"/>
        <v>576</v>
      </c>
      <c r="N10" s="765"/>
    </row>
    <row r="11" spans="1:14" s="764" customFormat="1" ht="18.75" customHeight="1">
      <c r="A11" s="773"/>
      <c r="B11" s="1063" t="s">
        <v>119</v>
      </c>
      <c r="C11" s="768"/>
      <c r="D11" s="775"/>
      <c r="E11" s="1091"/>
      <c r="F11" s="776" t="s">
        <v>95</v>
      </c>
      <c r="G11" s="777">
        <v>2100</v>
      </c>
      <c r="H11" s="777">
        <v>0</v>
      </c>
      <c r="I11" s="777">
        <v>2100</v>
      </c>
      <c r="J11" s="777">
        <v>0</v>
      </c>
      <c r="K11" s="777">
        <v>0</v>
      </c>
      <c r="L11" s="772">
        <f t="shared" si="1"/>
        <v>2100</v>
      </c>
      <c r="N11" s="765"/>
    </row>
    <row r="12" spans="1:14" s="764" customFormat="1" ht="20.25" customHeight="1" thickBot="1">
      <c r="A12" s="779"/>
      <c r="B12" s="1066"/>
      <c r="C12" s="780"/>
      <c r="D12" s="781"/>
      <c r="E12" s="1092"/>
      <c r="F12" s="782" t="s">
        <v>96</v>
      </c>
      <c r="G12" s="783">
        <v>1915</v>
      </c>
      <c r="H12" s="783">
        <v>0</v>
      </c>
      <c r="I12" s="783">
        <v>1915</v>
      </c>
      <c r="J12" s="783">
        <v>0</v>
      </c>
      <c r="K12" s="783">
        <v>0</v>
      </c>
      <c r="L12" s="784">
        <f t="shared" si="1"/>
        <v>1915</v>
      </c>
      <c r="N12" s="765"/>
    </row>
    <row r="13" spans="1:14" s="764" customFormat="1" ht="20.25" customHeight="1">
      <c r="A13" s="766" t="s">
        <v>698</v>
      </c>
      <c r="B13" s="767" t="s">
        <v>90</v>
      </c>
      <c r="C13" s="768"/>
      <c r="D13" s="769" t="s">
        <v>91</v>
      </c>
      <c r="E13" s="1090" t="s">
        <v>26</v>
      </c>
      <c r="F13" s="770" t="s">
        <v>97</v>
      </c>
      <c r="G13" s="771">
        <v>3800</v>
      </c>
      <c r="H13" s="771">
        <f>H14+H15+H16+H17</f>
        <v>0</v>
      </c>
      <c r="I13" s="771">
        <f>I14+I15+I16+I17</f>
        <v>0</v>
      </c>
      <c r="J13" s="771">
        <f>J14+J15+J16+J17</f>
        <v>1900</v>
      </c>
      <c r="K13" s="771">
        <v>1900</v>
      </c>
      <c r="L13" s="772">
        <f t="shared" si="1"/>
        <v>3800</v>
      </c>
      <c r="N13" s="765"/>
    </row>
    <row r="14" spans="1:14" s="764" customFormat="1" ht="27" customHeight="1">
      <c r="A14" s="773"/>
      <c r="B14" s="774" t="s">
        <v>117</v>
      </c>
      <c r="C14" s="768"/>
      <c r="D14" s="775"/>
      <c r="E14" s="1091"/>
      <c r="F14" s="776" t="s">
        <v>98</v>
      </c>
      <c r="G14" s="777">
        <v>220</v>
      </c>
      <c r="H14" s="777">
        <v>0</v>
      </c>
      <c r="I14" s="777">
        <v>0</v>
      </c>
      <c r="J14" s="777">
        <v>110</v>
      </c>
      <c r="K14" s="777">
        <v>110</v>
      </c>
      <c r="L14" s="772">
        <f t="shared" si="1"/>
        <v>220</v>
      </c>
      <c r="N14" s="765"/>
    </row>
    <row r="15" spans="1:14" s="764" customFormat="1" ht="32.25" customHeight="1">
      <c r="A15" s="773"/>
      <c r="B15" s="774" t="s">
        <v>118</v>
      </c>
      <c r="C15" s="768"/>
      <c r="D15" s="775"/>
      <c r="E15" s="1091"/>
      <c r="F15" s="776" t="s">
        <v>94</v>
      </c>
      <c r="G15" s="777">
        <v>0</v>
      </c>
      <c r="H15" s="777">
        <v>0</v>
      </c>
      <c r="I15" s="777">
        <v>0</v>
      </c>
      <c r="J15" s="777">
        <v>0</v>
      </c>
      <c r="K15" s="777">
        <v>0</v>
      </c>
      <c r="L15" s="772">
        <f t="shared" si="1"/>
        <v>0</v>
      </c>
      <c r="N15" s="765"/>
    </row>
    <row r="16" spans="1:14" s="764" customFormat="1" ht="21" customHeight="1">
      <c r="A16" s="773"/>
      <c r="B16" s="1063" t="s">
        <v>120</v>
      </c>
      <c r="C16" s="768"/>
      <c r="D16" s="775"/>
      <c r="E16" s="1091"/>
      <c r="F16" s="776" t="s">
        <v>95</v>
      </c>
      <c r="G16" s="777">
        <v>1300</v>
      </c>
      <c r="H16" s="777">
        <v>0</v>
      </c>
      <c r="I16" s="777">
        <v>0</v>
      </c>
      <c r="J16" s="777">
        <v>650</v>
      </c>
      <c r="K16" s="777">
        <v>650</v>
      </c>
      <c r="L16" s="772">
        <f t="shared" si="1"/>
        <v>1300</v>
      </c>
      <c r="N16" s="765"/>
    </row>
    <row r="17" spans="1:14" s="764" customFormat="1" ht="18" customHeight="1" thickBot="1">
      <c r="A17" s="779"/>
      <c r="B17" s="1066"/>
      <c r="C17" s="780"/>
      <c r="D17" s="781"/>
      <c r="E17" s="1092"/>
      <c r="F17" s="782" t="s">
        <v>99</v>
      </c>
      <c r="G17" s="783">
        <v>2280</v>
      </c>
      <c r="H17" s="783">
        <v>0</v>
      </c>
      <c r="I17" s="783">
        <v>0</v>
      </c>
      <c r="J17" s="783">
        <v>1140</v>
      </c>
      <c r="K17" s="783">
        <v>1140</v>
      </c>
      <c r="L17" s="784">
        <f t="shared" si="1"/>
        <v>2280</v>
      </c>
      <c r="N17" s="765"/>
    </row>
    <row r="18" spans="1:14" s="785" customFormat="1" ht="19.5" customHeight="1">
      <c r="A18" s="766" t="s">
        <v>700</v>
      </c>
      <c r="B18" s="767" t="s">
        <v>90</v>
      </c>
      <c r="C18" s="768"/>
      <c r="D18" s="769" t="s">
        <v>91</v>
      </c>
      <c r="E18" s="1090" t="s">
        <v>27</v>
      </c>
      <c r="F18" s="770" t="s">
        <v>97</v>
      </c>
      <c r="G18" s="771">
        <f>SUM(G19:G22)</f>
        <v>5124</v>
      </c>
      <c r="H18" s="771">
        <v>7</v>
      </c>
      <c r="I18" s="771">
        <f>I19+I20+I21+I22</f>
        <v>0</v>
      </c>
      <c r="J18" s="771">
        <f>SUM(J19:J22)</f>
        <v>117</v>
      </c>
      <c r="K18" s="771">
        <v>2500</v>
      </c>
      <c r="L18" s="772">
        <f t="shared" si="1"/>
        <v>2617</v>
      </c>
      <c r="N18" s="786"/>
    </row>
    <row r="19" spans="1:14" s="785" customFormat="1" ht="30" customHeight="1">
      <c r="A19" s="773"/>
      <c r="B19" s="774" t="s">
        <v>117</v>
      </c>
      <c r="C19" s="768"/>
      <c r="D19" s="775"/>
      <c r="E19" s="1091"/>
      <c r="F19" s="776" t="s">
        <v>98</v>
      </c>
      <c r="G19" s="777">
        <v>224</v>
      </c>
      <c r="H19" s="777">
        <v>7</v>
      </c>
      <c r="I19" s="777">
        <v>0</v>
      </c>
      <c r="J19" s="777">
        <v>17</v>
      </c>
      <c r="K19" s="777">
        <v>100</v>
      </c>
      <c r="L19" s="772">
        <f t="shared" si="1"/>
        <v>117</v>
      </c>
      <c r="N19" s="786"/>
    </row>
    <row r="20" spans="1:14" s="785" customFormat="1" ht="28.5" customHeight="1">
      <c r="A20" s="773"/>
      <c r="B20" s="774" t="s">
        <v>118</v>
      </c>
      <c r="C20" s="768"/>
      <c r="D20" s="775"/>
      <c r="E20" s="1091"/>
      <c r="F20" s="776" t="s">
        <v>94</v>
      </c>
      <c r="G20" s="777">
        <v>0</v>
      </c>
      <c r="H20" s="777">
        <v>0</v>
      </c>
      <c r="I20" s="777">
        <v>0</v>
      </c>
      <c r="J20" s="777">
        <v>0</v>
      </c>
      <c r="K20" s="777">
        <v>0</v>
      </c>
      <c r="L20" s="772">
        <f t="shared" si="1"/>
        <v>0</v>
      </c>
      <c r="N20" s="786"/>
    </row>
    <row r="21" spans="1:14" s="785" customFormat="1" ht="15" customHeight="1">
      <c r="A21" s="773"/>
      <c r="B21" s="1063" t="s">
        <v>121</v>
      </c>
      <c r="C21" s="768"/>
      <c r="D21" s="775"/>
      <c r="E21" s="1091"/>
      <c r="F21" s="776" t="s">
        <v>95</v>
      </c>
      <c r="G21" s="777">
        <v>1824</v>
      </c>
      <c r="H21" s="777">
        <v>0</v>
      </c>
      <c r="I21" s="777">
        <v>0</v>
      </c>
      <c r="J21" s="777">
        <v>100</v>
      </c>
      <c r="K21" s="777">
        <v>862</v>
      </c>
      <c r="L21" s="772">
        <f t="shared" si="1"/>
        <v>962</v>
      </c>
      <c r="N21" s="786"/>
    </row>
    <row r="22" spans="1:14" s="785" customFormat="1" ht="12" customHeight="1" thickBot="1">
      <c r="A22" s="779"/>
      <c r="B22" s="1066"/>
      <c r="C22" s="780"/>
      <c r="D22" s="781"/>
      <c r="E22" s="1092"/>
      <c r="F22" s="782" t="s">
        <v>99</v>
      </c>
      <c r="G22" s="783">
        <v>3076</v>
      </c>
      <c r="H22" s="783">
        <v>0</v>
      </c>
      <c r="I22" s="783">
        <v>0</v>
      </c>
      <c r="J22" s="783">
        <v>0</v>
      </c>
      <c r="K22" s="783">
        <v>1538</v>
      </c>
      <c r="L22" s="784">
        <f t="shared" si="1"/>
        <v>1538</v>
      </c>
      <c r="N22" s="786"/>
    </row>
    <row r="23" spans="1:14" s="785" customFormat="1" ht="19.5" customHeight="1">
      <c r="A23" s="787" t="s">
        <v>703</v>
      </c>
      <c r="B23" s="767" t="s">
        <v>90</v>
      </c>
      <c r="C23" s="788"/>
      <c r="D23" s="789" t="s">
        <v>91</v>
      </c>
      <c r="E23" s="1090" t="s">
        <v>29</v>
      </c>
      <c r="F23" s="790" t="s">
        <v>97</v>
      </c>
      <c r="G23" s="771">
        <v>3100</v>
      </c>
      <c r="H23" s="771">
        <v>0</v>
      </c>
      <c r="I23" s="771">
        <v>0</v>
      </c>
      <c r="J23" s="771">
        <v>100</v>
      </c>
      <c r="K23" s="771">
        <v>1500</v>
      </c>
      <c r="L23" s="772">
        <f t="shared" si="1"/>
        <v>1600</v>
      </c>
      <c r="N23" s="786"/>
    </row>
    <row r="24" spans="1:14" s="785" customFormat="1" ht="27" customHeight="1">
      <c r="A24" s="773"/>
      <c r="B24" s="774" t="s">
        <v>117</v>
      </c>
      <c r="C24" s="791"/>
      <c r="D24" s="775"/>
      <c r="E24" s="1091"/>
      <c r="F24" s="776" t="s">
        <v>98</v>
      </c>
      <c r="G24" s="777">
        <v>250</v>
      </c>
      <c r="H24" s="777">
        <v>0</v>
      </c>
      <c r="I24" s="777">
        <v>0</v>
      </c>
      <c r="J24" s="777">
        <v>100</v>
      </c>
      <c r="K24" s="777">
        <v>75</v>
      </c>
      <c r="L24" s="772">
        <f t="shared" si="1"/>
        <v>175</v>
      </c>
      <c r="N24" s="786"/>
    </row>
    <row r="25" spans="1:14" s="785" customFormat="1" ht="28.5" customHeight="1">
      <c r="A25" s="773"/>
      <c r="B25" s="774" t="s">
        <v>118</v>
      </c>
      <c r="C25" s="791"/>
      <c r="D25" s="792"/>
      <c r="E25" s="1091"/>
      <c r="F25" s="776" t="s">
        <v>94</v>
      </c>
      <c r="G25" s="777">
        <v>0</v>
      </c>
      <c r="H25" s="777">
        <v>0</v>
      </c>
      <c r="I25" s="777">
        <v>0</v>
      </c>
      <c r="J25" s="777">
        <v>0</v>
      </c>
      <c r="K25" s="777">
        <v>0</v>
      </c>
      <c r="L25" s="772">
        <f t="shared" si="1"/>
        <v>0</v>
      </c>
      <c r="N25" s="786"/>
    </row>
    <row r="26" spans="1:14" s="785" customFormat="1" ht="13.5" customHeight="1">
      <c r="A26" s="773"/>
      <c r="B26" s="1063" t="s">
        <v>122</v>
      </c>
      <c r="C26" s="791"/>
      <c r="D26" s="792"/>
      <c r="E26" s="1091"/>
      <c r="F26" s="776" t="s">
        <v>100</v>
      </c>
      <c r="G26" s="777">
        <v>990</v>
      </c>
      <c r="H26" s="777">
        <v>0</v>
      </c>
      <c r="I26" s="777">
        <v>0</v>
      </c>
      <c r="J26" s="777">
        <v>0</v>
      </c>
      <c r="K26" s="777">
        <v>495</v>
      </c>
      <c r="L26" s="772">
        <f t="shared" si="1"/>
        <v>495</v>
      </c>
      <c r="N26" s="786"/>
    </row>
    <row r="27" spans="1:14" s="785" customFormat="1" ht="14.25" customHeight="1" thickBot="1">
      <c r="A27" s="779"/>
      <c r="B27" s="1066"/>
      <c r="C27" s="793"/>
      <c r="D27" s="794"/>
      <c r="E27" s="1092"/>
      <c r="F27" s="782" t="s">
        <v>99</v>
      </c>
      <c r="G27" s="783">
        <v>1860</v>
      </c>
      <c r="H27" s="783">
        <v>0</v>
      </c>
      <c r="I27" s="783">
        <v>0</v>
      </c>
      <c r="J27" s="783">
        <v>0</v>
      </c>
      <c r="K27" s="783">
        <v>930</v>
      </c>
      <c r="L27" s="784">
        <f t="shared" si="1"/>
        <v>930</v>
      </c>
      <c r="N27" s="786"/>
    </row>
    <row r="28" spans="1:14" s="798" customFormat="1" ht="18.75" customHeight="1">
      <c r="A28" s="787" t="s">
        <v>706</v>
      </c>
      <c r="B28" s="795" t="s">
        <v>123</v>
      </c>
      <c r="C28" s="788"/>
      <c r="D28" s="796" t="s">
        <v>101</v>
      </c>
      <c r="E28" s="1067" t="s">
        <v>38</v>
      </c>
      <c r="F28" s="790" t="s">
        <v>97</v>
      </c>
      <c r="G28" s="797">
        <f>SUM(G29:G32)</f>
        <v>515</v>
      </c>
      <c r="H28" s="797">
        <f>SUM(H29:H32)</f>
        <v>5</v>
      </c>
      <c r="I28" s="797">
        <f>SUM(I29:I32)</f>
        <v>31</v>
      </c>
      <c r="J28" s="797">
        <f>SUM(J29:J32)</f>
        <v>0</v>
      </c>
      <c r="K28" s="797">
        <v>479</v>
      </c>
      <c r="L28" s="818">
        <f t="shared" si="1"/>
        <v>510</v>
      </c>
      <c r="N28" s="799"/>
    </row>
    <row r="29" spans="1:14" s="764" customFormat="1" ht="29.25" customHeight="1">
      <c r="A29" s="773"/>
      <c r="B29" s="800" t="s">
        <v>117</v>
      </c>
      <c r="C29" s="791"/>
      <c r="D29" s="801"/>
      <c r="E29" s="1068"/>
      <c r="F29" s="776" t="s">
        <v>98</v>
      </c>
      <c r="G29" s="777">
        <v>36</v>
      </c>
      <c r="H29" s="777">
        <v>5</v>
      </c>
      <c r="I29" s="777">
        <v>31</v>
      </c>
      <c r="J29" s="777">
        <v>0</v>
      </c>
      <c r="K29" s="777">
        <v>0</v>
      </c>
      <c r="L29" s="772">
        <f t="shared" si="1"/>
        <v>31</v>
      </c>
      <c r="N29" s="765"/>
    </row>
    <row r="30" spans="1:14" s="764" customFormat="1" ht="18" customHeight="1">
      <c r="A30" s="773"/>
      <c r="B30" s="800" t="s">
        <v>124</v>
      </c>
      <c r="C30" s="791"/>
      <c r="D30" s="801"/>
      <c r="E30" s="1068"/>
      <c r="F30" s="776" t="s">
        <v>94</v>
      </c>
      <c r="G30" s="777">
        <v>0</v>
      </c>
      <c r="H30" s="777">
        <v>0</v>
      </c>
      <c r="I30" s="777">
        <v>0</v>
      </c>
      <c r="J30" s="777">
        <v>0</v>
      </c>
      <c r="K30" s="777">
        <v>0</v>
      </c>
      <c r="L30" s="772">
        <f t="shared" si="1"/>
        <v>0</v>
      </c>
      <c r="N30" s="765"/>
    </row>
    <row r="31" spans="1:101" s="764" customFormat="1" ht="14.25" customHeight="1">
      <c r="A31" s="773"/>
      <c r="B31" s="1061" t="s">
        <v>125</v>
      </c>
      <c r="C31" s="791"/>
      <c r="D31" s="801"/>
      <c r="E31" s="1068"/>
      <c r="F31" s="776" t="s">
        <v>95</v>
      </c>
      <c r="G31" s="777">
        <v>289</v>
      </c>
      <c r="H31" s="777">
        <v>0</v>
      </c>
      <c r="I31" s="777">
        <v>0</v>
      </c>
      <c r="J31" s="777">
        <v>0</v>
      </c>
      <c r="K31" s="777">
        <v>289</v>
      </c>
      <c r="L31" s="772">
        <f t="shared" si="1"/>
        <v>289</v>
      </c>
      <c r="N31" s="765"/>
      <c r="Q31" s="785"/>
      <c r="R31" s="785"/>
      <c r="S31" s="785"/>
      <c r="T31" s="785"/>
      <c r="U31" s="785"/>
      <c r="V31" s="785"/>
      <c r="W31" s="785"/>
      <c r="X31" s="785"/>
      <c r="Y31" s="785"/>
      <c r="Z31" s="785"/>
      <c r="AA31" s="785"/>
      <c r="AB31" s="785"/>
      <c r="AC31" s="785"/>
      <c r="AD31" s="785"/>
      <c r="AE31" s="785"/>
      <c r="AF31" s="785"/>
      <c r="AG31" s="785"/>
      <c r="AH31" s="785"/>
      <c r="AI31" s="785"/>
      <c r="AJ31" s="785"/>
      <c r="AK31" s="785"/>
      <c r="AL31" s="785"/>
      <c r="AM31" s="785"/>
      <c r="AN31" s="785"/>
      <c r="AO31" s="785"/>
      <c r="AP31" s="785"/>
      <c r="AQ31" s="785"/>
      <c r="AR31" s="785"/>
      <c r="AS31" s="785"/>
      <c r="AT31" s="785"/>
      <c r="AU31" s="785"/>
      <c r="AV31" s="785"/>
      <c r="AW31" s="785"/>
      <c r="AX31" s="785"/>
      <c r="AY31" s="785"/>
      <c r="AZ31" s="785"/>
      <c r="BA31" s="785"/>
      <c r="BB31" s="785"/>
      <c r="BC31" s="785"/>
      <c r="BD31" s="785"/>
      <c r="BE31" s="785"/>
      <c r="BF31" s="785"/>
      <c r="BG31" s="785"/>
      <c r="BH31" s="785"/>
      <c r="BI31" s="785"/>
      <c r="BJ31" s="785"/>
      <c r="BK31" s="785"/>
      <c r="BL31" s="785"/>
      <c r="BM31" s="785"/>
      <c r="BN31" s="785"/>
      <c r="BO31" s="785"/>
      <c r="BP31" s="785"/>
      <c r="BQ31" s="785"/>
      <c r="BR31" s="785"/>
      <c r="BS31" s="785"/>
      <c r="BT31" s="785"/>
      <c r="BU31" s="785"/>
      <c r="BV31" s="785"/>
      <c r="BW31" s="785"/>
      <c r="BX31" s="785"/>
      <c r="BY31" s="785"/>
      <c r="BZ31" s="785"/>
      <c r="CA31" s="785"/>
      <c r="CB31" s="785"/>
      <c r="CC31" s="785"/>
      <c r="CD31" s="785"/>
      <c r="CE31" s="785"/>
      <c r="CF31" s="785"/>
      <c r="CG31" s="785"/>
      <c r="CH31" s="785"/>
      <c r="CI31" s="785"/>
      <c r="CJ31" s="785"/>
      <c r="CK31" s="785"/>
      <c r="CL31" s="785"/>
      <c r="CM31" s="785"/>
      <c r="CN31" s="785"/>
      <c r="CO31" s="785"/>
      <c r="CP31" s="785"/>
      <c r="CQ31" s="785"/>
      <c r="CR31" s="785"/>
      <c r="CS31" s="785"/>
      <c r="CT31" s="785"/>
      <c r="CU31" s="785"/>
      <c r="CV31" s="785"/>
      <c r="CW31" s="785"/>
    </row>
    <row r="32" spans="1:101" s="803" customFormat="1" ht="14.25" customHeight="1" thickBot="1">
      <c r="A32" s="857"/>
      <c r="B32" s="1062"/>
      <c r="C32" s="858"/>
      <c r="D32" s="859"/>
      <c r="E32" s="1069"/>
      <c r="F32" s="776" t="s">
        <v>99</v>
      </c>
      <c r="G32" s="777">
        <v>190</v>
      </c>
      <c r="H32" s="777">
        <v>0</v>
      </c>
      <c r="I32" s="777">
        <v>0</v>
      </c>
      <c r="J32" s="777">
        <v>0</v>
      </c>
      <c r="K32" s="777">
        <v>190</v>
      </c>
      <c r="L32" s="772">
        <f t="shared" si="1"/>
        <v>190</v>
      </c>
      <c r="M32" s="785"/>
      <c r="N32" s="786"/>
      <c r="O32" s="785"/>
      <c r="P32" s="785"/>
      <c r="Q32" s="785"/>
      <c r="R32" s="785"/>
      <c r="S32" s="785"/>
      <c r="T32" s="785"/>
      <c r="U32" s="785"/>
      <c r="V32" s="785"/>
      <c r="W32" s="785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785"/>
      <c r="CM32" s="785"/>
      <c r="CN32" s="785"/>
      <c r="CO32" s="785"/>
      <c r="CP32" s="785"/>
      <c r="CQ32" s="785"/>
      <c r="CR32" s="785"/>
      <c r="CS32" s="785"/>
      <c r="CT32" s="785"/>
      <c r="CU32" s="785"/>
      <c r="CV32" s="785"/>
      <c r="CW32" s="785"/>
    </row>
    <row r="33" spans="1:14" s="745" customFormat="1" ht="13.5" customHeight="1" thickBot="1">
      <c r="A33" s="747"/>
      <c r="B33" s="747"/>
      <c r="C33" s="747"/>
      <c r="D33" s="747"/>
      <c r="E33" s="747"/>
      <c r="F33" s="747"/>
      <c r="G33" s="747"/>
      <c r="H33" s="747"/>
      <c r="I33" s="748"/>
      <c r="J33" s="747"/>
      <c r="K33" s="747"/>
      <c r="L33" s="749" t="s">
        <v>77</v>
      </c>
      <c r="N33" s="746"/>
    </row>
    <row r="34" spans="1:14" s="745" customFormat="1" ht="27.75" customHeight="1">
      <c r="A34" s="1079" t="s">
        <v>78</v>
      </c>
      <c r="B34" s="1082" t="s">
        <v>79</v>
      </c>
      <c r="C34" s="1082" t="s">
        <v>80</v>
      </c>
      <c r="D34" s="1082" t="s">
        <v>81</v>
      </c>
      <c r="E34" s="1088" t="s">
        <v>12</v>
      </c>
      <c r="F34" s="1085" t="s">
        <v>82</v>
      </c>
      <c r="G34" s="1086"/>
      <c r="H34" s="1087"/>
      <c r="I34" s="1072" t="s">
        <v>83</v>
      </c>
      <c r="J34" s="1073"/>
      <c r="K34" s="1073"/>
      <c r="L34" s="1074"/>
      <c r="N34" s="746"/>
    </row>
    <row r="35" spans="1:14" s="745" customFormat="1" ht="9" customHeight="1">
      <c r="A35" s="1080"/>
      <c r="B35" s="1083"/>
      <c r="C35" s="1083"/>
      <c r="D35" s="1083"/>
      <c r="E35" s="1089"/>
      <c r="F35" s="1083" t="s">
        <v>84</v>
      </c>
      <c r="G35" s="1083" t="s">
        <v>85</v>
      </c>
      <c r="H35" s="1070" t="s">
        <v>86</v>
      </c>
      <c r="I35" s="1075"/>
      <c r="J35" s="1076"/>
      <c r="K35" s="1076"/>
      <c r="L35" s="1077"/>
      <c r="N35" s="746"/>
    </row>
    <row r="36" spans="1:14" s="745" customFormat="1" ht="21" customHeight="1" thickBot="1">
      <c r="A36" s="1081"/>
      <c r="B36" s="1084"/>
      <c r="C36" s="1084"/>
      <c r="D36" s="1084"/>
      <c r="E36" s="1071"/>
      <c r="F36" s="1084"/>
      <c r="G36" s="1084"/>
      <c r="H36" s="1071"/>
      <c r="I36" s="750" t="s">
        <v>15</v>
      </c>
      <c r="J36" s="750" t="s">
        <v>16</v>
      </c>
      <c r="K36" s="750" t="s">
        <v>17</v>
      </c>
      <c r="L36" s="751" t="s">
        <v>87</v>
      </c>
      <c r="N36" s="746"/>
    </row>
    <row r="37" spans="1:14" s="757" customFormat="1" ht="8.25" customHeight="1" thickBot="1">
      <c r="A37" s="752">
        <v>1</v>
      </c>
      <c r="B37" s="753">
        <v>2</v>
      </c>
      <c r="C37" s="753">
        <v>3</v>
      </c>
      <c r="D37" s="753">
        <v>4</v>
      </c>
      <c r="E37" s="753">
        <v>5</v>
      </c>
      <c r="F37" s="753">
        <v>6</v>
      </c>
      <c r="G37" s="754">
        <v>7</v>
      </c>
      <c r="H37" s="754">
        <v>8</v>
      </c>
      <c r="I37" s="755">
        <v>9</v>
      </c>
      <c r="J37" s="754">
        <v>10</v>
      </c>
      <c r="K37" s="754">
        <v>11</v>
      </c>
      <c r="L37" s="804">
        <v>12</v>
      </c>
      <c r="N37" s="758"/>
    </row>
    <row r="38" spans="1:101" s="764" customFormat="1" ht="18.75" customHeight="1">
      <c r="A38" s="766">
        <v>6</v>
      </c>
      <c r="B38" s="805" t="s">
        <v>123</v>
      </c>
      <c r="C38" s="768"/>
      <c r="D38" s="806" t="s">
        <v>102</v>
      </c>
      <c r="E38" s="1067" t="s">
        <v>591</v>
      </c>
      <c r="F38" s="770" t="s">
        <v>97</v>
      </c>
      <c r="G38" s="807">
        <f>SUM(G39:G42)</f>
        <v>300</v>
      </c>
      <c r="H38" s="807">
        <f>H39</f>
        <v>19</v>
      </c>
      <c r="I38" s="807">
        <v>0</v>
      </c>
      <c r="J38" s="807">
        <f>J39+J40+J41+J42</f>
        <v>281</v>
      </c>
      <c r="K38" s="807">
        <f>K39+K40+K41+K42</f>
        <v>0</v>
      </c>
      <c r="L38" s="772">
        <f aca="true" t="shared" si="2" ref="L38:L62">I38+J38+K38</f>
        <v>281</v>
      </c>
      <c r="N38" s="765"/>
      <c r="Q38" s="785"/>
      <c r="R38" s="785"/>
      <c r="S38" s="785"/>
      <c r="T38" s="785"/>
      <c r="U38" s="785"/>
      <c r="V38" s="785"/>
      <c r="W38" s="785"/>
      <c r="X38" s="785"/>
      <c r="Y38" s="785"/>
      <c r="Z38" s="785"/>
      <c r="AA38" s="785"/>
      <c r="AB38" s="785"/>
      <c r="AC38" s="785"/>
      <c r="AD38" s="785"/>
      <c r="AE38" s="785"/>
      <c r="AF38" s="785"/>
      <c r="AG38" s="785"/>
      <c r="AH38" s="785"/>
      <c r="AI38" s="785"/>
      <c r="AJ38" s="785"/>
      <c r="AK38" s="785"/>
      <c r="AL38" s="785"/>
      <c r="AM38" s="785"/>
      <c r="AN38" s="785"/>
      <c r="AO38" s="785"/>
      <c r="AP38" s="785"/>
      <c r="AQ38" s="785"/>
      <c r="AR38" s="785"/>
      <c r="AS38" s="785"/>
      <c r="AT38" s="785"/>
      <c r="AU38" s="785"/>
      <c r="AV38" s="785"/>
      <c r="AW38" s="785"/>
      <c r="AX38" s="785"/>
      <c r="AY38" s="785"/>
      <c r="AZ38" s="785"/>
      <c r="BA38" s="785"/>
      <c r="BB38" s="785"/>
      <c r="BC38" s="785"/>
      <c r="BD38" s="785"/>
      <c r="BE38" s="785"/>
      <c r="BF38" s="785"/>
      <c r="BG38" s="785"/>
      <c r="BH38" s="785"/>
      <c r="BI38" s="785"/>
      <c r="BJ38" s="785"/>
      <c r="BK38" s="785"/>
      <c r="BL38" s="785"/>
      <c r="BM38" s="785"/>
      <c r="BN38" s="785"/>
      <c r="BO38" s="785"/>
      <c r="BP38" s="785"/>
      <c r="BQ38" s="785"/>
      <c r="BR38" s="785"/>
      <c r="BS38" s="785"/>
      <c r="BT38" s="785"/>
      <c r="BU38" s="785"/>
      <c r="BV38" s="785"/>
      <c r="BW38" s="785"/>
      <c r="BX38" s="785"/>
      <c r="BY38" s="785"/>
      <c r="BZ38" s="785"/>
      <c r="CA38" s="785"/>
      <c r="CB38" s="785"/>
      <c r="CC38" s="785"/>
      <c r="CD38" s="785"/>
      <c r="CE38" s="785"/>
      <c r="CF38" s="785"/>
      <c r="CG38" s="785"/>
      <c r="CH38" s="785"/>
      <c r="CI38" s="785"/>
      <c r="CJ38" s="785"/>
      <c r="CK38" s="785"/>
      <c r="CL38" s="785"/>
      <c r="CM38" s="785"/>
      <c r="CN38" s="785"/>
      <c r="CO38" s="785"/>
      <c r="CP38" s="785"/>
      <c r="CQ38" s="785"/>
      <c r="CR38" s="785"/>
      <c r="CS38" s="785"/>
      <c r="CT38" s="785"/>
      <c r="CU38" s="785"/>
      <c r="CV38" s="785"/>
      <c r="CW38" s="785"/>
    </row>
    <row r="39" spans="1:101" s="764" customFormat="1" ht="25.5" customHeight="1">
      <c r="A39" s="773"/>
      <c r="B39" s="774" t="s">
        <v>126</v>
      </c>
      <c r="C39" s="768"/>
      <c r="D39" s="775"/>
      <c r="E39" s="1068"/>
      <c r="F39" s="776" t="s">
        <v>98</v>
      </c>
      <c r="G39" s="777">
        <v>98</v>
      </c>
      <c r="H39" s="777">
        <v>19</v>
      </c>
      <c r="I39" s="777">
        <v>0</v>
      </c>
      <c r="J39" s="777">
        <v>79</v>
      </c>
      <c r="K39" s="777">
        <v>0</v>
      </c>
      <c r="L39" s="808">
        <f t="shared" si="2"/>
        <v>79</v>
      </c>
      <c r="N39" s="765"/>
      <c r="Q39" s="785"/>
      <c r="R39" s="785"/>
      <c r="S39" s="785"/>
      <c r="T39" s="785"/>
      <c r="U39" s="785"/>
      <c r="V39" s="785"/>
      <c r="W39" s="785"/>
      <c r="X39" s="785"/>
      <c r="Y39" s="785"/>
      <c r="Z39" s="785"/>
      <c r="AA39" s="785"/>
      <c r="AB39" s="785"/>
      <c r="AC39" s="785"/>
      <c r="AD39" s="785"/>
      <c r="AE39" s="785"/>
      <c r="AF39" s="785"/>
      <c r="AG39" s="785"/>
      <c r="AH39" s="785"/>
      <c r="AI39" s="785"/>
      <c r="AJ39" s="785"/>
      <c r="AK39" s="785"/>
      <c r="AL39" s="785"/>
      <c r="AM39" s="785"/>
      <c r="AN39" s="785"/>
      <c r="AO39" s="785"/>
      <c r="AP39" s="785"/>
      <c r="AQ39" s="785"/>
      <c r="AR39" s="785"/>
      <c r="AS39" s="785"/>
      <c r="AT39" s="785"/>
      <c r="AU39" s="785"/>
      <c r="AV39" s="785"/>
      <c r="AW39" s="785"/>
      <c r="AX39" s="785"/>
      <c r="AY39" s="785"/>
      <c r="AZ39" s="785"/>
      <c r="BA39" s="785"/>
      <c r="BB39" s="785"/>
      <c r="BC39" s="785"/>
      <c r="BD39" s="785"/>
      <c r="BE39" s="785"/>
      <c r="BF39" s="785"/>
      <c r="BG39" s="785"/>
      <c r="BH39" s="785"/>
      <c r="BI39" s="785"/>
      <c r="BJ39" s="785"/>
      <c r="BK39" s="785"/>
      <c r="BL39" s="785"/>
      <c r="BM39" s="785"/>
      <c r="BN39" s="785"/>
      <c r="BO39" s="785"/>
      <c r="BP39" s="785"/>
      <c r="BQ39" s="785"/>
      <c r="BR39" s="785"/>
      <c r="BS39" s="785"/>
      <c r="BT39" s="785"/>
      <c r="BU39" s="785"/>
      <c r="BV39" s="785"/>
      <c r="BW39" s="785"/>
      <c r="BX39" s="785"/>
      <c r="BY39" s="785"/>
      <c r="BZ39" s="785"/>
      <c r="CA39" s="785"/>
      <c r="CB39" s="785"/>
      <c r="CC39" s="785"/>
      <c r="CD39" s="785"/>
      <c r="CE39" s="785"/>
      <c r="CF39" s="785"/>
      <c r="CG39" s="785"/>
      <c r="CH39" s="785"/>
      <c r="CI39" s="785"/>
      <c r="CJ39" s="785"/>
      <c r="CK39" s="785"/>
      <c r="CL39" s="785"/>
      <c r="CM39" s="785"/>
      <c r="CN39" s="785"/>
      <c r="CO39" s="785"/>
      <c r="CP39" s="785"/>
      <c r="CQ39" s="785"/>
      <c r="CR39" s="785"/>
      <c r="CS39" s="785"/>
      <c r="CT39" s="785"/>
      <c r="CU39" s="785"/>
      <c r="CV39" s="785"/>
      <c r="CW39" s="785"/>
    </row>
    <row r="40" spans="1:101" s="764" customFormat="1" ht="18.75" customHeight="1">
      <c r="A40" s="773"/>
      <c r="B40" s="774" t="s">
        <v>124</v>
      </c>
      <c r="C40" s="768"/>
      <c r="D40" s="775"/>
      <c r="E40" s="1068"/>
      <c r="F40" s="776" t="s">
        <v>94</v>
      </c>
      <c r="G40" s="777">
        <v>0</v>
      </c>
      <c r="H40" s="777">
        <v>0</v>
      </c>
      <c r="I40" s="777">
        <v>0</v>
      </c>
      <c r="J40" s="777">
        <v>0</v>
      </c>
      <c r="K40" s="777">
        <v>0</v>
      </c>
      <c r="L40" s="808">
        <f t="shared" si="2"/>
        <v>0</v>
      </c>
      <c r="N40" s="765"/>
      <c r="Q40" s="785"/>
      <c r="R40" s="785"/>
      <c r="S40" s="785"/>
      <c r="T40" s="785"/>
      <c r="U40" s="785"/>
      <c r="V40" s="785"/>
      <c r="W40" s="785"/>
      <c r="X40" s="785"/>
      <c r="Y40" s="785"/>
      <c r="Z40" s="785"/>
      <c r="AA40" s="785"/>
      <c r="AB40" s="785"/>
      <c r="AC40" s="785"/>
      <c r="AD40" s="785"/>
      <c r="AE40" s="785"/>
      <c r="AF40" s="785"/>
      <c r="AG40" s="785"/>
      <c r="AH40" s="785"/>
      <c r="AI40" s="785"/>
      <c r="AJ40" s="785"/>
      <c r="AK40" s="785"/>
      <c r="AL40" s="785"/>
      <c r="AM40" s="785"/>
      <c r="AN40" s="785"/>
      <c r="AO40" s="785"/>
      <c r="AP40" s="785"/>
      <c r="AQ40" s="785"/>
      <c r="AR40" s="785"/>
      <c r="AS40" s="785"/>
      <c r="AT40" s="785"/>
      <c r="AU40" s="785"/>
      <c r="AV40" s="785"/>
      <c r="AW40" s="785"/>
      <c r="AX40" s="785"/>
      <c r="AY40" s="785"/>
      <c r="AZ40" s="785"/>
      <c r="BA40" s="785"/>
      <c r="BB40" s="785"/>
      <c r="BC40" s="785"/>
      <c r="BD40" s="785"/>
      <c r="BE40" s="785"/>
      <c r="BF40" s="785"/>
      <c r="BG40" s="785"/>
      <c r="BH40" s="785"/>
      <c r="BI40" s="785"/>
      <c r="BJ40" s="785"/>
      <c r="BK40" s="785"/>
      <c r="BL40" s="785"/>
      <c r="BM40" s="785"/>
      <c r="BN40" s="785"/>
      <c r="BO40" s="785"/>
      <c r="BP40" s="785"/>
      <c r="BQ40" s="785"/>
      <c r="BR40" s="785"/>
      <c r="BS40" s="785"/>
      <c r="BT40" s="785"/>
      <c r="BU40" s="785"/>
      <c r="BV40" s="785"/>
      <c r="BW40" s="785"/>
      <c r="BX40" s="785"/>
      <c r="BY40" s="785"/>
      <c r="BZ40" s="785"/>
      <c r="CA40" s="785"/>
      <c r="CB40" s="785"/>
      <c r="CC40" s="785"/>
      <c r="CD40" s="785"/>
      <c r="CE40" s="785"/>
      <c r="CF40" s="785"/>
      <c r="CG40" s="785"/>
      <c r="CH40" s="785"/>
      <c r="CI40" s="785"/>
      <c r="CJ40" s="785"/>
      <c r="CK40" s="785"/>
      <c r="CL40" s="785"/>
      <c r="CM40" s="785"/>
      <c r="CN40" s="785"/>
      <c r="CO40" s="785"/>
      <c r="CP40" s="785"/>
      <c r="CQ40" s="785"/>
      <c r="CR40" s="785"/>
      <c r="CS40" s="785"/>
      <c r="CT40" s="785"/>
      <c r="CU40" s="785"/>
      <c r="CV40" s="785"/>
      <c r="CW40" s="785"/>
    </row>
    <row r="41" spans="1:14" s="764" customFormat="1" ht="18.75" customHeight="1">
      <c r="A41" s="773"/>
      <c r="B41" s="1063" t="s">
        <v>127</v>
      </c>
      <c r="C41" s="768"/>
      <c r="D41" s="775"/>
      <c r="E41" s="1068"/>
      <c r="F41" s="809" t="s">
        <v>103</v>
      </c>
      <c r="G41" s="777">
        <v>0</v>
      </c>
      <c r="H41" s="777">
        <v>0</v>
      </c>
      <c r="I41" s="777">
        <v>0</v>
      </c>
      <c r="J41" s="777">
        <v>0</v>
      </c>
      <c r="K41" s="777">
        <v>0</v>
      </c>
      <c r="L41" s="808">
        <f t="shared" si="2"/>
        <v>0</v>
      </c>
      <c r="N41" s="765"/>
    </row>
    <row r="42" spans="1:14" s="764" customFormat="1" ht="18" customHeight="1" thickBot="1">
      <c r="A42" s="779"/>
      <c r="B42" s="1064"/>
      <c r="C42" s="780"/>
      <c r="D42" s="781"/>
      <c r="E42" s="1093"/>
      <c r="F42" s="782" t="s">
        <v>99</v>
      </c>
      <c r="G42" s="783">
        <v>202</v>
      </c>
      <c r="H42" s="783">
        <v>0</v>
      </c>
      <c r="I42" s="810">
        <v>0</v>
      </c>
      <c r="J42" s="783">
        <v>202</v>
      </c>
      <c r="K42" s="783">
        <v>0</v>
      </c>
      <c r="L42" s="784">
        <f t="shared" si="2"/>
        <v>202</v>
      </c>
      <c r="N42" s="765"/>
    </row>
    <row r="43" spans="1:14" s="764" customFormat="1" ht="18.75" customHeight="1">
      <c r="A43" s="766" t="s">
        <v>712</v>
      </c>
      <c r="B43" s="805" t="s">
        <v>123</v>
      </c>
      <c r="C43" s="768"/>
      <c r="D43" s="796" t="s">
        <v>104</v>
      </c>
      <c r="E43" s="1067" t="s">
        <v>105</v>
      </c>
      <c r="F43" s="770" t="s">
        <v>97</v>
      </c>
      <c r="G43" s="807">
        <f>SUM(G44:G47)</f>
        <v>1609</v>
      </c>
      <c r="H43" s="807">
        <f>H44</f>
        <v>9</v>
      </c>
      <c r="I43" s="807">
        <v>0</v>
      </c>
      <c r="J43" s="807">
        <v>0</v>
      </c>
      <c r="K43" s="807">
        <f>K44+K45+K46+K47</f>
        <v>200</v>
      </c>
      <c r="L43" s="772">
        <f t="shared" si="2"/>
        <v>200</v>
      </c>
      <c r="N43" s="765"/>
    </row>
    <row r="44" spans="1:14" s="764" customFormat="1" ht="28.5" customHeight="1">
      <c r="A44" s="773"/>
      <c r="B44" s="774" t="s">
        <v>126</v>
      </c>
      <c r="C44" s="768"/>
      <c r="D44" s="775"/>
      <c r="E44" s="1068"/>
      <c r="F44" s="776" t="s">
        <v>98</v>
      </c>
      <c r="G44" s="777">
        <v>109</v>
      </c>
      <c r="H44" s="777">
        <v>9</v>
      </c>
      <c r="I44" s="811">
        <v>0</v>
      </c>
      <c r="J44" s="811">
        <v>0</v>
      </c>
      <c r="K44" s="811">
        <v>100</v>
      </c>
      <c r="L44" s="808">
        <f t="shared" si="2"/>
        <v>100</v>
      </c>
      <c r="N44" s="765"/>
    </row>
    <row r="45" spans="1:14" s="764" customFormat="1" ht="18.75" customHeight="1">
      <c r="A45" s="773"/>
      <c r="B45" s="774" t="s">
        <v>124</v>
      </c>
      <c r="C45" s="768"/>
      <c r="D45" s="775"/>
      <c r="E45" s="1068"/>
      <c r="F45" s="776" t="s">
        <v>94</v>
      </c>
      <c r="G45" s="777">
        <v>0</v>
      </c>
      <c r="H45" s="777">
        <v>0</v>
      </c>
      <c r="I45" s="811">
        <v>0</v>
      </c>
      <c r="J45" s="811">
        <v>0</v>
      </c>
      <c r="K45" s="811">
        <v>0</v>
      </c>
      <c r="L45" s="808">
        <f t="shared" si="2"/>
        <v>0</v>
      </c>
      <c r="N45" s="765"/>
    </row>
    <row r="46" spans="1:14" s="764" customFormat="1" ht="18.75" customHeight="1">
      <c r="A46" s="773"/>
      <c r="B46" s="1063" t="s">
        <v>128</v>
      </c>
      <c r="C46" s="768"/>
      <c r="D46" s="775"/>
      <c r="E46" s="1068"/>
      <c r="F46" s="809" t="s">
        <v>103</v>
      </c>
      <c r="G46" s="777">
        <v>500</v>
      </c>
      <c r="H46" s="777">
        <v>0</v>
      </c>
      <c r="I46" s="811">
        <v>0</v>
      </c>
      <c r="J46" s="811">
        <v>0</v>
      </c>
      <c r="K46" s="811">
        <v>0</v>
      </c>
      <c r="L46" s="808">
        <f t="shared" si="2"/>
        <v>0</v>
      </c>
      <c r="N46" s="765"/>
    </row>
    <row r="47" spans="1:14" s="764" customFormat="1" ht="18.75" customHeight="1" thickBot="1">
      <c r="A47" s="779"/>
      <c r="B47" s="1066"/>
      <c r="C47" s="780"/>
      <c r="D47" s="781"/>
      <c r="E47" s="1093"/>
      <c r="F47" s="782" t="s">
        <v>99</v>
      </c>
      <c r="G47" s="783">
        <v>1000</v>
      </c>
      <c r="H47" s="783">
        <v>0</v>
      </c>
      <c r="I47" s="783">
        <v>0</v>
      </c>
      <c r="J47" s="783">
        <v>0</v>
      </c>
      <c r="K47" s="783">
        <v>100</v>
      </c>
      <c r="L47" s="784">
        <f t="shared" si="2"/>
        <v>100</v>
      </c>
      <c r="N47" s="765"/>
    </row>
    <row r="48" spans="1:14" s="764" customFormat="1" ht="18.75" customHeight="1">
      <c r="A48" s="766" t="s">
        <v>715</v>
      </c>
      <c r="B48" s="805" t="s">
        <v>123</v>
      </c>
      <c r="C48" s="768"/>
      <c r="D48" s="796" t="s">
        <v>104</v>
      </c>
      <c r="E48" s="1067" t="s">
        <v>40</v>
      </c>
      <c r="F48" s="770" t="s">
        <v>97</v>
      </c>
      <c r="G48" s="807">
        <f>SUM(G49:G52)</f>
        <v>339</v>
      </c>
      <c r="H48" s="807">
        <f>H49</f>
        <v>8</v>
      </c>
      <c r="I48" s="807">
        <f>I49</f>
        <v>0</v>
      </c>
      <c r="J48" s="807">
        <v>0</v>
      </c>
      <c r="K48" s="807">
        <f>K49+K50+K51+K52</f>
        <v>300</v>
      </c>
      <c r="L48" s="772">
        <f t="shared" si="2"/>
        <v>300</v>
      </c>
      <c r="N48" s="765"/>
    </row>
    <row r="49" spans="1:14" s="764" customFormat="1" ht="25.5" customHeight="1">
      <c r="A49" s="773"/>
      <c r="B49" s="774" t="s">
        <v>126</v>
      </c>
      <c r="C49" s="768"/>
      <c r="D49" s="775"/>
      <c r="E49" s="1068"/>
      <c r="F49" s="776" t="s">
        <v>98</v>
      </c>
      <c r="G49" s="777">
        <v>114</v>
      </c>
      <c r="H49" s="777">
        <v>8</v>
      </c>
      <c r="I49" s="811">
        <v>0</v>
      </c>
      <c r="J49" s="811">
        <v>0</v>
      </c>
      <c r="K49" s="811">
        <v>75</v>
      </c>
      <c r="L49" s="808">
        <f t="shared" si="2"/>
        <v>75</v>
      </c>
      <c r="N49" s="765"/>
    </row>
    <row r="50" spans="1:14" s="764" customFormat="1" ht="18.75" customHeight="1">
      <c r="A50" s="773"/>
      <c r="B50" s="774" t="s">
        <v>124</v>
      </c>
      <c r="C50" s="768"/>
      <c r="D50" s="775"/>
      <c r="E50" s="1068"/>
      <c r="F50" s="776" t="s">
        <v>94</v>
      </c>
      <c r="G50" s="777">
        <v>0</v>
      </c>
      <c r="H50" s="777">
        <v>0</v>
      </c>
      <c r="I50" s="811">
        <v>0</v>
      </c>
      <c r="J50" s="811">
        <v>0</v>
      </c>
      <c r="K50" s="811">
        <v>0</v>
      </c>
      <c r="L50" s="808">
        <f t="shared" si="2"/>
        <v>0</v>
      </c>
      <c r="N50" s="765"/>
    </row>
    <row r="51" spans="1:14" s="764" customFormat="1" ht="18.75" customHeight="1">
      <c r="A51" s="773"/>
      <c r="B51" s="1063" t="s">
        <v>129</v>
      </c>
      <c r="C51" s="768"/>
      <c r="D51" s="775"/>
      <c r="E51" s="1068"/>
      <c r="F51" s="809" t="s">
        <v>103</v>
      </c>
      <c r="G51" s="777">
        <v>0</v>
      </c>
      <c r="H51" s="777">
        <v>0</v>
      </c>
      <c r="I51" s="811">
        <v>0</v>
      </c>
      <c r="J51" s="811">
        <v>0</v>
      </c>
      <c r="K51" s="811">
        <v>0</v>
      </c>
      <c r="L51" s="808">
        <f t="shared" si="2"/>
        <v>0</v>
      </c>
      <c r="N51" s="765"/>
    </row>
    <row r="52" spans="1:14" s="764" customFormat="1" ht="18.75" customHeight="1" thickBot="1">
      <c r="A52" s="779"/>
      <c r="B52" s="1066"/>
      <c r="C52" s="780"/>
      <c r="D52" s="781"/>
      <c r="E52" s="1093"/>
      <c r="F52" s="782" t="s">
        <v>99</v>
      </c>
      <c r="G52" s="783">
        <v>225</v>
      </c>
      <c r="H52" s="783">
        <v>0</v>
      </c>
      <c r="I52" s="783">
        <v>0</v>
      </c>
      <c r="J52" s="783">
        <v>0</v>
      </c>
      <c r="K52" s="783">
        <v>225</v>
      </c>
      <c r="L52" s="784">
        <f t="shared" si="2"/>
        <v>225</v>
      </c>
      <c r="N52" s="765"/>
    </row>
    <row r="53" spans="1:14" s="785" customFormat="1" ht="15.75" hidden="1">
      <c r="A53" s="812" t="s">
        <v>106</v>
      </c>
      <c r="B53" s="805" t="s">
        <v>123</v>
      </c>
      <c r="C53" s="768"/>
      <c r="D53" s="801">
        <v>600.60016</v>
      </c>
      <c r="E53" s="813"/>
      <c r="F53" s="770" t="s">
        <v>97</v>
      </c>
      <c r="G53" s="807">
        <v>0</v>
      </c>
      <c r="H53" s="807">
        <v>0</v>
      </c>
      <c r="I53" s="807">
        <v>0</v>
      </c>
      <c r="J53" s="807">
        <f>J54+J55+J56+J57</f>
        <v>0</v>
      </c>
      <c r="K53" s="807">
        <f>K54+K55+K56+K57</f>
        <v>0</v>
      </c>
      <c r="L53" s="772">
        <f t="shared" si="2"/>
        <v>0</v>
      </c>
      <c r="N53" s="786"/>
    </row>
    <row r="54" spans="1:14" s="785" customFormat="1" ht="15.75" hidden="1">
      <c r="A54" s="773"/>
      <c r="B54" s="774" t="s">
        <v>130</v>
      </c>
      <c r="C54" s="768"/>
      <c r="D54" s="801"/>
      <c r="E54" s="813"/>
      <c r="F54" s="776" t="s">
        <v>107</v>
      </c>
      <c r="G54" s="814">
        <v>0</v>
      </c>
      <c r="H54" s="777">
        <v>0</v>
      </c>
      <c r="I54" s="777">
        <v>0</v>
      </c>
      <c r="J54" s="777">
        <v>0</v>
      </c>
      <c r="K54" s="777">
        <v>0</v>
      </c>
      <c r="L54" s="808">
        <f t="shared" si="2"/>
        <v>0</v>
      </c>
      <c r="N54" s="786"/>
    </row>
    <row r="55" spans="1:14" s="785" customFormat="1" ht="15.75" hidden="1">
      <c r="A55" s="773"/>
      <c r="B55" s="774" t="s">
        <v>131</v>
      </c>
      <c r="C55" s="768"/>
      <c r="D55" s="801"/>
      <c r="E55" s="813"/>
      <c r="F55" s="776" t="s">
        <v>94</v>
      </c>
      <c r="G55" s="777">
        <v>0</v>
      </c>
      <c r="H55" s="777">
        <v>0</v>
      </c>
      <c r="I55" s="777">
        <v>0</v>
      </c>
      <c r="J55" s="777">
        <v>0</v>
      </c>
      <c r="K55" s="777">
        <v>0</v>
      </c>
      <c r="L55" s="808">
        <f t="shared" si="2"/>
        <v>0</v>
      </c>
      <c r="N55" s="786"/>
    </row>
    <row r="56" spans="1:14" s="785" customFormat="1" ht="15.75" customHeight="1" hidden="1">
      <c r="A56" s="773"/>
      <c r="B56" s="1063" t="s">
        <v>132</v>
      </c>
      <c r="C56" s="768"/>
      <c r="D56" s="801"/>
      <c r="E56" s="813"/>
      <c r="F56" s="776" t="s">
        <v>95</v>
      </c>
      <c r="G56" s="777">
        <v>0</v>
      </c>
      <c r="H56" s="777">
        <v>0</v>
      </c>
      <c r="I56" s="777">
        <v>0</v>
      </c>
      <c r="J56" s="777">
        <v>0</v>
      </c>
      <c r="K56" s="777">
        <v>0</v>
      </c>
      <c r="L56" s="808">
        <f t="shared" si="2"/>
        <v>0</v>
      </c>
      <c r="N56" s="786"/>
    </row>
    <row r="57" spans="1:14" s="785" customFormat="1" ht="15.75" customHeight="1" hidden="1" thickBot="1">
      <c r="A57" s="779"/>
      <c r="B57" s="1066"/>
      <c r="C57" s="780"/>
      <c r="D57" s="802"/>
      <c r="E57" s="815"/>
      <c r="F57" s="782" t="s">
        <v>99</v>
      </c>
      <c r="G57" s="783">
        <v>0</v>
      </c>
      <c r="H57" s="783">
        <v>0</v>
      </c>
      <c r="I57" s="783">
        <v>0</v>
      </c>
      <c r="J57" s="783">
        <v>0</v>
      </c>
      <c r="K57" s="783">
        <v>0</v>
      </c>
      <c r="L57" s="784">
        <f t="shared" si="2"/>
        <v>0</v>
      </c>
      <c r="N57" s="786"/>
    </row>
    <row r="58" spans="1:14" s="785" customFormat="1" ht="20.25" customHeight="1">
      <c r="A58" s="816" t="s">
        <v>106</v>
      </c>
      <c r="B58" s="805" t="s">
        <v>133</v>
      </c>
      <c r="C58" s="817"/>
      <c r="D58" s="796" t="s">
        <v>108</v>
      </c>
      <c r="E58" s="1067" t="s">
        <v>577</v>
      </c>
      <c r="F58" s="790" t="s">
        <v>97</v>
      </c>
      <c r="G58" s="797">
        <f>SUM(G59:G62)</f>
        <v>800</v>
      </c>
      <c r="H58" s="797">
        <f>SUM(H59:H62)</f>
        <v>189</v>
      </c>
      <c r="I58" s="797">
        <v>0</v>
      </c>
      <c r="J58" s="797">
        <f>J59+J60+J61+J62</f>
        <v>611</v>
      </c>
      <c r="K58" s="797">
        <f>K59+K60+K61+K62</f>
        <v>0</v>
      </c>
      <c r="L58" s="818">
        <f t="shared" si="2"/>
        <v>611</v>
      </c>
      <c r="N58" s="786"/>
    </row>
    <row r="59" spans="1:14" s="785" customFormat="1" ht="25.5">
      <c r="A59" s="773"/>
      <c r="B59" s="774" t="s">
        <v>126</v>
      </c>
      <c r="C59" s="768"/>
      <c r="D59" s="801"/>
      <c r="E59" s="1068"/>
      <c r="F59" s="776" t="s">
        <v>107</v>
      </c>
      <c r="G59" s="777">
        <f>H59+L59</f>
        <v>92</v>
      </c>
      <c r="H59" s="777">
        <f>88+4</f>
        <v>92</v>
      </c>
      <c r="I59" s="777">
        <v>0</v>
      </c>
      <c r="J59" s="777">
        <v>0</v>
      </c>
      <c r="K59" s="777">
        <v>0</v>
      </c>
      <c r="L59" s="808">
        <f t="shared" si="2"/>
        <v>0</v>
      </c>
      <c r="N59" s="786"/>
    </row>
    <row r="60" spans="1:14" s="785" customFormat="1" ht="18.75" customHeight="1">
      <c r="A60" s="773"/>
      <c r="B60" s="774" t="s">
        <v>134</v>
      </c>
      <c r="C60" s="768"/>
      <c r="D60" s="801"/>
      <c r="E60" s="1068"/>
      <c r="F60" s="776" t="s">
        <v>94</v>
      </c>
      <c r="G60" s="777">
        <f>H60+L60</f>
        <v>0</v>
      </c>
      <c r="H60" s="777">
        <v>0</v>
      </c>
      <c r="I60" s="777">
        <v>0</v>
      </c>
      <c r="J60" s="777">
        <v>0</v>
      </c>
      <c r="K60" s="777">
        <v>0</v>
      </c>
      <c r="L60" s="808">
        <f t="shared" si="2"/>
        <v>0</v>
      </c>
      <c r="N60" s="786"/>
    </row>
    <row r="61" spans="1:14" s="785" customFormat="1" ht="18.75" customHeight="1">
      <c r="A61" s="773"/>
      <c r="B61" s="1063" t="s">
        <v>135</v>
      </c>
      <c r="C61" s="768"/>
      <c r="D61" s="801"/>
      <c r="E61" s="1068"/>
      <c r="F61" s="776" t="s">
        <v>95</v>
      </c>
      <c r="G61" s="777">
        <f>H61+L61</f>
        <v>308</v>
      </c>
      <c r="H61" s="777">
        <v>97</v>
      </c>
      <c r="I61" s="777">
        <v>0</v>
      </c>
      <c r="J61" s="777">
        <v>211</v>
      </c>
      <c r="K61" s="777">
        <v>0</v>
      </c>
      <c r="L61" s="808">
        <f t="shared" si="2"/>
        <v>211</v>
      </c>
      <c r="N61" s="786"/>
    </row>
    <row r="62" spans="1:14" s="785" customFormat="1" ht="18.75" customHeight="1" thickBot="1">
      <c r="A62" s="779"/>
      <c r="B62" s="1066"/>
      <c r="C62" s="780"/>
      <c r="D62" s="802"/>
      <c r="E62" s="1093"/>
      <c r="F62" s="782" t="s">
        <v>109</v>
      </c>
      <c r="G62" s="783">
        <f>J62</f>
        <v>400</v>
      </c>
      <c r="H62" s="783">
        <v>0</v>
      </c>
      <c r="I62" s="783">
        <v>0</v>
      </c>
      <c r="J62" s="783">
        <v>400</v>
      </c>
      <c r="K62" s="783">
        <v>0</v>
      </c>
      <c r="L62" s="784">
        <f t="shared" si="2"/>
        <v>400</v>
      </c>
      <c r="N62" s="786"/>
    </row>
    <row r="63" spans="1:14" s="785" customFormat="1" ht="18.75" customHeight="1" hidden="1">
      <c r="A63" s="819"/>
      <c r="B63" s="820"/>
      <c r="C63" s="819"/>
      <c r="D63" s="821"/>
      <c r="E63" s="821"/>
      <c r="F63" s="822"/>
      <c r="G63" s="823"/>
      <c r="H63" s="823"/>
      <c r="I63" s="823"/>
      <c r="J63" s="823"/>
      <c r="K63" s="823"/>
      <c r="L63" s="824"/>
      <c r="N63" s="786"/>
    </row>
    <row r="64" spans="1:14" s="785" customFormat="1" ht="18.75" customHeight="1" hidden="1" thickBot="1">
      <c r="A64" s="819"/>
      <c r="B64" s="820"/>
      <c r="C64" s="819"/>
      <c r="D64" s="821"/>
      <c r="E64" s="821"/>
      <c r="F64" s="822"/>
      <c r="G64" s="823"/>
      <c r="H64" s="823"/>
      <c r="I64" s="823"/>
      <c r="J64" s="823"/>
      <c r="K64" s="823"/>
      <c r="L64" s="824"/>
      <c r="N64" s="786"/>
    </row>
    <row r="65" spans="1:14" s="785" customFormat="1" ht="20.25" customHeight="1" hidden="1">
      <c r="A65" s="787" t="s">
        <v>110</v>
      </c>
      <c r="B65" s="825" t="s">
        <v>136</v>
      </c>
      <c r="C65" s="817"/>
      <c r="D65" s="796" t="s">
        <v>111</v>
      </c>
      <c r="E65" s="826"/>
      <c r="F65" s="790" t="s">
        <v>97</v>
      </c>
      <c r="G65" s="797">
        <v>0</v>
      </c>
      <c r="H65" s="797">
        <v>0</v>
      </c>
      <c r="I65" s="797">
        <v>0</v>
      </c>
      <c r="J65" s="797">
        <f>J66+J67+J68+J69</f>
        <v>0</v>
      </c>
      <c r="K65" s="797">
        <f>K66+K67+K68+K69</f>
        <v>0</v>
      </c>
      <c r="L65" s="818">
        <f aca="true" t="shared" si="3" ref="L65:L74">I65+J65+K65</f>
        <v>0</v>
      </c>
      <c r="N65" s="786"/>
    </row>
    <row r="66" spans="1:14" s="785" customFormat="1" ht="18" customHeight="1" hidden="1">
      <c r="A66" s="773"/>
      <c r="B66" s="774" t="s">
        <v>130</v>
      </c>
      <c r="C66" s="768"/>
      <c r="D66" s="801"/>
      <c r="E66" s="813"/>
      <c r="F66" s="776" t="s">
        <v>107</v>
      </c>
      <c r="G66" s="777">
        <v>0</v>
      </c>
      <c r="H66" s="777">
        <v>0</v>
      </c>
      <c r="I66" s="777">
        <v>0</v>
      </c>
      <c r="J66" s="777">
        <v>0</v>
      </c>
      <c r="K66" s="777">
        <v>0</v>
      </c>
      <c r="L66" s="808">
        <f t="shared" si="3"/>
        <v>0</v>
      </c>
      <c r="N66" s="786"/>
    </row>
    <row r="67" spans="1:14" s="785" customFormat="1" ht="18.75" customHeight="1" hidden="1">
      <c r="A67" s="773"/>
      <c r="B67" s="774" t="s">
        <v>131</v>
      </c>
      <c r="C67" s="768"/>
      <c r="D67" s="801"/>
      <c r="E67" s="813"/>
      <c r="F67" s="776" t="s">
        <v>94</v>
      </c>
      <c r="G67" s="777">
        <v>0</v>
      </c>
      <c r="H67" s="777">
        <v>0</v>
      </c>
      <c r="I67" s="777">
        <v>0</v>
      </c>
      <c r="J67" s="777">
        <v>0</v>
      </c>
      <c r="K67" s="777">
        <v>0</v>
      </c>
      <c r="L67" s="808">
        <f t="shared" si="3"/>
        <v>0</v>
      </c>
      <c r="N67" s="786"/>
    </row>
    <row r="68" spans="1:14" s="785" customFormat="1" ht="18.75" customHeight="1" hidden="1">
      <c r="A68" s="773"/>
      <c r="B68" s="1063" t="s">
        <v>137</v>
      </c>
      <c r="C68" s="768"/>
      <c r="D68" s="801"/>
      <c r="E68" s="813"/>
      <c r="F68" s="776" t="s">
        <v>95</v>
      </c>
      <c r="G68" s="777">
        <v>0</v>
      </c>
      <c r="H68" s="777">
        <v>0</v>
      </c>
      <c r="I68" s="777">
        <v>0</v>
      </c>
      <c r="J68" s="777">
        <v>0</v>
      </c>
      <c r="K68" s="777">
        <v>0</v>
      </c>
      <c r="L68" s="808">
        <f t="shared" si="3"/>
        <v>0</v>
      </c>
      <c r="N68" s="786"/>
    </row>
    <row r="69" spans="1:14" s="785" customFormat="1" ht="18.75" customHeight="1" hidden="1" thickBot="1">
      <c r="A69" s="779"/>
      <c r="B69" s="1066"/>
      <c r="C69" s="780"/>
      <c r="D69" s="802"/>
      <c r="E69" s="815"/>
      <c r="F69" s="782" t="s">
        <v>99</v>
      </c>
      <c r="G69" s="783">
        <v>0</v>
      </c>
      <c r="H69" s="783"/>
      <c r="I69" s="783">
        <v>0</v>
      </c>
      <c r="J69" s="783">
        <v>0</v>
      </c>
      <c r="K69" s="783">
        <v>0</v>
      </c>
      <c r="L69" s="784">
        <f t="shared" si="3"/>
        <v>0</v>
      </c>
      <c r="N69" s="786"/>
    </row>
    <row r="70" spans="1:14" s="785" customFormat="1" ht="20.25" customHeight="1" hidden="1">
      <c r="A70" s="766" t="s">
        <v>112</v>
      </c>
      <c r="B70" s="805" t="s">
        <v>123</v>
      </c>
      <c r="C70" s="768"/>
      <c r="D70" s="801" t="s">
        <v>113</v>
      </c>
      <c r="E70" s="813"/>
      <c r="F70" s="770" t="s">
        <v>97</v>
      </c>
      <c r="G70" s="807">
        <v>0</v>
      </c>
      <c r="H70" s="807">
        <v>0</v>
      </c>
      <c r="I70" s="807">
        <v>0</v>
      </c>
      <c r="J70" s="807">
        <v>0</v>
      </c>
      <c r="K70" s="807">
        <v>0</v>
      </c>
      <c r="L70" s="772">
        <f t="shared" si="3"/>
        <v>0</v>
      </c>
      <c r="N70" s="786"/>
    </row>
    <row r="71" spans="1:14" s="785" customFormat="1" ht="18.75" customHeight="1" hidden="1">
      <c r="A71" s="773"/>
      <c r="B71" s="774" t="s">
        <v>130</v>
      </c>
      <c r="C71" s="791"/>
      <c r="D71" s="801"/>
      <c r="E71" s="813"/>
      <c r="F71" s="776" t="s">
        <v>98</v>
      </c>
      <c r="G71" s="777">
        <v>0</v>
      </c>
      <c r="H71" s="777">
        <v>0</v>
      </c>
      <c r="I71" s="814">
        <v>0</v>
      </c>
      <c r="J71" s="814">
        <v>0</v>
      </c>
      <c r="K71" s="814">
        <v>0</v>
      </c>
      <c r="L71" s="808">
        <f t="shared" si="3"/>
        <v>0</v>
      </c>
      <c r="N71" s="786"/>
    </row>
    <row r="72" spans="1:14" s="785" customFormat="1" ht="18.75" customHeight="1" hidden="1">
      <c r="A72" s="773"/>
      <c r="B72" s="774" t="s">
        <v>131</v>
      </c>
      <c r="C72" s="791"/>
      <c r="D72" s="801"/>
      <c r="E72" s="813"/>
      <c r="F72" s="776" t="s">
        <v>94</v>
      </c>
      <c r="G72" s="777">
        <v>0</v>
      </c>
      <c r="H72" s="777">
        <v>0</v>
      </c>
      <c r="I72" s="777">
        <v>0</v>
      </c>
      <c r="J72" s="777">
        <v>0</v>
      </c>
      <c r="K72" s="777">
        <v>0</v>
      </c>
      <c r="L72" s="808">
        <f t="shared" si="3"/>
        <v>0</v>
      </c>
      <c r="N72" s="786"/>
    </row>
    <row r="73" spans="1:14" s="785" customFormat="1" ht="18.75" customHeight="1" hidden="1">
      <c r="A73" s="773"/>
      <c r="B73" s="1063" t="s">
        <v>138</v>
      </c>
      <c r="C73" s="791"/>
      <c r="D73" s="801"/>
      <c r="E73" s="813"/>
      <c r="F73" s="776" t="s">
        <v>95</v>
      </c>
      <c r="G73" s="777">
        <v>0</v>
      </c>
      <c r="H73" s="777">
        <v>0</v>
      </c>
      <c r="I73" s="814"/>
      <c r="J73" s="814"/>
      <c r="K73" s="814"/>
      <c r="L73" s="808">
        <f t="shared" si="3"/>
        <v>0</v>
      </c>
      <c r="N73" s="786"/>
    </row>
    <row r="74" spans="1:14" s="785" customFormat="1" ht="18.75" customHeight="1" hidden="1" thickBot="1">
      <c r="A74" s="773"/>
      <c r="B74" s="1066"/>
      <c r="C74" s="791"/>
      <c r="D74" s="792"/>
      <c r="E74" s="827"/>
      <c r="F74" s="828" t="s">
        <v>99</v>
      </c>
      <c r="G74" s="829">
        <v>0</v>
      </c>
      <c r="H74" s="829">
        <v>0</v>
      </c>
      <c r="I74" s="829"/>
      <c r="J74" s="829"/>
      <c r="K74" s="829"/>
      <c r="L74" s="830">
        <f t="shared" si="3"/>
        <v>0</v>
      </c>
      <c r="N74" s="786"/>
    </row>
    <row r="75" spans="1:14" s="764" customFormat="1" ht="22.5" customHeight="1" thickBot="1">
      <c r="A75" s="831"/>
      <c r="B75" s="832"/>
      <c r="C75" s="832"/>
      <c r="D75" s="832"/>
      <c r="E75" s="832"/>
      <c r="F75" s="833" t="s">
        <v>114</v>
      </c>
      <c r="G75" s="834">
        <f aca="true" t="shared" si="4" ref="G75:L75">G70+G65+G58+G53+G38+G43+G48+G28+G23+G18+G13+G8</f>
        <v>20243</v>
      </c>
      <c r="H75" s="834">
        <f t="shared" si="4"/>
        <v>295</v>
      </c>
      <c r="I75" s="835">
        <f t="shared" si="4"/>
        <v>4629</v>
      </c>
      <c r="J75" s="834">
        <f t="shared" si="4"/>
        <v>3009</v>
      </c>
      <c r="K75" s="834">
        <f t="shared" si="4"/>
        <v>6879</v>
      </c>
      <c r="L75" s="834">
        <f t="shared" si="4"/>
        <v>14517</v>
      </c>
      <c r="N75" s="765"/>
    </row>
    <row r="76" spans="1:14" s="764" customFormat="1" ht="22.5" customHeight="1">
      <c r="A76" s="836"/>
      <c r="B76" s="785"/>
      <c r="C76" s="785"/>
      <c r="D76" s="785"/>
      <c r="E76" s="785"/>
      <c r="F76" s="837"/>
      <c r="G76" s="838"/>
      <c r="H76" s="838"/>
      <c r="I76" s="839"/>
      <c r="J76" s="838"/>
      <c r="K76" s="838"/>
      <c r="L76" s="838"/>
      <c r="N76" s="765"/>
    </row>
    <row r="77" spans="2:12" ht="12.75">
      <c r="B77" s="841"/>
      <c r="C77" s="841"/>
      <c r="D77" s="841"/>
      <c r="E77" s="841"/>
      <c r="F77" s="841"/>
      <c r="G77" s="841"/>
      <c r="H77" s="841"/>
      <c r="I77" s="842"/>
      <c r="J77" s="841"/>
      <c r="K77" s="841"/>
      <c r="L77" s="841"/>
    </row>
    <row r="78" spans="2:12" ht="12.75">
      <c r="B78" s="845" t="s">
        <v>115</v>
      </c>
      <c r="C78" s="841"/>
      <c r="D78" s="841"/>
      <c r="E78" s="841"/>
      <c r="F78" s="841"/>
      <c r="G78" s="841"/>
      <c r="H78" s="841"/>
      <c r="I78" s="842"/>
      <c r="J78" s="841"/>
      <c r="K78" s="841"/>
      <c r="L78" s="841"/>
    </row>
    <row r="79" spans="2:12" ht="12.75">
      <c r="B79" s="1065" t="s">
        <v>116</v>
      </c>
      <c r="C79" s="1065"/>
      <c r="D79" s="1065"/>
      <c r="E79" s="1065"/>
      <c r="F79" s="1065"/>
      <c r="G79" s="1065"/>
      <c r="H79" s="1065"/>
      <c r="I79" s="1065"/>
      <c r="J79" s="1065"/>
      <c r="K79" s="1065"/>
      <c r="L79" s="1065"/>
    </row>
    <row r="80" spans="2:12" ht="12.75">
      <c r="B80" s="1065"/>
      <c r="C80" s="1065"/>
      <c r="D80" s="1065"/>
      <c r="E80" s="1065"/>
      <c r="F80" s="1065"/>
      <c r="G80" s="1065"/>
      <c r="H80" s="1065"/>
      <c r="I80" s="1065"/>
      <c r="J80" s="1065"/>
      <c r="K80" s="1065"/>
      <c r="L80" s="1065"/>
    </row>
    <row r="81" spans="2:12" ht="12.75">
      <c r="B81" s="1065"/>
      <c r="C81" s="1065"/>
      <c r="D81" s="1065"/>
      <c r="E81" s="1065"/>
      <c r="F81" s="1065"/>
      <c r="G81" s="1065"/>
      <c r="H81" s="1065"/>
      <c r="I81" s="1065"/>
      <c r="J81" s="1065"/>
      <c r="K81" s="1065"/>
      <c r="L81" s="1065"/>
    </row>
    <row r="82" spans="2:12" ht="12.75">
      <c r="B82" s="841"/>
      <c r="C82" s="841"/>
      <c r="D82" s="841"/>
      <c r="E82" s="841"/>
      <c r="F82" s="841"/>
      <c r="G82" s="841"/>
      <c r="H82" s="841"/>
      <c r="I82" s="842"/>
      <c r="J82" s="841"/>
      <c r="K82" s="841"/>
      <c r="L82" s="841"/>
    </row>
    <row r="83" spans="2:12" ht="12.75">
      <c r="B83" s="841"/>
      <c r="C83" s="841"/>
      <c r="D83" s="841"/>
      <c r="E83" s="841"/>
      <c r="F83" s="841"/>
      <c r="G83" s="841"/>
      <c r="H83" s="841"/>
      <c r="I83" s="842"/>
      <c r="J83" s="841"/>
      <c r="K83" s="841"/>
      <c r="L83" s="841"/>
    </row>
    <row r="84" spans="2:12" ht="12.75">
      <c r="B84" s="841"/>
      <c r="C84" s="841"/>
      <c r="D84" s="841"/>
      <c r="E84" s="841"/>
      <c r="F84" s="841"/>
      <c r="G84" s="841"/>
      <c r="H84" s="841"/>
      <c r="I84" s="842"/>
      <c r="J84" s="841"/>
      <c r="K84" s="841"/>
      <c r="L84" s="841"/>
    </row>
    <row r="85" spans="2:12" ht="12.75">
      <c r="B85" s="841"/>
      <c r="C85" s="841"/>
      <c r="D85" s="841"/>
      <c r="E85" s="841"/>
      <c r="F85" s="841"/>
      <c r="G85" s="841"/>
      <c r="H85" s="841"/>
      <c r="I85" s="842"/>
      <c r="J85" s="841"/>
      <c r="K85" s="841"/>
      <c r="L85" s="841"/>
    </row>
    <row r="86" spans="2:12" ht="12.75">
      <c r="B86" s="841"/>
      <c r="C86" s="841"/>
      <c r="D86" s="841"/>
      <c r="E86" s="841"/>
      <c r="F86" s="841"/>
      <c r="G86" s="841"/>
      <c r="H86" s="841"/>
      <c r="I86" s="842"/>
      <c r="J86" s="841"/>
      <c r="K86" s="841"/>
      <c r="L86" s="841"/>
    </row>
    <row r="87" spans="2:12" ht="12.75">
      <c r="B87" s="841"/>
      <c r="C87" s="841"/>
      <c r="D87" s="841"/>
      <c r="E87" s="841"/>
      <c r="F87" s="841"/>
      <c r="G87" s="841"/>
      <c r="H87" s="841"/>
      <c r="I87" s="842"/>
      <c r="J87" s="841"/>
      <c r="K87" s="841"/>
      <c r="L87" s="841"/>
    </row>
    <row r="88" spans="2:12" ht="12.75">
      <c r="B88" s="841"/>
      <c r="C88" s="841"/>
      <c r="D88" s="841"/>
      <c r="E88" s="841"/>
      <c r="F88" s="841"/>
      <c r="G88" s="841"/>
      <c r="H88" s="841"/>
      <c r="I88" s="842"/>
      <c r="J88" s="841"/>
      <c r="K88" s="841"/>
      <c r="L88" s="841"/>
    </row>
    <row r="89" spans="2:12" ht="12.75">
      <c r="B89" s="841"/>
      <c r="C89" s="841"/>
      <c r="D89" s="841"/>
      <c r="E89" s="841"/>
      <c r="F89" s="841"/>
      <c r="G89" s="841"/>
      <c r="H89" s="841"/>
      <c r="I89" s="842"/>
      <c r="J89" s="841"/>
      <c r="K89" s="841"/>
      <c r="L89" s="841"/>
    </row>
    <row r="90" spans="2:12" ht="12.75">
      <c r="B90" s="841"/>
      <c r="C90" s="841"/>
      <c r="D90" s="841"/>
      <c r="E90" s="841"/>
      <c r="F90" s="841"/>
      <c r="G90" s="841"/>
      <c r="H90" s="841"/>
      <c r="I90" s="842"/>
      <c r="J90" s="841"/>
      <c r="K90" s="841"/>
      <c r="L90" s="841"/>
    </row>
    <row r="91" spans="2:12" ht="12.75">
      <c r="B91" s="841"/>
      <c r="C91" s="841"/>
      <c r="D91" s="841"/>
      <c r="E91" s="841"/>
      <c r="F91" s="841"/>
      <c r="G91" s="841"/>
      <c r="H91" s="841"/>
      <c r="I91" s="842"/>
      <c r="J91" s="841"/>
      <c r="K91" s="841"/>
      <c r="L91" s="841"/>
    </row>
    <row r="92" spans="2:12" ht="12.75">
      <c r="B92" s="841"/>
      <c r="C92" s="841"/>
      <c r="D92" s="841"/>
      <c r="E92" s="841"/>
      <c r="F92" s="841"/>
      <c r="G92" s="841"/>
      <c r="H92" s="841"/>
      <c r="I92" s="842"/>
      <c r="J92" s="841"/>
      <c r="K92" s="841"/>
      <c r="L92" s="841"/>
    </row>
    <row r="93" spans="2:12" ht="12.75">
      <c r="B93" s="841"/>
      <c r="C93" s="841"/>
      <c r="D93" s="841"/>
      <c r="E93" s="841"/>
      <c r="F93" s="841"/>
      <c r="G93" s="841"/>
      <c r="H93" s="841"/>
      <c r="I93" s="842"/>
      <c r="J93" s="841"/>
      <c r="K93" s="841"/>
      <c r="L93" s="841"/>
    </row>
    <row r="94" spans="2:12" ht="12.75">
      <c r="B94" s="841"/>
      <c r="C94" s="841"/>
      <c r="D94" s="841"/>
      <c r="E94" s="841"/>
      <c r="F94" s="841"/>
      <c r="G94" s="841"/>
      <c r="H94" s="841"/>
      <c r="I94" s="842"/>
      <c r="J94" s="841"/>
      <c r="K94" s="841"/>
      <c r="L94" s="841"/>
    </row>
    <row r="95" spans="2:12" ht="12.75">
      <c r="B95" s="841"/>
      <c r="C95" s="841"/>
      <c r="D95" s="841"/>
      <c r="E95" s="841"/>
      <c r="F95" s="841"/>
      <c r="G95" s="841"/>
      <c r="H95" s="841"/>
      <c r="I95" s="842"/>
      <c r="J95" s="841"/>
      <c r="K95" s="841"/>
      <c r="L95" s="841"/>
    </row>
    <row r="96" spans="2:12" ht="12.75">
      <c r="B96" s="841"/>
      <c r="C96" s="841"/>
      <c r="D96" s="841"/>
      <c r="E96" s="841"/>
      <c r="F96" s="841"/>
      <c r="G96" s="841"/>
      <c r="H96" s="841"/>
      <c r="I96" s="842"/>
      <c r="J96" s="841"/>
      <c r="K96" s="841"/>
      <c r="L96" s="841"/>
    </row>
    <row r="97" spans="2:12" ht="12.75">
      <c r="B97" s="841"/>
      <c r="C97" s="841"/>
      <c r="D97" s="841"/>
      <c r="E97" s="841"/>
      <c r="F97" s="841"/>
      <c r="G97" s="841"/>
      <c r="H97" s="841"/>
      <c r="I97" s="842"/>
      <c r="J97" s="841"/>
      <c r="K97" s="841"/>
      <c r="L97" s="841"/>
    </row>
    <row r="98" spans="2:12" ht="12.75">
      <c r="B98" s="841"/>
      <c r="C98" s="841"/>
      <c r="D98" s="841"/>
      <c r="E98" s="841"/>
      <c r="F98" s="841"/>
      <c r="G98" s="841"/>
      <c r="H98" s="841"/>
      <c r="I98" s="842"/>
      <c r="J98" s="841"/>
      <c r="K98" s="841"/>
      <c r="L98" s="841"/>
    </row>
    <row r="99" spans="2:12" ht="12.75">
      <c r="B99" s="841"/>
      <c r="C99" s="841"/>
      <c r="D99" s="841"/>
      <c r="E99" s="841"/>
      <c r="F99" s="841"/>
      <c r="G99" s="841"/>
      <c r="H99" s="841"/>
      <c r="I99" s="842"/>
      <c r="J99" s="841"/>
      <c r="K99" s="841"/>
      <c r="L99" s="841"/>
    </row>
  </sheetData>
  <mergeCells count="43">
    <mergeCell ref="E38:E42"/>
    <mergeCell ref="E48:E52"/>
    <mergeCell ref="E43:E47"/>
    <mergeCell ref="E58:E62"/>
    <mergeCell ref="E3:E5"/>
    <mergeCell ref="E34:E36"/>
    <mergeCell ref="E8:E12"/>
    <mergeCell ref="E13:E17"/>
    <mergeCell ref="E18:E22"/>
    <mergeCell ref="E23:E27"/>
    <mergeCell ref="F34:H34"/>
    <mergeCell ref="I34:L35"/>
    <mergeCell ref="F35:F36"/>
    <mergeCell ref="G35:G36"/>
    <mergeCell ref="H35:H36"/>
    <mergeCell ref="A34:A36"/>
    <mergeCell ref="B34:B36"/>
    <mergeCell ref="C34:C36"/>
    <mergeCell ref="D34:D36"/>
    <mergeCell ref="H4:H5"/>
    <mergeCell ref="I3:L4"/>
    <mergeCell ref="A1:L1"/>
    <mergeCell ref="A3:A5"/>
    <mergeCell ref="B3:B5"/>
    <mergeCell ref="C3:C5"/>
    <mergeCell ref="D3:D5"/>
    <mergeCell ref="F4:F5"/>
    <mergeCell ref="G4:G5"/>
    <mergeCell ref="F3:H3"/>
    <mergeCell ref="B11:B12"/>
    <mergeCell ref="B16:B17"/>
    <mergeCell ref="B21:B22"/>
    <mergeCell ref="B26:B27"/>
    <mergeCell ref="B31:B32"/>
    <mergeCell ref="B41:B42"/>
    <mergeCell ref="B79:L81"/>
    <mergeCell ref="B46:B47"/>
    <mergeCell ref="B51:B52"/>
    <mergeCell ref="B61:B62"/>
    <mergeCell ref="B68:B69"/>
    <mergeCell ref="B73:B74"/>
    <mergeCell ref="B56:B57"/>
    <mergeCell ref="E28:E32"/>
  </mergeCells>
  <printOptions horizontalCentered="1"/>
  <pageMargins left="0.26" right="0.15748031496062992" top="0.78" bottom="0.43" header="0.19" footer="0.2362204724409449"/>
  <pageSetup fitToHeight="2" fitToWidth="1" horizontalDpi="600" verticalDpi="600" orientation="landscape" paperSize="9" scale="78" r:id="rId1"/>
  <headerFooter alignWithMargins="0">
    <oddHeader>&amp;R&amp;"Arial CE,Pogrubiony"Załącznik Nr &amp;A&amp;"Arial CE,Standardowy"
do Uchwały Rady Gminy Miłkowice Nr L/276/2010
z dnia 25 maja 2010 roku</oddHead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I35"/>
  <sheetViews>
    <sheetView showGridLines="0" workbookViewId="0" topLeftCell="A1">
      <selection activeCell="F5" sqref="F5"/>
    </sheetView>
  </sheetViews>
  <sheetFormatPr defaultColWidth="9.00390625" defaultRowHeight="12.75"/>
  <cols>
    <col min="1" max="1" width="4.75390625" style="577" bestFit="1" customWidth="1"/>
    <col min="2" max="2" width="25.375" style="577" customWidth="1"/>
    <col min="3" max="3" width="12.00390625" style="577" customWidth="1"/>
    <col min="4" max="4" width="3.875" style="577" customWidth="1"/>
    <col min="5" max="5" width="14.375" style="577" customWidth="1"/>
    <col min="6" max="6" width="15.75390625" style="577" customWidth="1"/>
    <col min="7" max="7" width="14.375" style="577" customWidth="1"/>
    <col min="8" max="8" width="12.00390625" style="577" customWidth="1"/>
    <col min="9" max="16384" width="9.125" style="577" customWidth="1"/>
  </cols>
  <sheetData>
    <row r="1" spans="1:7" ht="20.25" customHeight="1">
      <c r="A1" s="1094" t="s">
        <v>686</v>
      </c>
      <c r="B1" s="1094"/>
      <c r="C1" s="1094"/>
      <c r="D1" s="1094"/>
      <c r="E1" s="1094"/>
      <c r="F1" s="1094"/>
      <c r="G1" s="1094"/>
    </row>
    <row r="2" spans="1:7" ht="27" customHeight="1">
      <c r="A2" s="1110" t="s">
        <v>687</v>
      </c>
      <c r="B2" s="1110"/>
      <c r="C2" s="1110"/>
      <c r="D2" s="1110"/>
      <c r="E2" s="1110"/>
      <c r="F2" s="1110"/>
      <c r="G2" s="1110"/>
    </row>
    <row r="3" spans="1:7" ht="18" customHeight="1">
      <c r="A3" s="619"/>
      <c r="B3" s="619"/>
      <c r="C3" s="619"/>
      <c r="D3" s="619"/>
      <c r="E3" s="619"/>
      <c r="F3" s="619"/>
      <c r="G3" s="619"/>
    </row>
    <row r="4" spans="1:7" ht="18" customHeight="1">
      <c r="A4" s="1099" t="s">
        <v>688</v>
      </c>
      <c r="B4" s="1099"/>
      <c r="C4" s="620"/>
      <c r="D4" s="620"/>
      <c r="E4" s="620"/>
      <c r="F4" s="621">
        <f>C33</f>
        <v>17260241.54</v>
      </c>
      <c r="G4" s="622" t="s">
        <v>689</v>
      </c>
    </row>
    <row r="5" spans="1:7" ht="18" customHeight="1">
      <c r="A5" s="1099" t="s">
        <v>690</v>
      </c>
      <c r="B5" s="1099"/>
      <c r="C5" s="620"/>
      <c r="D5" s="620"/>
      <c r="E5" s="620"/>
      <c r="F5" s="621">
        <f>G33</f>
        <v>21471301.54</v>
      </c>
      <c r="G5" s="622" t="s">
        <v>689</v>
      </c>
    </row>
    <row r="6" spans="1:7" ht="18" customHeight="1">
      <c r="A6" s="1099" t="s">
        <v>691</v>
      </c>
      <c r="B6" s="1099"/>
      <c r="C6" s="1099"/>
      <c r="D6" s="620"/>
      <c r="E6" s="620"/>
      <c r="F6" s="621">
        <f>F4-F5</f>
        <v>-4211060</v>
      </c>
      <c r="G6" s="622" t="s">
        <v>689</v>
      </c>
    </row>
    <row r="7" ht="14.25" customHeight="1">
      <c r="A7" s="623"/>
    </row>
    <row r="8" spans="1:7" ht="14.25" customHeight="1">
      <c r="A8" s="1109" t="s">
        <v>692</v>
      </c>
      <c r="B8" s="1109"/>
      <c r="C8" s="1109"/>
      <c r="D8" s="1109"/>
      <c r="E8" s="1109"/>
      <c r="F8" s="1109"/>
      <c r="G8" s="1109"/>
    </row>
    <row r="9" ht="8.25" customHeight="1">
      <c r="G9" s="624"/>
    </row>
    <row r="10" spans="1:7" ht="9.75" customHeight="1">
      <c r="A10" s="1095" t="s">
        <v>508</v>
      </c>
      <c r="B10" s="1100" t="s">
        <v>155</v>
      </c>
      <c r="C10" s="1101"/>
      <c r="D10" s="1101"/>
      <c r="E10" s="1102"/>
      <c r="F10" s="1096" t="s">
        <v>154</v>
      </c>
      <c r="G10" s="1096" t="s">
        <v>693</v>
      </c>
    </row>
    <row r="11" spans="1:7" ht="9.75" customHeight="1">
      <c r="A11" s="1095"/>
      <c r="B11" s="1103"/>
      <c r="C11" s="1104"/>
      <c r="D11" s="1104"/>
      <c r="E11" s="1105"/>
      <c r="F11" s="1097"/>
      <c r="G11" s="1097"/>
    </row>
    <row r="12" spans="1:7" ht="9.75" customHeight="1">
      <c r="A12" s="1095"/>
      <c r="B12" s="1106"/>
      <c r="C12" s="1107"/>
      <c r="D12" s="1107"/>
      <c r="E12" s="1108"/>
      <c r="F12" s="1098"/>
      <c r="G12" s="1098"/>
    </row>
    <row r="13" spans="1:7" s="626" customFormat="1" ht="6.75" customHeight="1">
      <c r="A13" s="625">
        <v>1</v>
      </c>
      <c r="B13" s="1129">
        <v>2</v>
      </c>
      <c r="C13" s="1130"/>
      <c r="D13" s="1130"/>
      <c r="E13" s="1131"/>
      <c r="F13" s="625">
        <v>3</v>
      </c>
      <c r="G13" s="625">
        <v>4</v>
      </c>
    </row>
    <row r="14" spans="1:8" ht="18.75" customHeight="1">
      <c r="A14" s="1117" t="s">
        <v>694</v>
      </c>
      <c r="B14" s="1118"/>
      <c r="C14" s="1118"/>
      <c r="D14" s="1118"/>
      <c r="E14" s="1119"/>
      <c r="F14" s="599"/>
      <c r="G14" s="633">
        <f>SUM(G15:G22)</f>
        <v>5543900</v>
      </c>
      <c r="H14" s="605">
        <f>G14-G17</f>
        <v>3543900</v>
      </c>
    </row>
    <row r="15" spans="1:7" ht="18.75" customHeight="1">
      <c r="A15" s="594" t="s">
        <v>695</v>
      </c>
      <c r="B15" s="1120" t="s">
        <v>696</v>
      </c>
      <c r="C15" s="1121"/>
      <c r="D15" s="1121"/>
      <c r="E15" s="1122"/>
      <c r="F15" s="594" t="s">
        <v>697</v>
      </c>
      <c r="G15" s="597">
        <f>2300000+800000</f>
        <v>3100000</v>
      </c>
    </row>
    <row r="16" spans="1:8" ht="18.75" customHeight="1">
      <c r="A16" s="627" t="s">
        <v>698</v>
      </c>
      <c r="B16" s="1114" t="s">
        <v>699</v>
      </c>
      <c r="C16" s="1115"/>
      <c r="D16" s="1115"/>
      <c r="E16" s="1116"/>
      <c r="F16" s="627" t="s">
        <v>697</v>
      </c>
      <c r="G16" s="631">
        <f>91600</f>
        <v>91600</v>
      </c>
      <c r="H16" s="605"/>
    </row>
    <row r="17" spans="1:8" ht="27" customHeight="1">
      <c r="A17" s="627" t="s">
        <v>700</v>
      </c>
      <c r="B17" s="1126" t="s">
        <v>701</v>
      </c>
      <c r="C17" s="1127"/>
      <c r="D17" s="1127"/>
      <c r="E17" s="1128"/>
      <c r="F17" s="627" t="s">
        <v>702</v>
      </c>
      <c r="G17" s="631">
        <v>2000000</v>
      </c>
      <c r="H17" s="605"/>
    </row>
    <row r="18" spans="1:7" ht="18.75" customHeight="1">
      <c r="A18" s="627" t="s">
        <v>703</v>
      </c>
      <c r="B18" s="1114" t="s">
        <v>704</v>
      </c>
      <c r="C18" s="1115"/>
      <c r="D18" s="1115"/>
      <c r="E18" s="1116"/>
      <c r="F18" s="627" t="s">
        <v>705</v>
      </c>
      <c r="G18" s="631"/>
    </row>
    <row r="19" spans="1:7" ht="18.75" customHeight="1">
      <c r="A19" s="627" t="s">
        <v>706</v>
      </c>
      <c r="B19" s="1114" t="s">
        <v>707</v>
      </c>
      <c r="C19" s="1115"/>
      <c r="D19" s="1115"/>
      <c r="E19" s="1116"/>
      <c r="F19" s="627" t="s">
        <v>708</v>
      </c>
      <c r="G19" s="631"/>
    </row>
    <row r="20" spans="1:7" ht="18.75" customHeight="1">
      <c r="A20" s="627" t="s">
        <v>709</v>
      </c>
      <c r="B20" s="1114" t="s">
        <v>710</v>
      </c>
      <c r="C20" s="1115"/>
      <c r="D20" s="1115"/>
      <c r="E20" s="1116"/>
      <c r="F20" s="627" t="s">
        <v>711</v>
      </c>
      <c r="G20" s="631"/>
    </row>
    <row r="21" spans="1:7" ht="18.75" customHeight="1">
      <c r="A21" s="627" t="s">
        <v>712</v>
      </c>
      <c r="B21" s="1114" t="s">
        <v>713</v>
      </c>
      <c r="C21" s="1115"/>
      <c r="D21" s="1115"/>
      <c r="E21" s="1116"/>
      <c r="F21" s="627" t="s">
        <v>714</v>
      </c>
      <c r="G21" s="631"/>
    </row>
    <row r="22" spans="1:7" ht="18.75" customHeight="1">
      <c r="A22" s="627" t="s">
        <v>715</v>
      </c>
      <c r="B22" s="1111" t="s">
        <v>716</v>
      </c>
      <c r="C22" s="1112"/>
      <c r="D22" s="1112"/>
      <c r="E22" s="1113"/>
      <c r="F22" s="632" t="s">
        <v>717</v>
      </c>
      <c r="G22" s="634">
        <v>352300</v>
      </c>
    </row>
    <row r="23" spans="1:8" ht="18.75" customHeight="1">
      <c r="A23" s="1117" t="s">
        <v>718</v>
      </c>
      <c r="B23" s="1118"/>
      <c r="C23" s="1118"/>
      <c r="D23" s="1118"/>
      <c r="E23" s="1119"/>
      <c r="F23" s="599"/>
      <c r="G23" s="633">
        <f>SUM(G24:G30)</f>
        <v>1332840</v>
      </c>
      <c r="H23" s="605">
        <f>G23-G26</f>
        <v>1332840</v>
      </c>
    </row>
    <row r="24" spans="1:7" ht="18.75" customHeight="1">
      <c r="A24" s="594" t="s">
        <v>695</v>
      </c>
      <c r="B24" s="1120" t="s">
        <v>719</v>
      </c>
      <c r="C24" s="1121"/>
      <c r="D24" s="1121"/>
      <c r="E24" s="1122"/>
      <c r="F24" s="594" t="s">
        <v>720</v>
      </c>
      <c r="G24" s="597">
        <f>133200+150000+500000</f>
        <v>783200</v>
      </c>
    </row>
    <row r="25" spans="1:8" ht="18.75" customHeight="1">
      <c r="A25" s="627" t="s">
        <v>698</v>
      </c>
      <c r="B25" s="1114" t="s">
        <v>721</v>
      </c>
      <c r="C25" s="1115"/>
      <c r="D25" s="1115"/>
      <c r="E25" s="1116"/>
      <c r="F25" s="627" t="s">
        <v>720</v>
      </c>
      <c r="G25" s="631">
        <f>34160+36640+180440+48400</f>
        <v>299640</v>
      </c>
      <c r="H25" s="605"/>
    </row>
    <row r="26" spans="1:8" ht="29.25" customHeight="1">
      <c r="A26" s="627" t="s">
        <v>700</v>
      </c>
      <c r="B26" s="1123" t="s">
        <v>722</v>
      </c>
      <c r="C26" s="1124"/>
      <c r="D26" s="1124"/>
      <c r="E26" s="1125"/>
      <c r="F26" s="627" t="s">
        <v>723</v>
      </c>
      <c r="G26" s="631"/>
      <c r="H26" s="605"/>
    </row>
    <row r="27" spans="1:7" ht="18.75" customHeight="1">
      <c r="A27" s="627" t="s">
        <v>703</v>
      </c>
      <c r="B27" s="1114" t="s">
        <v>724</v>
      </c>
      <c r="C27" s="1115"/>
      <c r="D27" s="1115"/>
      <c r="E27" s="1116"/>
      <c r="F27" s="627" t="s">
        <v>725</v>
      </c>
      <c r="G27" s="631"/>
    </row>
    <row r="28" spans="1:7" ht="18.75" customHeight="1">
      <c r="A28" s="627" t="s">
        <v>706</v>
      </c>
      <c r="B28" s="1114" t="s">
        <v>726</v>
      </c>
      <c r="C28" s="1115"/>
      <c r="D28" s="1115"/>
      <c r="E28" s="1116"/>
      <c r="F28" s="627" t="s">
        <v>727</v>
      </c>
      <c r="G28" s="631"/>
    </row>
    <row r="29" spans="1:7" ht="18.75" customHeight="1">
      <c r="A29" s="627" t="s">
        <v>709</v>
      </c>
      <c r="B29" s="628" t="s">
        <v>728</v>
      </c>
      <c r="C29" s="629"/>
      <c r="D29" s="629"/>
      <c r="E29" s="630"/>
      <c r="F29" s="627" t="s">
        <v>729</v>
      </c>
      <c r="G29" s="631">
        <v>250000</v>
      </c>
    </row>
    <row r="30" spans="1:7" ht="18.75" customHeight="1">
      <c r="A30" s="632" t="s">
        <v>712</v>
      </c>
      <c r="B30" s="1111" t="s">
        <v>730</v>
      </c>
      <c r="C30" s="1112"/>
      <c r="D30" s="1112"/>
      <c r="E30" s="1113"/>
      <c r="F30" s="632" t="s">
        <v>731</v>
      </c>
      <c r="G30" s="634"/>
    </row>
    <row r="31" spans="1:7" ht="7.5" customHeight="1">
      <c r="A31" s="635"/>
      <c r="B31" s="636"/>
      <c r="C31" s="636"/>
      <c r="D31" s="636"/>
      <c r="E31" s="636"/>
      <c r="F31" s="636"/>
      <c r="G31" s="636"/>
    </row>
    <row r="32" spans="1:9" ht="18.75" customHeight="1">
      <c r="A32" s="637"/>
      <c r="B32" s="638"/>
      <c r="C32" s="638"/>
      <c r="D32" s="638"/>
      <c r="E32" s="638"/>
      <c r="F32" s="638"/>
      <c r="G32" s="638"/>
      <c r="H32" s="639"/>
      <c r="I32" s="639"/>
    </row>
    <row r="33" spans="1:8" ht="18" customHeight="1">
      <c r="A33" s="577" t="s">
        <v>732</v>
      </c>
      <c r="B33" s="618"/>
      <c r="C33" s="640">
        <f>17247140.54+1!G434</f>
        <v>17260241.54</v>
      </c>
      <c r="D33" s="641"/>
      <c r="E33" s="577" t="s">
        <v>733</v>
      </c>
      <c r="G33" s="642">
        <f>21626131.29+2!E571-2!F571</f>
        <v>21471301.54</v>
      </c>
      <c r="H33" s="617"/>
    </row>
    <row r="34" spans="1:7" ht="18" customHeight="1">
      <c r="A34" s="643" t="s">
        <v>734</v>
      </c>
      <c r="B34" s="643"/>
      <c r="C34" s="644">
        <f>G14</f>
        <v>5543900</v>
      </c>
      <c r="D34" s="645"/>
      <c r="E34" s="643" t="s">
        <v>735</v>
      </c>
      <c r="F34" s="643"/>
      <c r="G34" s="646">
        <f>G23</f>
        <v>1332840</v>
      </c>
    </row>
    <row r="35" spans="1:8" ht="18" customHeight="1">
      <c r="A35" s="577" t="s">
        <v>617</v>
      </c>
      <c r="C35" s="647">
        <f>C33+C34</f>
        <v>22804141.54</v>
      </c>
      <c r="D35" s="648"/>
      <c r="E35" s="577" t="s">
        <v>617</v>
      </c>
      <c r="G35" s="642">
        <f>G33+G34</f>
        <v>22804141.54</v>
      </c>
      <c r="H35" s="617">
        <f>C35-G35</f>
        <v>0</v>
      </c>
    </row>
  </sheetData>
  <mergeCells count="27">
    <mergeCell ref="B20:E20"/>
    <mergeCell ref="A6:C6"/>
    <mergeCell ref="A14:E14"/>
    <mergeCell ref="B17:E17"/>
    <mergeCell ref="B16:E16"/>
    <mergeCell ref="B13:E13"/>
    <mergeCell ref="B18:E18"/>
    <mergeCell ref="B15:E15"/>
    <mergeCell ref="B22:E22"/>
    <mergeCell ref="B19:E19"/>
    <mergeCell ref="B30:E30"/>
    <mergeCell ref="A23:E23"/>
    <mergeCell ref="B24:E24"/>
    <mergeCell ref="B25:E25"/>
    <mergeCell ref="B26:E26"/>
    <mergeCell ref="B27:E27"/>
    <mergeCell ref="B28:E28"/>
    <mergeCell ref="B21:E21"/>
    <mergeCell ref="A1:G1"/>
    <mergeCell ref="A10:A12"/>
    <mergeCell ref="F10:F12"/>
    <mergeCell ref="G10:G12"/>
    <mergeCell ref="A4:B4"/>
    <mergeCell ref="A5:B5"/>
    <mergeCell ref="B10:E12"/>
    <mergeCell ref="A8:G8"/>
    <mergeCell ref="A2:G2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L/276/2010
z dnia 25 maja 2010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H17"/>
  <sheetViews>
    <sheetView showGridLines="0" defaultGridColor="0" colorId="8" workbookViewId="0" topLeftCell="A1">
      <selection activeCell="F11" sqref="F11"/>
    </sheetView>
  </sheetViews>
  <sheetFormatPr defaultColWidth="9.00390625" defaultRowHeight="12.75"/>
  <cols>
    <col min="1" max="1" width="5.625" style="577" bestFit="1" customWidth="1"/>
    <col min="2" max="2" width="8.875" style="577" bestFit="1" customWidth="1"/>
    <col min="3" max="3" width="14.25390625" style="577" customWidth="1"/>
    <col min="4" max="4" width="14.875" style="577" customWidth="1"/>
    <col min="5" max="5" width="13.625" style="577" customWidth="1"/>
    <col min="6" max="6" width="15.625" style="592" customWidth="1"/>
    <col min="7" max="7" width="12.25390625" style="592" customWidth="1"/>
    <col min="8" max="8" width="15.875" style="592" customWidth="1"/>
    <col min="9" max="16384" width="9.125" style="592" customWidth="1"/>
  </cols>
  <sheetData>
    <row r="1" spans="1:8" ht="48.75" customHeight="1">
      <c r="A1" s="1132" t="s">
        <v>139</v>
      </c>
      <c r="B1" s="1132"/>
      <c r="C1" s="1132"/>
      <c r="D1" s="1132"/>
      <c r="E1" s="1132"/>
      <c r="F1" s="1132"/>
      <c r="G1" s="1132"/>
      <c r="H1" s="1132"/>
    </row>
    <row r="2" ht="12.75">
      <c r="H2" s="850" t="s">
        <v>509</v>
      </c>
    </row>
    <row r="3" spans="1:8" s="851" customFormat="1" ht="20.25" customHeight="1">
      <c r="A3" s="1095" t="s">
        <v>152</v>
      </c>
      <c r="B3" s="1134" t="s">
        <v>153</v>
      </c>
      <c r="C3" s="1133" t="s">
        <v>140</v>
      </c>
      <c r="D3" s="1133" t="s">
        <v>141</v>
      </c>
      <c r="E3" s="1133" t="s">
        <v>142</v>
      </c>
      <c r="F3" s="1133"/>
      <c r="G3" s="1133"/>
      <c r="H3" s="1133"/>
    </row>
    <row r="4" spans="1:8" s="851" customFormat="1" ht="20.25" customHeight="1">
      <c r="A4" s="1095"/>
      <c r="B4" s="1135"/>
      <c r="C4" s="1095"/>
      <c r="D4" s="1133"/>
      <c r="E4" s="1133" t="s">
        <v>143</v>
      </c>
      <c r="F4" s="1133" t="s">
        <v>144</v>
      </c>
      <c r="G4" s="1133"/>
      <c r="H4" s="1133" t="s">
        <v>145</v>
      </c>
    </row>
    <row r="5" spans="1:8" s="851" customFormat="1" ht="65.25" customHeight="1">
      <c r="A5" s="1095"/>
      <c r="B5" s="1136"/>
      <c r="C5" s="1095"/>
      <c r="D5" s="1133"/>
      <c r="E5" s="1133"/>
      <c r="F5" s="580" t="s">
        <v>377</v>
      </c>
      <c r="G5" s="580" t="s">
        <v>146</v>
      </c>
      <c r="H5" s="1133"/>
    </row>
    <row r="6" spans="1:8" ht="9" customHeight="1">
      <c r="A6" s="581">
        <v>1</v>
      </c>
      <c r="B6" s="581">
        <v>2</v>
      </c>
      <c r="C6" s="581">
        <v>3</v>
      </c>
      <c r="D6" s="581">
        <v>4</v>
      </c>
      <c r="E6" s="581">
        <v>5</v>
      </c>
      <c r="F6" s="581">
        <v>6</v>
      </c>
      <c r="G6" s="581">
        <v>7</v>
      </c>
      <c r="H6" s="581">
        <v>8</v>
      </c>
    </row>
    <row r="7" spans="1:8" ht="19.5" customHeight="1">
      <c r="A7" s="865" t="s">
        <v>156</v>
      </c>
      <c r="B7" s="865" t="s">
        <v>195</v>
      </c>
      <c r="C7" s="863">
        <v>108657.54</v>
      </c>
      <c r="D7" s="863">
        <f>C7</f>
        <v>108657.54</v>
      </c>
      <c r="E7" s="863">
        <f>D7</f>
        <v>108657.54</v>
      </c>
      <c r="F7" s="863">
        <f>1818.71+274.62+37.21</f>
        <v>2130.54</v>
      </c>
      <c r="G7" s="852"/>
      <c r="H7" s="852"/>
    </row>
    <row r="8" spans="1:8" ht="19.5" customHeight="1">
      <c r="A8" s="860">
        <v>750</v>
      </c>
      <c r="B8" s="860">
        <v>75011</v>
      </c>
      <c r="C8" s="861">
        <v>69122</v>
      </c>
      <c r="D8" s="862">
        <f>E8+H8</f>
        <v>69122</v>
      </c>
      <c r="E8" s="861">
        <f>F8</f>
        <v>69122</v>
      </c>
      <c r="F8" s="861">
        <v>69122</v>
      </c>
      <c r="G8" s="861"/>
      <c r="H8" s="861"/>
    </row>
    <row r="9" spans="1:8" ht="19.5" customHeight="1">
      <c r="A9" s="853">
        <v>751</v>
      </c>
      <c r="B9" s="853">
        <v>75101</v>
      </c>
      <c r="C9" s="854">
        <v>1040</v>
      </c>
      <c r="D9" s="854">
        <f>E9+H9</f>
        <v>1040</v>
      </c>
      <c r="E9" s="854">
        <f>F9</f>
        <v>1040</v>
      </c>
      <c r="F9" s="854">
        <v>1040</v>
      </c>
      <c r="G9" s="854"/>
      <c r="H9" s="854"/>
    </row>
    <row r="10" spans="1:8" ht="19.5" customHeight="1">
      <c r="A10" s="853">
        <v>751</v>
      </c>
      <c r="B10" s="853">
        <v>75107</v>
      </c>
      <c r="C10" s="854">
        <v>13101</v>
      </c>
      <c r="D10" s="854">
        <f>E10+H10</f>
        <v>13101</v>
      </c>
      <c r="E10" s="854">
        <v>13101</v>
      </c>
      <c r="F10" s="854">
        <v>2410</v>
      </c>
      <c r="G10" s="854"/>
      <c r="H10" s="854"/>
    </row>
    <row r="11" spans="1:8" ht="19.5" customHeight="1">
      <c r="A11" s="853">
        <v>754</v>
      </c>
      <c r="B11" s="853">
        <v>75414</v>
      </c>
      <c r="C11" s="854">
        <v>1000</v>
      </c>
      <c r="D11" s="854">
        <f>E11+H11</f>
        <v>1000</v>
      </c>
      <c r="E11" s="854">
        <v>1000</v>
      </c>
      <c r="F11" s="854"/>
      <c r="G11" s="854"/>
      <c r="H11" s="854"/>
    </row>
    <row r="12" spans="1:8" ht="19.5" customHeight="1">
      <c r="A12" s="853">
        <v>852</v>
      </c>
      <c r="B12" s="853">
        <v>85212</v>
      </c>
      <c r="C12" s="854">
        <v>1514000</v>
      </c>
      <c r="D12" s="854">
        <f>C12</f>
        <v>1514000</v>
      </c>
      <c r="E12" s="854">
        <f>D12</f>
        <v>1514000</v>
      </c>
      <c r="F12" s="854">
        <v>39708</v>
      </c>
      <c r="G12" s="854">
        <v>1468580</v>
      </c>
      <c r="H12" s="854"/>
    </row>
    <row r="13" spans="1:8" ht="19.5" customHeight="1">
      <c r="A13" s="853">
        <v>852</v>
      </c>
      <c r="B13" s="853">
        <v>85213</v>
      </c>
      <c r="C13" s="854">
        <v>500</v>
      </c>
      <c r="D13" s="854">
        <f>E13+H13</f>
        <v>500</v>
      </c>
      <c r="E13" s="854">
        <f>F13+G13</f>
        <v>500</v>
      </c>
      <c r="F13" s="854">
        <v>500</v>
      </c>
      <c r="G13" s="854"/>
      <c r="H13" s="854"/>
    </row>
    <row r="14" spans="1:8" ht="19.5" customHeight="1">
      <c r="A14" s="1137" t="s">
        <v>147</v>
      </c>
      <c r="B14" s="1138"/>
      <c r="C14" s="864">
        <f aca="true" t="shared" si="0" ref="C14:H14">SUM(C7:C13)</f>
        <v>1707420.54</v>
      </c>
      <c r="D14" s="864">
        <f t="shared" si="0"/>
        <v>1707420.54</v>
      </c>
      <c r="E14" s="864">
        <f t="shared" si="0"/>
        <v>1707420.54</v>
      </c>
      <c r="F14" s="864">
        <f t="shared" si="0"/>
        <v>114910.54</v>
      </c>
      <c r="G14" s="855">
        <f t="shared" si="0"/>
        <v>1468580</v>
      </c>
      <c r="H14" s="855">
        <f t="shared" si="0"/>
        <v>0</v>
      </c>
    </row>
    <row r="16" ht="12.75">
      <c r="A16" s="856"/>
    </row>
    <row r="17" ht="12.75">
      <c r="B17" s="618" t="s">
        <v>374</v>
      </c>
    </row>
  </sheetData>
  <mergeCells count="10">
    <mergeCell ref="A14:B14"/>
    <mergeCell ref="F4:G4"/>
    <mergeCell ref="H4:H5"/>
    <mergeCell ref="E3:H3"/>
    <mergeCell ref="A1:H1"/>
    <mergeCell ref="E4:E5"/>
    <mergeCell ref="C3:C5"/>
    <mergeCell ref="D3:D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&amp;A&amp;"Arial CE,Standardowy"
do Uchwały Rady Gminy Miłkowice Nr L/276/2010
z dnia 25 maja 2010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1"/>
  <dimension ref="A2:D198"/>
  <sheetViews>
    <sheetView workbookViewId="0" topLeftCell="A19">
      <selection activeCell="F36" sqref="F36"/>
    </sheetView>
  </sheetViews>
  <sheetFormatPr defaultColWidth="9.00390625" defaultRowHeight="12.75"/>
  <cols>
    <col min="1" max="1" width="14.625" style="546" customWidth="1"/>
    <col min="2" max="2" width="52.875" style="546" customWidth="1"/>
    <col min="3" max="3" width="19.25390625" style="546" customWidth="1"/>
    <col min="4" max="4" width="16.375" style="546" customWidth="1"/>
    <col min="5" max="16384" width="9.125" style="546" customWidth="1"/>
  </cols>
  <sheetData>
    <row r="1" ht="4.5" customHeight="1"/>
    <row r="2" spans="1:3" ht="15.75">
      <c r="A2" s="1141" t="s">
        <v>608</v>
      </c>
      <c r="B2" s="1141"/>
      <c r="C2" s="1141"/>
    </row>
    <row r="3" spans="1:3" ht="33" customHeight="1">
      <c r="A3" s="1142" t="s">
        <v>609</v>
      </c>
      <c r="B3" s="1142"/>
      <c r="C3" s="1142"/>
    </row>
    <row r="4" ht="6.75" customHeight="1"/>
    <row r="5" spans="1:3" ht="16.5" customHeight="1">
      <c r="A5" s="1139" t="s">
        <v>610</v>
      </c>
      <c r="B5" s="1139"/>
      <c r="C5" s="1139"/>
    </row>
    <row r="6" spans="1:3" ht="16.5" customHeight="1">
      <c r="A6" s="547"/>
      <c r="B6" s="548" t="s">
        <v>611</v>
      </c>
      <c r="C6" s="549">
        <v>-629880.12</v>
      </c>
    </row>
    <row r="7" spans="1:4" ht="18.75" customHeight="1">
      <c r="A7" s="550" t="s">
        <v>612</v>
      </c>
      <c r="B7" s="551" t="s">
        <v>651</v>
      </c>
      <c r="C7" s="552">
        <v>349292</v>
      </c>
      <c r="D7" s="553">
        <f>SUM(C7:C10)</f>
        <v>2773303.42</v>
      </c>
    </row>
    <row r="8" spans="1:3" ht="16.5" customHeight="1">
      <c r="A8" s="554" t="s">
        <v>613</v>
      </c>
      <c r="B8" s="555" t="s">
        <v>225</v>
      </c>
      <c r="C8" s="556">
        <v>36000</v>
      </c>
    </row>
    <row r="9" spans="1:3" ht="51">
      <c r="A9" s="554" t="s">
        <v>614</v>
      </c>
      <c r="B9" s="555" t="s">
        <v>204</v>
      </c>
      <c r="C9" s="556">
        <v>120000</v>
      </c>
    </row>
    <row r="10" spans="1:3" ht="16.5" customHeight="1">
      <c r="A10" s="554" t="s">
        <v>615</v>
      </c>
      <c r="B10" s="555" t="s">
        <v>357</v>
      </c>
      <c r="C10" s="556">
        <v>2268011.42</v>
      </c>
    </row>
    <row r="11" spans="1:4" ht="16.5" customHeight="1" thickBot="1">
      <c r="A11" s="557"/>
      <c r="B11" s="558" t="s">
        <v>616</v>
      </c>
      <c r="C11" s="552">
        <v>79428</v>
      </c>
      <c r="D11" s="553"/>
    </row>
    <row r="12" spans="1:4" ht="16.5" customHeight="1" thickBot="1">
      <c r="A12" s="1144" t="s">
        <v>617</v>
      </c>
      <c r="B12" s="1145"/>
      <c r="C12" s="559">
        <f>SUM(C6:C11)</f>
        <v>2222851.3</v>
      </c>
      <c r="D12" s="553"/>
    </row>
    <row r="13" spans="1:3" ht="9.75" customHeight="1">
      <c r="A13" s="560"/>
      <c r="B13" s="561"/>
      <c r="C13" s="562"/>
    </row>
    <row r="14" spans="1:3" ht="16.5" customHeight="1">
      <c r="A14" s="1140" t="s">
        <v>618</v>
      </c>
      <c r="B14" s="1140"/>
      <c r="C14" s="1140"/>
    </row>
    <row r="15" spans="1:3" ht="16.5" customHeight="1">
      <c r="A15" s="563" t="s">
        <v>619</v>
      </c>
      <c r="B15" s="564" t="s">
        <v>620</v>
      </c>
      <c r="C15" s="565">
        <v>3000</v>
      </c>
    </row>
    <row r="16" spans="1:4" ht="16.5" customHeight="1">
      <c r="A16" s="554" t="s">
        <v>621</v>
      </c>
      <c r="B16" s="566" t="s">
        <v>161</v>
      </c>
      <c r="C16" s="567">
        <v>872470</v>
      </c>
      <c r="D16" s="553">
        <f>SUM(C16:C21)-9000</f>
        <v>1139657</v>
      </c>
    </row>
    <row r="17" spans="1:3" ht="16.5" customHeight="1">
      <c r="A17" s="554" t="s">
        <v>622</v>
      </c>
      <c r="B17" s="566" t="s">
        <v>163</v>
      </c>
      <c r="C17" s="567">
        <v>74160</v>
      </c>
    </row>
    <row r="18" spans="1:3" ht="16.5" customHeight="1">
      <c r="A18" s="554" t="s">
        <v>623</v>
      </c>
      <c r="B18" s="566" t="s">
        <v>165</v>
      </c>
      <c r="C18" s="567">
        <v>144834</v>
      </c>
    </row>
    <row r="19" spans="1:3" ht="16.5" customHeight="1">
      <c r="A19" s="554" t="s">
        <v>624</v>
      </c>
      <c r="B19" s="566" t="s">
        <v>167</v>
      </c>
      <c r="C19" s="567">
        <v>23193</v>
      </c>
    </row>
    <row r="20" spans="1:3" ht="16.5" customHeight="1">
      <c r="A20" s="554" t="s">
        <v>625</v>
      </c>
      <c r="B20" s="566" t="s">
        <v>626</v>
      </c>
      <c r="C20" s="567">
        <v>9000</v>
      </c>
    </row>
    <row r="21" spans="1:3" ht="16.5" customHeight="1">
      <c r="A21" s="554" t="s">
        <v>627</v>
      </c>
      <c r="B21" s="566" t="s">
        <v>169</v>
      </c>
      <c r="C21" s="567">
        <v>25000</v>
      </c>
    </row>
    <row r="22" spans="1:3" ht="16.5" customHeight="1">
      <c r="A22" s="554" t="s">
        <v>628</v>
      </c>
      <c r="B22" s="568" t="s">
        <v>629</v>
      </c>
      <c r="C22" s="567">
        <v>208000</v>
      </c>
    </row>
    <row r="23" spans="1:3" ht="16.5" customHeight="1">
      <c r="A23" s="554" t="s">
        <v>630</v>
      </c>
      <c r="B23" s="566" t="s">
        <v>210</v>
      </c>
      <c r="C23" s="567">
        <v>1051405</v>
      </c>
    </row>
    <row r="24" spans="1:3" ht="16.5" customHeight="1">
      <c r="A24" s="554" t="s">
        <v>631</v>
      </c>
      <c r="B24" s="568" t="s">
        <v>632</v>
      </c>
      <c r="C24" s="567">
        <v>40000</v>
      </c>
    </row>
    <row r="25" spans="1:3" ht="16.5" customHeight="1">
      <c r="A25" s="554" t="s">
        <v>633</v>
      </c>
      <c r="B25" s="568" t="s">
        <v>255</v>
      </c>
      <c r="C25" s="567">
        <v>1500</v>
      </c>
    </row>
    <row r="26" spans="1:3" ht="16.5" customHeight="1">
      <c r="A26" s="554" t="s">
        <v>634</v>
      </c>
      <c r="B26" s="568" t="s">
        <v>173</v>
      </c>
      <c r="C26" s="567">
        <v>206041.42</v>
      </c>
    </row>
    <row r="27" spans="1:3" ht="24" customHeight="1">
      <c r="A27" s="554" t="s">
        <v>635</v>
      </c>
      <c r="B27" s="568" t="s">
        <v>636</v>
      </c>
      <c r="C27" s="567">
        <v>2100</v>
      </c>
    </row>
    <row r="28" spans="1:3" ht="24" customHeight="1">
      <c r="A28" s="554" t="s">
        <v>637</v>
      </c>
      <c r="B28" s="568" t="s">
        <v>638</v>
      </c>
      <c r="C28" s="567">
        <v>2700</v>
      </c>
    </row>
    <row r="29" spans="1:3" ht="23.25" customHeight="1">
      <c r="A29" s="554" t="s">
        <v>639</v>
      </c>
      <c r="B29" s="568" t="s">
        <v>229</v>
      </c>
      <c r="C29" s="567">
        <v>6000</v>
      </c>
    </row>
    <row r="30" spans="1:3" ht="16.5" customHeight="1">
      <c r="A30" s="554" t="s">
        <v>640</v>
      </c>
      <c r="B30" s="566" t="s">
        <v>246</v>
      </c>
      <c r="C30" s="567">
        <v>11000</v>
      </c>
    </row>
    <row r="31" spans="1:3" ht="16.5" customHeight="1">
      <c r="A31" s="554" t="s">
        <v>641</v>
      </c>
      <c r="B31" s="566" t="s">
        <v>214</v>
      </c>
      <c r="C31" s="567">
        <v>10000</v>
      </c>
    </row>
    <row r="32" spans="1:3" ht="16.5" customHeight="1">
      <c r="A32" s="554" t="s">
        <v>642</v>
      </c>
      <c r="B32" s="566" t="s">
        <v>643</v>
      </c>
      <c r="C32" s="567">
        <v>31000</v>
      </c>
    </row>
    <row r="33" spans="1:3" ht="16.5" customHeight="1">
      <c r="A33" s="554" t="s">
        <v>644</v>
      </c>
      <c r="B33" s="566" t="s">
        <v>284</v>
      </c>
      <c r="C33" s="567">
        <v>79428</v>
      </c>
    </row>
    <row r="34" spans="1:3" ht="16.5" customHeight="1">
      <c r="A34" s="554" t="s">
        <v>645</v>
      </c>
      <c r="B34" s="566" t="s">
        <v>231</v>
      </c>
      <c r="C34" s="567">
        <v>1900</v>
      </c>
    </row>
    <row r="35" spans="1:3" ht="25.5">
      <c r="A35" s="554" t="s">
        <v>646</v>
      </c>
      <c r="B35" s="566" t="s">
        <v>397</v>
      </c>
      <c r="C35" s="567">
        <v>7000</v>
      </c>
    </row>
    <row r="36" spans="1:3" ht="27.75" customHeight="1">
      <c r="A36" s="554" t="s">
        <v>647</v>
      </c>
      <c r="B36" s="566" t="s">
        <v>263</v>
      </c>
      <c r="C36" s="567">
        <v>1000</v>
      </c>
    </row>
    <row r="37" spans="1:4" ht="21.75" customHeight="1">
      <c r="A37" s="554" t="s">
        <v>648</v>
      </c>
      <c r="B37" s="566" t="s">
        <v>265</v>
      </c>
      <c r="C37" s="567">
        <v>1000</v>
      </c>
      <c r="D37" s="553">
        <f>SUM(C15:C37)</f>
        <v>2811731.42</v>
      </c>
    </row>
    <row r="38" spans="1:4" ht="16.5" customHeight="1">
      <c r="A38" s="569"/>
      <c r="B38" s="570" t="s">
        <v>649</v>
      </c>
      <c r="C38" s="567"/>
      <c r="D38" s="553"/>
    </row>
    <row r="39" spans="1:3" ht="16.5" customHeight="1" thickBot="1">
      <c r="A39" s="557"/>
      <c r="B39" s="571" t="s">
        <v>650</v>
      </c>
      <c r="C39" s="572">
        <v>-588880.12</v>
      </c>
    </row>
    <row r="40" spans="1:3" s="574" customFormat="1" ht="21.75" customHeight="1" thickBot="1">
      <c r="A40" s="1144" t="s">
        <v>617</v>
      </c>
      <c r="B40" s="1145"/>
      <c r="C40" s="573">
        <f>SUM(C15:C39)</f>
        <v>2222851.3</v>
      </c>
    </row>
    <row r="41" spans="1:3" ht="8.25" customHeight="1">
      <c r="A41" s="575"/>
      <c r="B41" s="561"/>
      <c r="C41" s="576"/>
    </row>
    <row r="42" spans="1:3" ht="16.5" customHeight="1" hidden="1">
      <c r="A42" s="1143" t="s">
        <v>652</v>
      </c>
      <c r="B42" s="1143"/>
      <c r="C42" s="576"/>
    </row>
    <row r="43" spans="1:3" ht="16.5" customHeight="1">
      <c r="A43" s="1143"/>
      <c r="B43" s="1143"/>
      <c r="C43" s="576"/>
    </row>
    <row r="44" spans="1:3" ht="16.5" customHeight="1">
      <c r="A44" s="575"/>
      <c r="B44" s="561"/>
      <c r="C44" s="576"/>
    </row>
    <row r="45" spans="1:3" ht="16.5" customHeight="1">
      <c r="A45" s="575"/>
      <c r="B45" s="561"/>
      <c r="C45" s="576"/>
    </row>
    <row r="46" spans="1:3" ht="16.5" customHeight="1">
      <c r="A46" s="575"/>
      <c r="B46" s="561"/>
      <c r="C46" s="576"/>
    </row>
    <row r="47" spans="1:3" ht="16.5" customHeight="1">
      <c r="A47" s="575"/>
      <c r="B47" s="561"/>
      <c r="C47" s="576"/>
    </row>
    <row r="48" spans="1:3" ht="16.5" customHeight="1">
      <c r="A48" s="575"/>
      <c r="B48" s="561"/>
      <c r="C48" s="576"/>
    </row>
    <row r="49" spans="1:2" ht="16.5" customHeight="1">
      <c r="A49" s="575"/>
      <c r="B49" s="561"/>
    </row>
    <row r="50" spans="1:2" ht="16.5" customHeight="1">
      <c r="A50" s="575"/>
      <c r="B50" s="561"/>
    </row>
    <row r="51" spans="1:2" ht="16.5" customHeight="1">
      <c r="A51" s="575"/>
      <c r="B51" s="561"/>
    </row>
    <row r="52" spans="1:2" ht="16.5" customHeight="1">
      <c r="A52" s="575"/>
      <c r="B52" s="561"/>
    </row>
    <row r="53" spans="1:2" ht="16.5" customHeight="1">
      <c r="A53" s="575"/>
      <c r="B53" s="561"/>
    </row>
    <row r="54" ht="22.5" customHeight="1">
      <c r="A54" s="575"/>
    </row>
    <row r="55" ht="12.75">
      <c r="A55" s="575"/>
    </row>
    <row r="56" ht="12.75">
      <c r="A56" s="575"/>
    </row>
    <row r="57" ht="12.75">
      <c r="A57" s="575"/>
    </row>
    <row r="58" ht="12.75">
      <c r="A58" s="575"/>
    </row>
    <row r="59" ht="12.75">
      <c r="A59" s="575"/>
    </row>
    <row r="60" ht="12.75">
      <c r="A60" s="575"/>
    </row>
    <row r="61" ht="12.75">
      <c r="A61" s="575"/>
    </row>
    <row r="62" ht="12.75">
      <c r="A62" s="575"/>
    </row>
    <row r="63" ht="12.75">
      <c r="A63" s="575"/>
    </row>
    <row r="64" ht="12.75">
      <c r="A64" s="575"/>
    </row>
    <row r="65" ht="12.75">
      <c r="A65" s="575"/>
    </row>
    <row r="66" ht="12.75">
      <c r="A66" s="575"/>
    </row>
    <row r="67" ht="12.75">
      <c r="A67" s="575"/>
    </row>
    <row r="68" ht="12.75">
      <c r="A68" s="575"/>
    </row>
    <row r="69" ht="12.75">
      <c r="A69" s="575"/>
    </row>
    <row r="70" ht="12.75">
      <c r="A70" s="575"/>
    </row>
    <row r="71" ht="12.75">
      <c r="A71" s="575"/>
    </row>
    <row r="72" ht="12.75">
      <c r="A72" s="575"/>
    </row>
    <row r="73" ht="12.75">
      <c r="A73" s="575"/>
    </row>
    <row r="74" ht="12.75">
      <c r="A74" s="575"/>
    </row>
    <row r="75" ht="12.75">
      <c r="A75" s="575"/>
    </row>
    <row r="76" ht="12.75">
      <c r="A76" s="575"/>
    </row>
    <row r="77" ht="12.75">
      <c r="A77" s="575"/>
    </row>
    <row r="78" ht="12.75">
      <c r="A78" s="575"/>
    </row>
    <row r="79" ht="12.75">
      <c r="A79" s="575"/>
    </row>
    <row r="80" ht="12.75">
      <c r="A80" s="575"/>
    </row>
    <row r="81" ht="12.75">
      <c r="A81" s="575"/>
    </row>
    <row r="82" ht="12.75">
      <c r="A82" s="575"/>
    </row>
    <row r="83" ht="12.75">
      <c r="A83" s="575"/>
    </row>
    <row r="84" ht="12.75">
      <c r="A84" s="575"/>
    </row>
    <row r="85" ht="12.75">
      <c r="A85" s="575"/>
    </row>
    <row r="86" ht="12.75">
      <c r="A86" s="575"/>
    </row>
    <row r="87" ht="12.75">
      <c r="A87" s="575"/>
    </row>
    <row r="88" ht="12.75">
      <c r="A88" s="575"/>
    </row>
    <row r="89" ht="12.75">
      <c r="A89" s="575"/>
    </row>
    <row r="90" ht="12.75">
      <c r="A90" s="575"/>
    </row>
    <row r="91" ht="12.75">
      <c r="A91" s="575"/>
    </row>
    <row r="92" ht="12.75">
      <c r="A92" s="575"/>
    </row>
    <row r="93" ht="12.75">
      <c r="A93" s="575"/>
    </row>
    <row r="94" ht="12.75">
      <c r="A94" s="575"/>
    </row>
    <row r="95" ht="12.75">
      <c r="A95" s="575"/>
    </row>
    <row r="96" ht="12.75">
      <c r="A96" s="575"/>
    </row>
    <row r="97" ht="12.75">
      <c r="A97" s="575"/>
    </row>
    <row r="98" ht="12.75">
      <c r="A98" s="575"/>
    </row>
    <row r="99" ht="12.75">
      <c r="A99" s="575"/>
    </row>
    <row r="100" ht="12.75">
      <c r="A100" s="575"/>
    </row>
    <row r="101" ht="12.75">
      <c r="A101" s="575"/>
    </row>
    <row r="102" ht="12.75">
      <c r="A102" s="575"/>
    </row>
    <row r="103" ht="12.75">
      <c r="A103" s="575"/>
    </row>
    <row r="104" ht="12.75">
      <c r="A104" s="575"/>
    </row>
    <row r="105" ht="12.75">
      <c r="A105" s="575"/>
    </row>
    <row r="106" ht="12.75">
      <c r="A106" s="575"/>
    </row>
    <row r="107" ht="12.75">
      <c r="A107" s="575"/>
    </row>
    <row r="108" ht="12.75">
      <c r="A108" s="575"/>
    </row>
    <row r="109" ht="12.75">
      <c r="A109" s="575"/>
    </row>
    <row r="110" ht="12.75">
      <c r="A110" s="575"/>
    </row>
    <row r="111" ht="12.75">
      <c r="A111" s="575"/>
    </row>
    <row r="112" ht="12.75">
      <c r="A112" s="575"/>
    </row>
    <row r="113" ht="12.75">
      <c r="A113" s="575"/>
    </row>
    <row r="114" ht="12.75">
      <c r="A114" s="575"/>
    </row>
    <row r="115" ht="12.75">
      <c r="A115" s="575"/>
    </row>
    <row r="116" ht="12.75">
      <c r="A116" s="575"/>
    </row>
    <row r="117" ht="12.75">
      <c r="A117" s="575"/>
    </row>
    <row r="118" ht="12.75">
      <c r="A118" s="575"/>
    </row>
    <row r="119" ht="12.75">
      <c r="A119" s="575"/>
    </row>
    <row r="120" ht="12.75">
      <c r="A120" s="575"/>
    </row>
    <row r="121" ht="12.75">
      <c r="A121" s="575"/>
    </row>
    <row r="122" ht="12.75">
      <c r="A122" s="575"/>
    </row>
    <row r="123" ht="12.75">
      <c r="A123" s="575"/>
    </row>
    <row r="124" ht="12.75">
      <c r="A124" s="575"/>
    </row>
    <row r="125" ht="12.75">
      <c r="A125" s="575"/>
    </row>
    <row r="126" ht="12.75">
      <c r="A126" s="575"/>
    </row>
    <row r="127" ht="12.75">
      <c r="A127" s="575"/>
    </row>
    <row r="128" ht="12.75">
      <c r="A128" s="575"/>
    </row>
    <row r="129" ht="12.75">
      <c r="A129" s="575"/>
    </row>
    <row r="130" ht="12.75">
      <c r="A130" s="575"/>
    </row>
    <row r="131" ht="12.75">
      <c r="A131" s="575"/>
    </row>
    <row r="132" ht="12.75">
      <c r="A132" s="575"/>
    </row>
    <row r="133" ht="12.75">
      <c r="A133" s="575"/>
    </row>
    <row r="134" ht="12.75">
      <c r="A134" s="575"/>
    </row>
    <row r="135" ht="12.75">
      <c r="A135" s="575"/>
    </row>
    <row r="136" ht="12.75">
      <c r="A136" s="575"/>
    </row>
    <row r="137" ht="12.75">
      <c r="A137" s="575"/>
    </row>
    <row r="138" ht="12.75">
      <c r="A138" s="575"/>
    </row>
    <row r="139" ht="12.75">
      <c r="A139" s="575"/>
    </row>
    <row r="140" ht="12.75">
      <c r="A140" s="575"/>
    </row>
    <row r="141" ht="12.75">
      <c r="A141" s="575"/>
    </row>
    <row r="142" ht="12.75">
      <c r="A142" s="575"/>
    </row>
    <row r="143" ht="12.75">
      <c r="A143" s="575"/>
    </row>
    <row r="144" ht="12.75">
      <c r="A144" s="575"/>
    </row>
    <row r="145" ht="12.75">
      <c r="A145" s="575"/>
    </row>
    <row r="146" ht="12.75">
      <c r="A146" s="575"/>
    </row>
    <row r="147" ht="12.75">
      <c r="A147" s="575"/>
    </row>
    <row r="148" ht="12.75">
      <c r="A148" s="575"/>
    </row>
    <row r="149" ht="12.75">
      <c r="A149" s="575"/>
    </row>
    <row r="150" ht="12.75">
      <c r="A150" s="575"/>
    </row>
    <row r="151" ht="12.75">
      <c r="A151" s="575"/>
    </row>
    <row r="152" ht="12.75">
      <c r="A152" s="575"/>
    </row>
    <row r="153" ht="12.75">
      <c r="A153" s="575"/>
    </row>
    <row r="154" ht="12.75">
      <c r="A154" s="575"/>
    </row>
    <row r="155" ht="12.75">
      <c r="A155" s="575"/>
    </row>
    <row r="156" ht="12.75">
      <c r="A156" s="575"/>
    </row>
    <row r="157" ht="12.75">
      <c r="A157" s="575"/>
    </row>
    <row r="158" ht="12.75">
      <c r="A158" s="575"/>
    </row>
    <row r="159" ht="12.75">
      <c r="A159" s="575"/>
    </row>
    <row r="160" ht="12.75">
      <c r="A160" s="575"/>
    </row>
    <row r="161" ht="12.75">
      <c r="A161" s="575"/>
    </row>
    <row r="162" ht="12.75">
      <c r="A162" s="575"/>
    </row>
    <row r="163" ht="12.75">
      <c r="A163" s="575"/>
    </row>
    <row r="164" ht="12.75">
      <c r="A164" s="575"/>
    </row>
    <row r="165" ht="12.75">
      <c r="A165" s="575"/>
    </row>
    <row r="166" ht="12.75">
      <c r="A166" s="575"/>
    </row>
    <row r="167" ht="12.75">
      <c r="A167" s="575"/>
    </row>
    <row r="168" ht="12.75">
      <c r="A168" s="575"/>
    </row>
    <row r="169" ht="12.75">
      <c r="A169" s="575"/>
    </row>
    <row r="170" ht="12.75">
      <c r="A170" s="575"/>
    </row>
    <row r="171" ht="12.75">
      <c r="A171" s="575"/>
    </row>
    <row r="172" ht="12.75">
      <c r="A172" s="575"/>
    </row>
    <row r="173" ht="12.75">
      <c r="A173" s="575"/>
    </row>
    <row r="174" ht="12.75">
      <c r="A174" s="575"/>
    </row>
    <row r="175" ht="12.75">
      <c r="A175" s="575"/>
    </row>
    <row r="176" ht="12.75">
      <c r="A176" s="575"/>
    </row>
    <row r="177" ht="12.75">
      <c r="A177" s="575"/>
    </row>
    <row r="178" ht="12.75">
      <c r="A178" s="575"/>
    </row>
    <row r="179" ht="12.75">
      <c r="A179" s="575"/>
    </row>
    <row r="180" ht="12.75">
      <c r="A180" s="575"/>
    </row>
    <row r="181" ht="12.75">
      <c r="A181" s="575"/>
    </row>
    <row r="182" ht="12.75">
      <c r="A182" s="575"/>
    </row>
    <row r="183" ht="12.75">
      <c r="A183" s="575"/>
    </row>
    <row r="184" ht="12.75">
      <c r="A184" s="575"/>
    </row>
    <row r="185" ht="12.75">
      <c r="A185" s="575"/>
    </row>
    <row r="186" ht="12.75">
      <c r="A186" s="575"/>
    </row>
    <row r="187" ht="12.75">
      <c r="A187" s="575"/>
    </row>
    <row r="188" ht="12.75">
      <c r="A188" s="575"/>
    </row>
    <row r="189" ht="12.75">
      <c r="A189" s="575"/>
    </row>
    <row r="190" ht="12.75">
      <c r="A190" s="575"/>
    </row>
    <row r="191" ht="12.75">
      <c r="A191" s="575"/>
    </row>
    <row r="192" ht="12.75">
      <c r="A192" s="575"/>
    </row>
    <row r="193" ht="12.75">
      <c r="A193" s="575"/>
    </row>
    <row r="194" ht="12.75">
      <c r="A194" s="575"/>
    </row>
    <row r="195" ht="12.75">
      <c r="A195" s="575"/>
    </row>
    <row r="196" ht="12.75">
      <c r="A196" s="575"/>
    </row>
    <row r="197" ht="12.75">
      <c r="A197" s="575"/>
    </row>
    <row r="198" ht="12.75">
      <c r="A198" s="575"/>
    </row>
  </sheetData>
  <mergeCells count="8">
    <mergeCell ref="A43:B43"/>
    <mergeCell ref="A42:B42"/>
    <mergeCell ref="A12:B12"/>
    <mergeCell ref="A40:B40"/>
    <mergeCell ref="A5:C5"/>
    <mergeCell ref="A14:C14"/>
    <mergeCell ref="A2:C2"/>
    <mergeCell ref="A3:C3"/>
  </mergeCells>
  <printOptions horizontalCentered="1"/>
  <pageMargins left="0.5905511811023623" right="0.4724409448818898" top="0.984251968503937" bottom="0.5905511811023623" header="0.4330708661417323" footer="0.5118110236220472"/>
  <pageSetup horizontalDpi="300" verticalDpi="300" orientation="portrait" paperSize="9" r:id="rId1"/>
  <headerFooter alignWithMargins="0">
    <oddHeader>&amp;R&amp;"Arial CE,Pogrubiony"Załącznik Nr &amp;A&amp;"Arial CE,Standardowy"
do Uchwały Rady Gminy Miłkowice Nr L/276/2010
z dnia 25 maja 2010 roku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1:I38"/>
  <sheetViews>
    <sheetView showGridLines="0" workbookViewId="0" topLeftCell="A19">
      <selection activeCell="K24" sqref="K24"/>
    </sheetView>
  </sheetViews>
  <sheetFormatPr defaultColWidth="9.00390625" defaultRowHeight="12.75"/>
  <cols>
    <col min="1" max="1" width="4.00390625" style="577" customWidth="1"/>
    <col min="2" max="2" width="5.375" style="577" customWidth="1"/>
    <col min="3" max="3" width="7.125" style="577" customWidth="1"/>
    <col min="4" max="4" width="17.75390625" style="577" bestFit="1" customWidth="1"/>
    <col min="5" max="5" width="24.25390625" style="577" customWidth="1"/>
    <col min="6" max="6" width="27.375" style="577" customWidth="1"/>
    <col min="7" max="7" width="11.875" style="577" customWidth="1"/>
    <col min="8" max="8" width="2.00390625" style="577" customWidth="1"/>
    <col min="9" max="9" width="14.00390625" style="577" customWidth="1"/>
    <col min="10" max="16384" width="9.125" style="577" customWidth="1"/>
  </cols>
  <sheetData>
    <row r="1" spans="1:7" ht="24" customHeight="1">
      <c r="A1" s="1149" t="s">
        <v>653</v>
      </c>
      <c r="B1" s="1149"/>
      <c r="C1" s="1149"/>
      <c r="D1" s="1149"/>
      <c r="E1" s="1149"/>
      <c r="F1" s="1149"/>
      <c r="G1" s="1149"/>
    </row>
    <row r="2" ht="10.5" customHeight="1">
      <c r="G2" s="578" t="s">
        <v>509</v>
      </c>
    </row>
    <row r="3" spans="1:7" ht="22.5" customHeight="1">
      <c r="A3" s="579" t="s">
        <v>508</v>
      </c>
      <c r="B3" s="579" t="s">
        <v>152</v>
      </c>
      <c r="C3" s="579" t="s">
        <v>153</v>
      </c>
      <c r="D3" s="579" t="s">
        <v>654</v>
      </c>
      <c r="E3" s="579" t="s">
        <v>655</v>
      </c>
      <c r="F3" s="579" t="s">
        <v>656</v>
      </c>
      <c r="G3" s="580" t="s">
        <v>657</v>
      </c>
    </row>
    <row r="4" spans="1:7" ht="7.5" customHeight="1" thickBot="1">
      <c r="A4" s="581">
        <v>1</v>
      </c>
      <c r="B4" s="581">
        <v>2</v>
      </c>
      <c r="C4" s="581">
        <v>3</v>
      </c>
      <c r="D4" s="581"/>
      <c r="E4" s="581">
        <v>4</v>
      </c>
      <c r="F4" s="581">
        <v>5</v>
      </c>
      <c r="G4" s="581">
        <v>6</v>
      </c>
    </row>
    <row r="5" spans="1:7" ht="23.25" customHeight="1" thickBot="1">
      <c r="A5" s="582" t="s">
        <v>658</v>
      </c>
      <c r="B5" s="583"/>
      <c r="C5" s="583"/>
      <c r="D5" s="583"/>
      <c r="E5" s="583"/>
      <c r="F5" s="583"/>
      <c r="G5" s="584">
        <f>G6+G11+G16</f>
        <v>1366580</v>
      </c>
    </row>
    <row r="6" spans="1:7" ht="15" customHeight="1">
      <c r="A6" s="585" t="s">
        <v>659</v>
      </c>
      <c r="B6" s="585"/>
      <c r="C6" s="585"/>
      <c r="D6" s="585"/>
      <c r="E6" s="585"/>
      <c r="F6" s="585"/>
      <c r="G6" s="586">
        <f>SUM(G7:G10)</f>
        <v>372000</v>
      </c>
    </row>
    <row r="7" spans="1:7" s="592" customFormat="1" ht="30" customHeight="1">
      <c r="A7" s="587">
        <v>1</v>
      </c>
      <c r="B7" s="588">
        <v>400</v>
      </c>
      <c r="C7" s="588">
        <v>40002</v>
      </c>
      <c r="D7" s="588" t="s">
        <v>206</v>
      </c>
      <c r="E7" s="589" t="s">
        <v>660</v>
      </c>
      <c r="F7" s="590" t="s">
        <v>681</v>
      </c>
      <c r="G7" s="591">
        <v>216000</v>
      </c>
    </row>
    <row r="8" spans="1:7" s="592" customFormat="1" ht="30" customHeight="1">
      <c r="A8" s="593">
        <v>2</v>
      </c>
      <c r="B8" s="594">
        <v>400</v>
      </c>
      <c r="C8" s="594">
        <v>40002</v>
      </c>
      <c r="D8" s="594" t="s">
        <v>206</v>
      </c>
      <c r="E8" s="595" t="s">
        <v>660</v>
      </c>
      <c r="F8" s="596" t="s">
        <v>682</v>
      </c>
      <c r="G8" s="597">
        <v>125400</v>
      </c>
    </row>
    <row r="9" spans="1:7" s="592" customFormat="1" ht="30" customHeight="1">
      <c r="A9" s="593">
        <v>3</v>
      </c>
      <c r="B9" s="594">
        <v>400</v>
      </c>
      <c r="C9" s="594">
        <v>40002</v>
      </c>
      <c r="D9" s="594" t="s">
        <v>206</v>
      </c>
      <c r="E9" s="595" t="s">
        <v>660</v>
      </c>
      <c r="F9" s="595" t="s">
        <v>683</v>
      </c>
      <c r="G9" s="597">
        <v>12000</v>
      </c>
    </row>
    <row r="10" spans="1:7" s="592" customFormat="1" ht="39" thickBot="1">
      <c r="A10" s="598">
        <v>4</v>
      </c>
      <c r="B10" s="599">
        <v>400</v>
      </c>
      <c r="C10" s="599">
        <v>40002</v>
      </c>
      <c r="D10" s="594" t="s">
        <v>206</v>
      </c>
      <c r="E10" s="600" t="s">
        <v>660</v>
      </c>
      <c r="F10" s="600" t="s">
        <v>661</v>
      </c>
      <c r="G10" s="601">
        <v>18600</v>
      </c>
    </row>
    <row r="11" spans="1:7" ht="15.75" customHeight="1" thickBot="1">
      <c r="A11" s="602" t="s">
        <v>662</v>
      </c>
      <c r="B11" s="583"/>
      <c r="C11" s="583"/>
      <c r="D11" s="583"/>
      <c r="E11" s="583"/>
      <c r="F11" s="583"/>
      <c r="G11" s="603">
        <f>SUM(G12:G15)</f>
        <v>503200</v>
      </c>
    </row>
    <row r="12" spans="1:7" ht="41.25" customHeight="1">
      <c r="A12" s="598">
        <v>1</v>
      </c>
      <c r="B12" s="599">
        <v>852</v>
      </c>
      <c r="C12" s="599">
        <v>85295</v>
      </c>
      <c r="D12" s="604" t="s">
        <v>663</v>
      </c>
      <c r="E12" s="600" t="s">
        <v>664</v>
      </c>
      <c r="F12" s="600" t="s">
        <v>665</v>
      </c>
      <c r="G12" s="601">
        <v>61000</v>
      </c>
    </row>
    <row r="13" spans="1:7" ht="36.75" customHeight="1">
      <c r="A13" s="598">
        <v>2</v>
      </c>
      <c r="B13" s="599">
        <v>921</v>
      </c>
      <c r="C13" s="599">
        <v>92109</v>
      </c>
      <c r="D13" s="604" t="s">
        <v>365</v>
      </c>
      <c r="E13" s="600" t="s">
        <v>664</v>
      </c>
      <c r="F13" s="600" t="s">
        <v>666</v>
      </c>
      <c r="G13" s="601">
        <f>197000+5500+15900</f>
        <v>218400</v>
      </c>
    </row>
    <row r="14" spans="1:7" ht="30" customHeight="1">
      <c r="A14" s="598">
        <v>3</v>
      </c>
      <c r="B14" s="599">
        <v>921</v>
      </c>
      <c r="C14" s="599">
        <v>92116</v>
      </c>
      <c r="D14" s="599" t="s">
        <v>667</v>
      </c>
      <c r="E14" s="600" t="s">
        <v>664</v>
      </c>
      <c r="F14" s="600" t="s">
        <v>668</v>
      </c>
      <c r="G14" s="601">
        <f>200000+5500</f>
        <v>205500</v>
      </c>
    </row>
    <row r="15" spans="1:8" ht="39" thickBot="1">
      <c r="A15" s="598">
        <v>4</v>
      </c>
      <c r="B15" s="599">
        <v>926</v>
      </c>
      <c r="C15" s="599">
        <v>92605</v>
      </c>
      <c r="D15" s="604" t="s">
        <v>669</v>
      </c>
      <c r="E15" s="600" t="s">
        <v>664</v>
      </c>
      <c r="F15" s="600" t="s">
        <v>670</v>
      </c>
      <c r="G15" s="601">
        <f>18000+300</f>
        <v>18300</v>
      </c>
      <c r="H15" s="605"/>
    </row>
    <row r="16" spans="1:7" ht="15.75" customHeight="1" thickBot="1">
      <c r="A16" s="602" t="s">
        <v>671</v>
      </c>
      <c r="B16" s="583"/>
      <c r="C16" s="583"/>
      <c r="D16" s="583"/>
      <c r="E16" s="583"/>
      <c r="F16" s="583"/>
      <c r="G16" s="603">
        <f>SUM(G17:G21)</f>
        <v>491380</v>
      </c>
    </row>
    <row r="17" spans="1:7" ht="36.75" customHeight="1">
      <c r="A17" s="598">
        <v>1</v>
      </c>
      <c r="B17" s="599">
        <v>851</v>
      </c>
      <c r="C17" s="599">
        <v>85154</v>
      </c>
      <c r="D17" s="604" t="s">
        <v>342</v>
      </c>
      <c r="E17" s="600" t="s">
        <v>664</v>
      </c>
      <c r="F17" s="600" t="s">
        <v>672</v>
      </c>
      <c r="G17" s="601">
        <v>31000</v>
      </c>
    </row>
    <row r="18" spans="1:7" ht="51">
      <c r="A18" s="606">
        <v>2</v>
      </c>
      <c r="B18" s="607" t="s">
        <v>156</v>
      </c>
      <c r="C18" s="607" t="s">
        <v>176</v>
      </c>
      <c r="D18" s="608" t="s">
        <v>177</v>
      </c>
      <c r="E18" s="609" t="s">
        <v>660</v>
      </c>
      <c r="F18" s="609" t="s">
        <v>684</v>
      </c>
      <c r="G18" s="610">
        <v>58800</v>
      </c>
    </row>
    <row r="19" spans="1:7" ht="40.5" customHeight="1">
      <c r="A19" s="606">
        <v>3</v>
      </c>
      <c r="B19" s="607" t="s">
        <v>156</v>
      </c>
      <c r="C19" s="607" t="s">
        <v>176</v>
      </c>
      <c r="D19" s="608" t="s">
        <v>177</v>
      </c>
      <c r="E19" s="609" t="s">
        <v>660</v>
      </c>
      <c r="F19" s="609" t="s">
        <v>685</v>
      </c>
      <c r="G19" s="611">
        <v>124000</v>
      </c>
    </row>
    <row r="20" spans="1:7" ht="40.5" customHeight="1">
      <c r="A20" s="606">
        <v>4</v>
      </c>
      <c r="B20" s="607" t="s">
        <v>156</v>
      </c>
      <c r="C20" s="607" t="s">
        <v>176</v>
      </c>
      <c r="D20" s="608" t="s">
        <v>177</v>
      </c>
      <c r="E20" s="609" t="s">
        <v>660</v>
      </c>
      <c r="F20" s="609" t="s">
        <v>736</v>
      </c>
      <c r="G20" s="611">
        <v>270000</v>
      </c>
    </row>
    <row r="21" spans="1:7" ht="40.5" customHeight="1" thickBot="1">
      <c r="A21" s="606">
        <v>5</v>
      </c>
      <c r="B21" s="607" t="s">
        <v>1</v>
      </c>
      <c r="C21" s="607" t="s">
        <v>2</v>
      </c>
      <c r="D21" s="608" t="s">
        <v>361</v>
      </c>
      <c r="E21" s="609" t="s">
        <v>660</v>
      </c>
      <c r="F21" s="609" t="s">
        <v>0</v>
      </c>
      <c r="G21" s="611">
        <v>7580</v>
      </c>
    </row>
    <row r="22" spans="1:7" ht="29.25" customHeight="1" thickBot="1">
      <c r="A22" s="612" t="s">
        <v>673</v>
      </c>
      <c r="B22" s="613"/>
      <c r="C22" s="613"/>
      <c r="D22" s="613"/>
      <c r="E22" s="613"/>
      <c r="F22" s="613"/>
      <c r="G22" s="614">
        <f>G23+G25</f>
        <v>175800</v>
      </c>
    </row>
    <row r="23" spans="1:7" ht="15.75" customHeight="1" thickBot="1">
      <c r="A23" s="602" t="s">
        <v>674</v>
      </c>
      <c r="B23" s="583"/>
      <c r="C23" s="583"/>
      <c r="D23" s="583"/>
      <c r="E23" s="583"/>
      <c r="F23" s="583"/>
      <c r="G23" s="603">
        <f>G24</f>
        <v>60000</v>
      </c>
    </row>
    <row r="24" spans="1:7" ht="39" thickBot="1">
      <c r="A24" s="598">
        <v>1</v>
      </c>
      <c r="B24" s="599">
        <v>801</v>
      </c>
      <c r="C24" s="599">
        <v>80104</v>
      </c>
      <c r="D24" s="599" t="s">
        <v>331</v>
      </c>
      <c r="E24" s="600" t="s">
        <v>675</v>
      </c>
      <c r="F24" s="600" t="s">
        <v>676</v>
      </c>
      <c r="G24" s="601">
        <v>60000</v>
      </c>
    </row>
    <row r="25" spans="1:7" ht="15.75" customHeight="1" thickBot="1">
      <c r="A25" s="602" t="s">
        <v>677</v>
      </c>
      <c r="B25" s="583"/>
      <c r="C25" s="583"/>
      <c r="D25" s="583"/>
      <c r="E25" s="583"/>
      <c r="F25" s="583"/>
      <c r="G25" s="603">
        <f>SUM(G26:G34)-G29</f>
        <v>115800</v>
      </c>
    </row>
    <row r="26" spans="1:7" ht="39" customHeight="1">
      <c r="A26" s="670">
        <v>1</v>
      </c>
      <c r="B26" s="671">
        <v>921</v>
      </c>
      <c r="C26" s="671">
        <v>92120</v>
      </c>
      <c r="D26" s="672" t="s">
        <v>369</v>
      </c>
      <c r="E26" s="672" t="s">
        <v>678</v>
      </c>
      <c r="F26" s="673" t="s">
        <v>679</v>
      </c>
      <c r="G26" s="674">
        <v>30000</v>
      </c>
    </row>
    <row r="27" ht="10.5" customHeight="1">
      <c r="G27" s="578"/>
    </row>
    <row r="28" spans="1:7" ht="22.5" customHeight="1">
      <c r="A28" s="579" t="s">
        <v>508</v>
      </c>
      <c r="B28" s="579" t="s">
        <v>152</v>
      </c>
      <c r="C28" s="579" t="s">
        <v>153</v>
      </c>
      <c r="D28" s="579" t="s">
        <v>654</v>
      </c>
      <c r="E28" s="579" t="s">
        <v>655</v>
      </c>
      <c r="F28" s="579" t="s">
        <v>656</v>
      </c>
      <c r="G28" s="580" t="s">
        <v>657</v>
      </c>
    </row>
    <row r="29" spans="1:7" ht="7.5" customHeight="1">
      <c r="A29" s="581">
        <v>1</v>
      </c>
      <c r="B29" s="581">
        <v>2</v>
      </c>
      <c r="C29" s="581">
        <v>3</v>
      </c>
      <c r="D29" s="581"/>
      <c r="E29" s="581">
        <v>4</v>
      </c>
      <c r="F29" s="581">
        <v>5</v>
      </c>
      <c r="G29" s="581">
        <v>6</v>
      </c>
    </row>
    <row r="30" spans="1:7" ht="38.25">
      <c r="A30" s="667">
        <v>2</v>
      </c>
      <c r="B30" s="627">
        <v>926</v>
      </c>
      <c r="C30" s="627">
        <v>92605</v>
      </c>
      <c r="D30" s="668" t="s">
        <v>669</v>
      </c>
      <c r="E30" s="668" t="s">
        <v>3</v>
      </c>
      <c r="F30" s="669" t="s">
        <v>4</v>
      </c>
      <c r="G30" s="631">
        <v>15000</v>
      </c>
    </row>
    <row r="31" spans="1:7" ht="38.25">
      <c r="A31" s="667">
        <v>3</v>
      </c>
      <c r="B31" s="627">
        <v>926</v>
      </c>
      <c r="C31" s="627">
        <v>92605</v>
      </c>
      <c r="D31" s="668" t="s">
        <v>669</v>
      </c>
      <c r="E31" s="668" t="s">
        <v>5</v>
      </c>
      <c r="F31" s="669" t="s">
        <v>4</v>
      </c>
      <c r="G31" s="631">
        <v>16000</v>
      </c>
    </row>
    <row r="32" spans="1:7" ht="38.25">
      <c r="A32" s="667">
        <v>4</v>
      </c>
      <c r="B32" s="627">
        <v>926</v>
      </c>
      <c r="C32" s="627">
        <v>92605</v>
      </c>
      <c r="D32" s="668" t="s">
        <v>669</v>
      </c>
      <c r="E32" s="668" t="s">
        <v>6</v>
      </c>
      <c r="F32" s="669" t="s">
        <v>4</v>
      </c>
      <c r="G32" s="631">
        <v>22800</v>
      </c>
    </row>
    <row r="33" spans="1:7" ht="38.25">
      <c r="A33" s="667">
        <v>5</v>
      </c>
      <c r="B33" s="627">
        <v>926</v>
      </c>
      <c r="C33" s="627">
        <v>92605</v>
      </c>
      <c r="D33" s="668" t="s">
        <v>669</v>
      </c>
      <c r="E33" s="668" t="s">
        <v>7</v>
      </c>
      <c r="F33" s="669" t="s">
        <v>4</v>
      </c>
      <c r="G33" s="631">
        <v>4000</v>
      </c>
    </row>
    <row r="34" spans="1:7" ht="39" thickBot="1">
      <c r="A34" s="587">
        <v>6</v>
      </c>
      <c r="B34" s="588">
        <v>926</v>
      </c>
      <c r="C34" s="588">
        <v>92605</v>
      </c>
      <c r="D34" s="666" t="s">
        <v>669</v>
      </c>
      <c r="E34" s="668" t="s">
        <v>8</v>
      </c>
      <c r="F34" s="615" t="s">
        <v>4</v>
      </c>
      <c r="G34" s="591">
        <v>28000</v>
      </c>
    </row>
    <row r="35" spans="1:9" ht="19.5" customHeight="1" thickBot="1">
      <c r="A35" s="1146" t="s">
        <v>680</v>
      </c>
      <c r="B35" s="1147"/>
      <c r="C35" s="1147"/>
      <c r="D35" s="1147"/>
      <c r="E35" s="1147"/>
      <c r="F35" s="1148"/>
      <c r="G35" s="616">
        <f>G22+G5</f>
        <v>1542380</v>
      </c>
      <c r="I35" s="617"/>
    </row>
    <row r="36" spans="8:9" ht="12.75">
      <c r="H36" s="605"/>
      <c r="I36" s="605"/>
    </row>
    <row r="37" spans="2:9" ht="12.75">
      <c r="B37" s="618" t="s">
        <v>374</v>
      </c>
      <c r="D37" s="618"/>
      <c r="G37" s="617"/>
      <c r="H37" s="605"/>
      <c r="I37" s="617"/>
    </row>
    <row r="38" ht="12.75">
      <c r="I38" s="617"/>
    </row>
  </sheetData>
  <mergeCells count="2">
    <mergeCell ref="A35:F35"/>
    <mergeCell ref="A1:G1"/>
  </mergeCells>
  <printOptions horizontalCentered="1"/>
  <pageMargins left="0.5511811023622047" right="0.5118110236220472" top="1.01" bottom="0.85" header="0.5118110236220472" footer="0.5118110236220472"/>
  <pageSetup horizontalDpi="600" verticalDpi="600" orientation="portrait" paperSize="9" scale="95" r:id="rId1"/>
  <headerFooter alignWithMargins="0">
    <oddHeader>&amp;R&amp;"Arial CE,Pogrubiony"Załącznik nr &amp;A&amp;"Arial CE,Standardowy"&amp;9
do Uchwały Rady Gminy Miłkowice Nr L/276/2010
z dnia 25 maja 2010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2010-06-01T10:39:33Z</cp:lastPrinted>
  <dcterms:created xsi:type="dcterms:W3CDTF">2008-02-21T12:21:20Z</dcterms:created>
  <dcterms:modified xsi:type="dcterms:W3CDTF">2010-06-01T10:39:35Z</dcterms:modified>
  <cp:category/>
  <cp:version/>
  <cp:contentType/>
  <cp:contentStatus/>
</cp:coreProperties>
</file>