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1" sheetId="1" r:id="rId1"/>
    <sheet name="2" sheetId="2" r:id="rId2"/>
    <sheet name="2a" sheetId="3" r:id="rId3"/>
    <sheet name="3" sheetId="4" r:id="rId4"/>
    <sheet name="4" sheetId="5" r:id="rId5"/>
  </sheets>
  <definedNames>
    <definedName name="_xlnm.Print_Area" localSheetId="0">'1'!$A$1:$F$386</definedName>
    <definedName name="_xlnm.Print_Area" localSheetId="1">'2'!$A$1:$F$457</definedName>
    <definedName name="_xlnm.Print_Area" localSheetId="2">'2a'!$A$1:$K$37</definedName>
    <definedName name="_xlnm.Print_Area" localSheetId="3">'3'!$A$1:$L$112</definedName>
    <definedName name="_xlnm.Print_Area" localSheetId="4">'4'!$A$1:$G$35</definedName>
  </definedNames>
  <calcPr fullCalcOnLoad="1"/>
</workbook>
</file>

<file path=xl/sharedStrings.xml><?xml version="1.0" encoding="utf-8"?>
<sst xmlns="http://schemas.openxmlformats.org/spreadsheetml/2006/main" count="1759" uniqueCount="544">
  <si>
    <t>Wykaz zadań inwestycyjnych na 2008 rok</t>
  </si>
  <si>
    <t>w złotych</t>
  </si>
  <si>
    <t>Lp.</t>
  </si>
  <si>
    <t>Nazwa zadania inwestycyjnego</t>
  </si>
  <si>
    <t>Termin realizacji</t>
  </si>
  <si>
    <t xml:space="preserve">Łączne koszty finansowe </t>
  </si>
  <si>
    <t>Planowane wydatki w roku 2008    (od 6 do 11)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</si>
  <si>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</si>
  <si>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</si>
  <si>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</si>
  <si>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</si>
  <si>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</si>
  <si>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
i pożyczki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</si>
  <si>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</si>
  <si>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</si>
  <si>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</si>
  <si>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</si>
  <si>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</si>
  <si>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>1.</t>
  </si>
  <si>
    <t xml:space="preserve">Budowa kanalizacji sanitarnej dla miejscowości Jezierzany, Jakuszów, Pątnówek i Bobrów </t>
  </si>
  <si>
    <t>2007-2008</t>
  </si>
  <si>
    <t>Pożyczka i dotacja z WFOŚIGW</t>
  </si>
  <si>
    <t>Urząd Gminy        w Miłkowicach</t>
  </si>
  <si>
    <t>2.</t>
  </si>
  <si>
    <t xml:space="preserve">Budowa kanalizacji sanitarnej wraz z przyłączami dla miejscowości Gniewomirowice i Goślinów </t>
  </si>
  <si>
    <t>2007-2009</t>
  </si>
  <si>
    <t>3.</t>
  </si>
  <si>
    <t>Przebudowa kanalizacji sanitarnej w obrębie wsi Miłkowice (modernizacja kolektora sanitarnego przy ul. Proletariackiej)</t>
  </si>
  <si>
    <t>4.</t>
  </si>
  <si>
    <t>Rozbudowa gminnej sieci wodociągowej w Kochlicach</t>
  </si>
  <si>
    <t>w tym dotacja dla Gminy Chojnów 90.000</t>
  </si>
  <si>
    <t>5.</t>
  </si>
  <si>
    <t>Budowa wodociągu tranzytowego Niedźwiedzice-Miłkowice i udział w budowie Stacji Uzdatniania Wody w Okmianach</t>
  </si>
  <si>
    <t>6.</t>
  </si>
  <si>
    <t xml:space="preserve">Budowa przykanalików w ramach zadania pn.: Budowa kanalizacji sanitarnej dla miejscowości Rzeszotary i Dobrzejów (kontynuacja i poszerzenie projektu i robót) </t>
  </si>
  <si>
    <t>7.</t>
  </si>
  <si>
    <t>Rozbudowa gminnej sieci wodociągowej w Rzeszotarach ul.Młyńska</t>
  </si>
  <si>
    <t>8.</t>
  </si>
  <si>
    <t>Rozbudowa gminnej sieci wodociągowej w Miłkowicach</t>
  </si>
  <si>
    <t>9.</t>
  </si>
  <si>
    <t>Rozbudowa gminnej sieci wodociągowej w Lipcach</t>
  </si>
  <si>
    <t>Rozdział 01039 : Pozostałe zadania Wspólnej Polityki Rolnej</t>
  </si>
  <si>
    <t>Urząd Gminy    w Miłkowicach</t>
  </si>
  <si>
    <t>10.</t>
  </si>
  <si>
    <t>Remont dróg transportu rolnego w Siedliskach</t>
  </si>
  <si>
    <t>11.</t>
  </si>
  <si>
    <t>Remont drogi transportu rolnego w Rzeszotarach</t>
  </si>
  <si>
    <t>2008-2010</t>
  </si>
  <si>
    <t>Dział 600 : TRANSPORT I ŁĄCZNOŚĆ</t>
  </si>
  <si>
    <t xml:space="preserve">       Rozdział 60016 : Drogi publiczne gminne</t>
  </si>
  <si>
    <t>12.</t>
  </si>
  <si>
    <t>Remont dróg osiedlowych w Miłkowicach (w tym ul. Stawowa, Działkowa, Słoneczna, 22-lipca)</t>
  </si>
  <si>
    <t>2008-2011</t>
  </si>
  <si>
    <t>13.</t>
  </si>
  <si>
    <t>Budowa zatoki autobusowej w Jakuszowie</t>
  </si>
  <si>
    <t>14.</t>
  </si>
  <si>
    <t xml:space="preserve">Budowa drogi asfaltowej w Ulesiu - droga do obwodnicy </t>
  </si>
  <si>
    <t>2008-2009</t>
  </si>
  <si>
    <t>15.</t>
  </si>
  <si>
    <t>16.</t>
  </si>
  <si>
    <t>Remont chodników w Miłkowicach (kontynuacja)</t>
  </si>
  <si>
    <t>17.</t>
  </si>
  <si>
    <t>Remont drogi Grzymalin-Głuchowice</t>
  </si>
  <si>
    <t>18.</t>
  </si>
  <si>
    <t>Budowa parkingu gminnego w Rzeszotarach</t>
  </si>
  <si>
    <t>Jednostka organizacyjna realizująca program lub koordynująca wykonanie programu</t>
  </si>
  <si>
    <t>dotacje i śr. z innych źródeł</t>
  </si>
  <si>
    <t>Dział 700 : GOSPODARKA MIESZKANIOWA</t>
  </si>
  <si>
    <t>Rozdział 70005 : Gospodarka gruntami i nieruchomościami</t>
  </si>
  <si>
    <t>19.</t>
  </si>
  <si>
    <t>Utworzenie Strefy Aktywności Gospodarczej w Rzeszotarach</t>
  </si>
  <si>
    <t>Zakup gruntu i pomieszczeń magazynowych w Miłkowicach z przeznaczeniem dla GZGK</t>
  </si>
  <si>
    <t>21.</t>
  </si>
  <si>
    <t>Wykup gruntów, na których posadowione są przepompownie ścieków oraz pod parking w Siedliskach</t>
  </si>
  <si>
    <t>Remont i modernizacja sieci centralnego ogrzewania w budynku w Ulesiu 99</t>
  </si>
  <si>
    <t>GZGK    w Miłkowicach</t>
  </si>
  <si>
    <t>Dział 750 : ADMINISTRACJA PUBLICZNA</t>
  </si>
  <si>
    <t>Rozdział 75023 : Urzędy gmin</t>
  </si>
  <si>
    <t>Realizacja "Zintegrowanego Systemu Informat. dla Zrównoważonego Rozwoju Regionu Doln. Śląska"</t>
  </si>
  <si>
    <t>Modernizacja urzędu poprzez zakup sprzętu komuterowego wraz z oprogramowaniem oraz instalację centralki telefonicznej</t>
  </si>
  <si>
    <t>2006-2007</t>
  </si>
  <si>
    <t>Dział 710 : DZIAŁALNOŚĆ USŁUGOWA</t>
  </si>
  <si>
    <t>Rozdział 71035 : Cmentarze</t>
  </si>
  <si>
    <t>22.</t>
  </si>
  <si>
    <t>Wykonanie inwentaryzacji i planu zagospodarowania cmentarza w Miłkowice</t>
  </si>
  <si>
    <t>Dział 754: BEZPIECZEŃSTWO PUBLICZNE I OCHRONA PRZECIWPOŻAROWA</t>
  </si>
  <si>
    <t>Rozdział 75412 : Ochotnicze straże pożarne</t>
  </si>
  <si>
    <t>23.</t>
  </si>
  <si>
    <t>Remont i modernizacja remizy w OSP Rzeszotary</t>
  </si>
  <si>
    <t>24.</t>
  </si>
  <si>
    <t>Zakup wozu strażackiego</t>
  </si>
  <si>
    <t>Dział 801: OŚWIATA I WYCHOWANIE</t>
  </si>
  <si>
    <t>Rozdział 80113 : Dowóz uczniów do szkół</t>
  </si>
  <si>
    <t>25.</t>
  </si>
  <si>
    <t>Remont i modernizacja autobusu gminnego</t>
  </si>
  <si>
    <t>Rozdział 80195 : Pozostała działalność</t>
  </si>
  <si>
    <t>26.</t>
  </si>
  <si>
    <t>Remont pokrycia dachowego w SP w Miłkowicach</t>
  </si>
  <si>
    <t>27.</t>
  </si>
  <si>
    <t>Remont Sali gimnastycznej w SP w Miłkowicach</t>
  </si>
  <si>
    <t>Dział 851 : OCHRONA ZDROWIA</t>
  </si>
  <si>
    <t>Rozdział 85121 : Lecznictwo ambulatoryjne</t>
  </si>
  <si>
    <t>28.</t>
  </si>
  <si>
    <t>Budowa Gminnego Ośrodka Zdrowia w Miłkowicach wraz z zakupem wyposażenia i zagospodarowaniem placu</t>
  </si>
  <si>
    <t>Dział 852 : POMOC SPOŁECZNA</t>
  </si>
  <si>
    <t>GOPS w Miłkowicach</t>
  </si>
  <si>
    <t>Rozdział 85219: Ośrodki pomocy społecznej</t>
  </si>
  <si>
    <t>Zakup kserokopiarki do GOPS w Miłkowicach</t>
  </si>
  <si>
    <t>Dział 900 : GOSPODARKA KOMUNALNA I OCHRONA ŚRODOWISKA</t>
  </si>
  <si>
    <t>Rozdział  90001: Gospodarka ściekowa i ochrona wód</t>
  </si>
  <si>
    <t>29.</t>
  </si>
  <si>
    <t>dotacja celowa na dofinans. inwestycji</t>
  </si>
  <si>
    <t>Rozdział  90002: Gospodarka odpadami</t>
  </si>
  <si>
    <t>30.</t>
  </si>
  <si>
    <t>Zakup pojemników do selektywnej zbiórki odpadów</t>
  </si>
  <si>
    <t>31.</t>
  </si>
  <si>
    <t>Dokumentacja hydrogeologiczna i pizmoetrów na składowisku odpadów w Grzymalinie</t>
  </si>
  <si>
    <t>Rozdział  90005: Ochrona powietrza atmosferycznego i klimatu</t>
  </si>
  <si>
    <t>32.</t>
  </si>
  <si>
    <t>Budowa kotłowni ekologicznej dla kompleksu budynków publicznych w Miłkowicach</t>
  </si>
  <si>
    <t>Dział 921 : KULTURA I OCHRONA DZIEDZICTWA NARODOWEGO</t>
  </si>
  <si>
    <t>Rozdział  92109: Domy i ośrodki kultury, świetlice i kluby</t>
  </si>
  <si>
    <t>33.</t>
  </si>
  <si>
    <t>34.</t>
  </si>
  <si>
    <t>Utworzenie Centrum Edukacyjno-Kulturalnego w miejscowości Ulesie</t>
  </si>
  <si>
    <t>dofinansowanie do 75% kosztów kwalif. 75.000)</t>
  </si>
  <si>
    <t>Rozdział  92116: Biblioteki</t>
  </si>
  <si>
    <t>35.</t>
  </si>
  <si>
    <t>Zmiana sposobu użytkowania i modernizacja budynku po byłej stołówce w Miłkowicach z przeznaczeniem na bibliotekę, czytelnię internetową i świetlicę</t>
  </si>
  <si>
    <t>dofinansowanie do 75% kosztów kwalif. 300.000)</t>
  </si>
  <si>
    <t>Dział 926 : KULTURA FIZYCZNA I SPORT</t>
  </si>
  <si>
    <t>Rozdział  92601: Obiekty sportowe</t>
  </si>
  <si>
    <t>36.</t>
  </si>
  <si>
    <t>2007-2012</t>
  </si>
  <si>
    <t>37.</t>
  </si>
  <si>
    <t>Dokumentacja na modernizację obiektu sportowego w Głuchowicach wraz z budową budynku socjalnego</t>
  </si>
  <si>
    <t>38.</t>
  </si>
  <si>
    <t>Budowa hali sportowej przy SP Rzeszotary - (Plan Rozwoju Miejscowości Rzeszotary)</t>
  </si>
  <si>
    <t>Razem wydatki inwestycyjne:</t>
  </si>
  <si>
    <t>Dział</t>
  </si>
  <si>
    <t>Rozdział</t>
  </si>
  <si>
    <t>§</t>
  </si>
  <si>
    <t>Treść</t>
  </si>
  <si>
    <t>Zwiększenie planu</t>
  </si>
  <si>
    <t>Zmniejszenie planu</t>
  </si>
  <si>
    <t>010</t>
  </si>
  <si>
    <t>ROLNICTWO I ŁOWIECTWO</t>
  </si>
  <si>
    <t>01008</t>
  </si>
  <si>
    <t>Melioracje wodne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</si>
  <si>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</si>
  <si>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</si>
  <si>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</si>
  <si>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</si>
  <si>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</si>
  <si>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</si>
  <si>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</si>
  <si>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</si>
  <si>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</si>
  <si>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</si>
  <si>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4210</t>
  </si>
  <si>
    <t>Zakup materiałów i wyposażenia</t>
  </si>
  <si>
    <t>4300</t>
  </si>
  <si>
    <t>Zakup usług pozostałych</t>
  </si>
  <si>
    <t>4440</t>
  </si>
  <si>
    <t>Odpisy na ZFŚS</t>
  </si>
  <si>
    <t>01010</t>
  </si>
  <si>
    <t>Infrastruktura wodociągowa i sanitacyjna wsi</t>
  </si>
  <si>
    <t>0970</t>
  </si>
  <si>
    <t>Wpływy z różnych dochodów</t>
  </si>
  <si>
    <t>Dotacje otrzymane z funduszy celowych na finansowanie i dofinansowanie kosztów realizacji inwestycji i zakupów inwestycyjnych jednostek sektora finansów publicznych</t>
  </si>
  <si>
    <t>Środki na dofinansowanie własnych inwestycji gmin, powiatów, samorządów województw pozyskane z innych źródeł</t>
  </si>
  <si>
    <t>6050</t>
  </si>
  <si>
    <t>Wydatki inwestycyjne jednostek budżetowych</t>
  </si>
  <si>
    <t>6058</t>
  </si>
  <si>
    <t>01011</t>
  </si>
  <si>
    <t>Stacja Chemiczno-Rolnicza</t>
  </si>
  <si>
    <t>01030</t>
  </si>
  <si>
    <t>Izby rolnicze</t>
  </si>
  <si>
    <t>2850</t>
  </si>
  <si>
    <t>Wpłaty gmin na rzecz izb rolniczych w wysokości 2 % uzyskanych wpływów z podatku rolnego</t>
  </si>
  <si>
    <t>01039</t>
  </si>
  <si>
    <t>Pozostałe zadania Wspólnej Polityki Rolnej</t>
  </si>
  <si>
    <t>01095</t>
  </si>
  <si>
    <t>Pozostała działalność</t>
  </si>
  <si>
    <t>0870</t>
  </si>
  <si>
    <t xml:space="preserve">Wpływy ze sprzedaży składników majątkowych </t>
  </si>
  <si>
    <t>020</t>
  </si>
  <si>
    <t>LEŚNICTWO</t>
  </si>
  <si>
    <t>02001</t>
  </si>
  <si>
    <t>Gospodarka leśna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</si>
  <si>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</si>
  <si>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</si>
  <si>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</si>
  <si>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Dostarczanie wody</t>
  </si>
  <si>
    <t>2650</t>
  </si>
  <si>
    <t>Dotacja przedmiotowa z budżetu dla zakładu budżetowego</t>
  </si>
  <si>
    <t>4260</t>
  </si>
  <si>
    <t>Zakup energii</t>
  </si>
  <si>
    <t>TRANSPORT I ŁĄCZNOŚĆ</t>
  </si>
  <si>
    <t>Drogi publiczne powiatowe</t>
  </si>
  <si>
    <t>4430</t>
  </si>
  <si>
    <t>Różne opłaty i składki</t>
  </si>
  <si>
    <t>Drogi publiczne gminne</t>
  </si>
  <si>
    <t>2700</t>
  </si>
  <si>
    <t>Środki na dofinansowanie własnych zadań bieżących gmin, powiatów, samorządów województw pozyskane z innych źródeł</t>
  </si>
  <si>
    <t>4270</t>
  </si>
  <si>
    <t>Zakup usług remontowych</t>
  </si>
  <si>
    <t>GOSPODARKA MIESZKANIOWA</t>
  </si>
  <si>
    <t>Gospodarka gruntami i nieruchomościami</t>
  </si>
  <si>
    <t>0470</t>
  </si>
  <si>
    <t>Wpływy z opłat za zarząd, użytkowanie i użytkowanie wieczyste</t>
  </si>
  <si>
    <t>0690</t>
  </si>
  <si>
    <t>Wpływy z różnych opłat</t>
  </si>
  <si>
    <t>0920</t>
  </si>
  <si>
    <t>Pozostałe odsetki</t>
  </si>
  <si>
    <t>4390</t>
  </si>
  <si>
    <t>Zakup usług obejmujących wykonanie ekspertyz, analiz i opinii</t>
  </si>
  <si>
    <t>4530</t>
  </si>
  <si>
    <t>Podatek od towarów i usług (VAT)</t>
  </si>
  <si>
    <t>DZIAŁALNOŚĆ USŁUGOWA</t>
  </si>
  <si>
    <t>Plany zagospodarowania przestrzennego</t>
  </si>
  <si>
    <t>ADMINISTRACJA PUBLICZNA</t>
  </si>
  <si>
    <t>Urzędy wojewódzkie</t>
  </si>
  <si>
    <t>2010</t>
  </si>
  <si>
    <t>Dotacje celowe otrzymane z budżetu państwa na realizację zadań bieżących z zakresu administracji rządowej oraz innych zadań zadań zleconych gminie ustawami</t>
  </si>
  <si>
    <t>2360</t>
  </si>
  <si>
    <t>Dochody jednostek samorządu terytorialnego związane z realizacją zadań z zakresu administracji rządowej oraz innych zadań zleconych ustawami</t>
  </si>
  <si>
    <t>Rady gmin</t>
  </si>
  <si>
    <t>3030</t>
  </si>
  <si>
    <t>Różne wydatki na rzecz osób fizycznych</t>
  </si>
  <si>
    <t>4220</t>
  </si>
  <si>
    <t>Zakup środków żywności</t>
  </si>
  <si>
    <t>4410</t>
  </si>
  <si>
    <t>Podróże służbowe krajowe</t>
  </si>
  <si>
    <t>Urzędy gmin</t>
  </si>
  <si>
    <t>0960</t>
  </si>
  <si>
    <t>Otrzymane spadki, zapisy, i darowizny w postaci pieniężnej</t>
  </si>
  <si>
    <t>3020</t>
  </si>
  <si>
    <t>Wydatki osobowe nie zaliczane do wynagrodzeń</t>
  </si>
  <si>
    <t>4140</t>
  </si>
  <si>
    <t>Składka na PFRON</t>
  </si>
  <si>
    <t>4280</t>
  </si>
  <si>
    <t>Zakup usług zdrowotnych</t>
  </si>
  <si>
    <t>4350</t>
  </si>
  <si>
    <t>Zakup usług dostępu do sieci Internet</t>
  </si>
  <si>
    <t>4360</t>
  </si>
  <si>
    <t>Opłaty z tytułu zakupu usług telekomunikacyjnych telefonii komórkowej</t>
  </si>
  <si>
    <t>4370</t>
  </si>
  <si>
    <t>Opłaty z tytułu zakupu usług telekomunikacyjnych telefonii stacjonarnej</t>
  </si>
  <si>
    <t>4740</t>
  </si>
  <si>
    <t>Zakup materiałów papierniczych do sprzętu drukarskiego i urządzeń kserograficznych</t>
  </si>
  <si>
    <t>4750</t>
  </si>
  <si>
    <t>Zakup akcesoriów komputerowych, w tym programów i licencji</t>
  </si>
  <si>
    <t>6060</t>
  </si>
  <si>
    <t>Wydatki na zakupy inwestycyjne jednostek budżetowych</t>
  </si>
  <si>
    <t>6059</t>
  </si>
  <si>
    <t>Promocja jednostek samorządu terytorialnego</t>
  </si>
  <si>
    <t>URZĘDY NACZELNYCH ORGANÓW WŁADZY PAŃSTWOWEJ, KONTROLI I OCHRONY PRAWA ORAZ SĄDOWNICTWA</t>
  </si>
  <si>
    <t xml:space="preserve">Urzędy naczelnych organów władzy państwowej, kontroli i ochrony prawa </t>
  </si>
  <si>
    <t>Wybory do rad gmin, rad powiatów i sejmików województw, wybory wójtów, burmistrzów i prezydentów miast oraz referenda gminne, powiatowe i wojewódzkie</t>
  </si>
  <si>
    <t>OBRONA NARODOWA</t>
  </si>
  <si>
    <t>Pozostałe wydatki obronne</t>
  </si>
  <si>
    <t>BEZPIECZEŃSTWO PUBLICZNE I OCHRONA PRZECIWPOŻAROWA</t>
  </si>
  <si>
    <t>Jednostki terenowe Policji</t>
  </si>
  <si>
    <t>Ochotnicze straże pożarne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</si>
  <si>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</si>
  <si>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</si>
  <si>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</si>
  <si>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</si>
  <si>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</si>
  <si>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</si>
  <si>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</si>
  <si>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</si>
  <si>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</si>
  <si>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</si>
  <si>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</si>
  <si>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</si>
  <si>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</si>
  <si>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</si>
  <si>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</si>
  <si>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</si>
  <si>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</si>
  <si>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</si>
  <si>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</si>
  <si>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</si>
  <si>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</si>
  <si>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0430</t>
  </si>
  <si>
    <t>Wpływy z opłaty skarbowej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</si>
  <si>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</si>
  <si>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</si>
  <si>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</si>
  <si>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</si>
  <si>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0480</t>
  </si>
  <si>
    <t>Wpływy z opłat za zezwolenia na sprzedaż alkoholu</t>
  </si>
  <si>
    <t>Udziały gmin w podatkach stanowiących dochód państwa</t>
  </si>
  <si>
    <t>0001</t>
  </si>
  <si>
    <t>Podatek dochodowy od osób fizycznych</t>
  </si>
  <si>
    <t>0002</t>
  </si>
  <si>
    <t>Podatek dochodowy od osób prawnych</t>
  </si>
  <si>
    <t>Pobór podatków, opłat i niepodatkowych należności budżetowych</t>
  </si>
  <si>
    <t>4100</t>
  </si>
  <si>
    <t>Wynagrodzenia agencyjno-prowizyjne</t>
  </si>
  <si>
    <t xml:space="preserve">Składki na ubezpieczenie społeczne </t>
  </si>
  <si>
    <t>OBSŁUGA DŁUGU PUBLICZNEGO</t>
  </si>
  <si>
    <t>Obsługa papierów wartościowych, kredytów i pożyczek jednostek samorządu gminnego</t>
  </si>
  <si>
    <t>8070</t>
  </si>
  <si>
    <t>Odsetki i dyskonto od krajowych skarbowych papierów wartościowych oraz od krajowych pożyczek i kredytów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</si>
  <si>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</si>
  <si>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</si>
  <si>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</si>
  <si>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</si>
  <si>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</si>
  <si>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</si>
  <si>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Rezerwy ogólne i celowe</t>
  </si>
  <si>
    <t>4810</t>
  </si>
  <si>
    <t>Rezerwy ogólne</t>
  </si>
  <si>
    <t>Część równoważąca subwencji ogólnej dla gmin</t>
  </si>
  <si>
    <t>OŚWIATA I WYCHOWANIE</t>
  </si>
  <si>
    <t>Szkoły podstawowe</t>
  </si>
  <si>
    <t>4240</t>
  </si>
  <si>
    <t>Zakup pomocy naukowych, dydaktycznych i książek</t>
  </si>
  <si>
    <t>Oddziały przedszkolne w szkołach podstawowych</t>
  </si>
  <si>
    <t>Przedszkola</t>
  </si>
  <si>
    <t>Gimnazja</t>
  </si>
  <si>
    <t>Dowożenie uczniów do szkół</t>
  </si>
  <si>
    <t>wynagrodzenia bezosobowe</t>
  </si>
  <si>
    <t>Dokształcanie i doskonalenie nauczycieli</t>
  </si>
  <si>
    <t>OCHRONA ZDROWIA</t>
  </si>
  <si>
    <t>Lecznictwo ambulatoryjne</t>
  </si>
  <si>
    <t>2709</t>
  </si>
  <si>
    <t>2560</t>
  </si>
  <si>
    <t>Dotacja podmiotowa z budżetu dla samodzielnego publicznego zakładu opieki zdrowotnej utworzonego przez jednostkę samorządu terytorialnego</t>
  </si>
  <si>
    <t>Zwalczanie narkomanii</t>
  </si>
  <si>
    <t>Przeciwdziałanie alkoholizmowi</t>
  </si>
  <si>
    <t>2310</t>
  </si>
  <si>
    <t>Dotacje celowe przekazane gminie na zadania bieżące realizowane na podstawie porozumień (umów) między jednostkami samorządu terytorialnego</t>
  </si>
  <si>
    <t>2800</t>
  </si>
  <si>
    <t>Dotacja celowa z budżetu dla pozostałych jednostek zaliczanych do sektora finansów publicznych</t>
  </si>
  <si>
    <t>POMOC SPOŁECZNA</t>
  </si>
  <si>
    <t>Domy pomocy społecznej</t>
  </si>
  <si>
    <t>4330</t>
  </si>
  <si>
    <t>Zakup usług przez jednostki samorządu terytorialnego od innych jednostek samorzadu terytorialnego</t>
  </si>
  <si>
    <t>Świadczenia rodzinne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</si>
  <si>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</si>
  <si>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społeczne</t>
  </si>
  <si>
    <t>2030</t>
  </si>
  <si>
    <t>Dotacje celowe otrzymane z budżetu państwa na realizację własnych zadań bieżących gmin</t>
  </si>
  <si>
    <t>Ośrodki pomocy społecznej</t>
  </si>
  <si>
    <t>Usługi opiekuńcze i specjalistyczne usługi opiekuńcze</t>
  </si>
  <si>
    <t>0830</t>
  </si>
  <si>
    <t>Wpływy z usług</t>
  </si>
  <si>
    <t>EDUKACYJNA OPIEKA WYCHOWAWCZA</t>
  </si>
  <si>
    <t>Kolonie i obozy oraz inne formy wypoczynku dzieci</t>
  </si>
  <si>
    <t>GOSPODARKA KOMUNALNA I OCHRONA ŚRODOWISKA</t>
  </si>
  <si>
    <t>Gospodarka ściekowa i ochrona wód</t>
  </si>
  <si>
    <t>Gospodarka odpadami</t>
  </si>
  <si>
    <t>Oświetlenie ulic, placów i dróg</t>
  </si>
  <si>
    <t>KULTURA I OCHRONA DZIEDZICTWA NARODOWEGO</t>
  </si>
  <si>
    <t>Domy i ośrodki kultury, świetlice i kluby</t>
  </si>
  <si>
    <t>2480</t>
  </si>
  <si>
    <t>Dotacja podmiotowa z budżetu dla samorządowej instytucji kultury</t>
  </si>
  <si>
    <t xml:space="preserve">Biblioteki </t>
  </si>
  <si>
    <t>Ochrona zabytków i opieka nad zabytkami</t>
  </si>
  <si>
    <t>KULTURA FIZYCZNA I SPORT</t>
  </si>
  <si>
    <t>ogółem:</t>
  </si>
  <si>
    <t>sporz. Renata Matusiewicz</t>
  </si>
  <si>
    <t>ZMIANA PLANU DOCHODÓW GMINY MIŁKOWICE NA ROK 2008</t>
  </si>
  <si>
    <t>ZMIANA PLANU WYDATKÓW GMINY MIŁKOWICE NA ROK 2008</t>
  </si>
  <si>
    <t>Wydatki majątkowe, w tym:</t>
  </si>
  <si>
    <t>Wydatki bieżące, w tym:</t>
  </si>
  <si>
    <t>Wydatki bieżące (zakup kamienia)</t>
  </si>
  <si>
    <t>Budowa zatoki autobusowej w Grzymalinie</t>
  </si>
  <si>
    <t>Wydatki bieżące (usługi obce)</t>
  </si>
  <si>
    <t>wynagrodzenia i pochodne od wynagrodzeń</t>
  </si>
  <si>
    <t>SP Miłkowice</t>
  </si>
  <si>
    <t>SP Rzeszotary</t>
  </si>
  <si>
    <t>Wydatki bieżące (energia elektryczna)</t>
  </si>
  <si>
    <t>Remont i modernizacja autobusu gminnego (dotacja celowa dla GZGK)</t>
  </si>
  <si>
    <t>ułożenie podłogi w Sali gimnastycznej w SP Miłkowice</t>
  </si>
  <si>
    <t>dotacja dla UM Legnica na przedszkole</t>
  </si>
  <si>
    <t>Dotacje otrzymane z funduszy celowych na finansowanie lub dofinansowanie kosztów realizacji inwestycji i zakupów inwestycyjnych jednostek sektora finansów publicznych</t>
  </si>
  <si>
    <t>Środki na dofinansowanie własnych zadań bieżących gmin (związków gmin), powiatów (związków powiatów), samorządów wijewództw, pozyskane z innych źródeł</t>
  </si>
  <si>
    <t>"Budowa placu zabaw w Ulesiu"</t>
  </si>
  <si>
    <t>Remont i modernizacja remizy w OSP Miłkowice</t>
  </si>
  <si>
    <t>nasadzenia drzewek</t>
  </si>
  <si>
    <t>inwentaryzacja przyrodnicza</t>
  </si>
  <si>
    <t>Dotacja z WFOŚIGW</t>
  </si>
  <si>
    <t>Rozdział  92195: Pozostała działalność</t>
  </si>
  <si>
    <t>dofinansowanie do 40% kosztów ok. 20.000)</t>
  </si>
  <si>
    <t>39.</t>
  </si>
  <si>
    <t>z programu "Śpiewająca Polska"</t>
  </si>
  <si>
    <t>Rozdział  90008: Ochrona różnorodności biologicznej i krajobrazu</t>
  </si>
  <si>
    <t>2007-2013</t>
  </si>
  <si>
    <t>"Budowa wielofunkcyjnych boisk sportowych ogólnie dostępnych dla dzieci i młodzieży "</t>
  </si>
  <si>
    <t>Obiekty sportowe</t>
  </si>
  <si>
    <t xml:space="preserve">Budowa małej infrastruktury (kompleksu boisk) i obiektów sportowych </t>
  </si>
  <si>
    <t>Piotrowski</t>
  </si>
  <si>
    <t>dotacje</t>
  </si>
  <si>
    <t>pozostałe wydatki bieżące</t>
  </si>
  <si>
    <t>Wydatki bieżące</t>
  </si>
  <si>
    <t>wynagrodzenia i pochodne</t>
  </si>
  <si>
    <t>Pomoc materialna dla uczniów</t>
  </si>
  <si>
    <t>Budowa wielofunkcyjnych boisk sportowych ogólnie dostępnych dla dzieci i młodzieży</t>
  </si>
  <si>
    <t>PLAN PRZYCHODÓW I ROZCHODÓW</t>
  </si>
  <si>
    <t>związanych z finansowaniem niedoboru i rozdysponowaniem                                    nadwyżki budżetowej</t>
  </si>
  <si>
    <t>DOCHODY  BUDŻETU GMINY</t>
  </si>
  <si>
    <t>zł</t>
  </si>
  <si>
    <t>WYDATKI  BUDŻETU GMINY</t>
  </si>
  <si>
    <t>KWOTA DEFICYTU BUDŻETOWEGO</t>
  </si>
  <si>
    <t>Rozdysponowanie przychodów i rozchodów</t>
  </si>
  <si>
    <t>Kwota w zł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</si>
  <si>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</si>
  <si>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</si>
  <si>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</si>
  <si>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</si>
  <si>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</si>
  <si>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</si>
  <si>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</si>
  <si>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</si>
  <si>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</si>
  <si>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t xml:space="preserve">§ 944 </t>
  </si>
  <si>
    <t>Nadwyżka budżetu z lat ubiegłych</t>
  </si>
  <si>
    <t>§ 957</t>
  </si>
  <si>
    <t>Papiery wartościowe (obligacje)</t>
  </si>
  <si>
    <t>§ 931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</si>
  <si>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</si>
  <si>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</si>
  <si>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</si>
  <si>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</si>
  <si>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</si>
  <si>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</si>
  <si>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</si>
  <si>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</si>
  <si>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</si>
  <si>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</si>
  <si>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</si>
  <si>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</si>
  <si>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</si>
  <si>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</si>
  <si>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</si>
  <si>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</si>
  <si>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DOCHODY BUDŻETU GMINY</t>
  </si>
  <si>
    <t>WYDATKI BUDŻETU GMINY</t>
  </si>
  <si>
    <t>PRZYCHODY BUDŻETU GMINY</t>
  </si>
  <si>
    <t>ROZCHODY BUDŻETU GMINY</t>
  </si>
  <si>
    <t>RAZEM</t>
  </si>
  <si>
    <t>Budowa placu zabaw w Ulesiu</t>
  </si>
  <si>
    <t>zakupy kamienia</t>
  </si>
  <si>
    <t>zakupy usług</t>
  </si>
  <si>
    <t>remonty dróg (wg załącznika)</t>
  </si>
  <si>
    <t>dotacja dla GOKiS Miłkowice</t>
  </si>
  <si>
    <t>Zadania w zakresie kultury fizycznej i sportu</t>
  </si>
  <si>
    <t>remont budynku Urzędu Gminy</t>
  </si>
  <si>
    <t>20.</t>
  </si>
  <si>
    <t>Inwentaryzacja zasobów przyrodniczych gminy Miłkowice</t>
  </si>
  <si>
    <t>Ochrona powietrza atmosferycznego i klimatu</t>
  </si>
  <si>
    <t>Budowa małej infrastruktury (kompleksu boisk) i obiektów sportowych na terenie gminy ORLIK 2012</t>
  </si>
  <si>
    <t>Wykaz zadań remontowych na 2008 rok</t>
  </si>
  <si>
    <t>Remont drogi w Kochlicach ul. Sportowa</t>
  </si>
  <si>
    <t>Gmina Miłkowice</t>
  </si>
  <si>
    <t>GZGK Miłkowice</t>
  </si>
  <si>
    <t>Remont drogi w Rzeszotarach do boiska</t>
  </si>
  <si>
    <t>Remont drogi w Studnicy</t>
  </si>
  <si>
    <t>Remont drogi w Rzeszotarach do cmentarza</t>
  </si>
  <si>
    <t>Remont drogi w Grzymalinie</t>
  </si>
  <si>
    <t>Remont drogi w Siedliskach "Dzikówka"</t>
  </si>
  <si>
    <t>Budowa parkingu gminnego w Siedliskach</t>
  </si>
  <si>
    <t>Remont drogi przez wieś Lipce</t>
  </si>
  <si>
    <t>Remont drogi gruntowej przy torze żagańskim w Miłkowicach</t>
  </si>
  <si>
    <t>Remont drogi gruntowej gminnej w Jakuszowie</t>
  </si>
  <si>
    <t>Remont drogi do pałacu w Pątnówku</t>
  </si>
  <si>
    <t>Remont drogi Miłkowice-Grzymalin</t>
  </si>
  <si>
    <t>Remont drogi koło OSP i boiska w Grzymalinie</t>
  </si>
  <si>
    <t>Remont drogi na wysypisko śmieci w Grzymalinie</t>
  </si>
  <si>
    <t>Remont drogi przy lesie do boiska w Głuchowicach</t>
  </si>
  <si>
    <t>Remont drogi do młyna w Grzymalinie</t>
  </si>
  <si>
    <t>Remont drogi na cmentarz w Grzymalinie</t>
  </si>
  <si>
    <t>Remont ul. Polnej w Kochlicach</t>
  </si>
  <si>
    <t>Remont gminnej drogi gruntowej w Dobrzejowie</t>
  </si>
  <si>
    <t>Remont ul. Stawowej w Miłkowicach</t>
  </si>
  <si>
    <t>Remont drogi równoległej do ul. Legnickiej w Rzeszotarach</t>
  </si>
  <si>
    <t>Remont ul. Pobożnego w Rzeszotarach</t>
  </si>
  <si>
    <t>Remont drogi gruntowej w Gniewomirowicach do Ulesia</t>
  </si>
  <si>
    <t>Rozdział 75095 : Pozostała działalność</t>
  </si>
  <si>
    <t>Lokalna Grupa Działania na obszarze gmin: Kunice, Legnickie Pole, Miłkowice i Ruja</t>
  </si>
  <si>
    <t>Zintegrowany System Informatyczny Dla Zrównoważonego Rozwoju Regionu Dolnego Śląska</t>
  </si>
  <si>
    <t>Rozdział 75018 : Urzędu marszałkowskie</t>
  </si>
  <si>
    <t>Urząd Marszałkowski</t>
  </si>
  <si>
    <t>Zakup specjalistycznego sprzęu ratownictwa drogowego dla OSP</t>
  </si>
  <si>
    <t>Wymiana pomp na przepompowniach celem poprawy gospodarki wodnościekowej</t>
  </si>
  <si>
    <t>6260</t>
  </si>
  <si>
    <t>Remont dróg transportu rolnego w Rzeszotarach</t>
  </si>
  <si>
    <t>6269</t>
  </si>
  <si>
    <t>250.000</t>
  </si>
  <si>
    <t>7.600</t>
  </si>
  <si>
    <t>193.196</t>
  </si>
  <si>
    <t>268.000</t>
  </si>
  <si>
    <t>21.300</t>
  </si>
  <si>
    <t>6268</t>
  </si>
  <si>
    <t>4.250.000</t>
  </si>
  <si>
    <t>Remont drogi w Siedliskach wraz z infrastrukturą towrzyszącą</t>
  </si>
  <si>
    <t>34.400</t>
  </si>
  <si>
    <t>90.700</t>
  </si>
  <si>
    <t>100.000</t>
  </si>
  <si>
    <t>225.000</t>
  </si>
  <si>
    <t>0010</t>
  </si>
  <si>
    <t>0020</t>
  </si>
  <si>
    <t>0370</t>
  </si>
  <si>
    <t>Opłata od posiadania psów</t>
  </si>
  <si>
    <t>na książkę obiektu-budynku urzędu</t>
  </si>
  <si>
    <t>4.500</t>
  </si>
  <si>
    <t>23.000</t>
  </si>
  <si>
    <t>zakup specjalistycznego sprzętu ratownictwa drogowego dla OSP w Miłkowicach</t>
  </si>
  <si>
    <t xml:space="preserve">wynagrodzenia i pochodne od wynagrodzeń </t>
  </si>
  <si>
    <t>Ochrona różnorodnośco biologicznej i krajobrazu</t>
  </si>
  <si>
    <t>dotacja dla GZGK na sfinansowanie inwestycji</t>
  </si>
  <si>
    <t>Działania edukacyjne wspierające wdrażanie systemu selektywnej zbiórki odpadów na terenie gminy Miłkowice</t>
  </si>
  <si>
    <t>4.000 WFOŚ 7.500 GFOŚ</t>
  </si>
  <si>
    <t>16.000</t>
  </si>
  <si>
    <t>wydawanie Biuletynu Życie Gminy</t>
  </si>
  <si>
    <t>Wpływy z tytułu pomocy finansowej udzielanej między jednostkami samorządu terytorialnego na dofinansowanie własnych zadań inwestycyjnych i zakupów inwestycyjnych</t>
  </si>
  <si>
    <t>20.000</t>
  </si>
  <si>
    <t>Budowa zespołu boisk i urządzeń sportowych z modułowym systemowym budynkiem zaplecza boisk ORLIK 2012 w Miłkowicach</t>
  </si>
  <si>
    <t>40.</t>
  </si>
  <si>
    <t>41.</t>
  </si>
  <si>
    <t>42.</t>
  </si>
  <si>
    <t>43.</t>
  </si>
  <si>
    <t>4.000</t>
  </si>
  <si>
    <t>11.500</t>
  </si>
  <si>
    <t>Konserwacja sprzętem mechanicznym o długości 1.175m w Miłkowicach</t>
  </si>
  <si>
    <t>272.000</t>
  </si>
  <si>
    <t>22.000</t>
  </si>
  <si>
    <t>146.100</t>
  </si>
  <si>
    <t>5.026.300</t>
  </si>
  <si>
    <t>12.000</t>
  </si>
  <si>
    <t>Pozostałe drobne remonty związane z infrastrukturą drogową</t>
  </si>
  <si>
    <t>Remont drogi w Ulesiu</t>
  </si>
  <si>
    <t xml:space="preserve">Planowane wydatki w roku 2008    </t>
  </si>
  <si>
    <t>zakup sprzętu dla OSP w Miłkowicach i w Grzymalinie oraz selektywny system powoadamiania dla OSP Miłkowice</t>
  </si>
  <si>
    <t>Adaptacja zaplecza świetlicy wiejskiej w Ulesiu na kotłownię oraz modernizacja instalacji c.o.</t>
  </si>
  <si>
    <t>15.000</t>
  </si>
  <si>
    <t>80.000</t>
  </si>
  <si>
    <t>Rozbudowa gminnej sieci wodociągowej w Kochlicach (dotacja dla GZGK)</t>
  </si>
  <si>
    <t>Remont drogi w Siedliskach wraz z infrastrukturą towrzyszącą (dotacja dla Powiatu Legnickiego)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</si>
</sst>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;[Red]#,##0"/>
    <numFmt numFmtId="169" formatCode="00000"/>
    <numFmt numFmtId="170" formatCode="000"/>
    <numFmt numFmtId="171" formatCode="00\-000"/>
    <numFmt numFmtId="172" formatCode="0.000"/>
    <numFmt numFmtId="173" formatCode="0.0"/>
    <numFmt numFmtId="174" formatCode="_-* #,##0.0\ _z_ł_-;\-* #,##0.0\ _z_ł_-;_-* &quot;-&quot;\ _z_ł_-;_-@_-"/>
    <numFmt numFmtId="175" formatCode="0.0000000"/>
    <numFmt numFmtId="176" formatCode="0.000000"/>
    <numFmt numFmtId="177" formatCode="0.00000"/>
    <numFmt numFmtId="178" formatCode="0.0000"/>
    <numFmt numFmtId="179" formatCode="_-* #,##0.00\ _z_ł_-;\-* #,##0.00\ _z_ł_-;_-* &quot;-&quot;\ _z_ł_-;_-@_-"/>
    <numFmt numFmtId="180" formatCode="_-* #,##0.0\ _z_ł_-;\-* #,##0.0\ _z_ł_-;_-* &quot;-&quot;?\ _z_ł_-;_-@_-"/>
    <numFmt numFmtId="181" formatCode="_-* #,##0\ _z_ł_-;\-* #,##0\ _z_ł_-;_-* &quot;-&quot;??\ _z_ł_-;_-@_-"/>
    <numFmt numFmtId="182" formatCode="#,##0.0\ _z_ł"/>
    <numFmt numFmtId="183" formatCode="_-* #,##0.000\ _z_ł_-;\-* #,##0.000\ _z_ł_-;_-* &quot;-&quot;\ _z_ł_-;_-@_-"/>
    <numFmt numFmtId="184" formatCode="#,##0.00\ _z_ł"/>
    <numFmt numFmtId="185" formatCode="#,##0\ _z_ł"/>
    <numFmt numFmtId="186" formatCode="0.00000000"/>
    <numFmt numFmtId="187" formatCode="#,##0.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d\ mmmm\ yyyy"/>
    <numFmt numFmtId="197" formatCode="mmmm\ yy"/>
    <numFmt numFmtId="198" formatCode="mmm/yyyy"/>
    <numFmt numFmtId="199" formatCode="[$-415]d\ mmmm\ yyyy"/>
    <numFmt numFmtId="200" formatCode="#,##0_ ;\-#,##0\ 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sz val="10"/>
      <name val="Arial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8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b/>
      <sz val="11"/>
      <name val="Verdana"/>
      <family val="2"/>
    </font>
    <font>
      <sz val="6"/>
      <name val="Arial CE"/>
      <family val="0"/>
    </font>
    <font>
      <sz val="12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sz val="12"/>
      <name val="Arial CE"/>
      <family val="0"/>
    </font>
    <font>
      <sz val="11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i/>
      <sz val="10"/>
      <name val="Arial"/>
      <family val="2"/>
    </font>
    <font>
      <i/>
      <sz val="9"/>
      <name val="Verdana"/>
      <family val="2"/>
    </font>
    <font>
      <b/>
      <sz val="11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8">
    <xf numFmtId="0" fontId="0" fillId="0" borderId="0" xfId="0" applyAlignment="1">
      <alignment/>
    </xf>
    <xf numFmtId="0" fontId="4" fillId="0" borderId="0" xfId="22" applyFont="1" applyAlignment="1">
      <alignment vertical="center" wrapText="1"/>
      <protection/>
    </xf>
    <xf numFmtId="0" fontId="5" fillId="0" borderId="0" xfId="22" applyFont="1">
      <alignment/>
      <protection/>
    </xf>
    <xf numFmtId="0" fontId="6" fillId="0" borderId="0" xfId="22" applyFont="1">
      <alignment/>
      <protection/>
    </xf>
    <xf numFmtId="3" fontId="6" fillId="0" borderId="0" xfId="22" applyNumberFormat="1" applyFont="1">
      <alignment/>
      <protection/>
    </xf>
    <xf numFmtId="0" fontId="7" fillId="0" borderId="0" xfId="22" applyFont="1" applyAlignment="1">
      <alignment horizontal="right" vertical="center"/>
      <protection/>
    </xf>
    <xf numFmtId="0" fontId="8" fillId="0" borderId="0" xfId="22" applyFont="1" applyAlignment="1">
      <alignment textRotation="180"/>
      <protection/>
    </xf>
    <xf numFmtId="0" fontId="8" fillId="2" borderId="1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vertical="center" wrapText="1"/>
      <protection/>
    </xf>
    <xf numFmtId="0" fontId="8" fillId="2" borderId="2" xfId="22" applyFont="1" applyFill="1" applyBorder="1" applyAlignment="1">
      <alignment horizontal="center" vertical="center" wrapText="1"/>
      <protection/>
    </xf>
    <xf numFmtId="0" fontId="9" fillId="2" borderId="3" xfId="22" applyFont="1" applyFill="1" applyBorder="1" applyAlignment="1">
      <alignment horizontal="center" vertical="center" wrapText="1"/>
      <protection/>
    </xf>
    <xf numFmtId="0" fontId="9" fillId="2" borderId="4" xfId="22" applyFont="1" applyFill="1" applyBorder="1" applyAlignment="1">
      <alignment horizontal="center" vertical="center" wrapText="1"/>
      <protection/>
    </xf>
    <xf numFmtId="0" fontId="10" fillId="0" borderId="5" xfId="22" applyFont="1" applyFill="1" applyBorder="1" applyAlignment="1">
      <alignment horizontal="center" vertical="center" wrapText="1"/>
      <protection/>
    </xf>
    <xf numFmtId="0" fontId="10" fillId="0" borderId="3" xfId="22" applyFont="1" applyFill="1" applyBorder="1" applyAlignment="1">
      <alignment horizontal="center" vertical="center" wrapText="1"/>
      <protection/>
    </xf>
    <xf numFmtId="3" fontId="7" fillId="0" borderId="3" xfId="22" applyNumberFormat="1" applyFont="1" applyFill="1" applyBorder="1" applyAlignment="1">
      <alignment horizontal="center" vertical="center" wrapText="1"/>
      <protection/>
    </xf>
    <xf numFmtId="0" fontId="7" fillId="0" borderId="3" xfId="22" applyFont="1" applyFill="1" applyBorder="1" applyAlignment="1">
      <alignment horizontal="center" vertical="center" wrapText="1"/>
      <protection/>
    </xf>
    <xf numFmtId="0" fontId="7" fillId="0" borderId="6" xfId="22" applyFont="1" applyFill="1" applyBorder="1" applyAlignment="1">
      <alignment horizontal="center" vertical="center" wrapText="1"/>
      <protection/>
    </xf>
    <xf numFmtId="0" fontId="10" fillId="0" borderId="0" xfId="22" applyFont="1" applyFill="1" applyAlignment="1">
      <alignment horizontal="center" textRotation="180"/>
      <protection/>
    </xf>
    <xf numFmtId="0" fontId="10" fillId="0" borderId="0" xfId="22" applyFont="1" applyFill="1" applyAlignment="1">
      <alignment horizontal="center" vertical="center" wrapText="1"/>
      <protection/>
    </xf>
    <xf numFmtId="3" fontId="8" fillId="0" borderId="7" xfId="22" applyNumberFormat="1" applyFont="1" applyFill="1" applyBorder="1" applyAlignment="1">
      <alignment vertical="center" wrapText="1"/>
      <protection/>
    </xf>
    <xf numFmtId="3" fontId="8" fillId="0" borderId="8" xfId="22" applyNumberFormat="1" applyFont="1" applyFill="1" applyBorder="1" applyAlignment="1">
      <alignment vertical="center" wrapText="1"/>
      <protection/>
    </xf>
    <xf numFmtId="3" fontId="2" fillId="0" borderId="9" xfId="22" applyNumberFormat="1" applyFont="1" applyFill="1" applyBorder="1" applyAlignment="1">
      <alignment vertical="center" wrapText="1"/>
      <protection/>
    </xf>
    <xf numFmtId="0" fontId="8" fillId="0" borderId="0" xfId="22" applyFont="1" applyFill="1" applyAlignment="1">
      <alignment textRotation="180"/>
      <protection/>
    </xf>
    <xf numFmtId="0" fontId="6" fillId="0" borderId="0" xfId="22" applyFont="1" applyFill="1" applyAlignment="1">
      <alignment vertical="center" wrapText="1"/>
      <protection/>
    </xf>
    <xf numFmtId="3" fontId="11" fillId="0" borderId="10" xfId="22" applyNumberFormat="1" applyFont="1" applyFill="1" applyBorder="1" applyAlignment="1">
      <alignment vertical="center" wrapText="1"/>
      <protection/>
    </xf>
    <xf numFmtId="3" fontId="11" fillId="0" borderId="11" xfId="22" applyNumberFormat="1" applyFont="1" applyFill="1" applyBorder="1" applyAlignment="1">
      <alignment vertical="center" wrapText="1"/>
      <protection/>
    </xf>
    <xf numFmtId="3" fontId="2" fillId="0" borderId="12" xfId="22" applyNumberFormat="1" applyFont="1" applyFill="1" applyBorder="1" applyAlignment="1">
      <alignment vertical="center" wrapText="1"/>
      <protection/>
    </xf>
    <xf numFmtId="0" fontId="6" fillId="0" borderId="13" xfId="22" applyFont="1" applyFill="1" applyBorder="1" applyAlignment="1">
      <alignment horizontal="center" vertical="center" wrapText="1"/>
      <protection/>
    </xf>
    <xf numFmtId="0" fontId="2" fillId="0" borderId="14" xfId="22" applyFont="1" applyFill="1" applyBorder="1" applyAlignment="1">
      <alignment vertical="center" wrapText="1"/>
      <protection/>
    </xf>
    <xf numFmtId="0" fontId="2" fillId="0" borderId="14" xfId="22" applyNumberFormat="1" applyFont="1" applyFill="1" applyBorder="1" applyAlignment="1">
      <alignment horizontal="center" vertical="center" wrapText="1"/>
      <protection/>
    </xf>
    <xf numFmtId="3" fontId="6" fillId="0" borderId="14" xfId="22" applyNumberFormat="1" applyFont="1" applyFill="1" applyBorder="1" applyAlignment="1">
      <alignment vertical="center" wrapText="1"/>
      <protection/>
    </xf>
    <xf numFmtId="3" fontId="10" fillId="0" borderId="14" xfId="22" applyNumberFormat="1" applyFont="1" applyFill="1" applyBorder="1" applyAlignment="1">
      <alignment vertical="center" wrapText="1"/>
      <protection/>
    </xf>
    <xf numFmtId="0" fontId="6" fillId="0" borderId="15" xfId="22" applyFont="1" applyFill="1" applyBorder="1" applyAlignment="1">
      <alignment horizontal="center" vertical="center" wrapText="1"/>
      <protection/>
    </xf>
    <xf numFmtId="0" fontId="2" fillId="0" borderId="16" xfId="22" applyFont="1" applyFill="1" applyBorder="1" applyAlignment="1">
      <alignment vertical="center" wrapText="1"/>
      <protection/>
    </xf>
    <xf numFmtId="0" fontId="2" fillId="0" borderId="16" xfId="22" applyNumberFormat="1" applyFont="1" applyFill="1" applyBorder="1" applyAlignment="1">
      <alignment horizontal="center" vertical="center" wrapText="1"/>
      <protection/>
    </xf>
    <xf numFmtId="3" fontId="6" fillId="0" borderId="16" xfId="22" applyNumberFormat="1" applyFont="1" applyFill="1" applyBorder="1" applyAlignment="1">
      <alignment vertical="center" wrapText="1"/>
      <protection/>
    </xf>
    <xf numFmtId="3" fontId="2" fillId="0" borderId="17" xfId="22" applyNumberFormat="1" applyFont="1" applyFill="1" applyBorder="1" applyAlignment="1">
      <alignment horizontal="center" vertical="center" wrapText="1"/>
      <protection/>
    </xf>
    <xf numFmtId="0" fontId="2" fillId="0" borderId="16" xfId="22" applyFont="1" applyFill="1" applyBorder="1" applyAlignment="1">
      <alignment vertical="top" wrapText="1"/>
      <protection/>
    </xf>
    <xf numFmtId="3" fontId="6" fillId="0" borderId="16" xfId="22" applyNumberFormat="1" applyFont="1" applyFill="1" applyBorder="1" applyAlignment="1">
      <alignment horizontal="right" vertical="center" wrapText="1"/>
      <protection/>
    </xf>
    <xf numFmtId="3" fontId="10" fillId="0" borderId="16" xfId="22" applyNumberFormat="1" applyFont="1" applyFill="1" applyBorder="1" applyAlignment="1">
      <alignment vertical="center" wrapText="1"/>
      <protection/>
    </xf>
    <xf numFmtId="3" fontId="12" fillId="0" borderId="16" xfId="22" applyNumberFormat="1" applyFont="1" applyFill="1" applyBorder="1" applyAlignment="1">
      <alignment horizontal="center" vertical="center" wrapText="1"/>
      <protection/>
    </xf>
    <xf numFmtId="0" fontId="6" fillId="0" borderId="5" xfId="22" applyFont="1" applyFill="1" applyBorder="1" applyAlignment="1">
      <alignment horizontal="center" vertical="center" wrapText="1"/>
      <protection/>
    </xf>
    <xf numFmtId="0" fontId="2" fillId="0" borderId="3" xfId="22" applyFont="1" applyFill="1" applyBorder="1" applyAlignment="1">
      <alignment vertical="center" wrapText="1"/>
      <protection/>
    </xf>
    <xf numFmtId="0" fontId="2" fillId="0" borderId="3" xfId="22" applyNumberFormat="1" applyFont="1" applyFill="1" applyBorder="1" applyAlignment="1">
      <alignment horizontal="center" vertical="center" wrapText="1"/>
      <protection/>
    </xf>
    <xf numFmtId="3" fontId="6" fillId="0" borderId="3" xfId="22" applyNumberFormat="1" applyFont="1" applyFill="1" applyBorder="1" applyAlignment="1">
      <alignment horizontal="right" vertical="center" wrapText="1"/>
      <protection/>
    </xf>
    <xf numFmtId="3" fontId="6" fillId="0" borderId="3" xfId="22" applyNumberFormat="1" applyFont="1" applyFill="1" applyBorder="1" applyAlignment="1">
      <alignment vertical="center" wrapText="1"/>
      <protection/>
    </xf>
    <xf numFmtId="0" fontId="2" fillId="0" borderId="14" xfId="22" applyFont="1" applyFill="1" applyBorder="1" applyAlignment="1">
      <alignment horizontal="center" vertical="center" wrapText="1"/>
      <protection/>
    </xf>
    <xf numFmtId="3" fontId="11" fillId="0" borderId="18" xfId="22" applyNumberFormat="1" applyFont="1" applyFill="1" applyBorder="1" applyAlignment="1">
      <alignment vertical="center" wrapText="1"/>
      <protection/>
    </xf>
    <xf numFmtId="3" fontId="11" fillId="0" borderId="19" xfId="22" applyNumberFormat="1" applyFont="1" applyFill="1" applyBorder="1" applyAlignment="1">
      <alignment vertical="center" wrapText="1"/>
      <protection/>
    </xf>
    <xf numFmtId="3" fontId="2" fillId="0" borderId="3" xfId="22" applyNumberFormat="1" applyFont="1" applyFill="1" applyBorder="1" applyAlignment="1">
      <alignment horizontal="center" vertical="center" wrapText="1"/>
      <protection/>
    </xf>
    <xf numFmtId="0" fontId="2" fillId="0" borderId="16" xfId="22" applyFont="1" applyFill="1" applyBorder="1" applyAlignment="1">
      <alignment horizontal="left" vertical="center" wrapText="1"/>
      <protection/>
    </xf>
    <xf numFmtId="0" fontId="2" fillId="0" borderId="20" xfId="22" applyFont="1" applyFill="1" applyBorder="1" applyAlignment="1">
      <alignment horizontal="center" vertical="center" wrapText="1"/>
      <protection/>
    </xf>
    <xf numFmtId="3" fontId="11" fillId="0" borderId="14" xfId="22" applyNumberFormat="1" applyFont="1" applyFill="1" applyBorder="1" applyAlignment="1">
      <alignment vertical="center" wrapText="1"/>
      <protection/>
    </xf>
    <xf numFmtId="3" fontId="6" fillId="0" borderId="21" xfId="22" applyNumberFormat="1" applyFont="1" applyFill="1" applyBorder="1" applyAlignment="1">
      <alignment vertical="center" wrapText="1"/>
      <protection/>
    </xf>
    <xf numFmtId="3" fontId="11" fillId="0" borderId="21" xfId="22" applyNumberFormat="1" applyFont="1" applyFill="1" applyBorder="1" applyAlignment="1">
      <alignment vertical="center" wrapText="1"/>
      <protection/>
    </xf>
    <xf numFmtId="3" fontId="2" fillId="0" borderId="4" xfId="22" applyNumberFormat="1" applyFont="1" applyFill="1" applyBorder="1" applyAlignment="1">
      <alignment horizontal="center" vertical="center" wrapText="1"/>
      <protection/>
    </xf>
    <xf numFmtId="0" fontId="2" fillId="0" borderId="14" xfId="22" applyFont="1" applyFill="1" applyBorder="1" applyAlignment="1">
      <alignment horizontal="left" vertical="center" wrapText="1"/>
      <protection/>
    </xf>
    <xf numFmtId="3" fontId="8" fillId="0" borderId="22" xfId="22" applyNumberFormat="1" applyFont="1" applyFill="1" applyBorder="1" applyAlignment="1">
      <alignment vertical="center" wrapText="1"/>
      <protection/>
    </xf>
    <xf numFmtId="3" fontId="2" fillId="0" borderId="3" xfId="22" applyNumberFormat="1" applyFont="1" applyFill="1" applyBorder="1" applyAlignment="1">
      <alignment vertical="center" wrapText="1"/>
      <protection/>
    </xf>
    <xf numFmtId="3" fontId="11" fillId="0" borderId="23" xfId="22" applyNumberFormat="1" applyFont="1" applyFill="1" applyBorder="1" applyAlignment="1">
      <alignment vertical="center" wrapText="1"/>
      <protection/>
    </xf>
    <xf numFmtId="3" fontId="2" fillId="0" borderId="4" xfId="22" applyNumberFormat="1" applyFont="1" applyFill="1" applyBorder="1" applyAlignment="1">
      <alignment vertical="center" wrapText="1"/>
      <protection/>
    </xf>
    <xf numFmtId="0" fontId="2" fillId="0" borderId="24" xfId="22" applyFont="1" applyFill="1" applyBorder="1" applyAlignment="1">
      <alignment horizontal="left" vertical="center" wrapText="1"/>
      <protection/>
    </xf>
    <xf numFmtId="3" fontId="6" fillId="0" borderId="24" xfId="22" applyNumberFormat="1" applyFont="1" applyFill="1" applyBorder="1" applyAlignment="1">
      <alignment horizontal="right" vertical="center" wrapText="1"/>
      <protection/>
    </xf>
    <xf numFmtId="3" fontId="6" fillId="0" borderId="2" xfId="22" applyNumberFormat="1" applyFont="1" applyFill="1" applyBorder="1" applyAlignment="1">
      <alignment vertical="center" wrapText="1"/>
      <protection/>
    </xf>
    <xf numFmtId="0" fontId="2" fillId="0" borderId="20" xfId="22" applyFont="1" applyFill="1" applyBorder="1" applyAlignment="1">
      <alignment horizontal="left" vertical="center" wrapText="1"/>
      <protection/>
    </xf>
    <xf numFmtId="3" fontId="6" fillId="0" borderId="20" xfId="22" applyNumberFormat="1" applyFont="1" applyFill="1" applyBorder="1" applyAlignment="1">
      <alignment vertical="center" wrapText="1"/>
      <protection/>
    </xf>
    <xf numFmtId="0" fontId="6" fillId="0" borderId="0" xfId="22" applyFont="1" applyFill="1" applyBorder="1" applyAlignment="1">
      <alignment horizontal="center" vertical="center" wrapText="1"/>
      <protection/>
    </xf>
    <xf numFmtId="0" fontId="2" fillId="0" borderId="0" xfId="22" applyFont="1" applyFill="1" applyBorder="1" applyAlignment="1">
      <alignment vertical="center" wrapText="1"/>
      <protection/>
    </xf>
    <xf numFmtId="1" fontId="2" fillId="0" borderId="0" xfId="22" applyNumberFormat="1" applyFont="1" applyFill="1" applyBorder="1" applyAlignment="1">
      <alignment horizontal="center" vertical="center" wrapText="1"/>
      <protection/>
    </xf>
    <xf numFmtId="3" fontId="6" fillId="0" borderId="0" xfId="22" applyNumberFormat="1" applyFont="1" applyFill="1" applyBorder="1" applyAlignment="1">
      <alignment vertical="center" wrapText="1"/>
      <protection/>
    </xf>
    <xf numFmtId="0" fontId="2" fillId="0" borderId="0" xfId="22" applyFont="1" applyFill="1" applyBorder="1" applyAlignment="1">
      <alignment horizontal="center" vertical="center" wrapText="1"/>
      <protection/>
    </xf>
    <xf numFmtId="0" fontId="10" fillId="0" borderId="25" xfId="22" applyFont="1" applyFill="1" applyBorder="1" applyAlignment="1">
      <alignment horizontal="center" vertical="center" wrapText="1"/>
      <protection/>
    </xf>
    <xf numFmtId="0" fontId="2" fillId="0" borderId="3" xfId="22" applyFont="1" applyFill="1" applyBorder="1" applyAlignment="1">
      <alignment horizontal="center" vertical="center" wrapText="1"/>
      <protection/>
    </xf>
    <xf numFmtId="0" fontId="10" fillId="0" borderId="7" xfId="22" applyFont="1" applyFill="1" applyBorder="1" applyAlignment="1">
      <alignment horizontal="center" vertical="center" wrapText="1"/>
      <protection/>
    </xf>
    <xf numFmtId="3" fontId="7" fillId="0" borderId="7" xfId="22" applyNumberFormat="1" applyFont="1" applyFill="1" applyBorder="1" applyAlignment="1">
      <alignment horizontal="center" vertical="center" wrapText="1"/>
      <protection/>
    </xf>
    <xf numFmtId="0" fontId="7" fillId="0" borderId="7" xfId="22" applyFont="1" applyFill="1" applyBorder="1" applyAlignment="1">
      <alignment horizontal="center" vertical="center" wrapText="1"/>
      <protection/>
    </xf>
    <xf numFmtId="0" fontId="7" fillId="0" borderId="26" xfId="22" applyFont="1" applyFill="1" applyBorder="1" applyAlignment="1">
      <alignment horizontal="center" vertical="center" wrapText="1"/>
      <protection/>
    </xf>
    <xf numFmtId="0" fontId="2" fillId="0" borderId="27" xfId="22" applyFont="1" applyFill="1" applyBorder="1" applyAlignment="1">
      <alignment vertical="center" wrapText="1"/>
      <protection/>
    </xf>
    <xf numFmtId="1" fontId="2" fillId="0" borderId="20" xfId="22" applyNumberFormat="1" applyFont="1" applyFill="1" applyBorder="1" applyAlignment="1">
      <alignment horizontal="center" vertical="center" wrapText="1"/>
      <protection/>
    </xf>
    <xf numFmtId="1" fontId="2" fillId="0" borderId="24" xfId="22" applyNumberFormat="1" applyFont="1" applyFill="1" applyBorder="1" applyAlignment="1">
      <alignment horizontal="center" vertical="center" wrapText="1"/>
      <protection/>
    </xf>
    <xf numFmtId="0" fontId="6" fillId="0" borderId="28" xfId="22" applyFont="1" applyFill="1" applyBorder="1" applyAlignment="1">
      <alignment horizontal="center" vertical="center" wrapText="1"/>
      <protection/>
    </xf>
    <xf numFmtId="0" fontId="2" fillId="0" borderId="26" xfId="22" applyFont="1" applyFill="1" applyBorder="1" applyAlignment="1">
      <alignment vertical="center" wrapText="1"/>
      <protection/>
    </xf>
    <xf numFmtId="1" fontId="2" fillId="0" borderId="29" xfId="22" applyNumberFormat="1" applyFont="1" applyFill="1" applyBorder="1" applyAlignment="1">
      <alignment horizontal="center" vertical="center" wrapText="1"/>
      <protection/>
    </xf>
    <xf numFmtId="3" fontId="6" fillId="0" borderId="26" xfId="22" applyNumberFormat="1" applyFont="1" applyFill="1" applyBorder="1" applyAlignment="1">
      <alignment vertical="center" wrapText="1"/>
      <protection/>
    </xf>
    <xf numFmtId="3" fontId="6" fillId="0" borderId="30" xfId="22" applyNumberFormat="1" applyFont="1" applyFill="1" applyBorder="1" applyAlignment="1">
      <alignment vertical="center" wrapText="1"/>
      <protection/>
    </xf>
    <xf numFmtId="0" fontId="6" fillId="0" borderId="31" xfId="22" applyFont="1" applyFill="1" applyBorder="1" applyAlignment="1">
      <alignment horizontal="center" vertical="center" wrapText="1"/>
      <protection/>
    </xf>
    <xf numFmtId="0" fontId="2" fillId="0" borderId="32" xfId="22" applyFont="1" applyFill="1" applyBorder="1" applyAlignment="1">
      <alignment vertical="center" wrapText="1"/>
      <protection/>
    </xf>
    <xf numFmtId="1" fontId="2" fillId="0" borderId="33" xfId="22" applyNumberFormat="1" applyFont="1" applyFill="1" applyBorder="1" applyAlignment="1">
      <alignment horizontal="center" vertical="center" wrapText="1"/>
      <protection/>
    </xf>
    <xf numFmtId="3" fontId="6" fillId="0" borderId="32" xfId="22" applyNumberFormat="1" applyFont="1" applyFill="1" applyBorder="1" applyAlignment="1">
      <alignment vertical="center" wrapText="1"/>
      <protection/>
    </xf>
    <xf numFmtId="3" fontId="6" fillId="0" borderId="34" xfId="22" applyNumberFormat="1" applyFont="1" applyFill="1" applyBorder="1" applyAlignment="1">
      <alignment vertical="center" wrapText="1"/>
      <protection/>
    </xf>
    <xf numFmtId="0" fontId="2" fillId="0" borderId="35" xfId="22" applyFont="1" applyFill="1" applyBorder="1" applyAlignment="1">
      <alignment vertical="center" wrapText="1"/>
      <protection/>
    </xf>
    <xf numFmtId="3" fontId="8" fillId="0" borderId="36" xfId="22" applyNumberFormat="1" applyFont="1" applyFill="1" applyBorder="1" applyAlignment="1">
      <alignment vertical="center" wrapText="1"/>
      <protection/>
    </xf>
    <xf numFmtId="3" fontId="8" fillId="0" borderId="37" xfId="22" applyNumberFormat="1" applyFont="1" applyFill="1" applyBorder="1" applyAlignment="1">
      <alignment vertical="center" wrapText="1"/>
      <protection/>
    </xf>
    <xf numFmtId="3" fontId="8" fillId="0" borderId="38" xfId="22" applyNumberFormat="1" applyFont="1" applyFill="1" applyBorder="1" applyAlignment="1">
      <alignment vertical="center" wrapText="1"/>
      <protection/>
    </xf>
    <xf numFmtId="0" fontId="2" fillId="0" borderId="39" xfId="22" applyFont="1" applyFill="1" applyBorder="1" applyAlignment="1">
      <alignment vertical="center" wrapText="1"/>
      <protection/>
    </xf>
    <xf numFmtId="3" fontId="11" fillId="0" borderId="16" xfId="22" applyNumberFormat="1" applyFont="1" applyFill="1" applyBorder="1" applyAlignment="1">
      <alignment vertical="center" wrapText="1"/>
      <protection/>
    </xf>
    <xf numFmtId="0" fontId="2" fillId="0" borderId="40" xfId="22" applyFont="1" applyFill="1" applyBorder="1" applyAlignment="1">
      <alignment vertical="center" wrapText="1"/>
      <protection/>
    </xf>
    <xf numFmtId="1" fontId="2" fillId="0" borderId="16" xfId="22" applyNumberFormat="1" applyFont="1" applyFill="1" applyBorder="1" applyAlignment="1">
      <alignment horizontal="center" vertical="center" wrapText="1"/>
      <protection/>
    </xf>
    <xf numFmtId="0" fontId="6" fillId="0" borderId="41" xfId="22" applyFont="1" applyFill="1" applyBorder="1" applyAlignment="1">
      <alignment horizontal="center" vertical="center" wrapText="1"/>
      <protection/>
    </xf>
    <xf numFmtId="0" fontId="2" fillId="0" borderId="4" xfId="22" applyFont="1" applyFill="1" applyBorder="1" applyAlignment="1">
      <alignment vertical="center" wrapText="1"/>
      <protection/>
    </xf>
    <xf numFmtId="1" fontId="2" fillId="0" borderId="42" xfId="22" applyNumberFormat="1" applyFont="1" applyFill="1" applyBorder="1" applyAlignment="1">
      <alignment horizontal="center" vertical="center" wrapText="1"/>
      <protection/>
    </xf>
    <xf numFmtId="3" fontId="6" fillId="0" borderId="4" xfId="22" applyNumberFormat="1" applyFont="1" applyFill="1" applyBorder="1" applyAlignment="1">
      <alignment vertical="center" wrapText="1"/>
      <protection/>
    </xf>
    <xf numFmtId="3" fontId="6" fillId="0" borderId="43" xfId="22" applyNumberFormat="1" applyFont="1" applyFill="1" applyBorder="1" applyAlignment="1">
      <alignment vertical="center" wrapText="1"/>
      <protection/>
    </xf>
    <xf numFmtId="0" fontId="2" fillId="0" borderId="8" xfId="22" applyFont="1" applyFill="1" applyBorder="1" applyAlignment="1">
      <alignment vertical="center" wrapText="1"/>
      <protection/>
    </xf>
    <xf numFmtId="3" fontId="11" fillId="0" borderId="20" xfId="22" applyNumberFormat="1" applyFont="1" applyFill="1" applyBorder="1" applyAlignment="1">
      <alignment vertical="center" wrapText="1"/>
      <protection/>
    </xf>
    <xf numFmtId="0" fontId="6" fillId="0" borderId="31" xfId="22" applyFont="1" applyFill="1" applyBorder="1" applyAlignment="1">
      <alignment vertical="center" wrapText="1"/>
      <protection/>
    </xf>
    <xf numFmtId="1" fontId="2" fillId="0" borderId="32" xfId="22" applyNumberFormat="1" applyFont="1" applyFill="1" applyBorder="1" applyAlignment="1">
      <alignment horizontal="center" vertical="center" wrapText="1"/>
      <protection/>
    </xf>
    <xf numFmtId="0" fontId="6" fillId="0" borderId="13" xfId="22" applyFont="1" applyFill="1" applyBorder="1" applyAlignment="1">
      <alignment vertical="center" wrapText="1"/>
      <protection/>
    </xf>
    <xf numFmtId="1" fontId="2" fillId="0" borderId="14" xfId="22" applyNumberFormat="1" applyFont="1" applyFill="1" applyBorder="1" applyAlignment="1">
      <alignment horizontal="center" vertical="center" wrapText="1"/>
      <protection/>
    </xf>
    <xf numFmtId="0" fontId="6" fillId="0" borderId="41" xfId="22" applyFont="1" applyFill="1" applyBorder="1" applyAlignment="1">
      <alignment vertical="center" wrapText="1"/>
      <protection/>
    </xf>
    <xf numFmtId="1" fontId="2" fillId="0" borderId="4" xfId="22" applyNumberFormat="1" applyFont="1" applyFill="1" applyBorder="1" applyAlignment="1">
      <alignment horizontal="center" vertical="center" wrapText="1"/>
      <protection/>
    </xf>
    <xf numFmtId="3" fontId="11" fillId="0" borderId="44" xfId="22" applyNumberFormat="1" applyFont="1" applyFill="1" applyBorder="1" applyAlignment="1">
      <alignment vertical="center" wrapText="1"/>
      <protection/>
    </xf>
    <xf numFmtId="1" fontId="2" fillId="0" borderId="32" xfId="22" applyNumberFormat="1" applyFont="1" applyFill="1" applyBorder="1" applyAlignment="1">
      <alignment vertical="center" wrapText="1"/>
      <protection/>
    </xf>
    <xf numFmtId="3" fontId="8" fillId="0" borderId="14" xfId="22" applyNumberFormat="1" applyFont="1" applyFill="1" applyBorder="1" applyAlignment="1">
      <alignment vertical="center" wrapText="1"/>
      <protection/>
    </xf>
    <xf numFmtId="3" fontId="8" fillId="0" borderId="21" xfId="22" applyNumberFormat="1" applyFont="1" applyFill="1" applyBorder="1" applyAlignment="1">
      <alignment vertical="center" wrapText="1"/>
      <protection/>
    </xf>
    <xf numFmtId="3" fontId="8" fillId="0" borderId="43" xfId="22" applyNumberFormat="1" applyFont="1" applyFill="1" applyBorder="1" applyAlignment="1">
      <alignment vertical="center" wrapText="1"/>
      <protection/>
    </xf>
    <xf numFmtId="0" fontId="6" fillId="0" borderId="28" xfId="22" applyFont="1" applyFill="1" applyBorder="1" applyAlignment="1">
      <alignment vertical="center" wrapText="1"/>
      <protection/>
    </xf>
    <xf numFmtId="1" fontId="2" fillId="0" borderId="26" xfId="22" applyNumberFormat="1" applyFont="1" applyFill="1" applyBorder="1" applyAlignment="1">
      <alignment horizontal="center" vertical="center" wrapText="1"/>
      <protection/>
    </xf>
    <xf numFmtId="0" fontId="10" fillId="0" borderId="45" xfId="22" applyFont="1" applyFill="1" applyBorder="1" applyAlignment="1">
      <alignment horizontal="center" vertical="center" wrapText="1"/>
      <protection/>
    </xf>
    <xf numFmtId="0" fontId="10" fillId="0" borderId="27" xfId="22" applyFont="1" applyFill="1" applyBorder="1" applyAlignment="1">
      <alignment horizontal="center" vertical="center" wrapText="1"/>
      <protection/>
    </xf>
    <xf numFmtId="3" fontId="7" fillId="0" borderId="27" xfId="22" applyNumberFormat="1" applyFont="1" applyFill="1" applyBorder="1" applyAlignment="1">
      <alignment horizontal="center" vertical="center" wrapText="1"/>
      <protection/>
    </xf>
    <xf numFmtId="0" fontId="7" fillId="0" borderId="27" xfId="22" applyFont="1" applyFill="1" applyBorder="1" applyAlignment="1">
      <alignment horizontal="center" vertical="center" wrapText="1"/>
      <protection/>
    </xf>
    <xf numFmtId="0" fontId="7" fillId="0" borderId="8" xfId="22" applyFont="1" applyFill="1" applyBorder="1" applyAlignment="1">
      <alignment horizontal="center" vertical="center" wrapText="1"/>
      <protection/>
    </xf>
    <xf numFmtId="0" fontId="6" fillId="0" borderId="46" xfId="22" applyFont="1" applyFill="1" applyBorder="1" applyAlignment="1">
      <alignment horizontal="center" vertical="center" wrapText="1"/>
      <protection/>
    </xf>
    <xf numFmtId="0" fontId="6" fillId="0" borderId="47" xfId="22" applyFont="1" applyFill="1" applyBorder="1" applyAlignment="1">
      <alignment horizontal="center" vertical="center" wrapText="1"/>
      <protection/>
    </xf>
    <xf numFmtId="0" fontId="2" fillId="0" borderId="3" xfId="22" applyFont="1" applyFill="1" applyBorder="1" applyAlignment="1">
      <alignment horizontal="left" vertical="center" wrapText="1"/>
      <protection/>
    </xf>
    <xf numFmtId="0" fontId="2" fillId="0" borderId="12" xfId="22" applyFont="1" applyFill="1" applyBorder="1" applyAlignment="1">
      <alignment vertical="center" wrapText="1"/>
      <protection/>
    </xf>
    <xf numFmtId="0" fontId="6" fillId="0" borderId="8" xfId="22" applyFont="1" applyFill="1" applyBorder="1" applyAlignment="1">
      <alignment vertical="center" wrapText="1"/>
      <protection/>
    </xf>
    <xf numFmtId="0" fontId="2" fillId="0" borderId="20" xfId="22" applyFont="1" applyFill="1" applyBorder="1" applyAlignment="1">
      <alignment vertical="center" wrapText="1"/>
      <protection/>
    </xf>
    <xf numFmtId="0" fontId="6" fillId="0" borderId="5" xfId="22" applyFont="1" applyFill="1" applyBorder="1" applyAlignment="1">
      <alignment vertical="center" wrapText="1"/>
      <protection/>
    </xf>
    <xf numFmtId="1" fontId="2" fillId="0" borderId="3" xfId="22" applyNumberFormat="1" applyFont="1" applyFill="1" applyBorder="1" applyAlignment="1">
      <alignment horizontal="center" vertical="center" wrapText="1"/>
      <protection/>
    </xf>
    <xf numFmtId="3" fontId="10" fillId="0" borderId="3" xfId="22" applyNumberFormat="1" applyFont="1" applyFill="1" applyBorder="1" applyAlignment="1">
      <alignment vertical="center" wrapText="1"/>
      <protection/>
    </xf>
    <xf numFmtId="0" fontId="6" fillId="0" borderId="15" xfId="22" applyFont="1" applyFill="1" applyBorder="1" applyAlignment="1">
      <alignment vertical="center" wrapText="1"/>
      <protection/>
    </xf>
    <xf numFmtId="4" fontId="2" fillId="0" borderId="48" xfId="18" applyNumberFormat="1" applyFont="1" applyBorder="1" applyAlignment="1">
      <alignment vertical="center" wrapText="1"/>
      <protection/>
    </xf>
    <xf numFmtId="0" fontId="8" fillId="0" borderId="49" xfId="22" applyFont="1" applyFill="1" applyBorder="1" applyAlignment="1">
      <alignment vertical="center" wrapText="1"/>
      <protection/>
    </xf>
    <xf numFmtId="3" fontId="8" fillId="0" borderId="50" xfId="22" applyNumberFormat="1" applyFont="1" applyFill="1" applyBorder="1" applyAlignment="1">
      <alignment vertical="center" wrapText="1"/>
      <protection/>
    </xf>
    <xf numFmtId="0" fontId="13" fillId="0" borderId="0" xfId="22" applyFont="1" applyAlignment="1">
      <alignment vertical="top"/>
      <protection/>
    </xf>
    <xf numFmtId="3" fontId="8" fillId="0" borderId="0" xfId="22" applyNumberFormat="1" applyFont="1" applyBorder="1" applyAlignment="1">
      <alignment vertical="center" wrapText="1"/>
      <protection/>
    </xf>
    <xf numFmtId="0" fontId="8" fillId="0" borderId="0" xfId="22" applyFont="1" applyAlignment="1">
      <alignment vertical="center" wrapText="1"/>
      <protection/>
    </xf>
    <xf numFmtId="0" fontId="14" fillId="0" borderId="0" xfId="22" applyFont="1">
      <alignment/>
      <protection/>
    </xf>
    <xf numFmtId="3" fontId="14" fillId="0" borderId="0" xfId="22" applyNumberFormat="1" applyFont="1">
      <alignment/>
      <protection/>
    </xf>
    <xf numFmtId="0" fontId="14" fillId="0" borderId="0" xfId="22" applyFont="1" applyAlignment="1">
      <alignment horizontal="right"/>
      <protection/>
    </xf>
    <xf numFmtId="0" fontId="15" fillId="0" borderId="0" xfId="22" applyFont="1">
      <alignment/>
      <protection/>
    </xf>
    <xf numFmtId="0" fontId="0" fillId="0" borderId="0" xfId="21" applyAlignment="1">
      <alignment horizontal="center"/>
      <protection/>
    </xf>
    <xf numFmtId="0" fontId="0" fillId="0" borderId="0" xfId="2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0" fillId="0" borderId="0" xfId="20" applyFont="1">
      <alignment/>
      <protection/>
    </xf>
    <xf numFmtId="0" fontId="16" fillId="0" borderId="4" xfId="20" applyFont="1" applyBorder="1" applyAlignment="1">
      <alignment horizontal="center" vertical="center"/>
      <protection/>
    </xf>
    <xf numFmtId="0" fontId="16" fillId="0" borderId="0" xfId="20" applyFont="1" applyAlignment="1">
      <alignment horizontal="center" vertical="center"/>
      <protection/>
    </xf>
    <xf numFmtId="49" fontId="17" fillId="0" borderId="7" xfId="20" applyNumberFormat="1" applyFont="1" applyBorder="1" applyAlignment="1">
      <alignment horizontal="center"/>
      <protection/>
    </xf>
    <xf numFmtId="49" fontId="17" fillId="0" borderId="7" xfId="20" applyNumberFormat="1" applyFont="1" applyBorder="1" applyAlignment="1">
      <alignment horizontal="center" vertical="center"/>
      <protection/>
    </xf>
    <xf numFmtId="0" fontId="17" fillId="0" borderId="7" xfId="20" applyFont="1" applyBorder="1" applyAlignment="1">
      <alignment horizontal="center" vertical="center"/>
      <protection/>
    </xf>
    <xf numFmtId="3" fontId="17" fillId="0" borderId="7" xfId="20" applyNumberFormat="1" applyFont="1" applyBorder="1" applyAlignment="1">
      <alignment vertical="center"/>
      <protection/>
    </xf>
    <xf numFmtId="0" fontId="17" fillId="0" borderId="0" xfId="20" applyFont="1">
      <alignment/>
      <protection/>
    </xf>
    <xf numFmtId="49" fontId="18" fillId="0" borderId="4" xfId="20" applyNumberFormat="1" applyFont="1" applyBorder="1" applyAlignment="1">
      <alignment horizontal="center"/>
      <protection/>
    </xf>
    <xf numFmtId="49" fontId="18" fillId="0" borderId="36" xfId="20" applyNumberFormat="1" applyFont="1" applyBorder="1" applyAlignment="1">
      <alignment horizontal="center" vertical="center"/>
      <protection/>
    </xf>
    <xf numFmtId="0" fontId="18" fillId="0" borderId="36" xfId="20" applyFont="1" applyBorder="1" applyAlignment="1">
      <alignment horizontal="center" vertical="center"/>
      <protection/>
    </xf>
    <xf numFmtId="3" fontId="18" fillId="0" borderId="36" xfId="20" applyNumberFormat="1" applyFont="1" applyBorder="1" applyAlignment="1">
      <alignment vertical="center"/>
      <protection/>
    </xf>
    <xf numFmtId="0" fontId="18" fillId="0" borderId="0" xfId="20" applyFont="1">
      <alignment/>
      <protection/>
    </xf>
    <xf numFmtId="0" fontId="2" fillId="0" borderId="51" xfId="20" applyBorder="1" applyAlignment="1">
      <alignment horizontal="center"/>
      <protection/>
    </xf>
    <xf numFmtId="0" fontId="19" fillId="0" borderId="4" xfId="20" applyFont="1" applyBorder="1" applyAlignment="1">
      <alignment horizontal="center" vertical="center"/>
      <protection/>
    </xf>
    <xf numFmtId="49" fontId="2" fillId="0" borderId="52" xfId="20" applyNumberFormat="1" applyBorder="1" applyAlignment="1">
      <alignment horizontal="center" vertical="center"/>
      <protection/>
    </xf>
    <xf numFmtId="0" fontId="2" fillId="0" borderId="4" xfId="20" applyBorder="1" applyAlignment="1">
      <alignment vertical="center"/>
      <protection/>
    </xf>
    <xf numFmtId="3" fontId="2" fillId="0" borderId="4" xfId="20" applyNumberFormat="1" applyBorder="1" applyAlignment="1">
      <alignment vertical="center"/>
      <protection/>
    </xf>
    <xf numFmtId="0" fontId="2" fillId="0" borderId="0" xfId="20">
      <alignment/>
      <protection/>
    </xf>
    <xf numFmtId="0" fontId="19" fillId="0" borderId="51" xfId="20" applyFont="1" applyBorder="1" applyAlignment="1">
      <alignment horizontal="center" vertical="center"/>
      <protection/>
    </xf>
    <xf numFmtId="49" fontId="2" fillId="0" borderId="53" xfId="20" applyNumberFormat="1" applyBorder="1" applyAlignment="1">
      <alignment horizontal="center" vertical="center"/>
      <protection/>
    </xf>
    <xf numFmtId="0" fontId="2" fillId="0" borderId="51" xfId="20" applyBorder="1" applyAlignment="1">
      <alignment vertical="center"/>
      <protection/>
    </xf>
    <xf numFmtId="3" fontId="2" fillId="0" borderId="51" xfId="20" applyNumberFormat="1" applyBorder="1" applyAlignment="1">
      <alignment vertical="center"/>
      <protection/>
    </xf>
    <xf numFmtId="0" fontId="2" fillId="0" borderId="53" xfId="20" applyBorder="1" applyAlignment="1">
      <alignment horizontal="center"/>
      <protection/>
    </xf>
    <xf numFmtId="49" fontId="2" fillId="0" borderId="51" xfId="20" applyNumberFormat="1" applyBorder="1" applyAlignment="1">
      <alignment horizontal="center" vertical="center"/>
      <protection/>
    </xf>
    <xf numFmtId="49" fontId="18" fillId="0" borderId="16" xfId="20" applyNumberFormat="1" applyFont="1" applyBorder="1" applyAlignment="1">
      <alignment horizontal="center" vertical="center"/>
      <protection/>
    </xf>
    <xf numFmtId="0" fontId="18" fillId="0" borderId="16" xfId="20" applyFont="1" applyBorder="1" applyAlignment="1">
      <alignment horizontal="center" vertical="center"/>
      <protection/>
    </xf>
    <xf numFmtId="3" fontId="18" fillId="0" borderId="16" xfId="20" applyNumberFormat="1" applyFont="1" applyBorder="1" applyAlignment="1">
      <alignment vertical="center"/>
      <protection/>
    </xf>
    <xf numFmtId="0" fontId="2" fillId="0" borderId="51" xfId="20" applyBorder="1" applyAlignment="1">
      <alignment horizontal="center" vertical="center"/>
      <protection/>
    </xf>
    <xf numFmtId="0" fontId="2" fillId="0" borderId="51" xfId="20" applyBorder="1" applyAlignment="1">
      <alignment vertical="center" wrapText="1"/>
      <protection/>
    </xf>
    <xf numFmtId="3" fontId="2" fillId="0" borderId="53" xfId="20" applyNumberFormat="1" applyBorder="1" applyAlignment="1">
      <alignment vertical="center"/>
      <protection/>
    </xf>
    <xf numFmtId="0" fontId="2" fillId="0" borderId="53" xfId="20" applyBorder="1" applyAlignment="1">
      <alignment horizontal="center" vertical="center"/>
      <protection/>
    </xf>
    <xf numFmtId="0" fontId="2" fillId="0" borderId="53" xfId="20" applyBorder="1" applyAlignment="1">
      <alignment vertical="center" wrapText="1"/>
      <protection/>
    </xf>
    <xf numFmtId="3" fontId="2" fillId="0" borderId="52" xfId="20" applyNumberFormat="1" applyBorder="1" applyAlignment="1">
      <alignment vertical="center"/>
      <protection/>
    </xf>
    <xf numFmtId="49" fontId="2" fillId="0" borderId="4" xfId="20" applyNumberFormat="1" applyBorder="1" applyAlignment="1">
      <alignment horizontal="center" vertical="center"/>
      <protection/>
    </xf>
    <xf numFmtId="0" fontId="2" fillId="0" borderId="4" xfId="20" applyBorder="1" applyAlignment="1">
      <alignment vertical="center" wrapText="1"/>
      <protection/>
    </xf>
    <xf numFmtId="49" fontId="18" fillId="0" borderId="51" xfId="20" applyNumberFormat="1" applyFont="1" applyBorder="1" applyAlignment="1">
      <alignment horizontal="center"/>
      <protection/>
    </xf>
    <xf numFmtId="0" fontId="2" fillId="0" borderId="54" xfId="20" applyBorder="1" applyAlignment="1">
      <alignment horizontal="center"/>
      <protection/>
    </xf>
    <xf numFmtId="0" fontId="19" fillId="0" borderId="14" xfId="20" applyFont="1" applyBorder="1" applyAlignment="1">
      <alignment horizontal="center" vertical="center"/>
      <protection/>
    </xf>
    <xf numFmtId="49" fontId="2" fillId="0" borderId="14" xfId="20" applyNumberFormat="1" applyBorder="1" applyAlignment="1">
      <alignment horizontal="center" vertical="center"/>
      <protection/>
    </xf>
    <xf numFmtId="0" fontId="2" fillId="0" borderId="14" xfId="20" applyBorder="1" applyAlignment="1">
      <alignment vertical="center" wrapText="1"/>
      <protection/>
    </xf>
    <xf numFmtId="3" fontId="2" fillId="0" borderId="14" xfId="20" applyNumberFormat="1" applyBorder="1" applyAlignment="1">
      <alignment vertical="center"/>
      <protection/>
    </xf>
    <xf numFmtId="0" fontId="2" fillId="0" borderId="0" xfId="20" applyBorder="1" applyAlignment="1">
      <alignment horizontal="center"/>
      <protection/>
    </xf>
    <xf numFmtId="0" fontId="19" fillId="0" borderId="0" xfId="20" applyFont="1" applyBorder="1" applyAlignment="1">
      <alignment horizontal="center" vertical="center"/>
      <protection/>
    </xf>
    <xf numFmtId="49" fontId="2" fillId="0" borderId="0" xfId="20" applyNumberFormat="1" applyBorder="1" applyAlignment="1">
      <alignment horizontal="center" vertical="center"/>
      <protection/>
    </xf>
    <xf numFmtId="0" fontId="2" fillId="0" borderId="0" xfId="20" applyBorder="1" applyAlignment="1">
      <alignment vertical="center" wrapText="1"/>
      <protection/>
    </xf>
    <xf numFmtId="3" fontId="2" fillId="0" borderId="0" xfId="20" applyNumberFormat="1" applyBorder="1" applyAlignment="1">
      <alignment vertical="center"/>
      <protection/>
    </xf>
    <xf numFmtId="0" fontId="16" fillId="0" borderId="16" xfId="20" applyFont="1" applyBorder="1" applyAlignment="1">
      <alignment horizontal="center" vertical="center"/>
      <protection/>
    </xf>
    <xf numFmtId="0" fontId="17" fillId="0" borderId="26" xfId="20" applyFont="1" applyBorder="1" applyAlignment="1">
      <alignment horizontal="center"/>
      <protection/>
    </xf>
    <xf numFmtId="0" fontId="20" fillId="0" borderId="32" xfId="20" applyFont="1" applyBorder="1" applyAlignment="1">
      <alignment horizontal="center" vertical="center"/>
      <protection/>
    </xf>
    <xf numFmtId="0" fontId="17" fillId="0" borderId="32" xfId="20" applyFont="1" applyBorder="1" applyAlignment="1">
      <alignment horizontal="center" vertical="center"/>
      <protection/>
    </xf>
    <xf numFmtId="0" fontId="17" fillId="0" borderId="32" xfId="20" applyFont="1" applyBorder="1" applyAlignment="1">
      <alignment horizontal="center" vertical="center" wrapText="1"/>
      <protection/>
    </xf>
    <xf numFmtId="3" fontId="17" fillId="0" borderId="32" xfId="20" applyNumberFormat="1" applyFont="1" applyBorder="1" applyAlignment="1">
      <alignment vertical="center"/>
      <protection/>
    </xf>
    <xf numFmtId="0" fontId="18" fillId="0" borderId="52" xfId="20" applyFont="1" applyBorder="1" applyAlignment="1">
      <alignment horizontal="center"/>
      <protection/>
    </xf>
    <xf numFmtId="0" fontId="20" fillId="0" borderId="7" xfId="20" applyFont="1" applyBorder="1" applyAlignment="1">
      <alignment horizontal="center" vertical="center"/>
      <protection/>
    </xf>
    <xf numFmtId="0" fontId="18" fillId="0" borderId="14" xfId="20" applyFont="1" applyBorder="1" applyAlignment="1">
      <alignment horizontal="center" vertical="center"/>
      <protection/>
    </xf>
    <xf numFmtId="3" fontId="18" fillId="0" borderId="14" xfId="20" applyNumberFormat="1" applyFont="1" applyBorder="1" applyAlignment="1">
      <alignment vertical="center"/>
      <protection/>
    </xf>
    <xf numFmtId="3" fontId="17" fillId="0" borderId="0" xfId="20" applyNumberFormat="1" applyFont="1">
      <alignment/>
      <protection/>
    </xf>
    <xf numFmtId="0" fontId="18" fillId="0" borderId="4" xfId="20" applyFont="1" applyBorder="1" applyAlignment="1">
      <alignment horizontal="center"/>
      <protection/>
    </xf>
    <xf numFmtId="0" fontId="19" fillId="0" borderId="52" xfId="20" applyFont="1" applyBorder="1" applyAlignment="1">
      <alignment horizontal="center" vertical="center"/>
      <protection/>
    </xf>
    <xf numFmtId="0" fontId="2" fillId="0" borderId="52" xfId="20" applyBorder="1" applyAlignment="1">
      <alignment vertical="center" wrapText="1"/>
      <protection/>
    </xf>
    <xf numFmtId="0" fontId="2" fillId="0" borderId="52" xfId="20" applyBorder="1" applyAlignment="1">
      <alignment horizontal="center"/>
      <protection/>
    </xf>
    <xf numFmtId="0" fontId="2" fillId="0" borderId="52" xfId="20" applyBorder="1" applyAlignment="1">
      <alignment vertical="center"/>
      <protection/>
    </xf>
    <xf numFmtId="0" fontId="19" fillId="0" borderId="53" xfId="20" applyFont="1" applyBorder="1" applyAlignment="1">
      <alignment horizontal="center" vertical="center"/>
      <protection/>
    </xf>
    <xf numFmtId="0" fontId="2" fillId="0" borderId="53" xfId="20" applyBorder="1" applyAlignment="1">
      <alignment vertical="center"/>
      <protection/>
    </xf>
    <xf numFmtId="49" fontId="2" fillId="0" borderId="53" xfId="20" applyNumberFormat="1" applyBorder="1" applyAlignment="1">
      <alignment horizontal="left" vertical="center"/>
      <protection/>
    </xf>
    <xf numFmtId="0" fontId="2" fillId="0" borderId="14" xfId="20" applyBorder="1" applyAlignment="1">
      <alignment horizontal="center" vertical="center"/>
      <protection/>
    </xf>
    <xf numFmtId="0" fontId="16" fillId="0" borderId="3" xfId="20" applyFont="1" applyBorder="1" applyAlignment="1">
      <alignment horizontal="center" vertical="center"/>
      <protection/>
    </xf>
    <xf numFmtId="0" fontId="2" fillId="0" borderId="52" xfId="20" applyBorder="1" applyAlignment="1">
      <alignment horizontal="center" vertical="center"/>
      <protection/>
    </xf>
    <xf numFmtId="0" fontId="18" fillId="0" borderId="51" xfId="20" applyFont="1" applyBorder="1" applyAlignment="1">
      <alignment horizontal="center"/>
      <protection/>
    </xf>
    <xf numFmtId="0" fontId="2" fillId="0" borderId="4" xfId="20" applyBorder="1" applyAlignment="1">
      <alignment horizontal="center" vertical="center"/>
      <protection/>
    </xf>
    <xf numFmtId="0" fontId="19" fillId="0" borderId="54" xfId="20" applyFont="1" applyBorder="1" applyAlignment="1">
      <alignment horizontal="center" vertical="center"/>
      <protection/>
    </xf>
    <xf numFmtId="49" fontId="2" fillId="0" borderId="54" xfId="20" applyNumberFormat="1" applyBorder="1" applyAlignment="1">
      <alignment horizontal="center" vertical="center"/>
      <protection/>
    </xf>
    <xf numFmtId="0" fontId="2" fillId="0" borderId="54" xfId="20" applyBorder="1" applyAlignment="1">
      <alignment vertical="center"/>
      <protection/>
    </xf>
    <xf numFmtId="3" fontId="2" fillId="0" borderId="54" xfId="20" applyNumberFormat="1" applyBorder="1" applyAlignment="1">
      <alignment vertical="center"/>
      <protection/>
    </xf>
    <xf numFmtId="0" fontId="2" fillId="0" borderId="4" xfId="20" applyBorder="1" applyAlignment="1">
      <alignment horizontal="center"/>
      <protection/>
    </xf>
    <xf numFmtId="0" fontId="17" fillId="0" borderId="7" xfId="20" applyFont="1" applyBorder="1" applyAlignment="1">
      <alignment horizontal="center" vertical="center" wrapText="1"/>
      <protection/>
    </xf>
    <xf numFmtId="0" fontId="18" fillId="0" borderId="36" xfId="20" applyFont="1" applyBorder="1" applyAlignment="1">
      <alignment horizontal="center" vertical="center" wrapText="1"/>
      <protection/>
    </xf>
    <xf numFmtId="0" fontId="18" fillId="0" borderId="16" xfId="20" applyFont="1" applyBorder="1" applyAlignment="1">
      <alignment horizontal="left" vertical="center" wrapText="1"/>
      <protection/>
    </xf>
    <xf numFmtId="0" fontId="17" fillId="0" borderId="7" xfId="20" applyFont="1" applyBorder="1" applyAlignment="1">
      <alignment horizontal="center"/>
      <protection/>
    </xf>
    <xf numFmtId="0" fontId="18" fillId="0" borderId="52" xfId="20" applyFont="1" applyBorder="1" applyAlignment="1">
      <alignment horizontal="center" vertical="center"/>
      <protection/>
    </xf>
    <xf numFmtId="0" fontId="18" fillId="0" borderId="52" xfId="20" applyFont="1" applyBorder="1" applyAlignment="1">
      <alignment horizontal="center" vertical="center" wrapText="1"/>
      <protection/>
    </xf>
    <xf numFmtId="3" fontId="18" fillId="0" borderId="52" xfId="20" applyNumberFormat="1" applyFont="1" applyBorder="1" applyAlignment="1">
      <alignment vertical="center"/>
      <protection/>
    </xf>
    <xf numFmtId="0" fontId="2" fillId="0" borderId="54" xfId="20" applyBorder="1" applyAlignment="1">
      <alignment horizontal="center" vertical="center"/>
      <protection/>
    </xf>
    <xf numFmtId="0" fontId="2" fillId="0" borderId="54" xfId="20" applyBorder="1" applyAlignment="1">
      <alignment vertical="center" wrapText="1"/>
      <protection/>
    </xf>
    <xf numFmtId="0" fontId="2" fillId="0" borderId="14" xfId="20" applyBorder="1" applyAlignment="1">
      <alignment horizontal="center"/>
      <protection/>
    </xf>
    <xf numFmtId="0" fontId="21" fillId="0" borderId="14" xfId="20" applyFont="1" applyBorder="1" applyAlignment="1">
      <alignment horizontal="center" vertical="center"/>
      <protection/>
    </xf>
    <xf numFmtId="0" fontId="21" fillId="0" borderId="4" xfId="20" applyFont="1" applyBorder="1" applyAlignment="1">
      <alignment horizontal="center" vertical="center"/>
      <protection/>
    </xf>
    <xf numFmtId="0" fontId="18" fillId="0" borderId="16" xfId="20" applyFont="1" applyBorder="1" applyAlignment="1">
      <alignment horizontal="center" vertical="center" wrapText="1"/>
      <protection/>
    </xf>
    <xf numFmtId="0" fontId="18" fillId="0" borderId="53" xfId="20" applyFont="1" applyBorder="1" applyAlignment="1">
      <alignment horizontal="center"/>
      <protection/>
    </xf>
    <xf numFmtId="0" fontId="18" fillId="0" borderId="14" xfId="20" applyFont="1" applyBorder="1" applyAlignment="1">
      <alignment horizontal="center" vertical="center" wrapText="1"/>
      <protection/>
    </xf>
    <xf numFmtId="0" fontId="2" fillId="0" borderId="7" xfId="20" applyBorder="1" applyAlignment="1">
      <alignment horizontal="center" vertical="center"/>
      <protection/>
    </xf>
    <xf numFmtId="49" fontId="2" fillId="0" borderId="7" xfId="20" applyNumberFormat="1" applyBorder="1" applyAlignment="1">
      <alignment horizontal="center" vertical="center"/>
      <protection/>
    </xf>
    <xf numFmtId="49" fontId="2" fillId="0" borderId="36" xfId="20" applyNumberFormat="1" applyBorder="1" applyAlignment="1">
      <alignment horizontal="center" vertical="center"/>
      <protection/>
    </xf>
    <xf numFmtId="0" fontId="18" fillId="0" borderId="36" xfId="20" applyFont="1" applyBorder="1" applyAlignment="1">
      <alignment horizontal="left" vertical="center" wrapText="1"/>
      <protection/>
    </xf>
    <xf numFmtId="3" fontId="2" fillId="0" borderId="36" xfId="20" applyNumberFormat="1" applyBorder="1" applyAlignment="1">
      <alignment vertical="center"/>
      <protection/>
    </xf>
    <xf numFmtId="49" fontId="21" fillId="0" borderId="52" xfId="20" applyNumberFormat="1" applyFont="1" applyBorder="1" applyAlignment="1">
      <alignment horizontal="center" vertical="center"/>
      <protection/>
    </xf>
    <xf numFmtId="0" fontId="21" fillId="0" borderId="4" xfId="20" applyFont="1" applyBorder="1" applyAlignment="1">
      <alignment horizontal="left" vertical="center" wrapText="1"/>
      <protection/>
    </xf>
    <xf numFmtId="0" fontId="21" fillId="0" borderId="54" xfId="20" applyFont="1" applyBorder="1" applyAlignment="1">
      <alignment horizontal="center" vertical="center"/>
      <protection/>
    </xf>
    <xf numFmtId="49" fontId="21" fillId="0" borderId="54" xfId="20" applyNumberFormat="1" applyFont="1" applyBorder="1" applyAlignment="1">
      <alignment horizontal="center" vertical="center"/>
      <protection/>
    </xf>
    <xf numFmtId="0" fontId="21" fillId="0" borderId="54" xfId="20" applyFont="1" applyBorder="1" applyAlignment="1">
      <alignment horizontal="left" vertical="center" wrapText="1"/>
      <protection/>
    </xf>
    <xf numFmtId="49" fontId="21" fillId="0" borderId="4" xfId="20" applyNumberFormat="1" applyFont="1" applyBorder="1" applyAlignment="1">
      <alignment horizontal="center" vertical="center"/>
      <protection/>
    </xf>
    <xf numFmtId="49" fontId="2" fillId="0" borderId="16" xfId="20" applyNumberFormat="1" applyBorder="1" applyAlignment="1">
      <alignment horizontal="center" vertical="center"/>
      <protection/>
    </xf>
    <xf numFmtId="3" fontId="2" fillId="0" borderId="16" xfId="20" applyNumberFormat="1" applyBorder="1" applyAlignment="1">
      <alignment vertical="center"/>
      <protection/>
    </xf>
    <xf numFmtId="3" fontId="2" fillId="0" borderId="0" xfId="20" applyNumberFormat="1">
      <alignment/>
      <protection/>
    </xf>
    <xf numFmtId="0" fontId="18" fillId="0" borderId="4" xfId="20" applyFont="1" applyBorder="1" applyAlignment="1">
      <alignment horizontal="center" vertical="center"/>
      <protection/>
    </xf>
    <xf numFmtId="49" fontId="0" fillId="0" borderId="52" xfId="20" applyNumberFormat="1" applyFont="1" applyBorder="1" applyAlignment="1">
      <alignment horizontal="center" vertical="center"/>
      <protection/>
    </xf>
    <xf numFmtId="0" fontId="0" fillId="0" borderId="4" xfId="20" applyFont="1" applyBorder="1" applyAlignment="1">
      <alignment horizontal="left" vertical="center" wrapText="1"/>
      <protection/>
    </xf>
    <xf numFmtId="3" fontId="0" fillId="0" borderId="52" xfId="20" applyNumberFormat="1" applyFont="1" applyBorder="1" applyAlignment="1">
      <alignment vertical="center"/>
      <protection/>
    </xf>
    <xf numFmtId="3" fontId="0" fillId="0" borderId="4" xfId="20" applyNumberFormat="1" applyFont="1" applyBorder="1" applyAlignment="1">
      <alignment vertical="center"/>
      <protection/>
    </xf>
    <xf numFmtId="0" fontId="18" fillId="0" borderId="51" xfId="20" applyFont="1" applyBorder="1" applyAlignment="1">
      <alignment horizontal="center" vertical="center"/>
      <protection/>
    </xf>
    <xf numFmtId="49" fontId="0" fillId="0" borderId="53" xfId="20" applyNumberFormat="1" applyFont="1" applyBorder="1" applyAlignment="1">
      <alignment horizontal="center" vertical="center"/>
      <protection/>
    </xf>
    <xf numFmtId="0" fontId="0" fillId="0" borderId="51" xfId="20" applyFont="1" applyBorder="1" applyAlignment="1">
      <alignment horizontal="left" vertical="center" wrapText="1"/>
      <protection/>
    </xf>
    <xf numFmtId="3" fontId="0" fillId="0" borderId="53" xfId="20" applyNumberFormat="1" applyFont="1" applyBorder="1" applyAlignment="1">
      <alignment vertical="center"/>
      <protection/>
    </xf>
    <xf numFmtId="3" fontId="0" fillId="0" borderId="51" xfId="20" applyNumberFormat="1" applyFont="1" applyBorder="1" applyAlignment="1">
      <alignment vertical="center"/>
      <protection/>
    </xf>
    <xf numFmtId="0" fontId="18" fillId="0" borderId="53" xfId="20" applyFont="1" applyBorder="1" applyAlignment="1">
      <alignment horizontal="center" vertical="center"/>
      <protection/>
    </xf>
    <xf numFmtId="0" fontId="22" fillId="0" borderId="7" xfId="20" applyFont="1" applyBorder="1" applyAlignment="1">
      <alignment horizontal="center"/>
      <protection/>
    </xf>
    <xf numFmtId="0" fontId="22" fillId="0" borderId="7" xfId="20" applyFont="1" applyBorder="1" applyAlignment="1">
      <alignment horizontal="center" vertical="center"/>
      <protection/>
    </xf>
    <xf numFmtId="3" fontId="22" fillId="0" borderId="7" xfId="20" applyNumberFormat="1" applyFont="1" applyBorder="1" applyAlignment="1">
      <alignment vertical="center"/>
      <protection/>
    </xf>
    <xf numFmtId="0" fontId="22" fillId="0" borderId="0" xfId="20" applyFont="1">
      <alignment/>
      <protection/>
    </xf>
    <xf numFmtId="49" fontId="18" fillId="0" borderId="14" xfId="20" applyNumberFormat="1" applyFont="1" applyBorder="1" applyAlignment="1">
      <alignment horizontal="center" vertical="center"/>
      <protection/>
    </xf>
    <xf numFmtId="3" fontId="18" fillId="0" borderId="0" xfId="20" applyNumberFormat="1" applyFont="1">
      <alignment/>
      <protection/>
    </xf>
    <xf numFmtId="0" fontId="18" fillId="0" borderId="7" xfId="20" applyFont="1" applyBorder="1" applyAlignment="1">
      <alignment horizontal="center" vertical="center"/>
      <protection/>
    </xf>
    <xf numFmtId="3" fontId="20" fillId="0" borderId="7" xfId="20" applyNumberFormat="1" applyFont="1" applyBorder="1" applyAlignment="1">
      <alignment vertical="center"/>
      <protection/>
    </xf>
    <xf numFmtId="0" fontId="20" fillId="0" borderId="0" xfId="20" applyFont="1" applyAlignment="1">
      <alignment vertical="center"/>
      <protection/>
    </xf>
    <xf numFmtId="0" fontId="21" fillId="0" borderId="36" xfId="20" applyFont="1" applyBorder="1" applyAlignment="1">
      <alignment horizontal="center" vertical="center"/>
      <protection/>
    </xf>
    <xf numFmtId="3" fontId="11" fillId="0" borderId="36" xfId="20" applyNumberFormat="1" applyFont="1" applyBorder="1" applyAlignment="1">
      <alignment vertical="center"/>
      <protection/>
    </xf>
    <xf numFmtId="0" fontId="21" fillId="0" borderId="16" xfId="20" applyFont="1" applyBorder="1" applyAlignment="1">
      <alignment horizontal="center" vertical="center"/>
      <protection/>
    </xf>
    <xf numFmtId="3" fontId="11" fillId="0" borderId="16" xfId="20" applyNumberFormat="1" applyFont="1" applyBorder="1" applyAlignment="1">
      <alignment vertical="center"/>
      <protection/>
    </xf>
    <xf numFmtId="0" fontId="18" fillId="0" borderId="14" xfId="20" applyFont="1" applyBorder="1" applyAlignment="1">
      <alignment horizontal="left" vertical="center" wrapText="1"/>
      <protection/>
    </xf>
    <xf numFmtId="0" fontId="9" fillId="0" borderId="0" xfId="20" applyFont="1">
      <alignment/>
      <protection/>
    </xf>
    <xf numFmtId="0" fontId="0" fillId="0" borderId="0" xfId="21" applyFont="1" applyAlignment="1">
      <alignment horizontal="center"/>
      <protection/>
    </xf>
    <xf numFmtId="0" fontId="2" fillId="0" borderId="0" xfId="21" applyFont="1">
      <alignment/>
      <protection/>
    </xf>
    <xf numFmtId="0" fontId="0" fillId="0" borderId="0" xfId="21" applyAlignment="1">
      <alignment horizontal="center" vertical="center"/>
      <protection/>
    </xf>
    <xf numFmtId="3" fontId="0" fillId="0" borderId="0" xfId="21" applyNumberFormat="1" applyAlignment="1">
      <alignment vertical="center"/>
      <protection/>
    </xf>
    <xf numFmtId="0" fontId="0" fillId="0" borderId="0" xfId="21" applyAlignment="1">
      <alignment vertical="center"/>
      <protection/>
    </xf>
    <xf numFmtId="3" fontId="0" fillId="0" borderId="0" xfId="21" applyNumberFormat="1">
      <alignment/>
      <protection/>
    </xf>
    <xf numFmtId="0" fontId="23" fillId="0" borderId="0" xfId="21" applyFont="1" applyAlignment="1">
      <alignment horizontal="center" vertical="center"/>
      <protection/>
    </xf>
    <xf numFmtId="0" fontId="16" fillId="0" borderId="36" xfId="20" applyFont="1" applyBorder="1" applyAlignment="1">
      <alignment horizontal="center" vertical="center"/>
      <protection/>
    </xf>
    <xf numFmtId="0" fontId="2" fillId="0" borderId="51" xfId="20" applyFont="1" applyBorder="1" applyAlignment="1">
      <alignment vertical="center" wrapText="1"/>
      <protection/>
    </xf>
    <xf numFmtId="3" fontId="2" fillId="0" borderId="51" xfId="20" applyNumberFormat="1" applyFont="1" applyBorder="1" applyAlignment="1">
      <alignment horizontal="center" vertical="center"/>
      <protection/>
    </xf>
    <xf numFmtId="3" fontId="2" fillId="0" borderId="51" xfId="20" applyNumberFormat="1" applyBorder="1" applyAlignment="1">
      <alignment horizontal="center" vertical="center"/>
      <protection/>
    </xf>
    <xf numFmtId="3" fontId="18" fillId="0" borderId="4" xfId="20" applyNumberFormat="1" applyFont="1" applyBorder="1" applyAlignment="1">
      <alignment vertical="center"/>
      <protection/>
    </xf>
    <xf numFmtId="0" fontId="2" fillId="0" borderId="53" xfId="20" applyFont="1" applyBorder="1" applyAlignment="1">
      <alignment vertical="center" wrapText="1"/>
      <protection/>
    </xf>
    <xf numFmtId="3" fontId="18" fillId="0" borderId="53" xfId="20" applyNumberFormat="1" applyFont="1" applyBorder="1" applyAlignment="1">
      <alignment vertical="center"/>
      <protection/>
    </xf>
    <xf numFmtId="0" fontId="24" fillId="0" borderId="53" xfId="20" applyFont="1" applyBorder="1" applyAlignment="1">
      <alignment horizontal="right" vertical="center" wrapText="1"/>
      <protection/>
    </xf>
    <xf numFmtId="0" fontId="24" fillId="0" borderId="4" xfId="20" applyFont="1" applyBorder="1" applyAlignment="1">
      <alignment horizontal="right" vertical="center" wrapText="1"/>
      <protection/>
    </xf>
    <xf numFmtId="0" fontId="18" fillId="0" borderId="0" xfId="20" applyFont="1" applyBorder="1" applyAlignment="1">
      <alignment horizontal="center" vertical="center"/>
      <protection/>
    </xf>
    <xf numFmtId="49" fontId="18" fillId="0" borderId="0" xfId="20" applyNumberFormat="1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right" vertical="center" wrapText="1"/>
      <protection/>
    </xf>
    <xf numFmtId="0" fontId="18" fillId="0" borderId="43" xfId="20" applyFont="1" applyBorder="1" applyAlignment="1">
      <alignment horizontal="center"/>
      <protection/>
    </xf>
    <xf numFmtId="49" fontId="18" fillId="0" borderId="55" xfId="20" applyNumberFormat="1" applyFont="1" applyBorder="1" applyAlignment="1">
      <alignment horizontal="center" vertical="center"/>
      <protection/>
    </xf>
    <xf numFmtId="0" fontId="19" fillId="0" borderId="42" xfId="20" applyFont="1" applyBorder="1" applyAlignment="1">
      <alignment horizontal="center" vertical="center"/>
      <protection/>
    </xf>
    <xf numFmtId="0" fontId="19" fillId="0" borderId="56" xfId="20" applyFont="1" applyBorder="1" applyAlignment="1">
      <alignment horizontal="center" vertical="center"/>
      <protection/>
    </xf>
    <xf numFmtId="0" fontId="18" fillId="0" borderId="24" xfId="20" applyFont="1" applyBorder="1" applyAlignment="1">
      <alignment horizontal="center" vertical="center"/>
      <protection/>
    </xf>
    <xf numFmtId="0" fontId="19" fillId="0" borderId="57" xfId="20" applyFont="1" applyBorder="1" applyAlignment="1">
      <alignment horizontal="center" vertical="center"/>
      <protection/>
    </xf>
    <xf numFmtId="0" fontId="16" fillId="0" borderId="24" xfId="20" applyFont="1" applyBorder="1" applyAlignment="1">
      <alignment horizontal="center" vertical="center"/>
      <protection/>
    </xf>
    <xf numFmtId="0" fontId="2" fillId="0" borderId="43" xfId="20" applyBorder="1" applyAlignment="1">
      <alignment horizontal="center"/>
      <protection/>
    </xf>
    <xf numFmtId="0" fontId="16" fillId="0" borderId="43" xfId="20" applyFont="1" applyBorder="1" applyAlignment="1">
      <alignment horizontal="center" vertical="center"/>
      <protection/>
    </xf>
    <xf numFmtId="0" fontId="17" fillId="0" borderId="25" xfId="20" applyFont="1" applyBorder="1" applyAlignment="1">
      <alignment horizontal="center"/>
      <protection/>
    </xf>
    <xf numFmtId="3" fontId="17" fillId="0" borderId="8" xfId="20" applyNumberFormat="1" applyFont="1" applyBorder="1" applyAlignment="1">
      <alignment vertical="center"/>
      <protection/>
    </xf>
    <xf numFmtId="49" fontId="18" fillId="0" borderId="58" xfId="20" applyNumberFormat="1" applyFont="1" applyBorder="1" applyAlignment="1">
      <alignment horizontal="center" vertical="center"/>
      <protection/>
    </xf>
    <xf numFmtId="49" fontId="2" fillId="0" borderId="20" xfId="20" applyNumberFormat="1" applyBorder="1" applyAlignment="1">
      <alignment horizontal="center" vertical="center"/>
      <protection/>
    </xf>
    <xf numFmtId="49" fontId="2" fillId="0" borderId="55" xfId="20" applyNumberFormat="1" applyBorder="1" applyAlignment="1">
      <alignment horizontal="center" vertical="center"/>
      <protection/>
    </xf>
    <xf numFmtId="49" fontId="2" fillId="0" borderId="58" xfId="20" applyNumberFormat="1" applyBorder="1" applyAlignment="1">
      <alignment horizontal="center" vertical="center"/>
      <protection/>
    </xf>
    <xf numFmtId="49" fontId="2" fillId="0" borderId="56" xfId="20" applyNumberForma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18" fillId="0" borderId="21" xfId="20" applyFont="1" applyBorder="1" applyAlignment="1">
      <alignment horizontal="center" vertical="center"/>
      <protection/>
    </xf>
    <xf numFmtId="0" fontId="0" fillId="0" borderId="51" xfId="21" applyBorder="1" applyAlignment="1">
      <alignment horizontal="center"/>
      <protection/>
    </xf>
    <xf numFmtId="0" fontId="0" fillId="0" borderId="43" xfId="21" applyBorder="1" applyAlignment="1">
      <alignment horizontal="center"/>
      <protection/>
    </xf>
    <xf numFmtId="49" fontId="2" fillId="0" borderId="59" xfId="20" applyNumberFormat="1" applyBorder="1" applyAlignment="1">
      <alignment horizontal="center" vertical="center"/>
      <protection/>
    </xf>
    <xf numFmtId="0" fontId="2" fillId="0" borderId="0" xfId="20" applyBorder="1" applyAlignment="1">
      <alignment horizontal="center" vertical="center"/>
      <protection/>
    </xf>
    <xf numFmtId="49" fontId="18" fillId="0" borderId="43" xfId="20" applyNumberFormat="1" applyFont="1" applyBorder="1" applyAlignment="1">
      <alignment horizontal="center"/>
      <protection/>
    </xf>
    <xf numFmtId="0" fontId="18" fillId="0" borderId="21" xfId="20" applyFont="1" applyBorder="1" applyAlignment="1">
      <alignment horizontal="center"/>
      <protection/>
    </xf>
    <xf numFmtId="0" fontId="18" fillId="0" borderId="60" xfId="20" applyFont="1" applyBorder="1" applyAlignment="1">
      <alignment horizontal="center" vertical="center"/>
      <protection/>
    </xf>
    <xf numFmtId="49" fontId="18" fillId="0" borderId="57" xfId="20" applyNumberFormat="1" applyFont="1" applyBorder="1" applyAlignment="1">
      <alignment horizontal="center" vertical="center"/>
      <protection/>
    </xf>
    <xf numFmtId="0" fontId="24" fillId="0" borderId="54" xfId="20" applyFont="1" applyBorder="1" applyAlignment="1">
      <alignment horizontal="right" vertical="center" wrapText="1"/>
      <protection/>
    </xf>
    <xf numFmtId="3" fontId="18" fillId="0" borderId="54" xfId="20" applyNumberFormat="1" applyFont="1" applyBorder="1" applyAlignment="1">
      <alignment vertical="center"/>
      <protection/>
    </xf>
    <xf numFmtId="49" fontId="2" fillId="0" borderId="61" xfId="20" applyNumberFormat="1" applyBorder="1" applyAlignment="1">
      <alignment horizontal="center" vertical="center"/>
      <protection/>
    </xf>
    <xf numFmtId="0" fontId="17" fillId="0" borderId="32" xfId="20" applyFont="1" applyBorder="1" applyAlignment="1">
      <alignment horizontal="center"/>
      <protection/>
    </xf>
    <xf numFmtId="49" fontId="18" fillId="0" borderId="20" xfId="20" applyNumberFormat="1" applyFont="1" applyBorder="1" applyAlignment="1">
      <alignment horizontal="center" vertical="center"/>
      <protection/>
    </xf>
    <xf numFmtId="0" fontId="24" fillId="0" borderId="14" xfId="20" applyFont="1" applyBorder="1" applyAlignment="1">
      <alignment horizontal="right" vertical="center" wrapText="1"/>
      <protection/>
    </xf>
    <xf numFmtId="3" fontId="18" fillId="0" borderId="54" xfId="20" applyNumberFormat="1" applyFont="1" applyBorder="1" applyAlignment="1">
      <alignment horizontal="center" vertical="center"/>
      <protection/>
    </xf>
    <xf numFmtId="0" fontId="2" fillId="0" borderId="16" xfId="20" applyBorder="1" applyAlignment="1">
      <alignment horizontal="center" vertical="center"/>
      <protection/>
    </xf>
    <xf numFmtId="0" fontId="2" fillId="0" borderId="16" xfId="20" applyFont="1" applyBorder="1" applyAlignment="1">
      <alignment vertical="center" wrapText="1"/>
      <protection/>
    </xf>
    <xf numFmtId="0" fontId="2" fillId="0" borderId="42" xfId="20" applyBorder="1" applyAlignment="1">
      <alignment horizontal="center" vertical="center"/>
      <protection/>
    </xf>
    <xf numFmtId="3" fontId="24" fillId="0" borderId="4" xfId="20" applyNumberFormat="1" applyFont="1" applyBorder="1" applyAlignment="1">
      <alignment horizontal="center" vertical="center"/>
      <protection/>
    </xf>
    <xf numFmtId="4" fontId="17" fillId="0" borderId="7" xfId="20" applyNumberFormat="1" applyFont="1" applyBorder="1" applyAlignment="1">
      <alignment vertical="center"/>
      <protection/>
    </xf>
    <xf numFmtId="4" fontId="18" fillId="0" borderId="36" xfId="20" applyNumberFormat="1" applyFont="1" applyBorder="1" applyAlignment="1">
      <alignment vertical="center"/>
      <protection/>
    </xf>
    <xf numFmtId="4" fontId="9" fillId="0" borderId="0" xfId="20" applyNumberFormat="1" applyFont="1">
      <alignment/>
      <protection/>
    </xf>
    <xf numFmtId="3" fontId="19" fillId="0" borderId="4" xfId="20" applyNumberFormat="1" applyFont="1" applyBorder="1" applyAlignment="1">
      <alignment horizontal="center" vertical="center"/>
      <protection/>
    </xf>
    <xf numFmtId="49" fontId="18" fillId="0" borderId="59" xfId="20" applyNumberFormat="1" applyFont="1" applyBorder="1" applyAlignment="1">
      <alignment horizontal="center" vertical="center"/>
      <protection/>
    </xf>
    <xf numFmtId="3" fontId="2" fillId="0" borderId="16" xfId="20" applyNumberFormat="1" applyFont="1" applyBorder="1" applyAlignment="1">
      <alignment vertical="center"/>
      <protection/>
    </xf>
    <xf numFmtId="4" fontId="0" fillId="0" borderId="0" xfId="21" applyNumberFormat="1" applyFont="1" applyAlignment="1">
      <alignment horizontal="center"/>
      <protection/>
    </xf>
    <xf numFmtId="4" fontId="0" fillId="0" borderId="0" xfId="21" applyNumberFormat="1">
      <alignment/>
      <protection/>
    </xf>
    <xf numFmtId="4" fontId="0" fillId="0" borderId="0" xfId="21" applyNumberFormat="1" applyAlignment="1">
      <alignment vertical="center"/>
      <protection/>
    </xf>
    <xf numFmtId="3" fontId="19" fillId="0" borderId="14" xfId="20" applyNumberFormat="1" applyFont="1" applyBorder="1" applyAlignment="1">
      <alignment horizontal="center" vertical="center"/>
      <protection/>
    </xf>
    <xf numFmtId="3" fontId="19" fillId="0" borderId="62" xfId="20" applyNumberFormat="1" applyFont="1" applyBorder="1" applyAlignment="1">
      <alignment horizontal="center" vertical="center"/>
      <protection/>
    </xf>
    <xf numFmtId="0" fontId="2" fillId="0" borderId="63" xfId="20" applyBorder="1" applyAlignment="1">
      <alignment horizontal="center"/>
      <protection/>
    </xf>
    <xf numFmtId="49" fontId="2" fillId="0" borderId="16" xfId="20" applyNumberFormat="1" applyFont="1" applyBorder="1" applyAlignment="1">
      <alignment horizontal="center" vertical="center"/>
      <protection/>
    </xf>
    <xf numFmtId="4" fontId="2" fillId="0" borderId="16" xfId="20" applyNumberFormat="1" applyBorder="1" applyAlignment="1">
      <alignment vertical="center"/>
      <protection/>
    </xf>
    <xf numFmtId="0" fontId="24" fillId="0" borderId="0" xfId="20" applyFont="1" applyBorder="1" applyAlignment="1">
      <alignment vertical="center" wrapText="1"/>
      <protection/>
    </xf>
    <xf numFmtId="0" fontId="2" fillId="0" borderId="16" xfId="20" applyBorder="1" applyAlignment="1">
      <alignment vertical="center" wrapText="1"/>
      <protection/>
    </xf>
    <xf numFmtId="0" fontId="24" fillId="0" borderId="64" xfId="20" applyFont="1" applyBorder="1" applyAlignment="1">
      <alignment vertical="center" wrapText="1"/>
      <protection/>
    </xf>
    <xf numFmtId="49" fontId="2" fillId="0" borderId="64" xfId="20" applyNumberFormat="1" applyBorder="1" applyAlignment="1">
      <alignment horizontal="center" vertical="center"/>
      <protection/>
    </xf>
    <xf numFmtId="0" fontId="25" fillId="0" borderId="64" xfId="19" applyFont="1" applyBorder="1" applyAlignment="1">
      <alignment horizontal="right" vertical="center" wrapText="1"/>
      <protection/>
    </xf>
    <xf numFmtId="3" fontId="2" fillId="0" borderId="65" xfId="20" applyNumberFormat="1" applyFont="1" applyBorder="1" applyAlignment="1">
      <alignment vertical="center"/>
      <protection/>
    </xf>
    <xf numFmtId="3" fontId="24" fillId="0" borderId="52" xfId="20" applyNumberFormat="1" applyFont="1" applyBorder="1" applyAlignment="1">
      <alignment horizontal="center" vertical="center"/>
      <protection/>
    </xf>
    <xf numFmtId="3" fontId="2" fillId="0" borderId="52" xfId="20" applyNumberFormat="1" applyFont="1" applyBorder="1" applyAlignment="1">
      <alignment vertical="center"/>
      <protection/>
    </xf>
    <xf numFmtId="3" fontId="11" fillId="0" borderId="14" xfId="20" applyNumberFormat="1" applyFont="1" applyBorder="1" applyAlignment="1">
      <alignment vertical="center"/>
      <protection/>
    </xf>
    <xf numFmtId="3" fontId="2" fillId="0" borderId="62" xfId="20" applyNumberFormat="1" applyBorder="1" applyAlignment="1">
      <alignment vertical="center"/>
      <protection/>
    </xf>
    <xf numFmtId="0" fontId="2" fillId="0" borderId="60" xfId="20" applyBorder="1" applyAlignment="1">
      <alignment horizontal="center" vertical="center"/>
      <protection/>
    </xf>
    <xf numFmtId="0" fontId="24" fillId="0" borderId="66" xfId="20" applyFont="1" applyBorder="1" applyAlignment="1">
      <alignment horizontal="right" vertical="center" wrapText="1"/>
      <protection/>
    </xf>
    <xf numFmtId="0" fontId="24" fillId="0" borderId="20" xfId="20" applyFont="1" applyBorder="1" applyAlignment="1">
      <alignment horizontal="right" vertical="center" wrapText="1"/>
      <protection/>
    </xf>
    <xf numFmtId="0" fontId="20" fillId="0" borderId="25" xfId="20" applyFont="1" applyBorder="1" applyAlignment="1">
      <alignment horizontal="center" vertical="center"/>
      <protection/>
    </xf>
    <xf numFmtId="0" fontId="2" fillId="0" borderId="0" xfId="20" applyBorder="1" applyAlignment="1">
      <alignment vertical="center"/>
      <protection/>
    </xf>
    <xf numFmtId="0" fontId="18" fillId="0" borderId="16" xfId="20" applyFont="1" applyFill="1" applyBorder="1" applyAlignment="1">
      <alignment horizontal="center" vertical="center"/>
      <protection/>
    </xf>
    <xf numFmtId="3" fontId="18" fillId="0" borderId="16" xfId="20" applyNumberFormat="1" applyFont="1" applyFill="1" applyBorder="1" applyAlignment="1">
      <alignment vertical="center"/>
      <protection/>
    </xf>
    <xf numFmtId="0" fontId="2" fillId="0" borderId="16" xfId="20" applyFont="1" applyBorder="1" applyAlignment="1">
      <alignment horizontal="left" vertical="center" wrapText="1"/>
      <protection/>
    </xf>
    <xf numFmtId="3" fontId="6" fillId="0" borderId="16" xfId="20" applyNumberFormat="1" applyFont="1" applyBorder="1" applyAlignment="1">
      <alignment vertical="center"/>
      <protection/>
    </xf>
    <xf numFmtId="0" fontId="2" fillId="0" borderId="0" xfId="20" applyFont="1" applyBorder="1" applyAlignment="1">
      <alignment horizontal="right" vertical="center" wrapText="1"/>
      <protection/>
    </xf>
    <xf numFmtId="3" fontId="2" fillId="0" borderId="43" xfId="20" applyNumberFormat="1" applyBorder="1" applyAlignment="1">
      <alignment vertical="center"/>
      <protection/>
    </xf>
    <xf numFmtId="3" fontId="6" fillId="0" borderId="43" xfId="20" applyNumberFormat="1" applyFont="1" applyBorder="1" applyAlignment="1">
      <alignment vertical="center"/>
      <protection/>
    </xf>
    <xf numFmtId="0" fontId="2" fillId="0" borderId="66" xfId="20" applyFont="1" applyBorder="1" applyAlignment="1">
      <alignment horizontal="right" vertical="center" wrapText="1"/>
      <protection/>
    </xf>
    <xf numFmtId="3" fontId="6" fillId="0" borderId="67" xfId="20" applyNumberFormat="1" applyFont="1" applyBorder="1" applyAlignment="1">
      <alignment vertical="center"/>
      <protection/>
    </xf>
    <xf numFmtId="0" fontId="18" fillId="0" borderId="16" xfId="20" applyFont="1" applyFill="1" applyBorder="1" applyAlignment="1">
      <alignment horizontal="center" vertical="center" wrapText="1"/>
      <protection/>
    </xf>
    <xf numFmtId="0" fontId="24" fillId="0" borderId="52" xfId="20" applyFont="1" applyBorder="1" applyAlignment="1">
      <alignment horizontal="right" vertical="center" wrapText="1"/>
      <protection/>
    </xf>
    <xf numFmtId="4" fontId="19" fillId="0" borderId="52" xfId="20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3" fontId="26" fillId="0" borderId="0" xfId="0" applyNumberFormat="1" applyFont="1" applyAlignment="1">
      <alignment horizontal="right" vertical="center" wrapText="1"/>
    </xf>
    <xf numFmtId="0" fontId="2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27" fillId="0" borderId="16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vertical="center"/>
    </xf>
    <xf numFmtId="0" fontId="0" fillId="0" borderId="62" xfId="0" applyFont="1" applyBorder="1" applyAlignment="1">
      <alignment horizontal="center" vertical="center"/>
    </xf>
    <xf numFmtId="3" fontId="0" fillId="0" borderId="62" xfId="0" applyNumberFormat="1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6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3" fontId="0" fillId="0" borderId="53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54" xfId="0" applyFont="1" applyBorder="1" applyAlignment="1">
      <alignment horizontal="center" vertical="center"/>
    </xf>
    <xf numFmtId="3" fontId="0" fillId="0" borderId="54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0" fillId="0" borderId="6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26" fillId="0" borderId="0" xfId="0" applyNumberFormat="1" applyFont="1" applyAlignment="1">
      <alignment horizontal="right" vertical="center" wrapText="1"/>
    </xf>
    <xf numFmtId="0" fontId="24" fillId="0" borderId="20" xfId="22" applyFont="1" applyFill="1" applyBorder="1" applyAlignment="1">
      <alignment horizontal="right" vertical="center" wrapText="1"/>
      <protection/>
    </xf>
    <xf numFmtId="3" fontId="2" fillId="0" borderId="32" xfId="20" applyNumberFormat="1" applyFont="1" applyBorder="1" applyAlignment="1">
      <alignment horizontal="center" vertical="center"/>
      <protection/>
    </xf>
    <xf numFmtId="0" fontId="24" fillId="0" borderId="69" xfId="22" applyFont="1" applyFill="1" applyBorder="1" applyAlignment="1">
      <alignment horizontal="right" vertical="center" wrapText="1"/>
      <protection/>
    </xf>
    <xf numFmtId="3" fontId="2" fillId="0" borderId="53" xfId="20" applyNumberFormat="1" applyFont="1" applyBorder="1" applyAlignment="1">
      <alignment horizontal="center" vertical="center"/>
      <protection/>
    </xf>
    <xf numFmtId="3" fontId="24" fillId="0" borderId="53" xfId="20" applyNumberFormat="1" applyFont="1" applyBorder="1" applyAlignment="1">
      <alignment horizontal="center" vertical="center"/>
      <protection/>
    </xf>
    <xf numFmtId="0" fontId="17" fillId="0" borderId="25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right" vertical="center"/>
      <protection/>
    </xf>
    <xf numFmtId="0" fontId="24" fillId="0" borderId="64" xfId="20" applyFont="1" applyBorder="1" applyAlignment="1">
      <alignment horizontal="right" vertical="center"/>
      <protection/>
    </xf>
    <xf numFmtId="0" fontId="24" fillId="0" borderId="59" xfId="20" applyFont="1" applyBorder="1" applyAlignment="1">
      <alignment horizontal="right" vertical="center"/>
      <protection/>
    </xf>
    <xf numFmtId="3" fontId="10" fillId="0" borderId="14" xfId="22" applyNumberFormat="1" applyFont="1" applyFill="1" applyBorder="1" applyAlignment="1">
      <alignment horizontal="left" vertical="center" wrapText="1"/>
      <protection/>
    </xf>
    <xf numFmtId="3" fontId="2" fillId="0" borderId="14" xfId="22" applyNumberFormat="1" applyFont="1" applyFill="1" applyBorder="1" applyAlignment="1">
      <alignment horizontal="center" vertical="center" wrapText="1"/>
      <protection/>
    </xf>
    <xf numFmtId="4" fontId="29" fillId="0" borderId="0" xfId="0" applyNumberFormat="1" applyFont="1" applyAlignment="1">
      <alignment horizontal="center"/>
    </xf>
    <xf numFmtId="4" fontId="23" fillId="0" borderId="60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60" xfId="0" applyNumberFormat="1" applyFont="1" applyBorder="1" applyAlignment="1">
      <alignment vertical="center"/>
    </xf>
    <xf numFmtId="3" fontId="11" fillId="0" borderId="70" xfId="22" applyNumberFormat="1" applyFont="1" applyFill="1" applyBorder="1" applyAlignment="1">
      <alignment vertical="center" wrapText="1"/>
      <protection/>
    </xf>
    <xf numFmtId="3" fontId="11" fillId="0" borderId="71" xfId="22" applyNumberFormat="1" applyFont="1" applyFill="1" applyBorder="1" applyAlignment="1">
      <alignment vertical="center" wrapText="1"/>
      <protection/>
    </xf>
    <xf numFmtId="0" fontId="24" fillId="0" borderId="43" xfId="20" applyFont="1" applyBorder="1" applyAlignment="1">
      <alignment vertical="center" wrapText="1"/>
      <protection/>
    </xf>
    <xf numFmtId="3" fontId="24" fillId="0" borderId="16" xfId="20" applyNumberFormat="1" applyFont="1" applyBorder="1" applyAlignment="1">
      <alignment horizontal="center" vertical="center"/>
      <protection/>
    </xf>
    <xf numFmtId="3" fontId="2" fillId="0" borderId="4" xfId="20" applyNumberFormat="1" applyFont="1" applyBorder="1" applyAlignment="1">
      <alignment horizontal="center" vertical="center"/>
      <protection/>
    </xf>
    <xf numFmtId="0" fontId="24" fillId="0" borderId="64" xfId="20" applyFont="1" applyBorder="1" applyAlignment="1">
      <alignment horizontal="right" vertical="center" wrapText="1"/>
      <protection/>
    </xf>
    <xf numFmtId="0" fontId="2" fillId="0" borderId="14" xfId="20" applyFont="1" applyBorder="1" applyAlignment="1">
      <alignment vertical="center" wrapText="1"/>
      <protection/>
    </xf>
    <xf numFmtId="0" fontId="21" fillId="0" borderId="24" xfId="20" applyFont="1" applyBorder="1" applyAlignment="1">
      <alignment horizontal="center" vertical="center"/>
      <protection/>
    </xf>
    <xf numFmtId="0" fontId="2" fillId="0" borderId="27" xfId="20" applyBorder="1" applyAlignment="1">
      <alignment horizontal="center"/>
      <protection/>
    </xf>
    <xf numFmtId="3" fontId="2" fillId="0" borderId="62" xfId="20" applyNumberFormat="1" applyBorder="1" applyAlignment="1">
      <alignment horizontal="center" vertical="center"/>
      <protection/>
    </xf>
    <xf numFmtId="3" fontId="2" fillId="0" borderId="62" xfId="20" applyNumberFormat="1" applyFont="1" applyBorder="1" applyAlignment="1">
      <alignment horizontal="center" vertical="center"/>
      <protection/>
    </xf>
    <xf numFmtId="3" fontId="2" fillId="0" borderId="52" xfId="20" applyNumberFormat="1" applyBorder="1" applyAlignment="1">
      <alignment horizontal="right" vertical="center"/>
      <protection/>
    </xf>
    <xf numFmtId="3" fontId="2" fillId="0" borderId="16" xfId="20" applyNumberFormat="1" applyBorder="1" applyAlignment="1">
      <alignment horizontal="right" vertical="center"/>
      <protection/>
    </xf>
    <xf numFmtId="3" fontId="2" fillId="0" borderId="52" xfId="20" applyNumberFormat="1" applyBorder="1" applyAlignment="1">
      <alignment horizontal="center" vertical="center"/>
      <protection/>
    </xf>
    <xf numFmtId="3" fontId="2" fillId="0" borderId="52" xfId="20" applyNumberFormat="1" applyFont="1" applyBorder="1" applyAlignment="1">
      <alignment horizontal="center" vertical="center"/>
      <protection/>
    </xf>
    <xf numFmtId="0" fontId="2" fillId="0" borderId="21" xfId="20" applyBorder="1" applyAlignment="1">
      <alignment horizontal="center"/>
      <protection/>
    </xf>
    <xf numFmtId="0" fontId="24" fillId="0" borderId="48" xfId="20" applyFont="1" applyBorder="1" applyAlignment="1">
      <alignment horizontal="right" vertical="center" wrapText="1"/>
      <protection/>
    </xf>
    <xf numFmtId="0" fontId="7" fillId="0" borderId="72" xfId="22" applyFont="1" applyFill="1" applyBorder="1" applyAlignment="1">
      <alignment horizontal="center" vertical="center" wrapText="1"/>
      <protection/>
    </xf>
    <xf numFmtId="3" fontId="2" fillId="0" borderId="8" xfId="22" applyNumberFormat="1" applyFont="1" applyFill="1" applyBorder="1" applyAlignment="1">
      <alignment vertical="center" wrapText="1"/>
      <protection/>
    </xf>
    <xf numFmtId="3" fontId="2" fillId="0" borderId="73" xfId="22" applyNumberFormat="1" applyFont="1" applyFill="1" applyBorder="1" applyAlignment="1">
      <alignment vertical="center" wrapText="1"/>
      <protection/>
    </xf>
    <xf numFmtId="0" fontId="6" fillId="0" borderId="24" xfId="22" applyFont="1" applyFill="1" applyBorder="1" applyAlignment="1">
      <alignment horizontal="left" vertical="center" wrapText="1"/>
      <protection/>
    </xf>
    <xf numFmtId="0" fontId="6" fillId="0" borderId="16" xfId="22" applyNumberFormat="1" applyFont="1" applyFill="1" applyBorder="1" applyAlignment="1">
      <alignment horizontal="center" vertical="center" wrapText="1"/>
      <protection/>
    </xf>
    <xf numFmtId="3" fontId="29" fillId="0" borderId="74" xfId="22" applyNumberFormat="1" applyFont="1" applyFill="1" applyBorder="1" applyAlignment="1">
      <alignment horizontal="center" vertical="center" wrapText="1"/>
      <protection/>
    </xf>
    <xf numFmtId="3" fontId="29" fillId="0" borderId="17" xfId="22" applyNumberFormat="1" applyFont="1" applyFill="1" applyBorder="1" applyAlignment="1">
      <alignment horizontal="center" vertical="center" wrapText="1"/>
      <protection/>
    </xf>
    <xf numFmtId="3" fontId="2" fillId="0" borderId="35" xfId="22" applyNumberFormat="1" applyFont="1" applyFill="1" applyBorder="1" applyAlignment="1">
      <alignment horizontal="center" vertical="center" wrapText="1"/>
      <protection/>
    </xf>
    <xf numFmtId="0" fontId="24" fillId="0" borderId="42" xfId="20" applyFont="1" applyBorder="1" applyAlignment="1">
      <alignment horizontal="right" vertical="center" wrapText="1"/>
      <protection/>
    </xf>
    <xf numFmtId="49" fontId="2" fillId="0" borderId="53" xfId="20" applyNumberFormat="1" applyFont="1" applyBorder="1" applyAlignment="1">
      <alignment horizontal="center" vertical="center"/>
      <protection/>
    </xf>
    <xf numFmtId="49" fontId="18" fillId="0" borderId="2" xfId="20" applyNumberFormat="1" applyFont="1" applyBorder="1" applyAlignment="1">
      <alignment horizontal="center" vertical="center"/>
      <protection/>
    </xf>
    <xf numFmtId="0" fontId="16" fillId="0" borderId="27" xfId="20" applyFont="1" applyBorder="1" applyAlignment="1">
      <alignment horizontal="center" vertical="center"/>
      <protection/>
    </xf>
    <xf numFmtId="49" fontId="17" fillId="0" borderId="25" xfId="20" applyNumberFormat="1" applyFont="1" applyBorder="1" applyAlignment="1">
      <alignment horizontal="center"/>
      <protection/>
    </xf>
    <xf numFmtId="0" fontId="2" fillId="0" borderId="65" xfId="20" applyBorder="1" applyAlignment="1">
      <alignment horizontal="center"/>
      <protection/>
    </xf>
    <xf numFmtId="0" fontId="24" fillId="0" borderId="64" xfId="22" applyFont="1" applyFill="1" applyBorder="1" applyAlignment="1">
      <alignment horizontal="right" vertical="center" wrapText="1"/>
      <protection/>
    </xf>
    <xf numFmtId="0" fontId="24" fillId="0" borderId="66" xfId="22" applyFont="1" applyFill="1" applyBorder="1" applyAlignment="1">
      <alignment horizontal="right" vertical="center" wrapText="1"/>
      <protection/>
    </xf>
    <xf numFmtId="3" fontId="24" fillId="0" borderId="67" xfId="20" applyNumberFormat="1" applyFont="1" applyBorder="1" applyAlignment="1">
      <alignment horizontal="center" vertical="center"/>
      <protection/>
    </xf>
    <xf numFmtId="3" fontId="24" fillId="0" borderId="62" xfId="20" applyNumberFormat="1" applyFont="1" applyBorder="1" applyAlignment="1">
      <alignment vertical="center"/>
      <protection/>
    </xf>
    <xf numFmtId="3" fontId="24" fillId="0" borderId="65" xfId="20" applyNumberFormat="1" applyFont="1" applyBorder="1" applyAlignment="1">
      <alignment horizontal="center" vertical="center"/>
      <protection/>
    </xf>
    <xf numFmtId="3" fontId="24" fillId="0" borderId="52" xfId="20" applyNumberFormat="1" applyFont="1" applyBorder="1" applyAlignment="1">
      <alignment vertical="center"/>
      <protection/>
    </xf>
    <xf numFmtId="49" fontId="2" fillId="0" borderId="0" xfId="20" applyNumberFormat="1" applyFont="1" applyBorder="1" applyAlignment="1">
      <alignment horizontal="center" vertical="center"/>
      <protection/>
    </xf>
    <xf numFmtId="3" fontId="2" fillId="0" borderId="42" xfId="20" applyNumberFormat="1" applyBorder="1" applyAlignment="1">
      <alignment vertical="center"/>
      <protection/>
    </xf>
    <xf numFmtId="3" fontId="24" fillId="0" borderId="69" xfId="20" applyNumberFormat="1" applyFont="1" applyBorder="1" applyAlignment="1">
      <alignment horizontal="center" vertical="center"/>
      <protection/>
    </xf>
    <xf numFmtId="3" fontId="24" fillId="0" borderId="42" xfId="20" applyNumberFormat="1" applyFont="1" applyBorder="1" applyAlignment="1">
      <alignment horizontal="center" vertical="center"/>
      <protection/>
    </xf>
    <xf numFmtId="3" fontId="24" fillId="0" borderId="55" xfId="20" applyNumberFormat="1" applyFont="1" applyBorder="1" applyAlignment="1">
      <alignment horizontal="center" vertical="center"/>
      <protection/>
    </xf>
    <xf numFmtId="0" fontId="24" fillId="0" borderId="69" xfId="20" applyFont="1" applyBorder="1" applyAlignment="1">
      <alignment horizontal="right" vertical="center" wrapText="1"/>
      <protection/>
    </xf>
    <xf numFmtId="49" fontId="2" fillId="0" borderId="66" xfId="20" applyNumberFormat="1" applyFont="1" applyBorder="1" applyAlignment="1">
      <alignment horizontal="center" vertical="center"/>
      <protection/>
    </xf>
    <xf numFmtId="3" fontId="24" fillId="0" borderId="62" xfId="20" applyNumberFormat="1" applyFont="1" applyBorder="1" applyAlignment="1">
      <alignment horizontal="center" vertical="center"/>
      <protection/>
    </xf>
    <xf numFmtId="3" fontId="24" fillId="0" borderId="58" xfId="20" applyNumberFormat="1" applyFont="1" applyBorder="1" applyAlignment="1">
      <alignment horizontal="center" vertical="center"/>
      <protection/>
    </xf>
    <xf numFmtId="49" fontId="2" fillId="0" borderId="42" xfId="20" applyNumberFormat="1" applyBorder="1" applyAlignment="1">
      <alignment horizontal="center" vertical="center"/>
      <protection/>
    </xf>
    <xf numFmtId="0" fontId="2" fillId="0" borderId="53" xfId="20" applyFont="1" applyBorder="1" applyAlignment="1">
      <alignment vertical="center"/>
      <protection/>
    </xf>
    <xf numFmtId="0" fontId="0" fillId="0" borderId="21" xfId="21" applyBorder="1" applyAlignment="1">
      <alignment horizontal="center"/>
      <protection/>
    </xf>
    <xf numFmtId="0" fontId="19" fillId="0" borderId="60" xfId="20" applyFont="1" applyBorder="1" applyAlignment="1">
      <alignment horizontal="center" vertical="center"/>
      <protection/>
    </xf>
    <xf numFmtId="49" fontId="2" fillId="0" borderId="60" xfId="20" applyNumberFormat="1" applyBorder="1" applyAlignment="1">
      <alignment horizontal="center" vertical="center"/>
      <protection/>
    </xf>
    <xf numFmtId="3" fontId="24" fillId="0" borderId="14" xfId="20" applyNumberFormat="1" applyFont="1" applyBorder="1" applyAlignment="1">
      <alignment horizontal="center" vertical="center"/>
      <protection/>
    </xf>
    <xf numFmtId="0" fontId="2" fillId="0" borderId="16" xfId="20" applyBorder="1" applyAlignment="1">
      <alignment vertical="center"/>
      <protection/>
    </xf>
    <xf numFmtId="3" fontId="2" fillId="0" borderId="4" xfId="20" applyNumberFormat="1" applyBorder="1" applyAlignment="1">
      <alignment horizontal="center" vertical="center"/>
      <protection/>
    </xf>
    <xf numFmtId="49" fontId="2" fillId="0" borderId="57" xfId="20" applyNumberFormat="1" applyBorder="1" applyAlignment="1">
      <alignment horizontal="center" vertical="center"/>
      <protection/>
    </xf>
    <xf numFmtId="0" fontId="25" fillId="0" borderId="60" xfId="19" applyFont="1" applyBorder="1" applyAlignment="1">
      <alignment horizontal="right" vertical="center" wrapText="1"/>
      <protection/>
    </xf>
    <xf numFmtId="3" fontId="2" fillId="0" borderId="54" xfId="20" applyNumberFormat="1" applyBorder="1" applyAlignment="1">
      <alignment horizontal="center" vertical="center"/>
      <protection/>
    </xf>
    <xf numFmtId="0" fontId="24" fillId="0" borderId="59" xfId="20" applyFont="1" applyBorder="1" applyAlignment="1">
      <alignment horizontal="right" vertical="center" wrapText="1"/>
      <protection/>
    </xf>
    <xf numFmtId="3" fontId="18" fillId="0" borderId="62" xfId="20" applyNumberFormat="1" applyFont="1" applyBorder="1" applyAlignment="1">
      <alignment vertical="center"/>
      <protection/>
    </xf>
    <xf numFmtId="3" fontId="10" fillId="0" borderId="10" xfId="22" applyNumberFormat="1" applyFont="1" applyFill="1" applyBorder="1" applyAlignment="1">
      <alignment vertical="center" wrapText="1"/>
      <protection/>
    </xf>
    <xf numFmtId="3" fontId="10" fillId="0" borderId="75" xfId="22" applyNumberFormat="1" applyFont="1" applyFill="1" applyBorder="1" applyAlignment="1">
      <alignment vertical="center" wrapText="1"/>
      <protection/>
    </xf>
    <xf numFmtId="0" fontId="24" fillId="0" borderId="76" xfId="20" applyFont="1" applyBorder="1" applyAlignment="1">
      <alignment horizontal="right" vertical="center" wrapText="1"/>
      <protection/>
    </xf>
    <xf numFmtId="0" fontId="24" fillId="0" borderId="16" xfId="20" applyFont="1" applyBorder="1" applyAlignment="1">
      <alignment vertical="center" wrapText="1"/>
      <protection/>
    </xf>
    <xf numFmtId="0" fontId="24" fillId="0" borderId="16" xfId="20" applyFont="1" applyBorder="1" applyAlignment="1">
      <alignment horizontal="center" vertical="center" wrapText="1"/>
      <protection/>
    </xf>
    <xf numFmtId="3" fontId="2" fillId="0" borderId="62" xfId="20" applyNumberFormat="1" applyFont="1" applyBorder="1" applyAlignment="1">
      <alignment vertical="center"/>
      <protection/>
    </xf>
    <xf numFmtId="3" fontId="2" fillId="0" borderId="14" xfId="20" applyNumberFormat="1" applyFont="1" applyBorder="1" applyAlignment="1">
      <alignment vertical="center"/>
      <protection/>
    </xf>
    <xf numFmtId="3" fontId="2" fillId="0" borderId="14" xfId="20" applyNumberFormat="1" applyBorder="1" applyAlignment="1">
      <alignment horizontal="center" vertical="center"/>
      <protection/>
    </xf>
    <xf numFmtId="3" fontId="2" fillId="0" borderId="16" xfId="20" applyNumberFormat="1" applyFill="1" applyBorder="1" applyAlignment="1">
      <alignment vertical="center"/>
      <protection/>
    </xf>
    <xf numFmtId="0" fontId="2" fillId="0" borderId="16" xfId="20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vertical="center" wrapText="1"/>
      <protection/>
    </xf>
    <xf numFmtId="0" fontId="24" fillId="0" borderId="2" xfId="20" applyFont="1" applyBorder="1" applyAlignment="1">
      <alignment vertical="center" wrapText="1"/>
      <protection/>
    </xf>
    <xf numFmtId="0" fontId="24" fillId="0" borderId="48" xfId="20" applyFont="1" applyBorder="1" applyAlignment="1">
      <alignment vertical="center" wrapText="1"/>
      <protection/>
    </xf>
    <xf numFmtId="3" fontId="18" fillId="0" borderId="62" xfId="20" applyNumberFormat="1" applyFont="1" applyBorder="1" applyAlignment="1">
      <alignment horizontal="center" vertical="center"/>
      <protection/>
    </xf>
    <xf numFmtId="3" fontId="24" fillId="0" borderId="51" xfId="20" applyNumberFormat="1" applyFont="1" applyBorder="1" applyAlignment="1">
      <alignment horizontal="center" vertical="center"/>
      <protection/>
    </xf>
    <xf numFmtId="3" fontId="21" fillId="0" borderId="16" xfId="20" applyNumberFormat="1" applyFont="1" applyBorder="1" applyAlignment="1">
      <alignment vertical="center"/>
      <protection/>
    </xf>
    <xf numFmtId="0" fontId="24" fillId="0" borderId="21" xfId="20" applyFont="1" applyBorder="1" applyAlignment="1">
      <alignment vertical="center" wrapText="1"/>
      <protection/>
    </xf>
    <xf numFmtId="0" fontId="24" fillId="0" borderId="60" xfId="20" applyFont="1" applyBorder="1" applyAlignment="1">
      <alignment vertical="center" wrapText="1"/>
      <protection/>
    </xf>
    <xf numFmtId="49" fontId="2" fillId="0" borderId="14" xfId="20" applyNumberFormat="1" applyFont="1" applyBorder="1" applyAlignment="1">
      <alignment horizontal="center" vertical="center"/>
      <protection/>
    </xf>
    <xf numFmtId="0" fontId="2" fillId="0" borderId="14" xfId="20" applyFont="1" applyBorder="1" applyAlignment="1">
      <alignment vertical="center"/>
      <protection/>
    </xf>
    <xf numFmtId="0" fontId="2" fillId="0" borderId="16" xfId="20" applyFont="1" applyBorder="1" applyAlignment="1">
      <alignment vertical="top" wrapText="1"/>
      <protection/>
    </xf>
    <xf numFmtId="0" fontId="6" fillId="0" borderId="16" xfId="22" applyFont="1" applyFill="1" applyBorder="1" applyAlignment="1">
      <alignment horizontal="center" vertical="center" wrapText="1"/>
      <protection/>
    </xf>
    <xf numFmtId="0" fontId="6" fillId="0" borderId="16" xfId="22" applyFont="1" applyFill="1" applyBorder="1" applyAlignment="1">
      <alignment horizontal="left" vertical="center" wrapText="1"/>
      <protection/>
    </xf>
    <xf numFmtId="49" fontId="18" fillId="0" borderId="53" xfId="20" applyNumberFormat="1" applyFont="1" applyBorder="1" applyAlignment="1">
      <alignment horizontal="center" vertical="center"/>
      <protection/>
    </xf>
    <xf numFmtId="0" fontId="24" fillId="0" borderId="59" xfId="20" applyFont="1" applyBorder="1" applyAlignment="1">
      <alignment vertical="center" wrapText="1"/>
      <protection/>
    </xf>
    <xf numFmtId="0" fontId="6" fillId="0" borderId="14" xfId="22" applyFont="1" applyFill="1" applyBorder="1" applyAlignment="1">
      <alignment horizontal="center" vertical="center" wrapText="1"/>
      <protection/>
    </xf>
    <xf numFmtId="0" fontId="6" fillId="0" borderId="14" xfId="22" applyFont="1" applyFill="1" applyBorder="1" applyAlignment="1">
      <alignment horizontal="left" vertical="center" wrapText="1"/>
      <protection/>
    </xf>
    <xf numFmtId="0" fontId="6" fillId="0" borderId="14" xfId="22" applyNumberFormat="1" applyFont="1" applyFill="1" applyBorder="1" applyAlignment="1">
      <alignment horizontal="center" vertical="center" wrapText="1"/>
      <protection/>
    </xf>
    <xf numFmtId="3" fontId="2" fillId="0" borderId="42" xfId="20" applyNumberFormat="1" applyFont="1" applyBorder="1" applyAlignment="1">
      <alignment horizontal="center" vertical="center"/>
      <protection/>
    </xf>
    <xf numFmtId="0" fontId="9" fillId="3" borderId="45" xfId="20" applyFont="1" applyFill="1" applyBorder="1" applyAlignment="1">
      <alignment horizontal="center" vertical="center"/>
      <protection/>
    </xf>
    <xf numFmtId="0" fontId="9" fillId="3" borderId="31" xfId="20" applyFont="1" applyFill="1" applyBorder="1" applyAlignment="1">
      <alignment horizontal="center" vertical="center"/>
      <protection/>
    </xf>
    <xf numFmtId="0" fontId="18" fillId="0" borderId="21" xfId="20" applyFont="1" applyBorder="1" applyAlignment="1">
      <alignment horizontal="center" vertical="center"/>
      <protection/>
    </xf>
    <xf numFmtId="0" fontId="18" fillId="0" borderId="20" xfId="20" applyFont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22" fillId="0" borderId="49" xfId="20" applyFont="1" applyBorder="1" applyAlignment="1">
      <alignment horizontal="right" vertical="center"/>
      <protection/>
    </xf>
    <xf numFmtId="0" fontId="22" fillId="0" borderId="77" xfId="20" applyFont="1" applyBorder="1" applyAlignment="1">
      <alignment horizontal="right" vertical="center"/>
      <protection/>
    </xf>
    <xf numFmtId="0" fontId="22" fillId="0" borderId="50" xfId="20" applyFont="1" applyBorder="1" applyAlignment="1">
      <alignment horizontal="right" vertical="center"/>
      <protection/>
    </xf>
    <xf numFmtId="0" fontId="9" fillId="3" borderId="27" xfId="20" applyFont="1" applyFill="1" applyBorder="1" applyAlignment="1">
      <alignment horizontal="center" vertical="center" wrapText="1"/>
      <protection/>
    </xf>
    <xf numFmtId="0" fontId="9" fillId="3" borderId="32" xfId="20" applyFont="1" applyFill="1" applyBorder="1" applyAlignment="1">
      <alignment horizontal="center" vertical="center"/>
      <protection/>
    </xf>
    <xf numFmtId="0" fontId="18" fillId="0" borderId="78" xfId="20" applyFont="1" applyBorder="1" applyAlignment="1">
      <alignment horizontal="center" vertical="center" wrapText="1"/>
      <protection/>
    </xf>
    <xf numFmtId="0" fontId="18" fillId="0" borderId="24" xfId="20" applyFont="1" applyBorder="1" applyAlignment="1">
      <alignment horizontal="center" vertical="center"/>
      <protection/>
    </xf>
    <xf numFmtId="0" fontId="17" fillId="0" borderId="22" xfId="20" applyFont="1" applyBorder="1" applyAlignment="1">
      <alignment horizontal="center" vertical="center" wrapText="1"/>
      <protection/>
    </xf>
    <xf numFmtId="0" fontId="17" fillId="0" borderId="77" xfId="20" applyFont="1" applyBorder="1" applyAlignment="1">
      <alignment horizontal="center" vertical="center" wrapText="1"/>
      <protection/>
    </xf>
    <xf numFmtId="0" fontId="17" fillId="0" borderId="50" xfId="20" applyFont="1" applyBorder="1" applyAlignment="1">
      <alignment horizontal="center" vertical="center" wrapText="1"/>
      <protection/>
    </xf>
    <xf numFmtId="44" fontId="18" fillId="0" borderId="2" xfId="25" applyFont="1" applyBorder="1" applyAlignment="1">
      <alignment horizontal="center" vertical="center" wrapText="1"/>
    </xf>
    <xf numFmtId="44" fontId="18" fillId="0" borderId="24" xfId="25" applyFont="1" applyBorder="1" applyAlignment="1">
      <alignment horizontal="center" vertical="center" wrapText="1"/>
    </xf>
    <xf numFmtId="0" fontId="18" fillId="0" borderId="2" xfId="20" applyFont="1" applyBorder="1" applyAlignment="1">
      <alignment horizontal="center" vertical="center" wrapText="1"/>
      <protection/>
    </xf>
    <xf numFmtId="0" fontId="18" fillId="0" borderId="24" xfId="20" applyFont="1" applyBorder="1" applyAlignment="1">
      <alignment horizontal="center" vertical="center" wrapText="1"/>
      <protection/>
    </xf>
    <xf numFmtId="0" fontId="18" fillId="0" borderId="48" xfId="20" applyFont="1" applyBorder="1" applyAlignment="1">
      <alignment horizontal="center" vertical="center" wrapText="1"/>
      <protection/>
    </xf>
    <xf numFmtId="0" fontId="18" fillId="0" borderId="37" xfId="20" applyFont="1" applyBorder="1" applyAlignment="1">
      <alignment horizontal="center" vertical="center" wrapText="1"/>
      <protection/>
    </xf>
    <xf numFmtId="0" fontId="17" fillId="0" borderId="22" xfId="20" applyFont="1" applyBorder="1" applyAlignment="1">
      <alignment horizontal="center" vertical="center"/>
      <protection/>
    </xf>
    <xf numFmtId="0" fontId="17" fillId="0" borderId="77" xfId="20" applyFont="1" applyBorder="1" applyAlignment="1">
      <alignment horizontal="center" vertical="center"/>
      <protection/>
    </xf>
    <xf numFmtId="0" fontId="17" fillId="0" borderId="50" xfId="20" applyFont="1" applyBorder="1" applyAlignment="1">
      <alignment horizontal="center" vertical="center"/>
      <protection/>
    </xf>
    <xf numFmtId="0" fontId="18" fillId="0" borderId="48" xfId="20" applyFont="1" applyBorder="1" applyAlignment="1">
      <alignment horizontal="center" vertical="center"/>
      <protection/>
    </xf>
    <xf numFmtId="0" fontId="9" fillId="3" borderId="27" xfId="20" applyFont="1" applyFill="1" applyBorder="1" applyAlignment="1">
      <alignment horizontal="center" vertical="center"/>
      <protection/>
    </xf>
    <xf numFmtId="0" fontId="24" fillId="0" borderId="43" xfId="20" applyFont="1" applyBorder="1" applyAlignment="1">
      <alignment horizontal="center" vertical="center" wrapText="1"/>
      <protection/>
    </xf>
    <xf numFmtId="0" fontId="24" fillId="0" borderId="0" xfId="20" applyFont="1" applyBorder="1" applyAlignment="1">
      <alignment horizontal="center" vertical="center" wrapText="1"/>
      <protection/>
    </xf>
    <xf numFmtId="0" fontId="24" fillId="0" borderId="42" xfId="20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/>
      <protection/>
    </xf>
    <xf numFmtId="0" fontId="20" fillId="0" borderId="2" xfId="20" applyFont="1" applyBorder="1" applyAlignment="1">
      <alignment horizontal="center" vertical="center"/>
      <protection/>
    </xf>
    <xf numFmtId="0" fontId="20" fillId="0" borderId="24" xfId="20" applyFont="1" applyBorder="1" applyAlignment="1">
      <alignment horizontal="center" vertical="center"/>
      <protection/>
    </xf>
    <xf numFmtId="0" fontId="24" fillId="0" borderId="48" xfId="22" applyFont="1" applyFill="1" applyBorder="1" applyAlignment="1">
      <alignment horizontal="center" vertical="center" wrapText="1"/>
      <protection/>
    </xf>
    <xf numFmtId="0" fontId="24" fillId="0" borderId="24" xfId="22" applyFont="1" applyFill="1" applyBorder="1" applyAlignment="1">
      <alignment horizontal="center" vertical="center" wrapText="1"/>
      <protection/>
    </xf>
    <xf numFmtId="0" fontId="24" fillId="0" borderId="59" xfId="22" applyFont="1" applyFill="1" applyBorder="1" applyAlignment="1">
      <alignment horizontal="center" vertical="center" wrapText="1"/>
      <protection/>
    </xf>
    <xf numFmtId="0" fontId="24" fillId="0" borderId="58" xfId="22" applyFont="1" applyFill="1" applyBorder="1" applyAlignment="1">
      <alignment horizontal="center" vertical="center" wrapText="1"/>
      <protection/>
    </xf>
    <xf numFmtId="0" fontId="24" fillId="0" borderId="64" xfId="22" applyFont="1" applyFill="1" applyBorder="1" applyAlignment="1">
      <alignment horizontal="right" vertical="center" wrapText="1"/>
      <protection/>
    </xf>
    <xf numFmtId="0" fontId="24" fillId="0" borderId="55" xfId="22" applyFont="1" applyFill="1" applyBorder="1" applyAlignment="1">
      <alignment horizontal="right" vertical="center" wrapText="1"/>
      <protection/>
    </xf>
    <xf numFmtId="0" fontId="24" fillId="0" borderId="59" xfId="20" applyFont="1" applyBorder="1" applyAlignment="1">
      <alignment horizontal="right" vertical="center" wrapText="1"/>
      <protection/>
    </xf>
    <xf numFmtId="0" fontId="24" fillId="0" borderId="58" xfId="20" applyFont="1" applyBorder="1" applyAlignment="1">
      <alignment horizontal="right" vertical="center" wrapText="1"/>
      <protection/>
    </xf>
    <xf numFmtId="0" fontId="24" fillId="0" borderId="60" xfId="20" applyFont="1" applyBorder="1" applyAlignment="1">
      <alignment horizontal="right" vertical="center" wrapText="1"/>
      <protection/>
    </xf>
    <xf numFmtId="0" fontId="24" fillId="0" borderId="20" xfId="20" applyFont="1" applyBorder="1" applyAlignment="1">
      <alignment horizontal="right" vertical="center" wrapText="1"/>
      <protection/>
    </xf>
    <xf numFmtId="0" fontId="24" fillId="0" borderId="60" xfId="20" applyFont="1" applyBorder="1" applyAlignment="1">
      <alignment horizontal="right" vertical="top" wrapText="1"/>
      <protection/>
    </xf>
    <xf numFmtId="0" fontId="24" fillId="0" borderId="20" xfId="20" applyFont="1" applyBorder="1" applyAlignment="1">
      <alignment horizontal="right" vertical="top" wrapText="1"/>
      <protection/>
    </xf>
    <xf numFmtId="0" fontId="30" fillId="0" borderId="43" xfId="20" applyFont="1" applyBorder="1" applyAlignment="1">
      <alignment horizontal="center" vertical="center" textRotation="45"/>
      <protection/>
    </xf>
    <xf numFmtId="0" fontId="30" fillId="0" borderId="0" xfId="20" applyFont="1" applyBorder="1" applyAlignment="1">
      <alignment horizontal="center" vertical="center" textRotation="45"/>
      <protection/>
    </xf>
    <xf numFmtId="0" fontId="13" fillId="0" borderId="43" xfId="20" applyFont="1" applyBorder="1" applyAlignment="1">
      <alignment horizontal="center" vertical="center" textRotation="45"/>
      <protection/>
    </xf>
    <xf numFmtId="0" fontId="13" fillId="0" borderId="0" xfId="20" applyFont="1" applyBorder="1" applyAlignment="1">
      <alignment horizontal="center" vertical="center" textRotation="45"/>
      <protection/>
    </xf>
    <xf numFmtId="0" fontId="13" fillId="0" borderId="65" xfId="20" applyFont="1" applyBorder="1" applyAlignment="1">
      <alignment horizontal="center" vertical="center" textRotation="45"/>
      <protection/>
    </xf>
    <xf numFmtId="0" fontId="13" fillId="0" borderId="64" xfId="20" applyFont="1" applyBorder="1" applyAlignment="1">
      <alignment horizontal="center" vertical="center" textRotation="45"/>
      <protection/>
    </xf>
    <xf numFmtId="0" fontId="24" fillId="0" borderId="43" xfId="20" applyFont="1" applyBorder="1" applyAlignment="1">
      <alignment horizontal="right" vertical="center" wrapText="1"/>
      <protection/>
    </xf>
    <xf numFmtId="0" fontId="24" fillId="0" borderId="0" xfId="20" applyFont="1" applyBorder="1" applyAlignment="1">
      <alignment horizontal="right" vertical="center" wrapText="1"/>
      <protection/>
    </xf>
    <xf numFmtId="0" fontId="24" fillId="0" borderId="42" xfId="20" applyFont="1" applyBorder="1" applyAlignment="1">
      <alignment horizontal="right" vertical="center" wrapText="1"/>
      <protection/>
    </xf>
    <xf numFmtId="0" fontId="19" fillId="0" borderId="60" xfId="20" applyFont="1" applyBorder="1" applyAlignment="1">
      <alignment horizontal="center" vertical="center"/>
      <protection/>
    </xf>
    <xf numFmtId="0" fontId="19" fillId="0" borderId="20" xfId="20" applyFont="1" applyBorder="1" applyAlignment="1">
      <alignment horizontal="center" vertical="center"/>
      <protection/>
    </xf>
    <xf numFmtId="0" fontId="4" fillId="0" borderId="0" xfId="22" applyFont="1" applyAlignment="1">
      <alignment horizontal="center" vertical="center" wrapText="1"/>
      <protection/>
    </xf>
    <xf numFmtId="0" fontId="9" fillId="2" borderId="3" xfId="22" applyFont="1" applyFill="1" applyBorder="1" applyAlignment="1">
      <alignment horizontal="center" vertical="center" wrapText="1"/>
      <protection/>
    </xf>
    <xf numFmtId="0" fontId="9" fillId="2" borderId="4" xfId="22" applyFont="1" applyFill="1" applyBorder="1" applyAlignment="1">
      <alignment horizontal="center" vertical="center" wrapText="1"/>
      <protection/>
    </xf>
    <xf numFmtId="0" fontId="9" fillId="2" borderId="79" xfId="22" applyFont="1" applyFill="1" applyBorder="1" applyAlignment="1">
      <alignment horizontal="center" vertical="center" wrapText="1"/>
      <protection/>
    </xf>
    <xf numFmtId="0" fontId="9" fillId="2" borderId="80" xfId="22" applyFont="1" applyFill="1" applyBorder="1" applyAlignment="1">
      <alignment horizontal="center" vertical="center" wrapText="1"/>
      <protection/>
    </xf>
    <xf numFmtId="0" fontId="9" fillId="2" borderId="6" xfId="22" applyFont="1" applyFill="1" applyBorder="1" applyAlignment="1">
      <alignment horizontal="center" vertical="center" wrapText="1"/>
      <protection/>
    </xf>
    <xf numFmtId="0" fontId="8" fillId="2" borderId="45" xfId="22" applyFont="1" applyFill="1" applyBorder="1" applyAlignment="1">
      <alignment horizontal="center" vertical="center" wrapText="1"/>
      <protection/>
    </xf>
    <xf numFmtId="0" fontId="8" fillId="2" borderId="41" xfId="22" applyFont="1" applyFill="1" applyBorder="1" applyAlignment="1">
      <alignment horizontal="center" vertical="center" wrapText="1"/>
      <protection/>
    </xf>
    <xf numFmtId="0" fontId="9" fillId="2" borderId="14" xfId="22" applyFont="1" applyFill="1" applyBorder="1" applyAlignment="1">
      <alignment horizontal="center" vertical="center" wrapText="1"/>
      <protection/>
    </xf>
    <xf numFmtId="0" fontId="11" fillId="0" borderId="81" xfId="22" applyFont="1" applyFill="1" applyBorder="1" applyAlignment="1">
      <alignment horizontal="left" vertical="center" wrapText="1"/>
      <protection/>
    </xf>
    <xf numFmtId="0" fontId="11" fillId="0" borderId="10" xfId="22" applyFont="1" applyFill="1" applyBorder="1" applyAlignment="1">
      <alignment horizontal="left" vertical="center" wrapText="1"/>
      <protection/>
    </xf>
    <xf numFmtId="3" fontId="9" fillId="2" borderId="27" xfId="22" applyNumberFormat="1" applyFont="1" applyFill="1" applyBorder="1" applyAlignment="1">
      <alignment horizontal="center" vertical="center" wrapText="1"/>
      <protection/>
    </xf>
    <xf numFmtId="3" fontId="9" fillId="2" borderId="4" xfId="22" applyNumberFormat="1" applyFont="1" applyFill="1" applyBorder="1" applyAlignment="1">
      <alignment horizontal="center" vertical="center" wrapText="1"/>
      <protection/>
    </xf>
    <xf numFmtId="0" fontId="8" fillId="2" borderId="27" xfId="22" applyFont="1" applyFill="1" applyBorder="1" applyAlignment="1">
      <alignment horizontal="center" vertical="center" wrapText="1"/>
      <protection/>
    </xf>
    <xf numFmtId="0" fontId="8" fillId="2" borderId="4" xfId="22" applyFont="1" applyFill="1" applyBorder="1" applyAlignment="1">
      <alignment horizontal="center" vertical="center" wrapText="1"/>
      <protection/>
    </xf>
    <xf numFmtId="0" fontId="8" fillId="2" borderId="16" xfId="22" applyFont="1" applyFill="1" applyBorder="1" applyAlignment="1">
      <alignment horizontal="center" vertical="center" wrapText="1"/>
      <protection/>
    </xf>
    <xf numFmtId="0" fontId="8" fillId="2" borderId="1" xfId="22" applyFont="1" applyFill="1" applyBorder="1" applyAlignment="1">
      <alignment horizontal="center" vertical="center" wrapText="1"/>
      <protection/>
    </xf>
    <xf numFmtId="0" fontId="8" fillId="2" borderId="78" xfId="22" applyFont="1" applyFill="1" applyBorder="1" applyAlignment="1">
      <alignment horizontal="center" vertical="center" wrapText="1"/>
      <protection/>
    </xf>
    <xf numFmtId="0" fontId="8" fillId="0" borderId="25" xfId="22" applyFont="1" applyFill="1" applyBorder="1" applyAlignment="1">
      <alignment horizontal="center" vertical="center" wrapText="1"/>
      <protection/>
    </xf>
    <xf numFmtId="0" fontId="8" fillId="0" borderId="7" xfId="22" applyFont="1" applyFill="1" applyBorder="1" applyAlignment="1">
      <alignment horizontal="center" vertical="center" wrapText="1"/>
      <protection/>
    </xf>
    <xf numFmtId="0" fontId="2" fillId="0" borderId="82" xfId="22" applyFont="1" applyFill="1" applyBorder="1" applyAlignment="1">
      <alignment horizontal="center" vertical="center" wrapText="1"/>
      <protection/>
    </xf>
    <xf numFmtId="0" fontId="2" fillId="0" borderId="20" xfId="22" applyFont="1" applyFill="1" applyBorder="1" applyAlignment="1">
      <alignment horizontal="center" vertical="center" wrapText="1"/>
      <protection/>
    </xf>
    <xf numFmtId="0" fontId="2" fillId="0" borderId="83" xfId="22" applyFont="1" applyFill="1" applyBorder="1" applyAlignment="1">
      <alignment horizontal="center" vertical="center" wrapText="1"/>
      <protection/>
    </xf>
    <xf numFmtId="0" fontId="2" fillId="0" borderId="42" xfId="22" applyFont="1" applyFill="1" applyBorder="1" applyAlignment="1">
      <alignment horizontal="center" vertical="center" wrapText="1"/>
      <protection/>
    </xf>
    <xf numFmtId="0" fontId="2" fillId="0" borderId="33" xfId="22" applyFont="1" applyFill="1" applyBorder="1" applyAlignment="1">
      <alignment horizontal="center" vertical="center" wrapText="1"/>
      <protection/>
    </xf>
    <xf numFmtId="0" fontId="8" fillId="2" borderId="37" xfId="22" applyFont="1" applyFill="1" applyBorder="1" applyAlignment="1">
      <alignment horizontal="center" vertical="center" wrapText="1"/>
      <protection/>
    </xf>
    <xf numFmtId="0" fontId="2" fillId="0" borderId="3" xfId="22" applyFont="1" applyFill="1" applyBorder="1" applyAlignment="1">
      <alignment horizontal="center" vertical="center" wrapText="1"/>
      <protection/>
    </xf>
    <xf numFmtId="0" fontId="2" fillId="0" borderId="14" xfId="22" applyFont="1" applyFill="1" applyBorder="1" applyAlignment="1">
      <alignment horizontal="center" vertical="center" wrapText="1"/>
      <protection/>
    </xf>
    <xf numFmtId="0" fontId="11" fillId="0" borderId="84" xfId="22" applyFont="1" applyFill="1" applyBorder="1" applyAlignment="1">
      <alignment horizontal="left" vertical="center" wrapText="1"/>
      <protection/>
    </xf>
    <xf numFmtId="0" fontId="11" fillId="0" borderId="18" xfId="22" applyFont="1" applyFill="1" applyBorder="1" applyAlignment="1">
      <alignment horizontal="left" vertical="center" wrapText="1"/>
      <protection/>
    </xf>
    <xf numFmtId="3" fontId="10" fillId="0" borderId="85" xfId="22" applyNumberFormat="1" applyFont="1" applyFill="1" applyBorder="1" applyAlignment="1">
      <alignment horizontal="center" vertical="center" wrapText="1"/>
      <protection/>
    </xf>
    <xf numFmtId="3" fontId="10" fillId="0" borderId="86" xfId="22" applyNumberFormat="1" applyFont="1" applyFill="1" applyBorder="1" applyAlignment="1">
      <alignment horizontal="center" vertical="center" wrapText="1"/>
      <protection/>
    </xf>
    <xf numFmtId="3" fontId="10" fillId="0" borderId="87" xfId="22" applyNumberFormat="1" applyFont="1" applyFill="1" applyBorder="1" applyAlignment="1">
      <alignment horizontal="center" vertical="center" wrapText="1"/>
      <protection/>
    </xf>
    <xf numFmtId="0" fontId="11" fillId="0" borderId="88" xfId="22" applyFont="1" applyFill="1" applyBorder="1" applyAlignment="1">
      <alignment horizontal="left" vertical="center" wrapText="1"/>
      <protection/>
    </xf>
    <xf numFmtId="0" fontId="11" fillId="0" borderId="70" xfId="22" applyFont="1" applyFill="1" applyBorder="1" applyAlignment="1">
      <alignment horizontal="left" vertical="center" wrapText="1"/>
      <protection/>
    </xf>
    <xf numFmtId="3" fontId="2" fillId="0" borderId="6" xfId="22" applyNumberFormat="1" applyFont="1" applyFill="1" applyBorder="1" applyAlignment="1">
      <alignment horizontal="center" vertical="center" wrapText="1"/>
      <protection/>
    </xf>
    <xf numFmtId="3" fontId="2" fillId="0" borderId="17" xfId="22" applyNumberFormat="1" applyFont="1" applyFill="1" applyBorder="1" applyAlignment="1">
      <alignment horizontal="center" vertical="center" wrapText="1"/>
      <protection/>
    </xf>
    <xf numFmtId="3" fontId="2" fillId="0" borderId="40" xfId="22" applyNumberFormat="1" applyFont="1" applyFill="1" applyBorder="1" applyAlignment="1">
      <alignment horizontal="center" vertical="center" wrapText="1"/>
      <protection/>
    </xf>
    <xf numFmtId="3" fontId="2" fillId="0" borderId="3" xfId="22" applyNumberFormat="1" applyFont="1" applyFill="1" applyBorder="1" applyAlignment="1">
      <alignment horizontal="center" vertical="center" wrapText="1"/>
      <protection/>
    </xf>
    <xf numFmtId="3" fontId="2" fillId="0" borderId="4" xfId="22" applyNumberFormat="1" applyFont="1" applyFill="1" applyBorder="1" applyAlignment="1">
      <alignment horizontal="center" vertical="center" wrapText="1"/>
      <protection/>
    </xf>
    <xf numFmtId="3" fontId="2" fillId="0" borderId="14" xfId="22" applyNumberFormat="1" applyFont="1" applyFill="1" applyBorder="1" applyAlignment="1">
      <alignment horizontal="center" vertical="center" wrapText="1"/>
      <protection/>
    </xf>
    <xf numFmtId="0" fontId="2" fillId="0" borderId="17" xfId="22" applyFont="1" applyFill="1" applyBorder="1" applyAlignment="1">
      <alignment horizontal="center" vertical="center" wrapText="1"/>
      <protection/>
    </xf>
    <xf numFmtId="0" fontId="2" fillId="0" borderId="35" xfId="22" applyFont="1" applyFill="1" applyBorder="1" applyAlignment="1">
      <alignment horizontal="center" vertical="center" wrapText="1"/>
      <protection/>
    </xf>
    <xf numFmtId="0" fontId="2" fillId="0" borderId="6" xfId="22" applyFont="1" applyFill="1" applyBorder="1" applyAlignment="1">
      <alignment horizontal="center" vertical="center" wrapText="1"/>
      <protection/>
    </xf>
    <xf numFmtId="0" fontId="2" fillId="0" borderId="12" xfId="22" applyFont="1" applyFill="1" applyBorder="1" applyAlignment="1">
      <alignment horizontal="center" vertical="center" wrapText="1"/>
      <protection/>
    </xf>
    <xf numFmtId="0" fontId="8" fillId="0" borderId="89" xfId="22" applyFont="1" applyFill="1" applyBorder="1" applyAlignment="1">
      <alignment horizontal="center" vertical="center" wrapText="1"/>
      <protection/>
    </xf>
    <xf numFmtId="0" fontId="8" fillId="0" borderId="1" xfId="22" applyFont="1" applyFill="1" applyBorder="1" applyAlignment="1">
      <alignment horizontal="center" vertical="center" wrapText="1"/>
      <protection/>
    </xf>
    <xf numFmtId="0" fontId="8" fillId="0" borderId="78" xfId="22" applyFont="1" applyFill="1" applyBorder="1" applyAlignment="1">
      <alignment horizontal="center" vertical="center" wrapText="1"/>
      <protection/>
    </xf>
    <xf numFmtId="0" fontId="8" fillId="0" borderId="49" xfId="22" applyFont="1" applyFill="1" applyBorder="1" applyAlignment="1">
      <alignment horizontal="center" vertical="center" wrapText="1"/>
      <protection/>
    </xf>
    <xf numFmtId="0" fontId="8" fillId="0" borderId="77" xfId="22" applyFont="1" applyFill="1" applyBorder="1" applyAlignment="1">
      <alignment horizontal="center" vertical="center" wrapText="1"/>
      <protection/>
    </xf>
    <xf numFmtId="0" fontId="8" fillId="0" borderId="50" xfId="22" applyFont="1" applyFill="1" applyBorder="1" applyAlignment="1">
      <alignment horizontal="center" vertical="center" wrapText="1"/>
      <protection/>
    </xf>
    <xf numFmtId="3" fontId="10" fillId="0" borderId="4" xfId="22" applyNumberFormat="1" applyFont="1" applyFill="1" applyBorder="1" applyAlignment="1">
      <alignment horizontal="left" vertical="center" wrapText="1"/>
      <protection/>
    </xf>
    <xf numFmtId="0" fontId="2" fillId="0" borderId="4" xfId="22" applyFont="1" applyFill="1" applyBorder="1" applyAlignment="1">
      <alignment horizontal="center" vertical="center" wrapText="1"/>
      <protection/>
    </xf>
    <xf numFmtId="3" fontId="10" fillId="0" borderId="27" xfId="22" applyNumberFormat="1" applyFont="1" applyFill="1" applyBorder="1" applyAlignment="1">
      <alignment horizontal="left" vertical="center" wrapText="1"/>
      <protection/>
    </xf>
    <xf numFmtId="3" fontId="10" fillId="0" borderId="14" xfId="22" applyNumberFormat="1" applyFont="1" applyFill="1" applyBorder="1" applyAlignment="1">
      <alignment horizontal="left" vertical="center" wrapText="1"/>
      <protection/>
    </xf>
    <xf numFmtId="0" fontId="11" fillId="0" borderId="15" xfId="22" applyFont="1" applyFill="1" applyBorder="1" applyAlignment="1">
      <alignment horizontal="left" vertical="center" wrapText="1"/>
      <protection/>
    </xf>
    <xf numFmtId="0" fontId="11" fillId="0" borderId="16" xfId="22" applyFont="1" applyFill="1" applyBorder="1" applyAlignment="1">
      <alignment horizontal="left" vertical="center" wrapText="1"/>
      <protection/>
    </xf>
    <xf numFmtId="0" fontId="8" fillId="2" borderId="3" xfId="22" applyFont="1" applyFill="1" applyBorder="1" applyAlignment="1">
      <alignment horizontal="center" vertical="center" wrapText="1"/>
      <protection/>
    </xf>
    <xf numFmtId="0" fontId="11" fillId="0" borderId="90" xfId="22" applyFont="1" applyFill="1" applyBorder="1" applyAlignment="1">
      <alignment horizontal="left" vertical="center" wrapText="1"/>
      <protection/>
    </xf>
    <xf numFmtId="0" fontId="11" fillId="0" borderId="91" xfId="22" applyFont="1" applyFill="1" applyBorder="1" applyAlignment="1">
      <alignment horizontal="left" vertical="center" wrapText="1"/>
      <protection/>
    </xf>
    <xf numFmtId="0" fontId="11" fillId="0" borderId="92" xfId="22" applyFont="1" applyFill="1" applyBorder="1" applyAlignment="1">
      <alignment horizontal="left" vertical="center" wrapText="1"/>
      <protection/>
    </xf>
    <xf numFmtId="0" fontId="2" fillId="0" borderId="39" xfId="22" applyFont="1" applyFill="1" applyBorder="1" applyAlignment="1">
      <alignment horizontal="center" vertical="center" wrapText="1"/>
      <protection/>
    </xf>
    <xf numFmtId="0" fontId="2" fillId="0" borderId="9" xfId="22" applyFont="1" applyFill="1" applyBorder="1" applyAlignment="1">
      <alignment horizontal="center" vertical="center" wrapText="1"/>
      <protection/>
    </xf>
    <xf numFmtId="0" fontId="0" fillId="0" borderId="12" xfId="22" applyBorder="1">
      <alignment/>
      <protection/>
    </xf>
    <xf numFmtId="0" fontId="0" fillId="0" borderId="35" xfId="22" applyBorder="1">
      <alignment/>
      <protection/>
    </xf>
    <xf numFmtId="0" fontId="11" fillId="0" borderId="93" xfId="22" applyFont="1" applyFill="1" applyBorder="1" applyAlignment="1">
      <alignment horizontal="left" vertical="center" wrapText="1"/>
      <protection/>
    </xf>
    <xf numFmtId="0" fontId="11" fillId="0" borderId="48" xfId="22" applyFont="1" applyFill="1" applyBorder="1" applyAlignment="1">
      <alignment horizontal="left" vertical="center" wrapText="1"/>
      <protection/>
    </xf>
    <xf numFmtId="0" fontId="11" fillId="0" borderId="24" xfId="22" applyFont="1" applyFill="1" applyBorder="1" applyAlignment="1">
      <alignment horizontal="left" vertical="center" wrapText="1"/>
      <protection/>
    </xf>
    <xf numFmtId="0" fontId="11" fillId="0" borderId="94" xfId="22" applyFont="1" applyFill="1" applyBorder="1" applyAlignment="1">
      <alignment horizontal="left" vertical="center" wrapText="1"/>
      <protection/>
    </xf>
    <xf numFmtId="0" fontId="11" fillId="0" borderId="95" xfId="22" applyFont="1" applyFill="1" applyBorder="1" applyAlignment="1">
      <alignment horizontal="left" vertical="center" wrapText="1"/>
      <protection/>
    </xf>
    <xf numFmtId="0" fontId="11" fillId="0" borderId="96" xfId="2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center"/>
    </xf>
    <xf numFmtId="0" fontId="0" fillId="0" borderId="97" xfId="0" applyFont="1" applyBorder="1" applyAlignment="1">
      <alignment horizontal="left" vertical="center"/>
    </xf>
    <xf numFmtId="0" fontId="0" fillId="0" borderId="98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67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9" fillId="3" borderId="99" xfId="0" applyFont="1" applyFill="1" applyBorder="1" applyAlignment="1">
      <alignment horizontal="center" vertical="center"/>
    </xf>
    <xf numFmtId="0" fontId="9" fillId="3" borderId="76" xfId="0" applyFont="1" applyFill="1" applyBorder="1" applyAlignment="1">
      <alignment horizontal="center" vertical="center"/>
    </xf>
    <xf numFmtId="0" fontId="9" fillId="3" borderId="83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58" xfId="0" applyFont="1" applyBorder="1" applyAlignment="1">
      <alignment horizontal="left" vertical="top" wrapText="1"/>
    </xf>
    <xf numFmtId="0" fontId="27" fillId="0" borderId="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4" fillId="0" borderId="0" xfId="22" applyFont="1" applyFill="1" applyBorder="1" applyAlignment="1">
      <alignment horizontal="center" vertical="center" wrapText="1"/>
      <protection/>
    </xf>
    <xf numFmtId="0" fontId="24" fillId="0" borderId="42" xfId="22" applyFont="1" applyFill="1" applyBorder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Hyperlink" xfId="17"/>
    <cellStyle name="Normalny_autopoprawka" xfId="18"/>
    <cellStyle name="Normalny_Budżet 2008" xfId="19"/>
    <cellStyle name="Normalny_zarz_układ wykonawczy" xfId="20"/>
    <cellStyle name="Normalny_Zarz60_Zał1_Projekt załączników2007" xfId="21"/>
    <cellStyle name="Normalny_Zarz78_Zał1_Projekt załączników2008" xfId="22"/>
    <cellStyle name="Followed Hyperlink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2:G418"/>
  <sheetViews>
    <sheetView showGridLines="0" zoomScale="75" zoomScaleNormal="75" workbookViewId="0" topLeftCell="A350">
      <selection activeCell="J395" sqref="J395"/>
    </sheetView>
  </sheetViews>
  <sheetFormatPr defaultColWidth="9.00390625" defaultRowHeight="12.75"/>
  <cols>
    <col min="1" max="1" width="5.875" style="143" customWidth="1"/>
    <col min="2" max="2" width="8.125" style="143" customWidth="1"/>
    <col min="3" max="3" width="5.625" style="143" customWidth="1"/>
    <col min="4" max="4" width="46.875" style="144" customWidth="1"/>
    <col min="5" max="5" width="16.00390625" style="144" customWidth="1"/>
    <col min="6" max="6" width="15.25390625" style="144" customWidth="1"/>
    <col min="7" max="7" width="14.875" style="144" customWidth="1"/>
    <col min="8" max="16384" width="9.125" style="144" customWidth="1"/>
  </cols>
  <sheetData>
    <row r="1" ht="9" customHeight="1"/>
    <row r="2" spans="1:6" ht="17.25" customHeight="1">
      <c r="A2" s="541" t="s">
        <v>366</v>
      </c>
      <c r="B2" s="541"/>
      <c r="C2" s="541"/>
      <c r="D2" s="541"/>
      <c r="E2" s="541"/>
      <c r="F2" s="541"/>
    </row>
    <row r="3" spans="1:6" ht="13.5" customHeight="1" thickBot="1">
      <c r="A3" s="145"/>
      <c r="B3" s="145"/>
      <c r="C3" s="145"/>
      <c r="D3" s="145"/>
      <c r="E3" s="145"/>
      <c r="F3" s="145"/>
    </row>
    <row r="4" spans="1:6" s="146" customFormat="1" ht="22.5" customHeight="1">
      <c r="A4" s="512" t="s">
        <v>139</v>
      </c>
      <c r="B4" s="537" t="s">
        <v>140</v>
      </c>
      <c r="C4" s="537" t="s">
        <v>141</v>
      </c>
      <c r="D4" s="537" t="s">
        <v>142</v>
      </c>
      <c r="E4" s="520" t="s">
        <v>143</v>
      </c>
      <c r="F4" s="520" t="s">
        <v>144</v>
      </c>
    </row>
    <row r="5" spans="1:6" s="146" customFormat="1" ht="15" customHeight="1" thickBot="1">
      <c r="A5" s="513"/>
      <c r="B5" s="521"/>
      <c r="C5" s="521"/>
      <c r="D5" s="521"/>
      <c r="E5" s="521"/>
      <c r="F5" s="521"/>
    </row>
    <row r="6" spans="1:6" s="148" customFormat="1" ht="7.5" customHeight="1" thickBot="1">
      <c r="A6" s="452">
        <v>1</v>
      </c>
      <c r="B6" s="452">
        <v>2</v>
      </c>
      <c r="C6" s="452">
        <v>3</v>
      </c>
      <c r="D6" s="452">
        <v>4</v>
      </c>
      <c r="E6" s="452">
        <v>5</v>
      </c>
      <c r="F6" s="452">
        <v>6</v>
      </c>
    </row>
    <row r="7" spans="1:7" s="153" customFormat="1" ht="23.25" customHeight="1" thickBot="1">
      <c r="A7" s="453" t="s">
        <v>145</v>
      </c>
      <c r="B7" s="533" t="s">
        <v>146</v>
      </c>
      <c r="C7" s="534"/>
      <c r="D7" s="535"/>
      <c r="E7" s="152">
        <f>E17+E31+E27</f>
        <v>222096</v>
      </c>
      <c r="F7" s="152">
        <f>F17+F31+F27</f>
        <v>4768000</v>
      </c>
      <c r="G7" s="203">
        <f>E7-F7</f>
        <v>-4545904</v>
      </c>
    </row>
    <row r="8" spans="1:6" s="158" customFormat="1" ht="23.25" customHeight="1" hidden="1">
      <c r="A8" s="154"/>
      <c r="B8" s="155" t="s">
        <v>147</v>
      </c>
      <c r="C8" s="156"/>
      <c r="D8" s="156" t="s">
        <v>148</v>
      </c>
      <c r="E8" s="157"/>
      <c r="F8" s="157">
        <f>SUM(F9:F16)</f>
        <v>0</v>
      </c>
    </row>
    <row r="9" spans="1:6" s="164" customFormat="1" ht="16.5" customHeight="1" hidden="1">
      <c r="A9" s="159"/>
      <c r="B9" s="160"/>
      <c r="C9" s="161" t="s">
        <v>149</v>
      </c>
      <c r="D9" s="162" t="s">
        <v>150</v>
      </c>
      <c r="E9" s="163"/>
      <c r="F9" s="163"/>
    </row>
    <row r="10" spans="1:6" s="164" customFormat="1" ht="16.5" customHeight="1" hidden="1">
      <c r="A10" s="159"/>
      <c r="B10" s="165"/>
      <c r="C10" s="166" t="s">
        <v>151</v>
      </c>
      <c r="D10" s="167" t="s">
        <v>152</v>
      </c>
      <c r="E10" s="168"/>
      <c r="F10" s="168"/>
    </row>
    <row r="11" spans="1:6" s="164" customFormat="1" ht="16.5" customHeight="1" hidden="1">
      <c r="A11" s="159"/>
      <c r="B11" s="165"/>
      <c r="C11" s="166" t="s">
        <v>153</v>
      </c>
      <c r="D11" s="167" t="s">
        <v>154</v>
      </c>
      <c r="E11" s="168"/>
      <c r="F11" s="168"/>
    </row>
    <row r="12" spans="1:6" s="164" customFormat="1" ht="16.5" customHeight="1" hidden="1">
      <c r="A12" s="159"/>
      <c r="B12" s="165"/>
      <c r="C12" s="166" t="s">
        <v>155</v>
      </c>
      <c r="D12" s="167" t="s">
        <v>156</v>
      </c>
      <c r="E12" s="168"/>
      <c r="F12" s="168"/>
    </row>
    <row r="13" spans="1:6" s="164" customFormat="1" ht="16.5" customHeight="1" hidden="1">
      <c r="A13" s="159"/>
      <c r="B13" s="165"/>
      <c r="C13" s="166" t="s">
        <v>157</v>
      </c>
      <c r="D13" s="167" t="s">
        <v>158</v>
      </c>
      <c r="E13" s="168"/>
      <c r="F13" s="168"/>
    </row>
    <row r="14" spans="1:6" s="164" customFormat="1" ht="16.5" customHeight="1" hidden="1">
      <c r="A14" s="159"/>
      <c r="B14" s="165"/>
      <c r="C14" s="166" t="s">
        <v>159</v>
      </c>
      <c r="D14" s="167" t="s">
        <v>160</v>
      </c>
      <c r="E14" s="168"/>
      <c r="F14" s="168"/>
    </row>
    <row r="15" spans="1:6" s="164" customFormat="1" ht="16.5" customHeight="1" hidden="1">
      <c r="A15" s="159"/>
      <c r="B15" s="165"/>
      <c r="C15" s="166" t="s">
        <v>161</v>
      </c>
      <c r="D15" s="167" t="s">
        <v>162</v>
      </c>
      <c r="E15" s="168"/>
      <c r="F15" s="168"/>
    </row>
    <row r="16" spans="1:6" s="164" customFormat="1" ht="16.5" customHeight="1" hidden="1">
      <c r="A16" s="169"/>
      <c r="B16" s="165"/>
      <c r="C16" s="170" t="s">
        <v>163</v>
      </c>
      <c r="D16" s="167" t="s">
        <v>164</v>
      </c>
      <c r="E16" s="168"/>
      <c r="F16" s="168"/>
    </row>
    <row r="17" spans="1:7" s="158" customFormat="1" ht="28.5" customHeight="1">
      <c r="A17" s="154"/>
      <c r="B17" s="171" t="s">
        <v>165</v>
      </c>
      <c r="C17" s="542" t="s">
        <v>166</v>
      </c>
      <c r="D17" s="543"/>
      <c r="E17" s="173">
        <f>E19+E25</f>
        <v>28900</v>
      </c>
      <c r="F17" s="173">
        <f>F19+F25+F23</f>
        <v>4500000</v>
      </c>
      <c r="G17" s="267">
        <f>E17-F17</f>
        <v>-4471100</v>
      </c>
    </row>
    <row r="18" spans="1:6" s="164" customFormat="1" ht="21.75" customHeight="1" hidden="1">
      <c r="A18" s="159"/>
      <c r="B18" s="160"/>
      <c r="C18" s="180" t="s">
        <v>167</v>
      </c>
      <c r="D18" s="162" t="s">
        <v>168</v>
      </c>
      <c r="E18" s="163"/>
      <c r="F18" s="163"/>
    </row>
    <row r="19" spans="1:6" s="164" customFormat="1" ht="51">
      <c r="A19" s="303"/>
      <c r="B19" s="317"/>
      <c r="C19" s="345" t="s">
        <v>490</v>
      </c>
      <c r="D19" s="348" t="s">
        <v>169</v>
      </c>
      <c r="E19" s="249">
        <f>21300+7600</f>
        <v>28900</v>
      </c>
      <c r="F19" s="249"/>
    </row>
    <row r="20" spans="1:6" s="164" customFormat="1" ht="38.25">
      <c r="A20" s="303"/>
      <c r="B20" s="317"/>
      <c r="C20" s="467"/>
      <c r="D20" s="466" t="s">
        <v>27</v>
      </c>
      <c r="E20" s="463" t="s">
        <v>497</v>
      </c>
      <c r="F20" s="463"/>
    </row>
    <row r="21" spans="1:6" s="164" customFormat="1" ht="37.5" customHeight="1">
      <c r="A21" s="303"/>
      <c r="B21" s="189"/>
      <c r="C21" s="546" t="s">
        <v>34</v>
      </c>
      <c r="D21" s="547"/>
      <c r="E21" s="438" t="s">
        <v>494</v>
      </c>
      <c r="F21" s="179"/>
    </row>
    <row r="22" spans="1:6" s="164" customFormat="1" ht="38.25" hidden="1">
      <c r="A22" s="303"/>
      <c r="B22" s="317"/>
      <c r="C22" s="461"/>
      <c r="D22" s="449" t="s">
        <v>32</v>
      </c>
      <c r="E22" s="465"/>
      <c r="F22" s="465"/>
    </row>
    <row r="23" spans="1:6" s="164" customFormat="1" ht="30" customHeight="1">
      <c r="A23" s="303"/>
      <c r="B23" s="317"/>
      <c r="C23" s="345" t="s">
        <v>498</v>
      </c>
      <c r="D23" s="503" t="s">
        <v>380</v>
      </c>
      <c r="E23" s="249"/>
      <c r="F23" s="249">
        <f>4250000</f>
        <v>4250000</v>
      </c>
    </row>
    <row r="24" spans="1:6" s="164" customFormat="1" ht="25.5">
      <c r="A24" s="303"/>
      <c r="B24" s="317"/>
      <c r="C24" s="461"/>
      <c r="D24" s="466" t="s">
        <v>19</v>
      </c>
      <c r="E24" s="463"/>
      <c r="F24" s="463" t="s">
        <v>499</v>
      </c>
    </row>
    <row r="25" spans="1:6" s="164" customFormat="1" ht="29.25" customHeight="1">
      <c r="A25" s="303"/>
      <c r="B25" s="317"/>
      <c r="C25" s="345" t="s">
        <v>492</v>
      </c>
      <c r="D25" s="503" t="s">
        <v>380</v>
      </c>
      <c r="E25" s="249"/>
      <c r="F25" s="249">
        <v>250000</v>
      </c>
    </row>
    <row r="26" spans="1:6" s="164" customFormat="1" ht="25.5">
      <c r="A26" s="303"/>
      <c r="B26" s="317"/>
      <c r="C26" s="461"/>
      <c r="D26" s="449" t="s">
        <v>19</v>
      </c>
      <c r="E26" s="464"/>
      <c r="F26" s="464" t="s">
        <v>493</v>
      </c>
    </row>
    <row r="27" spans="1:7" s="158" customFormat="1" ht="23.25" customHeight="1">
      <c r="A27" s="221"/>
      <c r="B27" s="171" t="s">
        <v>180</v>
      </c>
      <c r="C27" s="516" t="s">
        <v>181</v>
      </c>
      <c r="D27" s="523"/>
      <c r="E27" s="173">
        <f>E28</f>
        <v>193196</v>
      </c>
      <c r="F27" s="173">
        <f>F28</f>
        <v>268000</v>
      </c>
      <c r="G27" s="267">
        <f>E27-F27</f>
        <v>-74804</v>
      </c>
    </row>
    <row r="28" spans="1:6" s="164" customFormat="1" ht="26.25" customHeight="1">
      <c r="A28" s="303"/>
      <c r="B28" s="189"/>
      <c r="C28" s="345" t="s">
        <v>490</v>
      </c>
      <c r="D28" s="503" t="s">
        <v>380</v>
      </c>
      <c r="E28" s="163">
        <v>193196</v>
      </c>
      <c r="F28" s="163">
        <v>268000</v>
      </c>
    </row>
    <row r="29" spans="1:6" s="164" customFormat="1" ht="21" customHeight="1">
      <c r="A29" s="303"/>
      <c r="B29" s="317"/>
      <c r="C29" s="461"/>
      <c r="D29" s="409" t="s">
        <v>44</v>
      </c>
      <c r="E29" s="463" t="s">
        <v>495</v>
      </c>
      <c r="F29" s="463"/>
    </row>
    <row r="30" spans="1:6" s="164" customFormat="1" ht="21" customHeight="1" thickBot="1">
      <c r="A30" s="303"/>
      <c r="B30" s="317"/>
      <c r="C30" s="461"/>
      <c r="D30" s="449" t="s">
        <v>46</v>
      </c>
      <c r="E30" s="464"/>
      <c r="F30" s="464" t="s">
        <v>496</v>
      </c>
    </row>
    <row r="31" spans="1:6" s="158" customFormat="1" ht="22.5" customHeight="1" hidden="1">
      <c r="A31" s="154"/>
      <c r="B31" s="266" t="s">
        <v>182</v>
      </c>
      <c r="C31" s="201"/>
      <c r="D31" s="172" t="s">
        <v>183</v>
      </c>
      <c r="E31" s="173">
        <f>E32</f>
        <v>0</v>
      </c>
      <c r="F31" s="173">
        <f>F32</f>
        <v>0</v>
      </c>
    </row>
    <row r="32" spans="1:6" s="164" customFormat="1" ht="19.5" customHeight="1" hidden="1" thickBot="1">
      <c r="A32" s="159"/>
      <c r="B32" s="160"/>
      <c r="C32" s="180" t="s">
        <v>184</v>
      </c>
      <c r="D32" s="162" t="s">
        <v>185</v>
      </c>
      <c r="E32" s="163"/>
      <c r="F32" s="163"/>
    </row>
    <row r="33" spans="1:6" s="153" customFormat="1" ht="22.5" customHeight="1" hidden="1" thickBot="1">
      <c r="A33" s="149" t="s">
        <v>186</v>
      </c>
      <c r="B33" s="150"/>
      <c r="C33" s="151"/>
      <c r="D33" s="151" t="s">
        <v>187</v>
      </c>
      <c r="E33" s="152">
        <f>E34</f>
        <v>0</v>
      </c>
      <c r="F33" s="152">
        <f>F34</f>
        <v>0</v>
      </c>
    </row>
    <row r="34" spans="1:6" s="158" customFormat="1" ht="22.5" customHeight="1" hidden="1">
      <c r="A34" s="154"/>
      <c r="B34" s="155" t="s">
        <v>188</v>
      </c>
      <c r="C34" s="156"/>
      <c r="D34" s="156" t="s">
        <v>189</v>
      </c>
      <c r="E34" s="157">
        <f>E35</f>
        <v>0</v>
      </c>
      <c r="F34" s="157">
        <f>F35</f>
        <v>0</v>
      </c>
    </row>
    <row r="35" spans="1:6" s="164" customFormat="1" ht="59.25" customHeight="1" hidden="1">
      <c r="A35" s="183"/>
      <c r="B35" s="184"/>
      <c r="C35" s="185" t="s">
        <v>190</v>
      </c>
      <c r="D35" s="186" t="s">
        <v>191</v>
      </c>
      <c r="E35" s="187"/>
      <c r="F35" s="187"/>
    </row>
    <row r="36" spans="1:6" s="164" customFormat="1" ht="8.25" customHeight="1" hidden="1">
      <c r="A36" s="188"/>
      <c r="B36" s="189"/>
      <c r="C36" s="190"/>
      <c r="D36" s="191"/>
      <c r="E36" s="192"/>
      <c r="F36" s="192"/>
    </row>
    <row r="37" spans="1:6" s="148" customFormat="1" ht="7.5" customHeight="1" hidden="1">
      <c r="A37" s="193">
        <v>1</v>
      </c>
      <c r="B37" s="193">
        <v>2</v>
      </c>
      <c r="C37" s="193">
        <v>3</v>
      </c>
      <c r="D37" s="193">
        <v>4</v>
      </c>
      <c r="E37" s="193">
        <v>5</v>
      </c>
      <c r="F37" s="193">
        <v>6</v>
      </c>
    </row>
    <row r="38" spans="1:6" s="153" customFormat="1" ht="33.75" customHeight="1" hidden="1" thickBot="1">
      <c r="A38" s="194">
        <v>400</v>
      </c>
      <c r="B38" s="195"/>
      <c r="C38" s="196"/>
      <c r="D38" s="197" t="s">
        <v>192</v>
      </c>
      <c r="E38" s="198">
        <f>E39</f>
        <v>0</v>
      </c>
      <c r="F38" s="198">
        <f>F39</f>
        <v>0</v>
      </c>
    </row>
    <row r="39" spans="1:6" s="158" customFormat="1" ht="22.5" customHeight="1" hidden="1">
      <c r="A39" s="199"/>
      <c r="B39" s="156">
        <v>40002</v>
      </c>
      <c r="C39" s="156"/>
      <c r="D39" s="156" t="s">
        <v>193</v>
      </c>
      <c r="E39" s="157">
        <f>E40</f>
        <v>0</v>
      </c>
      <c r="F39" s="157">
        <f>SUM(F41:F42)</f>
        <v>0</v>
      </c>
    </row>
    <row r="40" spans="1:6" s="164" customFormat="1" ht="19.5" customHeight="1" hidden="1">
      <c r="A40" s="159"/>
      <c r="B40" s="160"/>
      <c r="C40" s="180" t="s">
        <v>167</v>
      </c>
      <c r="D40" s="162" t="s">
        <v>168</v>
      </c>
      <c r="E40" s="179"/>
      <c r="F40" s="163"/>
    </row>
    <row r="41" spans="1:6" s="164" customFormat="1" ht="19.5" customHeight="1" hidden="1">
      <c r="A41" s="159"/>
      <c r="B41" s="165"/>
      <c r="C41" s="170" t="s">
        <v>194</v>
      </c>
      <c r="D41" s="175" t="s">
        <v>195</v>
      </c>
      <c r="E41" s="176"/>
      <c r="F41" s="168"/>
    </row>
    <row r="42" spans="1:6" s="164" customFormat="1" ht="19.5" customHeight="1" hidden="1" thickBot="1">
      <c r="A42" s="159"/>
      <c r="B42" s="165"/>
      <c r="C42" s="170" t="s">
        <v>196</v>
      </c>
      <c r="D42" s="167" t="s">
        <v>197</v>
      </c>
      <c r="E42" s="168"/>
      <c r="F42" s="168"/>
    </row>
    <row r="43" spans="1:6" s="153" customFormat="1" ht="23.25" customHeight="1" thickBot="1">
      <c r="A43" s="151">
        <v>600</v>
      </c>
      <c r="B43" s="533" t="s">
        <v>198</v>
      </c>
      <c r="C43" s="534"/>
      <c r="D43" s="535"/>
      <c r="E43" s="152">
        <f>E46</f>
        <v>0</v>
      </c>
      <c r="F43" s="152">
        <f>F46+F44</f>
        <v>225000</v>
      </c>
    </row>
    <row r="44" spans="1:6" s="158" customFormat="1" ht="17.25" customHeight="1" hidden="1">
      <c r="A44" s="199"/>
      <c r="B44" s="201">
        <v>60014</v>
      </c>
      <c r="C44" s="201"/>
      <c r="D44" s="201" t="s">
        <v>199</v>
      </c>
      <c r="E44" s="202">
        <f>E45</f>
        <v>0</v>
      </c>
      <c r="F44" s="202">
        <f>F45</f>
        <v>0</v>
      </c>
    </row>
    <row r="45" spans="1:6" s="164" customFormat="1" ht="26.25" customHeight="1" hidden="1">
      <c r="A45" s="314"/>
      <c r="B45" s="160"/>
      <c r="C45" s="180" t="s">
        <v>200</v>
      </c>
      <c r="D45" s="181" t="s">
        <v>201</v>
      </c>
      <c r="E45" s="163"/>
      <c r="F45" s="163"/>
    </row>
    <row r="46" spans="1:6" s="158" customFormat="1" ht="23.25" customHeight="1">
      <c r="A46" s="315"/>
      <c r="B46" s="172">
        <v>60016</v>
      </c>
      <c r="C46" s="536" t="s">
        <v>202</v>
      </c>
      <c r="D46" s="523"/>
      <c r="E46" s="173">
        <f>E47</f>
        <v>0</v>
      </c>
      <c r="F46" s="173">
        <f>F47</f>
        <v>225000</v>
      </c>
    </row>
    <row r="47" spans="1:6" s="164" customFormat="1" ht="38.25">
      <c r="A47" s="315"/>
      <c r="B47" s="189"/>
      <c r="C47" s="248" t="s">
        <v>203</v>
      </c>
      <c r="D47" s="348" t="s">
        <v>204</v>
      </c>
      <c r="E47" s="249"/>
      <c r="F47" s="249">
        <v>225000</v>
      </c>
    </row>
    <row r="48" spans="1:6" s="164" customFormat="1" ht="18" customHeight="1" thickBot="1">
      <c r="A48" s="472"/>
      <c r="B48" s="473"/>
      <c r="C48" s="474"/>
      <c r="D48" s="544" t="s">
        <v>500</v>
      </c>
      <c r="E48" s="545"/>
      <c r="F48" s="475" t="s">
        <v>504</v>
      </c>
    </row>
    <row r="49" spans="1:6" s="164" customFormat="1" ht="19.5" customHeight="1" hidden="1">
      <c r="A49" s="303"/>
      <c r="B49" s="189"/>
      <c r="C49" s="309" t="s">
        <v>153</v>
      </c>
      <c r="D49" s="162" t="s">
        <v>154</v>
      </c>
      <c r="E49" s="163"/>
      <c r="F49" s="163"/>
    </row>
    <row r="50" spans="1:6" s="164" customFormat="1" ht="19.5" customHeight="1" hidden="1">
      <c r="A50" s="303"/>
      <c r="B50" s="189"/>
      <c r="C50" s="310" t="s">
        <v>157</v>
      </c>
      <c r="D50" s="167" t="s">
        <v>158</v>
      </c>
      <c r="E50" s="168"/>
      <c r="F50" s="168"/>
    </row>
    <row r="51" spans="1:6" s="164" customFormat="1" ht="19.5" customHeight="1" hidden="1">
      <c r="A51" s="303"/>
      <c r="B51" s="189"/>
      <c r="C51" s="310" t="s">
        <v>159</v>
      </c>
      <c r="D51" s="167" t="s">
        <v>160</v>
      </c>
      <c r="E51" s="168"/>
      <c r="F51" s="168"/>
    </row>
    <row r="52" spans="1:6" s="164" customFormat="1" ht="19.5" customHeight="1" hidden="1">
      <c r="A52" s="303"/>
      <c r="B52" s="189"/>
      <c r="C52" s="310" t="s">
        <v>205</v>
      </c>
      <c r="D52" s="167" t="s">
        <v>206</v>
      </c>
      <c r="E52" s="168"/>
      <c r="F52" s="168"/>
    </row>
    <row r="53" spans="1:6" s="164" customFormat="1" ht="19.5" customHeight="1" hidden="1">
      <c r="A53" s="303"/>
      <c r="B53" s="189"/>
      <c r="C53" s="310" t="s">
        <v>161</v>
      </c>
      <c r="D53" s="167" t="s">
        <v>162</v>
      </c>
      <c r="E53" s="168"/>
      <c r="F53" s="168"/>
    </row>
    <row r="54" spans="1:6" s="164" customFormat="1" ht="19.5" customHeight="1" hidden="1">
      <c r="A54" s="303"/>
      <c r="B54" s="189"/>
      <c r="C54" s="311" t="s">
        <v>171</v>
      </c>
      <c r="D54" s="167" t="s">
        <v>172</v>
      </c>
      <c r="E54" s="168"/>
      <c r="F54" s="168"/>
    </row>
    <row r="55" spans="1:7" s="153" customFormat="1" ht="22.5" customHeight="1" hidden="1" thickBot="1">
      <c r="A55" s="412">
        <v>700</v>
      </c>
      <c r="B55" s="200"/>
      <c r="C55" s="151"/>
      <c r="D55" s="151" t="s">
        <v>207</v>
      </c>
      <c r="E55" s="152">
        <f>E56</f>
        <v>0</v>
      </c>
      <c r="F55" s="306">
        <f>F56+F68</f>
        <v>0</v>
      </c>
      <c r="G55" s="203"/>
    </row>
    <row r="56" spans="1:6" s="158" customFormat="1" ht="22.5" customHeight="1" hidden="1">
      <c r="A56" s="204"/>
      <c r="B56" s="156">
        <v>70005</v>
      </c>
      <c r="C56" s="156"/>
      <c r="D56" s="156" t="s">
        <v>208</v>
      </c>
      <c r="E56" s="157">
        <f>SUM(E57:E62)</f>
        <v>0</v>
      </c>
      <c r="F56" s="157">
        <f>SUM(F63:F67)</f>
        <v>0</v>
      </c>
    </row>
    <row r="57" spans="1:6" s="164" customFormat="1" ht="25.5" hidden="1">
      <c r="A57" s="169"/>
      <c r="B57" s="205"/>
      <c r="C57" s="161" t="s">
        <v>209</v>
      </c>
      <c r="D57" s="206" t="s">
        <v>210</v>
      </c>
      <c r="E57" s="179"/>
      <c r="F57" s="179"/>
    </row>
    <row r="58" spans="1:6" s="164" customFormat="1" ht="19.5" customHeight="1" hidden="1">
      <c r="A58" s="207"/>
      <c r="B58" s="205"/>
      <c r="C58" s="161" t="s">
        <v>211</v>
      </c>
      <c r="D58" s="208" t="s">
        <v>212</v>
      </c>
      <c r="E58" s="179"/>
      <c r="F58" s="179"/>
    </row>
    <row r="59" spans="1:6" s="164" customFormat="1" ht="63.75" hidden="1">
      <c r="A59" s="169"/>
      <c r="B59" s="209"/>
      <c r="C59" s="166" t="s">
        <v>190</v>
      </c>
      <c r="D59" s="178" t="s">
        <v>191</v>
      </c>
      <c r="E59" s="176"/>
      <c r="F59" s="168"/>
    </row>
    <row r="60" spans="1:6" s="164" customFormat="1" ht="18.75" customHeight="1" hidden="1">
      <c r="A60" s="159"/>
      <c r="B60" s="165"/>
      <c r="C60" s="166" t="s">
        <v>184</v>
      </c>
      <c r="D60" s="210" t="s">
        <v>185</v>
      </c>
      <c r="E60" s="176"/>
      <c r="F60" s="168"/>
    </row>
    <row r="61" spans="1:6" s="164" customFormat="1" ht="19.5" customHeight="1" hidden="1">
      <c r="A61" s="159"/>
      <c r="B61" s="165"/>
      <c r="C61" s="166" t="s">
        <v>213</v>
      </c>
      <c r="D61" s="167" t="s">
        <v>214</v>
      </c>
      <c r="E61" s="176"/>
      <c r="F61" s="168"/>
    </row>
    <row r="62" spans="1:6" s="164" customFormat="1" ht="28.5" customHeight="1" hidden="1">
      <c r="A62" s="159"/>
      <c r="B62" s="165"/>
      <c r="C62" s="174">
        <v>6298</v>
      </c>
      <c r="D62" s="175" t="s">
        <v>170</v>
      </c>
      <c r="E62" s="176"/>
      <c r="F62" s="168"/>
    </row>
    <row r="63" spans="1:6" s="164" customFormat="1" ht="19.5" customHeight="1" hidden="1">
      <c r="A63" s="159"/>
      <c r="B63" s="165"/>
      <c r="C63" s="166" t="s">
        <v>161</v>
      </c>
      <c r="D63" s="167" t="s">
        <v>162</v>
      </c>
      <c r="E63" s="168"/>
      <c r="F63" s="168"/>
    </row>
    <row r="64" spans="1:6" s="164" customFormat="1" ht="19.5" customHeight="1" hidden="1">
      <c r="A64" s="169"/>
      <c r="B64" s="165"/>
      <c r="C64" s="166" t="s">
        <v>215</v>
      </c>
      <c r="D64" s="175" t="s">
        <v>216</v>
      </c>
      <c r="E64" s="168"/>
      <c r="F64" s="168"/>
    </row>
    <row r="65" spans="1:6" s="164" customFormat="1" ht="19.5" customHeight="1" hidden="1">
      <c r="A65" s="159"/>
      <c r="B65" s="165"/>
      <c r="C65" s="166" t="s">
        <v>200</v>
      </c>
      <c r="D65" s="167" t="s">
        <v>201</v>
      </c>
      <c r="E65" s="168"/>
      <c r="F65" s="168"/>
    </row>
    <row r="66" spans="1:6" s="164" customFormat="1" ht="19.5" customHeight="1" hidden="1">
      <c r="A66" s="159"/>
      <c r="B66" s="165"/>
      <c r="C66" s="166" t="s">
        <v>217</v>
      </c>
      <c r="D66" s="211" t="s">
        <v>218</v>
      </c>
      <c r="E66" s="168"/>
      <c r="F66" s="168"/>
    </row>
    <row r="67" spans="1:6" s="164" customFormat="1" ht="19.5" customHeight="1" hidden="1">
      <c r="A67" s="169"/>
      <c r="B67" s="165"/>
      <c r="C67" s="170" t="s">
        <v>171</v>
      </c>
      <c r="D67" s="167" t="s">
        <v>172</v>
      </c>
      <c r="E67" s="168"/>
      <c r="F67" s="168"/>
    </row>
    <row r="68" spans="1:6" s="158" customFormat="1" ht="22.5" customHeight="1" hidden="1">
      <c r="A68" s="204"/>
      <c r="B68" s="172">
        <v>70095</v>
      </c>
      <c r="C68" s="172"/>
      <c r="D68" s="172" t="s">
        <v>183</v>
      </c>
      <c r="E68" s="173">
        <f>SUM(E69:E71)</f>
        <v>0</v>
      </c>
      <c r="F68" s="173">
        <f>SUM(F69:F71)</f>
        <v>0</v>
      </c>
    </row>
    <row r="69" spans="1:6" s="164" customFormat="1" ht="19.5" customHeight="1" hidden="1">
      <c r="A69" s="159"/>
      <c r="B69" s="160"/>
      <c r="C69" s="161" t="s">
        <v>196</v>
      </c>
      <c r="D69" s="162" t="s">
        <v>197</v>
      </c>
      <c r="E69" s="163"/>
      <c r="F69" s="163"/>
    </row>
    <row r="70" spans="1:6" s="164" customFormat="1" ht="19.5" customHeight="1" hidden="1">
      <c r="A70" s="159"/>
      <c r="B70" s="165"/>
      <c r="C70" s="166" t="s">
        <v>161</v>
      </c>
      <c r="D70" s="167" t="s">
        <v>162</v>
      </c>
      <c r="E70" s="168"/>
      <c r="F70" s="168"/>
    </row>
    <row r="71" spans="1:6" s="164" customFormat="1" ht="19.5" customHeight="1" hidden="1" thickBot="1">
      <c r="A71" s="159"/>
      <c r="B71" s="165"/>
      <c r="C71" s="170" t="s">
        <v>200</v>
      </c>
      <c r="D71" s="167" t="s">
        <v>201</v>
      </c>
      <c r="E71" s="168"/>
      <c r="F71" s="168"/>
    </row>
    <row r="72" spans="1:6" s="153" customFormat="1" ht="20.25" customHeight="1" hidden="1" thickBot="1">
      <c r="A72" s="151">
        <v>710</v>
      </c>
      <c r="B72" s="200"/>
      <c r="C72" s="151"/>
      <c r="D72" s="151" t="s">
        <v>219</v>
      </c>
      <c r="E72" s="152"/>
      <c r="F72" s="152">
        <f>F73</f>
        <v>0</v>
      </c>
    </row>
    <row r="73" spans="1:6" s="158" customFormat="1" ht="18.75" customHeight="1" hidden="1">
      <c r="A73" s="204"/>
      <c r="B73" s="156">
        <v>71004</v>
      </c>
      <c r="C73" s="156"/>
      <c r="D73" s="156" t="s">
        <v>220</v>
      </c>
      <c r="E73" s="157"/>
      <c r="F73" s="157">
        <f>F74</f>
        <v>0</v>
      </c>
    </row>
    <row r="74" spans="1:6" s="164" customFormat="1" ht="21.75" customHeight="1" hidden="1">
      <c r="A74" s="183"/>
      <c r="B74" s="212"/>
      <c r="C74" s="185" t="s">
        <v>161</v>
      </c>
      <c r="D74" s="186" t="s">
        <v>162</v>
      </c>
      <c r="E74" s="187"/>
      <c r="F74" s="187"/>
    </row>
    <row r="75" spans="1:6" s="153" customFormat="1" ht="26.25" customHeight="1" thickBot="1">
      <c r="A75" s="412">
        <v>750</v>
      </c>
      <c r="B75" s="533" t="s">
        <v>221</v>
      </c>
      <c r="C75" s="534"/>
      <c r="D75" s="535"/>
      <c r="E75" s="152">
        <f>E88+E76+E82+E119</f>
        <v>0</v>
      </c>
      <c r="F75" s="306">
        <f>F88+F76+F82+F119</f>
        <v>4500</v>
      </c>
    </row>
    <row r="76" spans="1:6" s="158" customFormat="1" ht="18.75" customHeight="1" hidden="1">
      <c r="A76" s="296"/>
      <c r="B76" s="201">
        <v>75011</v>
      </c>
      <c r="C76" s="514" t="s">
        <v>222</v>
      </c>
      <c r="D76" s="515"/>
      <c r="E76" s="202">
        <f>SUM(E77:E78)</f>
        <v>0</v>
      </c>
      <c r="F76" s="202">
        <f>SUM(F79:F81)</f>
        <v>0</v>
      </c>
    </row>
    <row r="77" spans="1:6" s="164" customFormat="1" ht="51" hidden="1">
      <c r="A77" s="303"/>
      <c r="B77" s="317"/>
      <c r="C77" s="470" t="s">
        <v>223</v>
      </c>
      <c r="D77" s="181" t="s">
        <v>224</v>
      </c>
      <c r="E77" s="179"/>
      <c r="F77" s="163"/>
    </row>
    <row r="78" spans="1:6" s="164" customFormat="1" ht="38.25" hidden="1">
      <c r="A78" s="303"/>
      <c r="B78" s="317"/>
      <c r="C78" s="248" t="s">
        <v>225</v>
      </c>
      <c r="D78" s="175" t="s">
        <v>226</v>
      </c>
      <c r="E78" s="176"/>
      <c r="F78" s="168"/>
    </row>
    <row r="79" spans="1:6" s="164" customFormat="1" ht="16.5" customHeight="1" hidden="1">
      <c r="A79" s="303"/>
      <c r="B79" s="189"/>
      <c r="C79" s="309" t="s">
        <v>149</v>
      </c>
      <c r="D79" s="167" t="s">
        <v>150</v>
      </c>
      <c r="E79" s="168"/>
      <c r="F79" s="168"/>
    </row>
    <row r="80" spans="1:6" s="164" customFormat="1" ht="16.5" customHeight="1" hidden="1">
      <c r="A80" s="303"/>
      <c r="B80" s="189"/>
      <c r="C80" s="310" t="s">
        <v>153</v>
      </c>
      <c r="D80" s="167" t="s">
        <v>154</v>
      </c>
      <c r="E80" s="168"/>
      <c r="F80" s="168"/>
    </row>
    <row r="81" spans="1:6" s="164" customFormat="1" ht="16.5" customHeight="1" hidden="1">
      <c r="A81" s="303"/>
      <c r="B81" s="189"/>
      <c r="C81" s="311" t="s">
        <v>155</v>
      </c>
      <c r="D81" s="167" t="s">
        <v>156</v>
      </c>
      <c r="E81" s="168"/>
      <c r="F81" s="168"/>
    </row>
    <row r="82" spans="1:6" s="158" customFormat="1" ht="22.5" customHeight="1" hidden="1">
      <c r="A82" s="296"/>
      <c r="B82" s="293">
        <v>75022</v>
      </c>
      <c r="C82" s="300"/>
      <c r="D82" s="172" t="s">
        <v>227</v>
      </c>
      <c r="E82" s="173"/>
      <c r="F82" s="173">
        <f>SUM(F83:F87)</f>
        <v>0</v>
      </c>
    </row>
    <row r="83" spans="1:6" s="164" customFormat="1" ht="15.75" customHeight="1" hidden="1">
      <c r="A83" s="303"/>
      <c r="B83" s="189"/>
      <c r="C83" s="309" t="s">
        <v>228</v>
      </c>
      <c r="D83" s="162" t="s">
        <v>229</v>
      </c>
      <c r="E83" s="163"/>
      <c r="F83" s="163"/>
    </row>
    <row r="84" spans="1:6" s="164" customFormat="1" ht="15.75" customHeight="1" hidden="1">
      <c r="A84" s="303"/>
      <c r="B84" s="189"/>
      <c r="C84" s="310" t="s">
        <v>159</v>
      </c>
      <c r="D84" s="167" t="s">
        <v>160</v>
      </c>
      <c r="E84" s="168"/>
      <c r="F84" s="168"/>
    </row>
    <row r="85" spans="1:6" s="164" customFormat="1" ht="15.75" customHeight="1" hidden="1">
      <c r="A85" s="303"/>
      <c r="B85" s="189"/>
      <c r="C85" s="310" t="s">
        <v>230</v>
      </c>
      <c r="D85" s="167" t="s">
        <v>231</v>
      </c>
      <c r="E85" s="168"/>
      <c r="F85" s="168"/>
    </row>
    <row r="86" spans="1:6" s="164" customFormat="1" ht="15.75" customHeight="1" hidden="1">
      <c r="A86" s="303"/>
      <c r="B86" s="189"/>
      <c r="C86" s="310" t="s">
        <v>161</v>
      </c>
      <c r="D86" s="167" t="s">
        <v>162</v>
      </c>
      <c r="E86" s="168"/>
      <c r="F86" s="168"/>
    </row>
    <row r="87" spans="1:6" s="164" customFormat="1" ht="15.75" customHeight="1" hidden="1">
      <c r="A87" s="303"/>
      <c r="B87" s="189"/>
      <c r="C87" s="311" t="s">
        <v>232</v>
      </c>
      <c r="D87" s="167" t="s">
        <v>233</v>
      </c>
      <c r="E87" s="168"/>
      <c r="F87" s="168"/>
    </row>
    <row r="88" spans="1:6" s="158" customFormat="1" ht="22.5" customHeight="1">
      <c r="A88" s="296"/>
      <c r="B88" s="172">
        <v>75023</v>
      </c>
      <c r="C88" s="516" t="s">
        <v>234</v>
      </c>
      <c r="D88" s="523"/>
      <c r="E88" s="173">
        <f>SUM(E89:E91)</f>
        <v>0</v>
      </c>
      <c r="F88" s="173">
        <f>F89</f>
        <v>4500</v>
      </c>
    </row>
    <row r="89" spans="1:6" s="164" customFormat="1" ht="26.25" thickBot="1">
      <c r="A89" s="439"/>
      <c r="B89" s="357"/>
      <c r="C89" s="248" t="s">
        <v>235</v>
      </c>
      <c r="D89" s="348" t="s">
        <v>236</v>
      </c>
      <c r="E89" s="249"/>
      <c r="F89" s="249">
        <v>4500</v>
      </c>
    </row>
    <row r="90" spans="1:6" s="164" customFormat="1" ht="19.5" customHeight="1" hidden="1" thickBot="1">
      <c r="A90" s="303"/>
      <c r="B90" s="317"/>
      <c r="C90" s="501" t="s">
        <v>213</v>
      </c>
      <c r="D90" s="502" t="s">
        <v>214</v>
      </c>
      <c r="E90" s="187"/>
      <c r="F90" s="187"/>
    </row>
    <row r="91" spans="1:6" s="164" customFormat="1" ht="39" hidden="1" thickBot="1">
      <c r="A91" s="221"/>
      <c r="B91" s="216"/>
      <c r="C91" s="216">
        <v>6298</v>
      </c>
      <c r="D91" s="181" t="s">
        <v>170</v>
      </c>
      <c r="E91" s="179"/>
      <c r="F91" s="163"/>
    </row>
    <row r="92" spans="1:6" s="164" customFormat="1" ht="17.25" customHeight="1" hidden="1">
      <c r="A92" s="159"/>
      <c r="B92" s="165"/>
      <c r="C92" s="166" t="s">
        <v>237</v>
      </c>
      <c r="D92" s="167" t="s">
        <v>238</v>
      </c>
      <c r="E92" s="168"/>
      <c r="F92" s="168"/>
    </row>
    <row r="93" spans="1:6" s="164" customFormat="1" ht="17.25" customHeight="1" hidden="1">
      <c r="A93" s="159"/>
      <c r="B93" s="165"/>
      <c r="C93" s="166" t="s">
        <v>149</v>
      </c>
      <c r="D93" s="167" t="s">
        <v>150</v>
      </c>
      <c r="E93" s="168"/>
      <c r="F93" s="168"/>
    </row>
    <row r="94" spans="1:6" s="164" customFormat="1" ht="17.25" customHeight="1" hidden="1">
      <c r="A94" s="159"/>
      <c r="B94" s="165"/>
      <c r="C94" s="166" t="s">
        <v>151</v>
      </c>
      <c r="D94" s="167" t="s">
        <v>152</v>
      </c>
      <c r="E94" s="168"/>
      <c r="F94" s="168"/>
    </row>
    <row r="95" spans="1:6" s="164" customFormat="1" ht="17.25" customHeight="1" hidden="1">
      <c r="A95" s="159"/>
      <c r="B95" s="165"/>
      <c r="C95" s="166" t="s">
        <v>153</v>
      </c>
      <c r="D95" s="167" t="s">
        <v>154</v>
      </c>
      <c r="E95" s="168"/>
      <c r="F95" s="168"/>
    </row>
    <row r="96" spans="1:6" s="164" customFormat="1" ht="17.25" customHeight="1" hidden="1">
      <c r="A96" s="159"/>
      <c r="B96" s="165"/>
      <c r="C96" s="166" t="s">
        <v>155</v>
      </c>
      <c r="D96" s="167" t="s">
        <v>156</v>
      </c>
      <c r="E96" s="168"/>
      <c r="F96" s="168"/>
    </row>
    <row r="97" spans="1:6" s="164" customFormat="1" ht="17.25" customHeight="1" hidden="1">
      <c r="A97" s="159"/>
      <c r="B97" s="165"/>
      <c r="C97" s="166" t="s">
        <v>239</v>
      </c>
      <c r="D97" s="167" t="s">
        <v>240</v>
      </c>
      <c r="E97" s="168"/>
      <c r="F97" s="168"/>
    </row>
    <row r="98" spans="1:6" s="164" customFormat="1" ht="17.25" customHeight="1" hidden="1">
      <c r="A98" s="159"/>
      <c r="B98" s="165"/>
      <c r="C98" s="166" t="s">
        <v>157</v>
      </c>
      <c r="D98" s="167" t="s">
        <v>158</v>
      </c>
      <c r="E98" s="168"/>
      <c r="F98" s="168"/>
    </row>
    <row r="99" spans="1:6" s="164" customFormat="1" ht="17.25" customHeight="1" hidden="1">
      <c r="A99" s="159"/>
      <c r="B99" s="165"/>
      <c r="C99" s="166" t="s">
        <v>159</v>
      </c>
      <c r="D99" s="167" t="s">
        <v>160</v>
      </c>
      <c r="E99" s="168"/>
      <c r="F99" s="168"/>
    </row>
    <row r="100" spans="1:6" s="164" customFormat="1" ht="17.25" customHeight="1" hidden="1">
      <c r="A100" s="159"/>
      <c r="B100" s="165"/>
      <c r="C100" s="166" t="s">
        <v>196</v>
      </c>
      <c r="D100" s="167" t="s">
        <v>197</v>
      </c>
      <c r="E100" s="168"/>
      <c r="F100" s="168"/>
    </row>
    <row r="101" spans="1:6" s="164" customFormat="1" ht="17.25" customHeight="1" hidden="1">
      <c r="A101" s="159"/>
      <c r="B101" s="165"/>
      <c r="C101" s="166" t="s">
        <v>205</v>
      </c>
      <c r="D101" s="167" t="s">
        <v>206</v>
      </c>
      <c r="E101" s="168"/>
      <c r="F101" s="168"/>
    </row>
    <row r="102" spans="1:6" s="164" customFormat="1" ht="17.25" customHeight="1" hidden="1">
      <c r="A102" s="159"/>
      <c r="B102" s="165"/>
      <c r="C102" s="166" t="s">
        <v>241</v>
      </c>
      <c r="D102" s="167" t="s">
        <v>242</v>
      </c>
      <c r="E102" s="168"/>
      <c r="F102" s="168"/>
    </row>
    <row r="103" spans="1:6" s="164" customFormat="1" ht="17.25" customHeight="1" hidden="1">
      <c r="A103" s="159"/>
      <c r="B103" s="165"/>
      <c r="C103" s="166" t="s">
        <v>161</v>
      </c>
      <c r="D103" s="167" t="s">
        <v>162</v>
      </c>
      <c r="E103" s="168"/>
      <c r="F103" s="168"/>
    </row>
    <row r="104" spans="1:6" s="164" customFormat="1" ht="17.25" customHeight="1" hidden="1">
      <c r="A104" s="159"/>
      <c r="B104" s="165"/>
      <c r="C104" s="166" t="s">
        <v>243</v>
      </c>
      <c r="D104" s="167" t="s">
        <v>244</v>
      </c>
      <c r="E104" s="168"/>
      <c r="F104" s="168"/>
    </row>
    <row r="105" spans="1:6" s="164" customFormat="1" ht="25.5" hidden="1">
      <c r="A105" s="159"/>
      <c r="B105" s="165"/>
      <c r="C105" s="166" t="s">
        <v>245</v>
      </c>
      <c r="D105" s="175" t="s">
        <v>246</v>
      </c>
      <c r="E105" s="168"/>
      <c r="F105" s="168"/>
    </row>
    <row r="106" spans="1:6" s="164" customFormat="1" ht="25.5" hidden="1">
      <c r="A106" s="159"/>
      <c r="B106" s="165"/>
      <c r="C106" s="166" t="s">
        <v>247</v>
      </c>
      <c r="D106" s="175" t="s">
        <v>248</v>
      </c>
      <c r="E106" s="168"/>
      <c r="F106" s="168"/>
    </row>
    <row r="107" spans="1:6" s="164" customFormat="1" ht="25.5" hidden="1">
      <c r="A107" s="159"/>
      <c r="B107" s="165"/>
      <c r="C107" s="166" t="s">
        <v>215</v>
      </c>
      <c r="D107" s="175" t="s">
        <v>216</v>
      </c>
      <c r="E107" s="168"/>
      <c r="F107" s="168"/>
    </row>
    <row r="108" spans="1:6" s="164" customFormat="1" ht="16.5" customHeight="1" hidden="1">
      <c r="A108" s="159"/>
      <c r="B108" s="165"/>
      <c r="C108" s="166" t="s">
        <v>232</v>
      </c>
      <c r="D108" s="167" t="s">
        <v>233</v>
      </c>
      <c r="E108" s="168"/>
      <c r="F108" s="168"/>
    </row>
    <row r="109" spans="1:6" s="164" customFormat="1" ht="16.5" customHeight="1" hidden="1">
      <c r="A109" s="159"/>
      <c r="B109" s="165"/>
      <c r="C109" s="166" t="s">
        <v>200</v>
      </c>
      <c r="D109" s="167" t="s">
        <v>201</v>
      </c>
      <c r="E109" s="168"/>
      <c r="F109" s="168"/>
    </row>
    <row r="110" spans="1:6" s="164" customFormat="1" ht="14.25" customHeight="1" hidden="1">
      <c r="A110" s="183"/>
      <c r="B110" s="217"/>
      <c r="C110" s="218" t="s">
        <v>163</v>
      </c>
      <c r="D110" s="219" t="s">
        <v>164</v>
      </c>
      <c r="E110" s="220"/>
      <c r="F110" s="220"/>
    </row>
    <row r="111" spans="1:6" s="164" customFormat="1" ht="12" customHeight="1" hidden="1">
      <c r="A111" s="188"/>
      <c r="B111" s="189"/>
      <c r="C111" s="190"/>
      <c r="D111" s="191"/>
      <c r="E111" s="192"/>
      <c r="F111" s="192"/>
    </row>
    <row r="112" spans="1:6" s="148" customFormat="1" ht="7.5" customHeight="1" hidden="1">
      <c r="A112" s="193">
        <v>1</v>
      </c>
      <c r="B112" s="193">
        <v>2</v>
      </c>
      <c r="C112" s="193">
        <v>3</v>
      </c>
      <c r="D112" s="193">
        <v>4</v>
      </c>
      <c r="E112" s="193">
        <v>5</v>
      </c>
      <c r="F112" s="193">
        <v>6</v>
      </c>
    </row>
    <row r="113" spans="1:6" s="164" customFormat="1" ht="25.5" hidden="1">
      <c r="A113" s="221"/>
      <c r="B113" s="160"/>
      <c r="C113" s="161" t="s">
        <v>249</v>
      </c>
      <c r="D113" s="181" t="s">
        <v>250</v>
      </c>
      <c r="E113" s="163"/>
      <c r="F113" s="163"/>
    </row>
    <row r="114" spans="1:6" s="164" customFormat="1" ht="25.5" hidden="1">
      <c r="A114" s="159"/>
      <c r="B114" s="165"/>
      <c r="C114" s="166" t="s">
        <v>251</v>
      </c>
      <c r="D114" s="175" t="s">
        <v>252</v>
      </c>
      <c r="E114" s="168"/>
      <c r="F114" s="168"/>
    </row>
    <row r="115" spans="1:6" s="164" customFormat="1" ht="19.5" customHeight="1" hidden="1">
      <c r="A115" s="159"/>
      <c r="B115" s="165"/>
      <c r="C115" s="166" t="s">
        <v>171</v>
      </c>
      <c r="D115" s="167" t="s">
        <v>172</v>
      </c>
      <c r="E115" s="168"/>
      <c r="F115" s="168"/>
    </row>
    <row r="116" spans="1:6" s="164" customFormat="1" ht="25.5" hidden="1">
      <c r="A116" s="159"/>
      <c r="B116" s="165"/>
      <c r="C116" s="166" t="s">
        <v>253</v>
      </c>
      <c r="D116" s="175" t="s">
        <v>254</v>
      </c>
      <c r="E116" s="168"/>
      <c r="F116" s="168"/>
    </row>
    <row r="117" spans="1:6" s="164" customFormat="1" ht="17.25" customHeight="1" hidden="1">
      <c r="A117" s="159"/>
      <c r="B117" s="165"/>
      <c r="C117" s="166" t="s">
        <v>173</v>
      </c>
      <c r="D117" s="167" t="s">
        <v>172</v>
      </c>
      <c r="E117" s="168"/>
      <c r="F117" s="168"/>
    </row>
    <row r="118" spans="1:6" s="164" customFormat="1" ht="17.25" customHeight="1" hidden="1">
      <c r="A118" s="169"/>
      <c r="B118" s="165"/>
      <c r="C118" s="170" t="s">
        <v>255</v>
      </c>
      <c r="D118" s="167" t="s">
        <v>172</v>
      </c>
      <c r="E118" s="168"/>
      <c r="F118" s="168"/>
    </row>
    <row r="119" spans="1:6" s="158" customFormat="1" ht="22.5" customHeight="1" hidden="1">
      <c r="A119" s="215"/>
      <c r="B119" s="172">
        <v>75075</v>
      </c>
      <c r="C119" s="172"/>
      <c r="D119" s="172" t="s">
        <v>256</v>
      </c>
      <c r="E119" s="173"/>
      <c r="F119" s="173">
        <f>SUM(F120:F124)</f>
        <v>0</v>
      </c>
    </row>
    <row r="120" spans="1:6" s="164" customFormat="1" ht="17.25" customHeight="1" hidden="1">
      <c r="A120" s="159"/>
      <c r="B120" s="160"/>
      <c r="C120" s="161" t="s">
        <v>157</v>
      </c>
      <c r="D120" s="162" t="s">
        <v>158</v>
      </c>
      <c r="E120" s="163"/>
      <c r="F120" s="163"/>
    </row>
    <row r="121" spans="1:6" s="164" customFormat="1" ht="17.25" customHeight="1" hidden="1">
      <c r="A121" s="159"/>
      <c r="B121" s="165"/>
      <c r="C121" s="166" t="s">
        <v>159</v>
      </c>
      <c r="D121" s="167" t="s">
        <v>160</v>
      </c>
      <c r="E121" s="168"/>
      <c r="F121" s="168"/>
    </row>
    <row r="122" spans="1:6" s="164" customFormat="1" ht="17.25" customHeight="1" hidden="1">
      <c r="A122" s="159"/>
      <c r="B122" s="165"/>
      <c r="C122" s="166" t="s">
        <v>230</v>
      </c>
      <c r="D122" s="167" t="s">
        <v>231</v>
      </c>
      <c r="E122" s="168"/>
      <c r="F122" s="168"/>
    </row>
    <row r="123" spans="1:6" s="164" customFormat="1" ht="17.25" customHeight="1" hidden="1">
      <c r="A123" s="159"/>
      <c r="B123" s="165"/>
      <c r="C123" s="166" t="s">
        <v>161</v>
      </c>
      <c r="D123" s="167" t="s">
        <v>162</v>
      </c>
      <c r="E123" s="168"/>
      <c r="F123" s="168"/>
    </row>
    <row r="124" spans="1:6" s="164" customFormat="1" ht="17.25" customHeight="1" hidden="1" thickBot="1">
      <c r="A124" s="159"/>
      <c r="B124" s="165"/>
      <c r="C124" s="170" t="s">
        <v>200</v>
      </c>
      <c r="D124" s="167" t="s">
        <v>201</v>
      </c>
      <c r="E124" s="168"/>
      <c r="F124" s="168"/>
    </row>
    <row r="125" spans="1:6" s="153" customFormat="1" ht="60.75" hidden="1" thickBot="1">
      <c r="A125" s="151">
        <v>751</v>
      </c>
      <c r="B125" s="200"/>
      <c r="C125" s="151"/>
      <c r="D125" s="222" t="s">
        <v>257</v>
      </c>
      <c r="E125" s="152">
        <f>E126+E131</f>
        <v>0</v>
      </c>
      <c r="F125" s="152">
        <f>F126+F131</f>
        <v>0</v>
      </c>
    </row>
    <row r="126" spans="1:6" s="158" customFormat="1" ht="28.5" hidden="1">
      <c r="A126" s="204"/>
      <c r="B126" s="156">
        <v>75101</v>
      </c>
      <c r="C126" s="156"/>
      <c r="D126" s="223" t="s">
        <v>258</v>
      </c>
      <c r="E126" s="157">
        <f>E127</f>
        <v>0</v>
      </c>
      <c r="F126" s="157">
        <f>SUM(F128:F130)</f>
        <v>0</v>
      </c>
    </row>
    <row r="127" spans="1:6" s="164" customFormat="1" ht="51" hidden="1">
      <c r="A127" s="169"/>
      <c r="B127" s="214"/>
      <c r="C127" s="161" t="s">
        <v>223</v>
      </c>
      <c r="D127" s="206" t="s">
        <v>224</v>
      </c>
      <c r="E127" s="179"/>
      <c r="F127" s="163"/>
    </row>
    <row r="128" spans="1:6" s="164" customFormat="1" ht="17.25" customHeight="1" hidden="1">
      <c r="A128" s="159"/>
      <c r="B128" s="165"/>
      <c r="C128" s="166" t="s">
        <v>153</v>
      </c>
      <c r="D128" s="167" t="s">
        <v>154</v>
      </c>
      <c r="E128" s="168"/>
      <c r="F128" s="168"/>
    </row>
    <row r="129" spans="1:6" s="164" customFormat="1" ht="17.25" customHeight="1" hidden="1">
      <c r="A129" s="159"/>
      <c r="B129" s="165"/>
      <c r="C129" s="166" t="s">
        <v>155</v>
      </c>
      <c r="D129" s="167" t="s">
        <v>156</v>
      </c>
      <c r="E129" s="168"/>
      <c r="F129" s="168"/>
    </row>
    <row r="130" spans="1:6" s="164" customFormat="1" ht="17.25" customHeight="1" hidden="1">
      <c r="A130" s="159"/>
      <c r="B130" s="165"/>
      <c r="C130" s="170" t="s">
        <v>157</v>
      </c>
      <c r="D130" s="167" t="s">
        <v>158</v>
      </c>
      <c r="E130" s="168"/>
      <c r="F130" s="168"/>
    </row>
    <row r="131" spans="1:6" s="158" customFormat="1" ht="54" customHeight="1" hidden="1">
      <c r="A131" s="215"/>
      <c r="B131" s="172">
        <v>75109</v>
      </c>
      <c r="C131" s="172"/>
      <c r="D131" s="224" t="s">
        <v>259</v>
      </c>
      <c r="E131" s="173">
        <f>E132</f>
        <v>0</v>
      </c>
      <c r="F131" s="173">
        <f>SUM(F133:F139)</f>
        <v>0</v>
      </c>
    </row>
    <row r="132" spans="1:6" s="164" customFormat="1" ht="51" hidden="1">
      <c r="A132" s="159"/>
      <c r="B132" s="216"/>
      <c r="C132" s="180" t="s">
        <v>223</v>
      </c>
      <c r="D132" s="181" t="s">
        <v>224</v>
      </c>
      <c r="E132" s="179"/>
      <c r="F132" s="163"/>
    </row>
    <row r="133" spans="1:6" s="164" customFormat="1" ht="17.25" customHeight="1" hidden="1">
      <c r="A133" s="159"/>
      <c r="B133" s="165"/>
      <c r="C133" s="166" t="s">
        <v>228</v>
      </c>
      <c r="D133" s="167" t="s">
        <v>229</v>
      </c>
      <c r="E133" s="168"/>
      <c r="F133" s="168"/>
    </row>
    <row r="134" spans="1:6" s="164" customFormat="1" ht="17.25" customHeight="1" hidden="1">
      <c r="A134" s="159"/>
      <c r="B134" s="165"/>
      <c r="C134" s="166" t="s">
        <v>153</v>
      </c>
      <c r="D134" s="167" t="s">
        <v>154</v>
      </c>
      <c r="E134" s="168"/>
      <c r="F134" s="168"/>
    </row>
    <row r="135" spans="1:6" s="164" customFormat="1" ht="17.25" customHeight="1" hidden="1">
      <c r="A135" s="159"/>
      <c r="B135" s="165"/>
      <c r="C135" s="166" t="s">
        <v>155</v>
      </c>
      <c r="D135" s="167" t="s">
        <v>156</v>
      </c>
      <c r="E135" s="168"/>
      <c r="F135" s="168"/>
    </row>
    <row r="136" spans="1:6" s="164" customFormat="1" ht="17.25" customHeight="1" hidden="1">
      <c r="A136" s="159"/>
      <c r="B136" s="165"/>
      <c r="C136" s="166" t="s">
        <v>157</v>
      </c>
      <c r="D136" s="167" t="s">
        <v>158</v>
      </c>
      <c r="E136" s="168"/>
      <c r="F136" s="168"/>
    </row>
    <row r="137" spans="1:6" s="164" customFormat="1" ht="17.25" customHeight="1" hidden="1">
      <c r="A137" s="159"/>
      <c r="B137" s="165"/>
      <c r="C137" s="166" t="s">
        <v>159</v>
      </c>
      <c r="D137" s="167" t="s">
        <v>160</v>
      </c>
      <c r="E137" s="168"/>
      <c r="F137" s="168"/>
    </row>
    <row r="138" spans="1:6" s="164" customFormat="1" ht="17.25" customHeight="1" hidden="1">
      <c r="A138" s="159"/>
      <c r="B138" s="165"/>
      <c r="C138" s="166" t="s">
        <v>196</v>
      </c>
      <c r="D138" s="167" t="s">
        <v>197</v>
      </c>
      <c r="E138" s="168"/>
      <c r="F138" s="168"/>
    </row>
    <row r="139" spans="1:6" s="164" customFormat="1" ht="17.25" customHeight="1" hidden="1" thickBot="1">
      <c r="A139" s="159"/>
      <c r="B139" s="165"/>
      <c r="C139" s="170" t="s">
        <v>161</v>
      </c>
      <c r="D139" s="167" t="s">
        <v>162</v>
      </c>
      <c r="E139" s="168"/>
      <c r="F139" s="168"/>
    </row>
    <row r="140" spans="1:6" s="153" customFormat="1" ht="23.25" customHeight="1" hidden="1" thickBot="1">
      <c r="A140" s="225">
        <v>752</v>
      </c>
      <c r="B140" s="200"/>
      <c r="C140" s="151"/>
      <c r="D140" s="222" t="s">
        <v>260</v>
      </c>
      <c r="E140" s="152">
        <f>E141</f>
        <v>0</v>
      </c>
      <c r="F140" s="152">
        <f>F141</f>
        <v>0</v>
      </c>
    </row>
    <row r="141" spans="1:6" s="158" customFormat="1" ht="23.25" customHeight="1" hidden="1">
      <c r="A141" s="199"/>
      <c r="B141" s="226">
        <v>75212</v>
      </c>
      <c r="C141" s="226"/>
      <c r="D141" s="227" t="s">
        <v>261</v>
      </c>
      <c r="E141" s="228">
        <f>SUM(E142:E146)-E144</f>
        <v>0</v>
      </c>
      <c r="F141" s="228">
        <f>SUM(F142:F146)-F144</f>
        <v>0</v>
      </c>
    </row>
    <row r="142" spans="1:6" s="164" customFormat="1" ht="51" hidden="1">
      <c r="A142" s="183"/>
      <c r="B142" s="229"/>
      <c r="C142" s="218" t="s">
        <v>223</v>
      </c>
      <c r="D142" s="230" t="s">
        <v>224</v>
      </c>
      <c r="E142" s="220"/>
      <c r="F142" s="220"/>
    </row>
    <row r="143" spans="1:6" s="164" customFormat="1" ht="12.75" customHeight="1" hidden="1">
      <c r="A143" s="188"/>
      <c r="B143" s="189"/>
      <c r="C143" s="190"/>
      <c r="D143" s="191"/>
      <c r="E143" s="192"/>
      <c r="F143" s="192"/>
    </row>
    <row r="144" spans="1:6" s="148" customFormat="1" ht="7.5" customHeight="1" hidden="1">
      <c r="A144" s="193">
        <v>1</v>
      </c>
      <c r="B144" s="193">
        <v>2</v>
      </c>
      <c r="C144" s="193">
        <v>3</v>
      </c>
      <c r="D144" s="193">
        <v>4</v>
      </c>
      <c r="E144" s="193">
        <v>5</v>
      </c>
      <c r="F144" s="193">
        <v>6</v>
      </c>
    </row>
    <row r="145" spans="1:6" s="164" customFormat="1" ht="38.25" hidden="1">
      <c r="A145" s="231"/>
      <c r="B145" s="232"/>
      <c r="C145" s="185" t="s">
        <v>203</v>
      </c>
      <c r="D145" s="186" t="s">
        <v>204</v>
      </c>
      <c r="E145" s="187"/>
      <c r="F145" s="187"/>
    </row>
    <row r="146" spans="1:6" s="164" customFormat="1" ht="16.5" customHeight="1" hidden="1" thickBot="1">
      <c r="A146" s="221"/>
      <c r="B146" s="233"/>
      <c r="C146" s="180" t="s">
        <v>161</v>
      </c>
      <c r="D146" s="181" t="s">
        <v>162</v>
      </c>
      <c r="E146" s="163"/>
      <c r="F146" s="163"/>
    </row>
    <row r="147" spans="1:6" s="153" customFormat="1" ht="33" customHeight="1" thickBot="1">
      <c r="A147" s="225">
        <v>754</v>
      </c>
      <c r="B147" s="524" t="s">
        <v>262</v>
      </c>
      <c r="C147" s="525"/>
      <c r="D147" s="526"/>
      <c r="E147" s="152">
        <f>E150</f>
        <v>11500</v>
      </c>
      <c r="F147" s="152">
        <f>F163+F148+F150+F169</f>
        <v>0</v>
      </c>
    </row>
    <row r="148" spans="1:6" s="158" customFormat="1" ht="21" customHeight="1" hidden="1">
      <c r="A148" s="199"/>
      <c r="B148" s="156">
        <v>75403</v>
      </c>
      <c r="C148" s="156"/>
      <c r="D148" s="223" t="s">
        <v>263</v>
      </c>
      <c r="E148" s="157">
        <f>E149</f>
        <v>0</v>
      </c>
      <c r="F148" s="157">
        <f>F149</f>
        <v>0</v>
      </c>
    </row>
    <row r="149" spans="1:6" s="164" customFormat="1" ht="21.75" customHeight="1" hidden="1">
      <c r="A149" s="169"/>
      <c r="B149" s="216"/>
      <c r="C149" s="180" t="s">
        <v>159</v>
      </c>
      <c r="D149" s="181" t="s">
        <v>160</v>
      </c>
      <c r="E149" s="163"/>
      <c r="F149" s="163"/>
    </row>
    <row r="150" spans="1:6" s="158" customFormat="1" ht="24" customHeight="1">
      <c r="A150" s="199"/>
      <c r="B150" s="172">
        <v>75412</v>
      </c>
      <c r="C150" s="529" t="s">
        <v>264</v>
      </c>
      <c r="D150" s="530"/>
      <c r="E150" s="173">
        <f>E151</f>
        <v>11500</v>
      </c>
      <c r="F150" s="173">
        <f>F151</f>
        <v>0</v>
      </c>
    </row>
    <row r="151" spans="1:6" s="164" customFormat="1" ht="38.25">
      <c r="A151" s="315"/>
      <c r="B151" s="189"/>
      <c r="C151" s="248" t="s">
        <v>203</v>
      </c>
      <c r="D151" s="348" t="s">
        <v>204</v>
      </c>
      <c r="E151" s="249">
        <v>11500</v>
      </c>
      <c r="F151" s="249"/>
    </row>
    <row r="152" spans="1:6" s="164" customFormat="1" ht="16.5" customHeight="1" hidden="1">
      <c r="A152" s="159"/>
      <c r="B152" s="160"/>
      <c r="C152" s="161" t="s">
        <v>228</v>
      </c>
      <c r="D152" s="162" t="s">
        <v>229</v>
      </c>
      <c r="E152" s="163"/>
      <c r="F152" s="163"/>
    </row>
    <row r="153" spans="1:6" s="164" customFormat="1" ht="16.5" customHeight="1" hidden="1">
      <c r="A153" s="159"/>
      <c r="B153" s="165"/>
      <c r="C153" s="166" t="s">
        <v>153</v>
      </c>
      <c r="D153" s="167" t="s">
        <v>154</v>
      </c>
      <c r="E153" s="168"/>
      <c r="F153" s="168"/>
    </row>
    <row r="154" spans="1:6" s="164" customFormat="1" ht="16.5" customHeight="1" hidden="1">
      <c r="A154" s="159"/>
      <c r="B154" s="165"/>
      <c r="C154" s="166" t="s">
        <v>157</v>
      </c>
      <c r="D154" s="167" t="s">
        <v>158</v>
      </c>
      <c r="E154" s="168"/>
      <c r="F154" s="168"/>
    </row>
    <row r="155" spans="1:6" s="164" customFormat="1" ht="16.5" customHeight="1" hidden="1">
      <c r="A155" s="159"/>
      <c r="B155" s="165"/>
      <c r="C155" s="166" t="s">
        <v>159</v>
      </c>
      <c r="D155" s="167" t="s">
        <v>160</v>
      </c>
      <c r="E155" s="168"/>
      <c r="F155" s="168"/>
    </row>
    <row r="156" spans="1:6" s="164" customFormat="1" ht="16.5" customHeight="1" hidden="1">
      <c r="A156" s="159"/>
      <c r="B156" s="165"/>
      <c r="C156" s="166" t="s">
        <v>230</v>
      </c>
      <c r="D156" s="167" t="s">
        <v>231</v>
      </c>
      <c r="E156" s="168"/>
      <c r="F156" s="168"/>
    </row>
    <row r="157" spans="1:6" s="164" customFormat="1" ht="16.5" customHeight="1" hidden="1">
      <c r="A157" s="159"/>
      <c r="B157" s="165"/>
      <c r="C157" s="166" t="s">
        <v>196</v>
      </c>
      <c r="D157" s="167" t="s">
        <v>197</v>
      </c>
      <c r="E157" s="168"/>
      <c r="F157" s="168"/>
    </row>
    <row r="158" spans="1:6" s="164" customFormat="1" ht="16.5" customHeight="1" hidden="1">
      <c r="A158" s="159"/>
      <c r="B158" s="165"/>
      <c r="C158" s="166" t="s">
        <v>205</v>
      </c>
      <c r="D158" s="167" t="s">
        <v>206</v>
      </c>
      <c r="E158" s="168"/>
      <c r="F158" s="168"/>
    </row>
    <row r="159" spans="1:6" s="164" customFormat="1" ht="16.5" customHeight="1" hidden="1">
      <c r="A159" s="159"/>
      <c r="B159" s="165"/>
      <c r="C159" s="166" t="s">
        <v>161</v>
      </c>
      <c r="D159" s="167" t="s">
        <v>162</v>
      </c>
      <c r="E159" s="168"/>
      <c r="F159" s="168"/>
    </row>
    <row r="160" spans="1:6" s="164" customFormat="1" ht="16.5" customHeight="1" hidden="1">
      <c r="A160" s="159"/>
      <c r="B160" s="165"/>
      <c r="C160" s="166" t="s">
        <v>232</v>
      </c>
      <c r="D160" s="167" t="s">
        <v>233</v>
      </c>
      <c r="E160" s="168"/>
      <c r="F160" s="168"/>
    </row>
    <row r="161" spans="1:6" s="164" customFormat="1" ht="16.5" customHeight="1" hidden="1">
      <c r="A161" s="159"/>
      <c r="B161" s="165"/>
      <c r="C161" s="166" t="s">
        <v>200</v>
      </c>
      <c r="D161" s="167" t="s">
        <v>201</v>
      </c>
      <c r="E161" s="168"/>
      <c r="F161" s="168"/>
    </row>
    <row r="162" spans="1:6" s="164" customFormat="1" ht="25.5" hidden="1">
      <c r="A162" s="169"/>
      <c r="B162" s="165"/>
      <c r="C162" s="170" t="s">
        <v>253</v>
      </c>
      <c r="D162" s="175" t="s">
        <v>254</v>
      </c>
      <c r="E162" s="168"/>
      <c r="F162" s="168"/>
    </row>
    <row r="163" spans="1:6" s="158" customFormat="1" ht="21" customHeight="1" hidden="1">
      <c r="A163" s="235"/>
      <c r="B163" s="172">
        <v>75414</v>
      </c>
      <c r="C163" s="172"/>
      <c r="D163" s="234" t="s">
        <v>265</v>
      </c>
      <c r="E163" s="173">
        <f>E164</f>
        <v>0</v>
      </c>
      <c r="F163" s="173">
        <f>SUM(F165:F168)</f>
        <v>0</v>
      </c>
    </row>
    <row r="164" spans="1:6" s="164" customFormat="1" ht="51" hidden="1">
      <c r="A164" s="169"/>
      <c r="B164" s="214"/>
      <c r="C164" s="161" t="s">
        <v>223</v>
      </c>
      <c r="D164" s="206" t="s">
        <v>224</v>
      </c>
      <c r="E164" s="179"/>
      <c r="F164" s="163"/>
    </row>
    <row r="165" spans="1:6" s="164" customFormat="1" ht="19.5" customHeight="1" hidden="1">
      <c r="A165" s="169"/>
      <c r="B165" s="177"/>
      <c r="C165" s="166" t="s">
        <v>159</v>
      </c>
      <c r="D165" s="178" t="s">
        <v>160</v>
      </c>
      <c r="E165" s="176"/>
      <c r="F165" s="168"/>
    </row>
    <row r="166" spans="1:6" s="164" customFormat="1" ht="19.5" customHeight="1" hidden="1">
      <c r="A166" s="169"/>
      <c r="B166" s="177"/>
      <c r="C166" s="166" t="s">
        <v>161</v>
      </c>
      <c r="D166" s="178" t="s">
        <v>162</v>
      </c>
      <c r="E166" s="176"/>
      <c r="F166" s="168"/>
    </row>
    <row r="167" spans="1:6" s="164" customFormat="1" ht="25.5" hidden="1">
      <c r="A167" s="169"/>
      <c r="B167" s="177"/>
      <c r="C167" s="166" t="s">
        <v>247</v>
      </c>
      <c r="D167" s="178" t="s">
        <v>248</v>
      </c>
      <c r="E167" s="176"/>
      <c r="F167" s="168"/>
    </row>
    <row r="168" spans="1:6" s="164" customFormat="1" ht="25.5" hidden="1">
      <c r="A168" s="169"/>
      <c r="B168" s="174"/>
      <c r="C168" s="170" t="s">
        <v>249</v>
      </c>
      <c r="D168" s="175" t="s">
        <v>250</v>
      </c>
      <c r="E168" s="168"/>
      <c r="F168" s="168"/>
    </row>
    <row r="169" spans="1:6" s="158" customFormat="1" ht="21" customHeight="1" hidden="1">
      <c r="A169" s="199"/>
      <c r="B169" s="172">
        <v>75495</v>
      </c>
      <c r="C169" s="172"/>
      <c r="D169" s="234" t="s">
        <v>183</v>
      </c>
      <c r="E169" s="173">
        <f>E170</f>
        <v>0</v>
      </c>
      <c r="F169" s="173">
        <f>F170</f>
        <v>0</v>
      </c>
    </row>
    <row r="170" spans="1:6" s="164" customFormat="1" ht="19.5" customHeight="1" hidden="1" thickBot="1">
      <c r="A170" s="159"/>
      <c r="B170" s="216"/>
      <c r="C170" s="180" t="s">
        <v>159</v>
      </c>
      <c r="D170" s="181" t="s">
        <v>160</v>
      </c>
      <c r="E170" s="163"/>
      <c r="F170" s="163"/>
    </row>
    <row r="171" spans="1:6" s="164" customFormat="1" ht="26.25" customHeight="1">
      <c r="A171" s="499"/>
      <c r="B171" s="500"/>
      <c r="C171" s="500"/>
      <c r="D171" s="440" t="s">
        <v>512</v>
      </c>
      <c r="E171" s="487" t="s">
        <v>528</v>
      </c>
      <c r="F171" s="487"/>
    </row>
    <row r="172" spans="1:6" s="164" customFormat="1" ht="24" customHeight="1">
      <c r="A172" s="188"/>
      <c r="B172" s="189"/>
      <c r="C172" s="190"/>
      <c r="D172" s="191"/>
      <c r="E172" s="192"/>
      <c r="F172" s="192"/>
    </row>
    <row r="173" spans="1:6" s="148" customFormat="1" ht="7.5" customHeight="1" thickBot="1">
      <c r="A173" s="213">
        <v>1</v>
      </c>
      <c r="B173" s="213">
        <v>2</v>
      </c>
      <c r="C173" s="213">
        <v>3</v>
      </c>
      <c r="D173" s="213">
        <v>4</v>
      </c>
      <c r="E173" s="213">
        <v>5</v>
      </c>
      <c r="F173" s="213">
        <v>6</v>
      </c>
    </row>
    <row r="174" spans="1:6" s="153" customFormat="1" ht="63" customHeight="1" thickBot="1">
      <c r="A174" s="151">
        <v>756</v>
      </c>
      <c r="B174" s="524" t="s">
        <v>266</v>
      </c>
      <c r="C174" s="525"/>
      <c r="D174" s="526"/>
      <c r="E174" s="152">
        <f>E175+E177+E187+E199+E202</f>
        <v>34100</v>
      </c>
      <c r="F174" s="152">
        <f>F175+F177+F187+F199+F202+F205</f>
        <v>0</v>
      </c>
    </row>
    <row r="175" spans="1:6" s="158" customFormat="1" ht="25.5" customHeight="1" hidden="1">
      <c r="A175" s="199"/>
      <c r="B175" s="201">
        <v>75601</v>
      </c>
      <c r="C175" s="532" t="s">
        <v>267</v>
      </c>
      <c r="D175" s="522"/>
      <c r="E175" s="202">
        <f>E176</f>
        <v>0</v>
      </c>
      <c r="F175" s="202">
        <f>F176</f>
        <v>0</v>
      </c>
    </row>
    <row r="176" spans="1:6" s="164" customFormat="1" ht="25.5" hidden="1">
      <c r="A176" s="159"/>
      <c r="B176" s="216"/>
      <c r="C176" s="180" t="s">
        <v>268</v>
      </c>
      <c r="D176" s="181" t="s">
        <v>269</v>
      </c>
      <c r="E176" s="163"/>
      <c r="F176" s="163"/>
    </row>
    <row r="177" spans="1:6" s="158" customFormat="1" ht="42.75" customHeight="1" hidden="1">
      <c r="A177" s="235"/>
      <c r="B177" s="172">
        <v>75615</v>
      </c>
      <c r="C177" s="171"/>
      <c r="D177" s="234" t="s">
        <v>270</v>
      </c>
      <c r="E177" s="173">
        <f>SUM(E178:E186)-E181</f>
        <v>0</v>
      </c>
      <c r="F177" s="173">
        <f>SUM(F178:F186)-F181</f>
        <v>0</v>
      </c>
    </row>
    <row r="178" spans="1:6" s="164" customFormat="1" ht="17.25" customHeight="1" hidden="1">
      <c r="A178" s="159"/>
      <c r="B178" s="216"/>
      <c r="C178" s="161" t="s">
        <v>271</v>
      </c>
      <c r="D178" s="162" t="s">
        <v>272</v>
      </c>
      <c r="E178" s="163"/>
      <c r="F178" s="163"/>
    </row>
    <row r="179" spans="1:6" s="164" customFormat="1" ht="17.25" customHeight="1" hidden="1">
      <c r="A179" s="183"/>
      <c r="B179" s="229"/>
      <c r="C179" s="218" t="s">
        <v>273</v>
      </c>
      <c r="D179" s="219" t="s">
        <v>274</v>
      </c>
      <c r="E179" s="220"/>
      <c r="F179" s="220"/>
    </row>
    <row r="180" spans="1:6" s="164" customFormat="1" ht="8.25" customHeight="1" hidden="1">
      <c r="A180" s="188"/>
      <c r="B180" s="189"/>
      <c r="C180" s="190"/>
      <c r="D180" s="191"/>
      <c r="E180" s="192"/>
      <c r="F180" s="192"/>
    </row>
    <row r="181" spans="1:6" s="148" customFormat="1" ht="7.5" customHeight="1" hidden="1">
      <c r="A181" s="193">
        <v>1</v>
      </c>
      <c r="B181" s="193">
        <v>2</v>
      </c>
      <c r="C181" s="193">
        <v>3</v>
      </c>
      <c r="D181" s="193">
        <v>4</v>
      </c>
      <c r="E181" s="193">
        <v>5</v>
      </c>
      <c r="F181" s="193">
        <v>6</v>
      </c>
    </row>
    <row r="182" spans="1:6" s="164" customFormat="1" ht="17.25" customHeight="1" hidden="1">
      <c r="A182" s="159"/>
      <c r="B182" s="174"/>
      <c r="C182" s="166" t="s">
        <v>275</v>
      </c>
      <c r="D182" s="167" t="s">
        <v>276</v>
      </c>
      <c r="E182" s="168"/>
      <c r="F182" s="168"/>
    </row>
    <row r="183" spans="1:6" s="164" customFormat="1" ht="17.25" customHeight="1" hidden="1">
      <c r="A183" s="169"/>
      <c r="B183" s="177"/>
      <c r="C183" s="166" t="s">
        <v>277</v>
      </c>
      <c r="D183" s="210" t="s">
        <v>278</v>
      </c>
      <c r="E183" s="168"/>
      <c r="F183" s="168"/>
    </row>
    <row r="184" spans="1:6" s="164" customFormat="1" ht="17.25" customHeight="1" hidden="1">
      <c r="A184" s="169"/>
      <c r="B184" s="177"/>
      <c r="C184" s="166" t="s">
        <v>279</v>
      </c>
      <c r="D184" s="210" t="s">
        <v>280</v>
      </c>
      <c r="E184" s="176"/>
      <c r="F184" s="176"/>
    </row>
    <row r="185" spans="1:6" s="164" customFormat="1" ht="17.25" customHeight="1" hidden="1">
      <c r="A185" s="207"/>
      <c r="B185" s="214"/>
      <c r="C185" s="161" t="s">
        <v>211</v>
      </c>
      <c r="D185" s="208" t="s">
        <v>212</v>
      </c>
      <c r="E185" s="163"/>
      <c r="F185" s="163"/>
    </row>
    <row r="186" spans="1:6" s="164" customFormat="1" ht="25.5" hidden="1">
      <c r="A186" s="159"/>
      <c r="B186" s="174"/>
      <c r="C186" s="170" t="s">
        <v>281</v>
      </c>
      <c r="D186" s="175" t="s">
        <v>282</v>
      </c>
      <c r="E186" s="168"/>
      <c r="F186" s="168"/>
    </row>
    <row r="187" spans="1:6" s="158" customFormat="1" ht="60" customHeight="1">
      <c r="A187" s="296"/>
      <c r="B187" s="201">
        <v>75616</v>
      </c>
      <c r="C187" s="531" t="s">
        <v>283</v>
      </c>
      <c r="D187" s="530"/>
      <c r="E187" s="173">
        <f>SUM(E188:E198)</f>
        <v>2100</v>
      </c>
      <c r="F187" s="173">
        <f>SUM(F188:F198)</f>
        <v>0</v>
      </c>
    </row>
    <row r="188" spans="1:6" s="164" customFormat="1" ht="16.5" customHeight="1" hidden="1">
      <c r="A188" s="303"/>
      <c r="B188" s="317"/>
      <c r="C188" s="309" t="s">
        <v>271</v>
      </c>
      <c r="D188" s="162" t="s">
        <v>272</v>
      </c>
      <c r="E188" s="163"/>
      <c r="F188" s="163"/>
    </row>
    <row r="189" spans="1:6" s="164" customFormat="1" ht="16.5" customHeight="1" hidden="1">
      <c r="A189" s="303"/>
      <c r="B189" s="317"/>
      <c r="C189" s="310" t="s">
        <v>273</v>
      </c>
      <c r="D189" s="210" t="s">
        <v>274</v>
      </c>
      <c r="E189" s="168"/>
      <c r="F189" s="168"/>
    </row>
    <row r="190" spans="1:6" s="164" customFormat="1" ht="16.5" customHeight="1" hidden="1">
      <c r="A190" s="303"/>
      <c r="B190" s="317"/>
      <c r="C190" s="310" t="s">
        <v>275</v>
      </c>
      <c r="D190" s="167" t="s">
        <v>276</v>
      </c>
      <c r="E190" s="168"/>
      <c r="F190" s="168"/>
    </row>
    <row r="191" spans="1:6" s="164" customFormat="1" ht="16.5" customHeight="1" hidden="1">
      <c r="A191" s="303"/>
      <c r="B191" s="317"/>
      <c r="C191" s="310" t="s">
        <v>277</v>
      </c>
      <c r="D191" s="210" t="s">
        <v>278</v>
      </c>
      <c r="E191" s="168"/>
      <c r="F191" s="168"/>
    </row>
    <row r="192" spans="1:6" s="164" customFormat="1" ht="16.5" customHeight="1" hidden="1">
      <c r="A192" s="303"/>
      <c r="B192" s="317"/>
      <c r="C192" s="310" t="s">
        <v>284</v>
      </c>
      <c r="D192" s="210" t="s">
        <v>285</v>
      </c>
      <c r="E192" s="168"/>
      <c r="F192" s="168"/>
    </row>
    <row r="193" spans="1:6" s="164" customFormat="1" ht="24.75" customHeight="1">
      <c r="A193" s="303"/>
      <c r="B193" s="317"/>
      <c r="C193" s="450" t="s">
        <v>507</v>
      </c>
      <c r="D193" s="471" t="s">
        <v>508</v>
      </c>
      <c r="E193" s="168">
        <v>2100</v>
      </c>
      <c r="F193" s="168"/>
    </row>
    <row r="194" spans="1:6" s="164" customFormat="1" ht="16.5" customHeight="1" hidden="1">
      <c r="A194" s="207"/>
      <c r="B194" s="214"/>
      <c r="C194" s="166" t="s">
        <v>286</v>
      </c>
      <c r="D194" s="210" t="s">
        <v>287</v>
      </c>
      <c r="E194" s="168"/>
      <c r="F194" s="168"/>
    </row>
    <row r="195" spans="1:6" s="164" customFormat="1" ht="25.5" hidden="1">
      <c r="A195" s="207"/>
      <c r="B195" s="214"/>
      <c r="C195" s="161" t="s">
        <v>288</v>
      </c>
      <c r="D195" s="206" t="s">
        <v>289</v>
      </c>
      <c r="E195" s="168"/>
      <c r="F195" s="168"/>
    </row>
    <row r="196" spans="1:6" s="164" customFormat="1" ht="15.75" customHeight="1" hidden="1">
      <c r="A196" s="169"/>
      <c r="B196" s="177"/>
      <c r="C196" s="166" t="s">
        <v>279</v>
      </c>
      <c r="D196" s="210" t="s">
        <v>280</v>
      </c>
      <c r="E196" s="168"/>
      <c r="F196" s="168"/>
    </row>
    <row r="197" spans="1:6" s="164" customFormat="1" ht="15.75" customHeight="1" hidden="1">
      <c r="A197" s="169"/>
      <c r="B197" s="177"/>
      <c r="C197" s="166" t="s">
        <v>211</v>
      </c>
      <c r="D197" s="210" t="s">
        <v>212</v>
      </c>
      <c r="E197" s="168"/>
      <c r="F197" s="168"/>
    </row>
    <row r="198" spans="1:6" s="164" customFormat="1" ht="25.5" hidden="1">
      <c r="A198" s="169"/>
      <c r="B198" s="174"/>
      <c r="C198" s="170" t="s">
        <v>281</v>
      </c>
      <c r="D198" s="175" t="s">
        <v>282</v>
      </c>
      <c r="E198" s="168"/>
      <c r="F198" s="168"/>
    </row>
    <row r="199" spans="1:6" s="158" customFormat="1" ht="42.75" hidden="1">
      <c r="A199" s="235"/>
      <c r="B199" s="172">
        <v>75618</v>
      </c>
      <c r="C199" s="171"/>
      <c r="D199" s="234" t="s">
        <v>290</v>
      </c>
      <c r="E199" s="173">
        <f>SUM(E200:E201)</f>
        <v>0</v>
      </c>
      <c r="F199" s="173">
        <f>SUM(F200:F201)</f>
        <v>0</v>
      </c>
    </row>
    <row r="200" spans="1:6" s="164" customFormat="1" ht="23.25" customHeight="1" hidden="1">
      <c r="A200" s="159"/>
      <c r="B200" s="216"/>
      <c r="C200" s="161" t="s">
        <v>291</v>
      </c>
      <c r="D200" s="162" t="s">
        <v>287</v>
      </c>
      <c r="E200" s="163"/>
      <c r="F200" s="163"/>
    </row>
    <row r="201" spans="1:6" s="164" customFormat="1" ht="23.25" customHeight="1" hidden="1">
      <c r="A201" s="169"/>
      <c r="B201" s="174"/>
      <c r="C201" s="170" t="s">
        <v>292</v>
      </c>
      <c r="D201" s="175" t="s">
        <v>293</v>
      </c>
      <c r="E201" s="168"/>
      <c r="F201" s="168"/>
    </row>
    <row r="202" spans="1:6" s="158" customFormat="1" ht="32.25" customHeight="1">
      <c r="A202" s="204"/>
      <c r="B202" s="172">
        <v>75621</v>
      </c>
      <c r="C202" s="529" t="s">
        <v>294</v>
      </c>
      <c r="D202" s="530"/>
      <c r="E202" s="173">
        <f>SUM(E203:E204)</f>
        <v>32000</v>
      </c>
      <c r="F202" s="173">
        <f>SUM(F203:F204)</f>
        <v>0</v>
      </c>
    </row>
    <row r="203" spans="1:6" s="164" customFormat="1" ht="21.75" customHeight="1" hidden="1">
      <c r="A203" s="303"/>
      <c r="B203" s="317"/>
      <c r="C203" s="345" t="s">
        <v>505</v>
      </c>
      <c r="D203" s="476" t="s">
        <v>296</v>
      </c>
      <c r="E203" s="249"/>
      <c r="F203" s="249"/>
    </row>
    <row r="204" spans="1:6" s="164" customFormat="1" ht="21.75" customHeight="1" thickBot="1">
      <c r="A204" s="303"/>
      <c r="B204" s="317"/>
      <c r="C204" s="345" t="s">
        <v>506</v>
      </c>
      <c r="D204" s="476" t="s">
        <v>298</v>
      </c>
      <c r="E204" s="249">
        <v>32000</v>
      </c>
      <c r="F204" s="249"/>
    </row>
    <row r="205" spans="1:6" s="158" customFormat="1" ht="28.5" hidden="1">
      <c r="A205" s="204"/>
      <c r="B205" s="201">
        <v>75647</v>
      </c>
      <c r="C205" s="171"/>
      <c r="D205" s="234" t="s">
        <v>299</v>
      </c>
      <c r="E205" s="173">
        <f>SUM(E206:E211)</f>
        <v>0</v>
      </c>
      <c r="F205" s="173">
        <f>SUM(F206:F211)</f>
        <v>0</v>
      </c>
    </row>
    <row r="206" spans="1:6" s="164" customFormat="1" ht="17.25" customHeight="1" hidden="1">
      <c r="A206" s="169"/>
      <c r="B206" s="214"/>
      <c r="C206" s="161" t="s">
        <v>300</v>
      </c>
      <c r="D206" s="208" t="s">
        <v>301</v>
      </c>
      <c r="E206" s="179"/>
      <c r="F206" s="163"/>
    </row>
    <row r="207" spans="1:6" s="164" customFormat="1" ht="17.25" customHeight="1" hidden="1">
      <c r="A207" s="169"/>
      <c r="B207" s="177"/>
      <c r="C207" s="166" t="s">
        <v>153</v>
      </c>
      <c r="D207" s="210" t="s">
        <v>302</v>
      </c>
      <c r="E207" s="176"/>
      <c r="F207" s="168"/>
    </row>
    <row r="208" spans="1:6" s="164" customFormat="1" ht="17.25" customHeight="1" hidden="1">
      <c r="A208" s="169"/>
      <c r="B208" s="177"/>
      <c r="C208" s="166" t="s">
        <v>155</v>
      </c>
      <c r="D208" s="210" t="s">
        <v>156</v>
      </c>
      <c r="E208" s="176"/>
      <c r="F208" s="168"/>
    </row>
    <row r="209" spans="1:6" s="164" customFormat="1" ht="17.25" customHeight="1" hidden="1">
      <c r="A209" s="169"/>
      <c r="B209" s="177"/>
      <c r="C209" s="166" t="s">
        <v>157</v>
      </c>
      <c r="D209" s="210" t="s">
        <v>158</v>
      </c>
      <c r="E209" s="176"/>
      <c r="F209" s="168"/>
    </row>
    <row r="210" spans="1:6" s="164" customFormat="1" ht="17.25" customHeight="1" hidden="1">
      <c r="A210" s="169"/>
      <c r="B210" s="177"/>
      <c r="C210" s="166" t="s">
        <v>159</v>
      </c>
      <c r="D210" s="210" t="s">
        <v>160</v>
      </c>
      <c r="E210" s="176"/>
      <c r="F210" s="168"/>
    </row>
    <row r="211" spans="1:6" s="164" customFormat="1" ht="17.25" customHeight="1" hidden="1" thickBot="1">
      <c r="A211" s="159"/>
      <c r="B211" s="174"/>
      <c r="C211" s="170" t="s">
        <v>161</v>
      </c>
      <c r="D211" s="167" t="s">
        <v>162</v>
      </c>
      <c r="E211" s="168"/>
      <c r="F211" s="168"/>
    </row>
    <row r="212" spans="1:6" s="164" customFormat="1" ht="19.5" customHeight="1" hidden="1" thickBot="1">
      <c r="A212" s="200">
        <v>757</v>
      </c>
      <c r="B212" s="237"/>
      <c r="C212" s="238"/>
      <c r="D212" s="151" t="s">
        <v>303</v>
      </c>
      <c r="E212" s="152">
        <f>E213</f>
        <v>0</v>
      </c>
      <c r="F212" s="152">
        <f>F213</f>
        <v>0</v>
      </c>
    </row>
    <row r="213" spans="1:6" s="164" customFormat="1" ht="30.75" customHeight="1" hidden="1">
      <c r="A213" s="221"/>
      <c r="B213" s="156">
        <v>75702</v>
      </c>
      <c r="C213" s="239"/>
      <c r="D213" s="240" t="s">
        <v>304</v>
      </c>
      <c r="E213" s="241">
        <f>E215</f>
        <v>0</v>
      </c>
      <c r="F213" s="241">
        <f>SUM(F214:F215)</f>
        <v>0</v>
      </c>
    </row>
    <row r="214" spans="1:6" s="164" customFormat="1" ht="20.25" customHeight="1" hidden="1">
      <c r="A214" s="159"/>
      <c r="B214" s="233"/>
      <c r="C214" s="242" t="s">
        <v>161</v>
      </c>
      <c r="D214" s="243" t="s">
        <v>162</v>
      </c>
      <c r="E214" s="163"/>
      <c r="F214" s="163"/>
    </row>
    <row r="215" spans="1:6" s="164" customFormat="1" ht="42.75" hidden="1">
      <c r="A215" s="183"/>
      <c r="B215" s="244"/>
      <c r="C215" s="245" t="s">
        <v>305</v>
      </c>
      <c r="D215" s="246" t="s">
        <v>306</v>
      </c>
      <c r="E215" s="220"/>
      <c r="F215" s="220"/>
    </row>
    <row r="216" spans="1:6" s="164" customFormat="1" ht="15" customHeight="1" hidden="1">
      <c r="A216" s="188"/>
      <c r="B216" s="189"/>
      <c r="C216" s="190"/>
      <c r="D216" s="191"/>
      <c r="E216" s="192"/>
      <c r="F216" s="192"/>
    </row>
    <row r="217" spans="1:6" s="148" customFormat="1" ht="7.5" customHeight="1" hidden="1" thickBot="1">
      <c r="A217" s="213">
        <v>1</v>
      </c>
      <c r="B217" s="213">
        <v>2</v>
      </c>
      <c r="C217" s="213">
        <v>3</v>
      </c>
      <c r="D217" s="213">
        <v>4</v>
      </c>
      <c r="E217" s="213">
        <v>5</v>
      </c>
      <c r="F217" s="213">
        <v>6</v>
      </c>
    </row>
    <row r="218" spans="1:6" s="164" customFormat="1" ht="19.5" customHeight="1" hidden="1" thickBot="1">
      <c r="A218" s="200">
        <v>758</v>
      </c>
      <c r="B218" s="237"/>
      <c r="C218" s="238"/>
      <c r="D218" s="151" t="s">
        <v>307</v>
      </c>
      <c r="E218" s="152">
        <f>E219+E221+E227+E223</f>
        <v>0</v>
      </c>
      <c r="F218" s="152">
        <f>F219+F221+F227+F223+F225</f>
        <v>0</v>
      </c>
    </row>
    <row r="219" spans="1:6" s="164" customFormat="1" ht="28.5" hidden="1">
      <c r="A219" s="221"/>
      <c r="B219" s="156">
        <v>75801</v>
      </c>
      <c r="C219" s="239"/>
      <c r="D219" s="240" t="s">
        <v>308</v>
      </c>
      <c r="E219" s="241">
        <f>E220</f>
        <v>0</v>
      </c>
      <c r="F219" s="241">
        <f>F220</f>
        <v>0</v>
      </c>
    </row>
    <row r="220" spans="1:6" s="164" customFormat="1" ht="20.25" customHeight="1" hidden="1">
      <c r="A220" s="159"/>
      <c r="B220" s="233"/>
      <c r="C220" s="247" t="s">
        <v>309</v>
      </c>
      <c r="D220" s="243" t="s">
        <v>310</v>
      </c>
      <c r="E220" s="163"/>
      <c r="F220" s="163"/>
    </row>
    <row r="221" spans="1:6" s="164" customFormat="1" ht="14.25" hidden="1">
      <c r="A221" s="159"/>
      <c r="B221" s="172">
        <v>75807</v>
      </c>
      <c r="C221" s="248"/>
      <c r="D221" s="234" t="s">
        <v>311</v>
      </c>
      <c r="E221" s="249">
        <f>E222</f>
        <v>0</v>
      </c>
      <c r="F221" s="249">
        <f>F222</f>
        <v>0</v>
      </c>
    </row>
    <row r="222" spans="1:6" s="164" customFormat="1" ht="20.25" customHeight="1" hidden="1">
      <c r="A222" s="159"/>
      <c r="B222" s="233"/>
      <c r="C222" s="247" t="s">
        <v>309</v>
      </c>
      <c r="D222" s="243" t="s">
        <v>310</v>
      </c>
      <c r="E222" s="163"/>
      <c r="F222" s="163"/>
    </row>
    <row r="223" spans="1:6" s="164" customFormat="1" ht="21" customHeight="1" hidden="1">
      <c r="A223" s="159"/>
      <c r="B223" s="172">
        <v>75814</v>
      </c>
      <c r="C223" s="248"/>
      <c r="D223" s="234" t="s">
        <v>312</v>
      </c>
      <c r="E223" s="249">
        <f>E224</f>
        <v>0</v>
      </c>
      <c r="F223" s="249">
        <f>F224</f>
        <v>0</v>
      </c>
    </row>
    <row r="224" spans="1:6" s="164" customFormat="1" ht="20.25" customHeight="1" hidden="1">
      <c r="A224" s="159"/>
      <c r="B224" s="233"/>
      <c r="C224" s="247" t="s">
        <v>167</v>
      </c>
      <c r="D224" s="243" t="s">
        <v>168</v>
      </c>
      <c r="E224" s="163"/>
      <c r="F224" s="163"/>
    </row>
    <row r="225" spans="1:6" s="164" customFormat="1" ht="21" customHeight="1" hidden="1">
      <c r="A225" s="159"/>
      <c r="B225" s="172">
        <v>75818</v>
      </c>
      <c r="C225" s="248"/>
      <c r="D225" s="234" t="s">
        <v>313</v>
      </c>
      <c r="E225" s="249">
        <f>E226</f>
        <v>0</v>
      </c>
      <c r="F225" s="249">
        <f>F226</f>
        <v>0</v>
      </c>
    </row>
    <row r="226" spans="1:6" s="164" customFormat="1" ht="20.25" customHeight="1" hidden="1">
      <c r="A226" s="159"/>
      <c r="B226" s="233"/>
      <c r="C226" s="247" t="s">
        <v>314</v>
      </c>
      <c r="D226" s="243" t="s">
        <v>315</v>
      </c>
      <c r="E226" s="163"/>
      <c r="F226" s="163"/>
    </row>
    <row r="227" spans="1:6" s="164" customFormat="1" ht="14.25" hidden="1">
      <c r="A227" s="159"/>
      <c r="B227" s="172">
        <v>75831</v>
      </c>
      <c r="C227" s="248"/>
      <c r="D227" s="234" t="s">
        <v>316</v>
      </c>
      <c r="E227" s="249">
        <f>E228</f>
        <v>0</v>
      </c>
      <c r="F227" s="249">
        <f>F228</f>
        <v>0</v>
      </c>
    </row>
    <row r="228" spans="1:6" s="164" customFormat="1" ht="20.25" customHeight="1" hidden="1" thickBot="1">
      <c r="A228" s="159"/>
      <c r="B228" s="216"/>
      <c r="C228" s="247" t="s">
        <v>309</v>
      </c>
      <c r="D228" s="243" t="s">
        <v>310</v>
      </c>
      <c r="E228" s="163"/>
      <c r="F228" s="163"/>
    </row>
    <row r="229" spans="1:6" s="153" customFormat="1" ht="26.25" customHeight="1" hidden="1" thickBot="1">
      <c r="A229" s="225">
        <v>801</v>
      </c>
      <c r="B229" s="151"/>
      <c r="C229" s="151"/>
      <c r="D229" s="151" t="s">
        <v>317</v>
      </c>
      <c r="E229" s="333">
        <f>E230</f>
        <v>0</v>
      </c>
      <c r="F229" s="152">
        <f>F230+F251+F269+F271+F290+F304+F306</f>
        <v>0</v>
      </c>
    </row>
    <row r="230" spans="1:6" s="158" customFormat="1" ht="19.5" customHeight="1" hidden="1">
      <c r="A230" s="204"/>
      <c r="B230" s="156">
        <v>80101</v>
      </c>
      <c r="C230" s="155"/>
      <c r="D230" s="156" t="s">
        <v>318</v>
      </c>
      <c r="E230" s="334">
        <f>E231</f>
        <v>0</v>
      </c>
      <c r="F230" s="157">
        <f>SUM(F231:F250)</f>
        <v>0</v>
      </c>
    </row>
    <row r="231" spans="1:6" s="164" customFormat="1" ht="51" hidden="1">
      <c r="A231" s="344"/>
      <c r="B231" s="189"/>
      <c r="C231" s="345" t="s">
        <v>203</v>
      </c>
      <c r="D231" s="330" t="s">
        <v>381</v>
      </c>
      <c r="E231" s="346"/>
      <c r="F231" s="249"/>
    </row>
    <row r="232" spans="1:6" s="164" customFormat="1" ht="16.5" customHeight="1" hidden="1">
      <c r="A232" s="159"/>
      <c r="B232" s="160"/>
      <c r="C232" s="161" t="s">
        <v>149</v>
      </c>
      <c r="D232" s="162" t="s">
        <v>150</v>
      </c>
      <c r="E232" s="163"/>
      <c r="F232" s="163"/>
    </row>
    <row r="233" spans="1:6" s="164" customFormat="1" ht="16.5" customHeight="1" hidden="1">
      <c r="A233" s="159"/>
      <c r="B233" s="165"/>
      <c r="C233" s="166" t="s">
        <v>151</v>
      </c>
      <c r="D233" s="167" t="s">
        <v>152</v>
      </c>
      <c r="E233" s="168"/>
      <c r="F233" s="168"/>
    </row>
    <row r="234" spans="1:6" s="164" customFormat="1" ht="16.5" customHeight="1" hidden="1">
      <c r="A234" s="159"/>
      <c r="B234" s="165"/>
      <c r="C234" s="166" t="s">
        <v>153</v>
      </c>
      <c r="D234" s="167" t="s">
        <v>154</v>
      </c>
      <c r="E234" s="168"/>
      <c r="F234" s="168"/>
    </row>
    <row r="235" spans="1:6" s="164" customFormat="1" ht="16.5" customHeight="1" hidden="1">
      <c r="A235" s="159"/>
      <c r="B235" s="165"/>
      <c r="C235" s="166" t="s">
        <v>155</v>
      </c>
      <c r="D235" s="167" t="s">
        <v>156</v>
      </c>
      <c r="E235" s="168"/>
      <c r="F235" s="168"/>
    </row>
    <row r="236" spans="1:7" s="164" customFormat="1" ht="16.5" customHeight="1" hidden="1">
      <c r="A236" s="159"/>
      <c r="B236" s="165"/>
      <c r="C236" s="166" t="s">
        <v>157</v>
      </c>
      <c r="D236" s="167" t="s">
        <v>158</v>
      </c>
      <c r="E236" s="168"/>
      <c r="F236" s="168"/>
      <c r="G236" s="250"/>
    </row>
    <row r="237" spans="1:6" s="164" customFormat="1" ht="16.5" customHeight="1" hidden="1">
      <c r="A237" s="159"/>
      <c r="B237" s="165"/>
      <c r="C237" s="166" t="s">
        <v>159</v>
      </c>
      <c r="D237" s="167" t="s">
        <v>160</v>
      </c>
      <c r="E237" s="168"/>
      <c r="F237" s="168"/>
    </row>
    <row r="238" spans="1:6" s="164" customFormat="1" ht="20.25" customHeight="1" hidden="1">
      <c r="A238" s="159"/>
      <c r="B238" s="165"/>
      <c r="C238" s="166" t="s">
        <v>319</v>
      </c>
      <c r="D238" s="175" t="s">
        <v>320</v>
      </c>
      <c r="E238" s="168"/>
      <c r="F238" s="168"/>
    </row>
    <row r="239" spans="1:6" s="164" customFormat="1" ht="16.5" customHeight="1" hidden="1">
      <c r="A239" s="159"/>
      <c r="B239" s="165"/>
      <c r="C239" s="166" t="s">
        <v>196</v>
      </c>
      <c r="D239" s="167" t="s">
        <v>197</v>
      </c>
      <c r="E239" s="168"/>
      <c r="F239" s="168"/>
    </row>
    <row r="240" spans="1:6" s="164" customFormat="1" ht="16.5" customHeight="1" hidden="1">
      <c r="A240" s="159"/>
      <c r="B240" s="165"/>
      <c r="C240" s="166" t="s">
        <v>205</v>
      </c>
      <c r="D240" s="167" t="s">
        <v>206</v>
      </c>
      <c r="E240" s="168"/>
      <c r="F240" s="168"/>
    </row>
    <row r="241" spans="1:6" s="164" customFormat="1" ht="16.5" customHeight="1" hidden="1">
      <c r="A241" s="159"/>
      <c r="B241" s="165"/>
      <c r="C241" s="166" t="s">
        <v>241</v>
      </c>
      <c r="D241" s="167" t="s">
        <v>242</v>
      </c>
      <c r="E241" s="168"/>
      <c r="F241" s="168"/>
    </row>
    <row r="242" spans="1:6" s="164" customFormat="1" ht="16.5" customHeight="1" hidden="1">
      <c r="A242" s="159"/>
      <c r="B242" s="165"/>
      <c r="C242" s="166" t="s">
        <v>161</v>
      </c>
      <c r="D242" s="167" t="s">
        <v>162</v>
      </c>
      <c r="E242" s="168"/>
      <c r="F242" s="168"/>
    </row>
    <row r="243" spans="1:6" s="164" customFormat="1" ht="16.5" customHeight="1" hidden="1">
      <c r="A243" s="159"/>
      <c r="B243" s="165"/>
      <c r="C243" s="166" t="s">
        <v>243</v>
      </c>
      <c r="D243" s="167" t="s">
        <v>244</v>
      </c>
      <c r="E243" s="168"/>
      <c r="F243" s="168"/>
    </row>
    <row r="244" spans="1:6" s="164" customFormat="1" ht="25.5" hidden="1">
      <c r="A244" s="159"/>
      <c r="B244" s="165"/>
      <c r="C244" s="166" t="s">
        <v>247</v>
      </c>
      <c r="D244" s="175" t="s">
        <v>248</v>
      </c>
      <c r="E244" s="168"/>
      <c r="F244" s="168"/>
    </row>
    <row r="245" spans="1:6" s="164" customFormat="1" ht="16.5" customHeight="1" hidden="1">
      <c r="A245" s="159"/>
      <c r="B245" s="165"/>
      <c r="C245" s="166" t="s">
        <v>232</v>
      </c>
      <c r="D245" s="167" t="s">
        <v>233</v>
      </c>
      <c r="E245" s="168"/>
      <c r="F245" s="168"/>
    </row>
    <row r="246" spans="1:6" s="164" customFormat="1" ht="16.5" customHeight="1" hidden="1">
      <c r="A246" s="159"/>
      <c r="B246" s="165"/>
      <c r="C246" s="166" t="s">
        <v>200</v>
      </c>
      <c r="D246" s="167" t="s">
        <v>201</v>
      </c>
      <c r="E246" s="168"/>
      <c r="F246" s="168"/>
    </row>
    <row r="247" spans="1:6" s="164" customFormat="1" ht="16.5" customHeight="1" hidden="1">
      <c r="A247" s="159"/>
      <c r="B247" s="165"/>
      <c r="C247" s="166" t="s">
        <v>163</v>
      </c>
      <c r="D247" s="167" t="s">
        <v>164</v>
      </c>
      <c r="E247" s="168"/>
      <c r="F247" s="168"/>
    </row>
    <row r="248" spans="1:6" s="164" customFormat="1" ht="25.5" hidden="1">
      <c r="A248" s="159"/>
      <c r="B248" s="165"/>
      <c r="C248" s="166" t="s">
        <v>249</v>
      </c>
      <c r="D248" s="175" t="s">
        <v>250</v>
      </c>
      <c r="E248" s="168"/>
      <c r="F248" s="168"/>
    </row>
    <row r="249" spans="1:6" s="164" customFormat="1" ht="25.5" hidden="1">
      <c r="A249" s="159"/>
      <c r="B249" s="165"/>
      <c r="C249" s="166" t="s">
        <v>251</v>
      </c>
      <c r="D249" s="175" t="s">
        <v>252</v>
      </c>
      <c r="E249" s="168"/>
      <c r="F249" s="168"/>
    </row>
    <row r="250" spans="1:6" s="164" customFormat="1" ht="16.5" customHeight="1" hidden="1">
      <c r="A250" s="169"/>
      <c r="B250" s="165"/>
      <c r="C250" s="170" t="s">
        <v>171</v>
      </c>
      <c r="D250" s="167" t="s">
        <v>172</v>
      </c>
      <c r="E250" s="168"/>
      <c r="F250" s="168"/>
    </row>
    <row r="251" spans="1:6" s="158" customFormat="1" ht="28.5" hidden="1">
      <c r="A251" s="204"/>
      <c r="B251" s="172">
        <v>80103</v>
      </c>
      <c r="C251" s="171"/>
      <c r="D251" s="234" t="s">
        <v>321</v>
      </c>
      <c r="E251" s="173">
        <f>SUM(E252:E268)-E257</f>
        <v>0</v>
      </c>
      <c r="F251" s="173">
        <f>SUM(F252:F268)-F257</f>
        <v>0</v>
      </c>
    </row>
    <row r="252" spans="1:6" s="164" customFormat="1" ht="16.5" customHeight="1" hidden="1">
      <c r="A252" s="159"/>
      <c r="B252" s="160"/>
      <c r="C252" s="161" t="s">
        <v>237</v>
      </c>
      <c r="D252" s="162" t="s">
        <v>238</v>
      </c>
      <c r="E252" s="163"/>
      <c r="F252" s="163"/>
    </row>
    <row r="253" spans="1:6" s="164" customFormat="1" ht="16.5" customHeight="1" hidden="1">
      <c r="A253" s="159"/>
      <c r="B253" s="165"/>
      <c r="C253" s="166" t="s">
        <v>149</v>
      </c>
      <c r="D253" s="167" t="s">
        <v>150</v>
      </c>
      <c r="E253" s="168"/>
      <c r="F253" s="168"/>
    </row>
    <row r="254" spans="1:6" s="164" customFormat="1" ht="16.5" customHeight="1" hidden="1">
      <c r="A254" s="159"/>
      <c r="B254" s="165"/>
      <c r="C254" s="166" t="s">
        <v>151</v>
      </c>
      <c r="D254" s="167" t="s">
        <v>152</v>
      </c>
      <c r="E254" s="168"/>
      <c r="F254" s="168"/>
    </row>
    <row r="255" spans="1:6" s="164" customFormat="1" ht="15.75" customHeight="1" hidden="1">
      <c r="A255" s="183"/>
      <c r="B255" s="217"/>
      <c r="C255" s="218" t="s">
        <v>153</v>
      </c>
      <c r="D255" s="219" t="s">
        <v>154</v>
      </c>
      <c r="E255" s="220"/>
      <c r="F255" s="220"/>
    </row>
    <row r="256" spans="1:6" s="164" customFormat="1" ht="14.25" customHeight="1" hidden="1">
      <c r="A256" s="188"/>
      <c r="B256" s="189"/>
      <c r="C256" s="190"/>
      <c r="D256" s="191"/>
      <c r="E256" s="192"/>
      <c r="F256" s="192"/>
    </row>
    <row r="257" spans="1:6" s="148" customFormat="1" ht="7.5" customHeight="1" hidden="1">
      <c r="A257" s="193">
        <v>1</v>
      </c>
      <c r="B257" s="193">
        <v>2</v>
      </c>
      <c r="C257" s="193">
        <v>3</v>
      </c>
      <c r="D257" s="193">
        <v>4</v>
      </c>
      <c r="E257" s="193">
        <v>5</v>
      </c>
      <c r="F257" s="193">
        <v>6</v>
      </c>
    </row>
    <row r="258" spans="1:7" s="164" customFormat="1" ht="16.5" customHeight="1" hidden="1">
      <c r="A258" s="159"/>
      <c r="B258" s="165"/>
      <c r="C258" s="166" t="s">
        <v>155</v>
      </c>
      <c r="D258" s="167" t="s">
        <v>156</v>
      </c>
      <c r="E258" s="168"/>
      <c r="F258" s="168"/>
      <c r="G258" s="250"/>
    </row>
    <row r="259" spans="1:6" s="164" customFormat="1" ht="16.5" customHeight="1" hidden="1">
      <c r="A259" s="159"/>
      <c r="B259" s="165"/>
      <c r="C259" s="166" t="s">
        <v>159</v>
      </c>
      <c r="D259" s="167" t="s">
        <v>160</v>
      </c>
      <c r="E259" s="168"/>
      <c r="F259" s="168"/>
    </row>
    <row r="260" spans="1:6" s="164" customFormat="1" ht="16.5" customHeight="1" hidden="1">
      <c r="A260" s="159"/>
      <c r="B260" s="165"/>
      <c r="C260" s="166" t="s">
        <v>319</v>
      </c>
      <c r="D260" s="167" t="s">
        <v>320</v>
      </c>
      <c r="E260" s="168"/>
      <c r="F260" s="168"/>
    </row>
    <row r="261" spans="1:6" s="164" customFormat="1" ht="16.5" customHeight="1" hidden="1">
      <c r="A261" s="159"/>
      <c r="B261" s="165"/>
      <c r="C261" s="166" t="s">
        <v>196</v>
      </c>
      <c r="D261" s="167" t="s">
        <v>197</v>
      </c>
      <c r="E261" s="168"/>
      <c r="F261" s="168"/>
    </row>
    <row r="262" spans="1:6" s="164" customFormat="1" ht="16.5" customHeight="1" hidden="1">
      <c r="A262" s="159"/>
      <c r="B262" s="165"/>
      <c r="C262" s="166" t="s">
        <v>241</v>
      </c>
      <c r="D262" s="167" t="s">
        <v>242</v>
      </c>
      <c r="E262" s="168"/>
      <c r="F262" s="168"/>
    </row>
    <row r="263" spans="1:6" s="164" customFormat="1" ht="19.5" customHeight="1" hidden="1">
      <c r="A263" s="159"/>
      <c r="B263" s="165"/>
      <c r="C263" s="166" t="s">
        <v>161</v>
      </c>
      <c r="D263" s="167" t="s">
        <v>162</v>
      </c>
      <c r="E263" s="168"/>
      <c r="F263" s="168"/>
    </row>
    <row r="264" spans="1:6" s="164" customFormat="1" ht="25.5" hidden="1">
      <c r="A264" s="159"/>
      <c r="B264" s="165"/>
      <c r="C264" s="166" t="s">
        <v>247</v>
      </c>
      <c r="D264" s="175" t="s">
        <v>248</v>
      </c>
      <c r="E264" s="168"/>
      <c r="F264" s="168"/>
    </row>
    <row r="265" spans="1:6" s="164" customFormat="1" ht="16.5" customHeight="1" hidden="1">
      <c r="A265" s="159"/>
      <c r="B265" s="165"/>
      <c r="C265" s="166" t="s">
        <v>232</v>
      </c>
      <c r="D265" s="167" t="s">
        <v>233</v>
      </c>
      <c r="E265" s="168"/>
      <c r="F265" s="168"/>
    </row>
    <row r="266" spans="1:6" s="164" customFormat="1" ht="16.5" customHeight="1" hidden="1">
      <c r="A266" s="159"/>
      <c r="B266" s="165"/>
      <c r="C266" s="166" t="s">
        <v>200</v>
      </c>
      <c r="D266" s="167" t="s">
        <v>201</v>
      </c>
      <c r="E266" s="168"/>
      <c r="F266" s="168"/>
    </row>
    <row r="267" spans="1:6" s="164" customFormat="1" ht="16.5" customHeight="1" hidden="1">
      <c r="A267" s="159"/>
      <c r="B267" s="165"/>
      <c r="C267" s="166" t="s">
        <v>163</v>
      </c>
      <c r="D267" s="167" t="s">
        <v>164</v>
      </c>
      <c r="E267" s="168"/>
      <c r="F267" s="168"/>
    </row>
    <row r="268" spans="1:6" s="164" customFormat="1" ht="25.5" hidden="1">
      <c r="A268" s="169"/>
      <c r="B268" s="165"/>
      <c r="C268" s="170" t="s">
        <v>249</v>
      </c>
      <c r="D268" s="175" t="s">
        <v>250</v>
      </c>
      <c r="E268" s="168"/>
      <c r="F268" s="168"/>
    </row>
    <row r="269" spans="1:6" s="158" customFormat="1" ht="19.5" customHeight="1" hidden="1">
      <c r="A269" s="204"/>
      <c r="B269" s="172">
        <v>80104</v>
      </c>
      <c r="C269" s="171"/>
      <c r="D269" s="234" t="s">
        <v>322</v>
      </c>
      <c r="E269" s="173"/>
      <c r="F269" s="173">
        <f>F270</f>
        <v>0</v>
      </c>
    </row>
    <row r="270" spans="1:6" s="164" customFormat="1" ht="17.25" customHeight="1" hidden="1">
      <c r="A270" s="169"/>
      <c r="B270" s="160"/>
      <c r="C270" s="180" t="s">
        <v>161</v>
      </c>
      <c r="D270" s="162" t="s">
        <v>162</v>
      </c>
      <c r="E270" s="163"/>
      <c r="F270" s="163"/>
    </row>
    <row r="271" spans="1:6" s="158" customFormat="1" ht="19.5" customHeight="1" hidden="1">
      <c r="A271" s="204"/>
      <c r="B271" s="172">
        <v>80110</v>
      </c>
      <c r="C271" s="171"/>
      <c r="D271" s="172" t="s">
        <v>323</v>
      </c>
      <c r="E271" s="173"/>
      <c r="F271" s="173">
        <f>SUM(F272:F289)</f>
        <v>0</v>
      </c>
    </row>
    <row r="272" spans="1:6" s="164" customFormat="1" ht="16.5" customHeight="1" hidden="1">
      <c r="A272" s="159"/>
      <c r="B272" s="160"/>
      <c r="C272" s="161" t="s">
        <v>237</v>
      </c>
      <c r="D272" s="181" t="s">
        <v>238</v>
      </c>
      <c r="E272" s="163"/>
      <c r="F272" s="163"/>
    </row>
    <row r="273" spans="1:6" s="164" customFormat="1" ht="16.5" customHeight="1" hidden="1">
      <c r="A273" s="159"/>
      <c r="B273" s="165"/>
      <c r="C273" s="166" t="s">
        <v>149</v>
      </c>
      <c r="D273" s="167" t="s">
        <v>150</v>
      </c>
      <c r="E273" s="168"/>
      <c r="F273" s="168"/>
    </row>
    <row r="274" spans="1:6" s="164" customFormat="1" ht="16.5" customHeight="1" hidden="1">
      <c r="A274" s="159"/>
      <c r="B274" s="165"/>
      <c r="C274" s="166" t="s">
        <v>151</v>
      </c>
      <c r="D274" s="167" t="s">
        <v>152</v>
      </c>
      <c r="E274" s="168"/>
      <c r="F274" s="168"/>
    </row>
    <row r="275" spans="1:6" s="164" customFormat="1" ht="16.5" customHeight="1" hidden="1">
      <c r="A275" s="159"/>
      <c r="B275" s="165"/>
      <c r="C275" s="166" t="s">
        <v>153</v>
      </c>
      <c r="D275" s="167" t="s">
        <v>154</v>
      </c>
      <c r="E275" s="168"/>
      <c r="F275" s="168"/>
    </row>
    <row r="276" spans="1:7" s="164" customFormat="1" ht="16.5" customHeight="1" hidden="1">
      <c r="A276" s="159"/>
      <c r="B276" s="165"/>
      <c r="C276" s="166" t="s">
        <v>155</v>
      </c>
      <c r="D276" s="167" t="s">
        <v>156</v>
      </c>
      <c r="E276" s="168"/>
      <c r="F276" s="168"/>
      <c r="G276" s="250"/>
    </row>
    <row r="277" spans="1:6" s="164" customFormat="1" ht="16.5" customHeight="1" hidden="1">
      <c r="A277" s="159"/>
      <c r="B277" s="165"/>
      <c r="C277" s="166" t="s">
        <v>159</v>
      </c>
      <c r="D277" s="167" t="s">
        <v>160</v>
      </c>
      <c r="E277" s="168"/>
      <c r="F277" s="168"/>
    </row>
    <row r="278" spans="1:6" s="164" customFormat="1" ht="12.75" hidden="1">
      <c r="A278" s="159"/>
      <c r="B278" s="165"/>
      <c r="C278" s="166" t="s">
        <v>319</v>
      </c>
      <c r="D278" s="175" t="s">
        <v>320</v>
      </c>
      <c r="E278" s="168"/>
      <c r="F278" s="168"/>
    </row>
    <row r="279" spans="1:6" s="164" customFormat="1" ht="16.5" customHeight="1" hidden="1">
      <c r="A279" s="159"/>
      <c r="B279" s="165"/>
      <c r="C279" s="166" t="s">
        <v>196</v>
      </c>
      <c r="D279" s="167" t="s">
        <v>197</v>
      </c>
      <c r="E279" s="168"/>
      <c r="F279" s="168"/>
    </row>
    <row r="280" spans="1:6" s="164" customFormat="1" ht="16.5" customHeight="1" hidden="1">
      <c r="A280" s="159"/>
      <c r="B280" s="165"/>
      <c r="C280" s="166" t="s">
        <v>241</v>
      </c>
      <c r="D280" s="167" t="s">
        <v>242</v>
      </c>
      <c r="E280" s="168"/>
      <c r="F280" s="168"/>
    </row>
    <row r="281" spans="1:6" s="164" customFormat="1" ht="16.5" customHeight="1" hidden="1">
      <c r="A281" s="159"/>
      <c r="B281" s="165"/>
      <c r="C281" s="166" t="s">
        <v>161</v>
      </c>
      <c r="D281" s="167" t="s">
        <v>162</v>
      </c>
      <c r="E281" s="168"/>
      <c r="F281" s="168"/>
    </row>
    <row r="282" spans="1:6" s="164" customFormat="1" ht="16.5" customHeight="1" hidden="1">
      <c r="A282" s="159"/>
      <c r="B282" s="165"/>
      <c r="C282" s="166" t="s">
        <v>243</v>
      </c>
      <c r="D282" s="167" t="s">
        <v>244</v>
      </c>
      <c r="E282" s="168"/>
      <c r="F282" s="168"/>
    </row>
    <row r="283" spans="1:6" s="164" customFormat="1" ht="25.5" hidden="1">
      <c r="A283" s="159"/>
      <c r="B283" s="165"/>
      <c r="C283" s="166" t="s">
        <v>247</v>
      </c>
      <c r="D283" s="175" t="s">
        <v>248</v>
      </c>
      <c r="E283" s="168"/>
      <c r="F283" s="168"/>
    </row>
    <row r="284" spans="1:6" s="164" customFormat="1" ht="16.5" customHeight="1" hidden="1">
      <c r="A284" s="159"/>
      <c r="B284" s="165"/>
      <c r="C284" s="166" t="s">
        <v>232</v>
      </c>
      <c r="D284" s="167" t="s">
        <v>233</v>
      </c>
      <c r="E284" s="168"/>
      <c r="F284" s="168"/>
    </row>
    <row r="285" spans="1:6" s="164" customFormat="1" ht="16.5" customHeight="1" hidden="1">
      <c r="A285" s="159"/>
      <c r="B285" s="165"/>
      <c r="C285" s="166" t="s">
        <v>200</v>
      </c>
      <c r="D285" s="167" t="s">
        <v>201</v>
      </c>
      <c r="E285" s="168"/>
      <c r="F285" s="168"/>
    </row>
    <row r="286" spans="1:6" s="164" customFormat="1" ht="16.5" customHeight="1" hidden="1">
      <c r="A286" s="159"/>
      <c r="B286" s="165"/>
      <c r="C286" s="166" t="s">
        <v>163</v>
      </c>
      <c r="D286" s="167" t="s">
        <v>164</v>
      </c>
      <c r="E286" s="168"/>
      <c r="F286" s="168"/>
    </row>
    <row r="287" spans="1:6" s="164" customFormat="1" ht="25.5" hidden="1">
      <c r="A287" s="159"/>
      <c r="B287" s="165"/>
      <c r="C287" s="166" t="s">
        <v>249</v>
      </c>
      <c r="D287" s="175" t="s">
        <v>250</v>
      </c>
      <c r="E287" s="168"/>
      <c r="F287" s="168"/>
    </row>
    <row r="288" spans="1:6" s="164" customFormat="1" ht="25.5" hidden="1">
      <c r="A288" s="159"/>
      <c r="B288" s="165"/>
      <c r="C288" s="166" t="s">
        <v>251</v>
      </c>
      <c r="D288" s="175" t="s">
        <v>252</v>
      </c>
      <c r="E288" s="168"/>
      <c r="F288" s="168"/>
    </row>
    <row r="289" spans="1:6" s="164" customFormat="1" ht="16.5" customHeight="1" hidden="1">
      <c r="A289" s="159"/>
      <c r="B289" s="165"/>
      <c r="C289" s="170" t="s">
        <v>171</v>
      </c>
      <c r="D289" s="167" t="s">
        <v>172</v>
      </c>
      <c r="E289" s="168"/>
      <c r="F289" s="168"/>
    </row>
    <row r="290" spans="1:6" s="158" customFormat="1" ht="19.5" customHeight="1" hidden="1">
      <c r="A290" s="159"/>
      <c r="B290" s="172">
        <v>80113</v>
      </c>
      <c r="C290" s="171"/>
      <c r="D290" s="172" t="s">
        <v>324</v>
      </c>
      <c r="E290" s="173">
        <f>SUM(E291:E303)-E301</f>
        <v>0</v>
      </c>
      <c r="F290" s="173">
        <f>SUM(F291:F303)-F301</f>
        <v>0</v>
      </c>
    </row>
    <row r="291" spans="1:6" s="164" customFormat="1" ht="16.5" customHeight="1" hidden="1">
      <c r="A291" s="159"/>
      <c r="B291" s="160"/>
      <c r="C291" s="161" t="s">
        <v>149</v>
      </c>
      <c r="D291" s="162" t="s">
        <v>150</v>
      </c>
      <c r="E291" s="163"/>
      <c r="F291" s="163"/>
    </row>
    <row r="292" spans="1:6" s="164" customFormat="1" ht="16.5" customHeight="1" hidden="1">
      <c r="A292" s="159"/>
      <c r="B292" s="165"/>
      <c r="C292" s="166" t="s">
        <v>151</v>
      </c>
      <c r="D292" s="167" t="s">
        <v>152</v>
      </c>
      <c r="E292" s="168"/>
      <c r="F292" s="168"/>
    </row>
    <row r="293" spans="1:6" s="164" customFormat="1" ht="16.5" customHeight="1" hidden="1">
      <c r="A293" s="159"/>
      <c r="B293" s="165"/>
      <c r="C293" s="166" t="s">
        <v>153</v>
      </c>
      <c r="D293" s="167" t="s">
        <v>154</v>
      </c>
      <c r="E293" s="168"/>
      <c r="F293" s="168"/>
    </row>
    <row r="294" spans="1:7" s="164" customFormat="1" ht="16.5" customHeight="1" hidden="1">
      <c r="A294" s="159"/>
      <c r="B294" s="165"/>
      <c r="C294" s="166" t="s">
        <v>155</v>
      </c>
      <c r="D294" s="167" t="s">
        <v>156</v>
      </c>
      <c r="E294" s="168"/>
      <c r="F294" s="168"/>
      <c r="G294" s="250"/>
    </row>
    <row r="295" spans="1:7" s="164" customFormat="1" ht="16.5" customHeight="1" hidden="1">
      <c r="A295" s="159"/>
      <c r="B295" s="165"/>
      <c r="C295" s="166" t="s">
        <v>157</v>
      </c>
      <c r="D295" s="167" t="s">
        <v>325</v>
      </c>
      <c r="E295" s="168"/>
      <c r="F295" s="168"/>
      <c r="G295" s="250"/>
    </row>
    <row r="296" spans="1:6" s="164" customFormat="1" ht="16.5" customHeight="1" hidden="1">
      <c r="A296" s="159"/>
      <c r="B296" s="165"/>
      <c r="C296" s="166" t="s">
        <v>159</v>
      </c>
      <c r="D296" s="167" t="s">
        <v>160</v>
      </c>
      <c r="E296" s="168"/>
      <c r="F296" s="168"/>
    </row>
    <row r="297" spans="1:6" s="164" customFormat="1" ht="16.5" customHeight="1" hidden="1">
      <c r="A297" s="159"/>
      <c r="B297" s="165"/>
      <c r="C297" s="166" t="s">
        <v>205</v>
      </c>
      <c r="D297" s="167" t="s">
        <v>206</v>
      </c>
      <c r="E297" s="168"/>
      <c r="F297" s="168"/>
    </row>
    <row r="298" spans="1:6" s="164" customFormat="1" ht="16.5" customHeight="1" hidden="1">
      <c r="A298" s="159"/>
      <c r="B298" s="165"/>
      <c r="C298" s="166" t="s">
        <v>161</v>
      </c>
      <c r="D298" s="167" t="s">
        <v>162</v>
      </c>
      <c r="E298" s="168"/>
      <c r="F298" s="168"/>
    </row>
    <row r="299" spans="1:6" s="164" customFormat="1" ht="16.5" customHeight="1" hidden="1">
      <c r="A299" s="183"/>
      <c r="B299" s="217"/>
      <c r="C299" s="218" t="s">
        <v>232</v>
      </c>
      <c r="D299" s="219" t="s">
        <v>233</v>
      </c>
      <c r="E299" s="220"/>
      <c r="F299" s="220"/>
    </row>
    <row r="300" spans="1:6" s="164" customFormat="1" ht="8.25" customHeight="1" hidden="1">
      <c r="A300" s="188"/>
      <c r="B300" s="189"/>
      <c r="C300" s="190"/>
      <c r="D300" s="191"/>
      <c r="E300" s="192"/>
      <c r="F300" s="192"/>
    </row>
    <row r="301" spans="1:6" s="148" customFormat="1" ht="7.5" customHeight="1" hidden="1">
      <c r="A301" s="193">
        <v>1</v>
      </c>
      <c r="B301" s="193">
        <v>2</v>
      </c>
      <c r="C301" s="193">
        <v>3</v>
      </c>
      <c r="D301" s="193">
        <v>4</v>
      </c>
      <c r="E301" s="193">
        <v>5</v>
      </c>
      <c r="F301" s="193">
        <v>6</v>
      </c>
    </row>
    <row r="302" spans="1:6" s="164" customFormat="1" ht="16.5" customHeight="1" hidden="1">
      <c r="A302" s="159"/>
      <c r="B302" s="165"/>
      <c r="C302" s="166" t="s">
        <v>200</v>
      </c>
      <c r="D302" s="167" t="s">
        <v>201</v>
      </c>
      <c r="E302" s="168"/>
      <c r="F302" s="168"/>
    </row>
    <row r="303" spans="1:6" s="164" customFormat="1" ht="16.5" customHeight="1" hidden="1">
      <c r="A303" s="159"/>
      <c r="B303" s="165"/>
      <c r="C303" s="170" t="s">
        <v>163</v>
      </c>
      <c r="D303" s="167" t="s">
        <v>164</v>
      </c>
      <c r="E303" s="168"/>
      <c r="F303" s="168"/>
    </row>
    <row r="304" spans="1:6" s="158" customFormat="1" ht="19.5" customHeight="1" hidden="1">
      <c r="A304" s="159"/>
      <c r="B304" s="172">
        <v>80146</v>
      </c>
      <c r="C304" s="171"/>
      <c r="D304" s="172" t="s">
        <v>326</v>
      </c>
      <c r="E304" s="173">
        <f>E305</f>
        <v>0</v>
      </c>
      <c r="F304" s="173">
        <f>F305</f>
        <v>0</v>
      </c>
    </row>
    <row r="305" spans="1:6" s="164" customFormat="1" ht="19.5" customHeight="1" hidden="1">
      <c r="A305" s="159"/>
      <c r="B305" s="160"/>
      <c r="C305" s="180" t="s">
        <v>161</v>
      </c>
      <c r="D305" s="162" t="s">
        <v>162</v>
      </c>
      <c r="E305" s="163"/>
      <c r="F305" s="163"/>
    </row>
    <row r="306" spans="1:6" s="158" customFormat="1" ht="19.5" customHeight="1" hidden="1">
      <c r="A306" s="159"/>
      <c r="B306" s="172">
        <v>80195</v>
      </c>
      <c r="C306" s="171"/>
      <c r="D306" s="172" t="s">
        <v>183</v>
      </c>
      <c r="E306" s="173">
        <f>E307</f>
        <v>0</v>
      </c>
      <c r="F306" s="173">
        <f>F307</f>
        <v>0</v>
      </c>
    </row>
    <row r="307" spans="1:6" s="164" customFormat="1" ht="19.5" customHeight="1" hidden="1" thickBot="1">
      <c r="A307" s="159"/>
      <c r="B307" s="160"/>
      <c r="C307" s="180" t="s">
        <v>163</v>
      </c>
      <c r="D307" s="162" t="s">
        <v>164</v>
      </c>
      <c r="E307" s="163"/>
      <c r="F307" s="163"/>
    </row>
    <row r="308" spans="1:6" s="153" customFormat="1" ht="19.5" customHeight="1" hidden="1" thickBot="1">
      <c r="A308" s="225">
        <v>851</v>
      </c>
      <c r="B308" s="151"/>
      <c r="C308" s="151"/>
      <c r="D308" s="151" t="s">
        <v>327</v>
      </c>
      <c r="E308" s="152">
        <f>E309</f>
        <v>0</v>
      </c>
      <c r="F308" s="152">
        <f>F309+F315+F317</f>
        <v>0</v>
      </c>
    </row>
    <row r="309" spans="1:6" s="158" customFormat="1" ht="19.5" customHeight="1" hidden="1">
      <c r="A309" s="204"/>
      <c r="B309" s="156">
        <v>85121</v>
      </c>
      <c r="C309" s="155"/>
      <c r="D309" s="156" t="s">
        <v>328</v>
      </c>
      <c r="E309" s="157">
        <f>SUM(E310:E311)</f>
        <v>0</v>
      </c>
      <c r="F309" s="157">
        <f>SUM(F312:F314)</f>
        <v>0</v>
      </c>
    </row>
    <row r="310" spans="1:6" s="158" customFormat="1" ht="38.25" hidden="1">
      <c r="A310" s="215"/>
      <c r="B310" s="251"/>
      <c r="C310" s="161" t="s">
        <v>329</v>
      </c>
      <c r="D310" s="181" t="s">
        <v>204</v>
      </c>
      <c r="E310" s="179"/>
      <c r="F310" s="163"/>
    </row>
    <row r="311" spans="1:6" s="164" customFormat="1" ht="38.25" hidden="1">
      <c r="A311" s="159"/>
      <c r="B311" s="174"/>
      <c r="C311" s="174">
        <v>6298</v>
      </c>
      <c r="D311" s="175" t="s">
        <v>170</v>
      </c>
      <c r="E311" s="176"/>
      <c r="F311" s="168"/>
    </row>
    <row r="312" spans="1:6" s="164" customFormat="1" ht="38.25" hidden="1">
      <c r="A312" s="159"/>
      <c r="B312" s="165"/>
      <c r="C312" s="166" t="s">
        <v>330</v>
      </c>
      <c r="D312" s="175" t="s">
        <v>331</v>
      </c>
      <c r="E312" s="168"/>
      <c r="F312" s="168"/>
    </row>
    <row r="313" spans="1:6" s="164" customFormat="1" ht="16.5" customHeight="1" hidden="1">
      <c r="A313" s="159"/>
      <c r="B313" s="165"/>
      <c r="C313" s="166" t="s">
        <v>173</v>
      </c>
      <c r="D313" s="175" t="s">
        <v>172</v>
      </c>
      <c r="E313" s="168"/>
      <c r="F313" s="168"/>
    </row>
    <row r="314" spans="1:6" s="164" customFormat="1" ht="16.5" customHeight="1" hidden="1">
      <c r="A314" s="169"/>
      <c r="B314" s="165"/>
      <c r="C314" s="170" t="s">
        <v>255</v>
      </c>
      <c r="D314" s="175" t="s">
        <v>172</v>
      </c>
      <c r="E314" s="168"/>
      <c r="F314" s="168"/>
    </row>
    <row r="315" spans="1:6" s="158" customFormat="1" ht="19.5" customHeight="1" hidden="1">
      <c r="A315" s="204"/>
      <c r="B315" s="172">
        <v>85153</v>
      </c>
      <c r="C315" s="171"/>
      <c r="D315" s="172" t="s">
        <v>332</v>
      </c>
      <c r="E315" s="173">
        <f>E316</f>
        <v>0</v>
      </c>
      <c r="F315" s="173">
        <f>F316</f>
        <v>0</v>
      </c>
    </row>
    <row r="316" spans="1:6" s="158" customFormat="1" ht="20.25" customHeight="1" hidden="1">
      <c r="A316" s="235"/>
      <c r="B316" s="251"/>
      <c r="C316" s="180" t="s">
        <v>161</v>
      </c>
      <c r="D316" s="181" t="s">
        <v>162</v>
      </c>
      <c r="E316" s="163"/>
      <c r="F316" s="163"/>
    </row>
    <row r="317" spans="1:6" s="158" customFormat="1" ht="19.5" customHeight="1" hidden="1">
      <c r="A317" s="235"/>
      <c r="B317" s="172">
        <v>85154</v>
      </c>
      <c r="C317" s="171"/>
      <c r="D317" s="172" t="s">
        <v>333</v>
      </c>
      <c r="E317" s="173">
        <f>E324</f>
        <v>0</v>
      </c>
      <c r="F317" s="173">
        <f>SUM(F318:F325)</f>
        <v>0</v>
      </c>
    </row>
    <row r="318" spans="1:6" s="158" customFormat="1" ht="38.25" hidden="1">
      <c r="A318" s="235"/>
      <c r="B318" s="251"/>
      <c r="C318" s="252" t="s">
        <v>334</v>
      </c>
      <c r="D318" s="253" t="s">
        <v>335</v>
      </c>
      <c r="E318" s="254"/>
      <c r="F318" s="255"/>
    </row>
    <row r="319" spans="1:6" s="158" customFormat="1" ht="25.5" hidden="1">
      <c r="A319" s="235"/>
      <c r="B319" s="256"/>
      <c r="C319" s="257" t="s">
        <v>336</v>
      </c>
      <c r="D319" s="258" t="s">
        <v>337</v>
      </c>
      <c r="E319" s="259"/>
      <c r="F319" s="260"/>
    </row>
    <row r="320" spans="1:6" s="158" customFormat="1" ht="17.25" customHeight="1" hidden="1">
      <c r="A320" s="235"/>
      <c r="B320" s="256"/>
      <c r="C320" s="257" t="s">
        <v>157</v>
      </c>
      <c r="D320" s="258" t="s">
        <v>158</v>
      </c>
      <c r="E320" s="259"/>
      <c r="F320" s="260"/>
    </row>
    <row r="321" spans="1:6" s="158" customFormat="1" ht="17.25" customHeight="1" hidden="1">
      <c r="A321" s="235"/>
      <c r="B321" s="256"/>
      <c r="C321" s="257" t="s">
        <v>159</v>
      </c>
      <c r="D321" s="258" t="s">
        <v>160</v>
      </c>
      <c r="E321" s="259"/>
      <c r="F321" s="260"/>
    </row>
    <row r="322" spans="1:6" s="158" customFormat="1" ht="17.25" customHeight="1" hidden="1">
      <c r="A322" s="235"/>
      <c r="B322" s="256"/>
      <c r="C322" s="257" t="s">
        <v>230</v>
      </c>
      <c r="D322" s="258" t="s">
        <v>231</v>
      </c>
      <c r="E322" s="259"/>
      <c r="F322" s="260"/>
    </row>
    <row r="323" spans="1:6" s="158" customFormat="1" ht="17.25" customHeight="1" hidden="1">
      <c r="A323" s="235"/>
      <c r="B323" s="256"/>
      <c r="C323" s="257" t="s">
        <v>196</v>
      </c>
      <c r="D323" s="258" t="s">
        <v>197</v>
      </c>
      <c r="E323" s="259"/>
      <c r="F323" s="260"/>
    </row>
    <row r="324" spans="1:6" s="158" customFormat="1" ht="17.25" customHeight="1" hidden="1">
      <c r="A324" s="235"/>
      <c r="B324" s="261"/>
      <c r="C324" s="166" t="s">
        <v>161</v>
      </c>
      <c r="D324" s="178" t="s">
        <v>162</v>
      </c>
      <c r="E324" s="176"/>
      <c r="F324" s="176"/>
    </row>
    <row r="325" spans="1:6" s="158" customFormat="1" ht="17.25" customHeight="1" hidden="1" thickBot="1">
      <c r="A325" s="204"/>
      <c r="B325" s="251"/>
      <c r="C325" s="180" t="s">
        <v>232</v>
      </c>
      <c r="D325" s="181" t="s">
        <v>233</v>
      </c>
      <c r="E325" s="163"/>
      <c r="F325" s="163"/>
    </row>
    <row r="326" spans="1:6" s="265" customFormat="1" ht="19.5" customHeight="1" hidden="1" thickBot="1">
      <c r="A326" s="262">
        <v>852</v>
      </c>
      <c r="B326" s="263"/>
      <c r="C326" s="263"/>
      <c r="D326" s="263" t="s">
        <v>338</v>
      </c>
      <c r="E326" s="264">
        <f>E327+E329+E332+E334+E337+E339+E341</f>
        <v>0</v>
      </c>
      <c r="F326" s="264">
        <f>F327+F329+F332+F334+F337+F339+F341</f>
        <v>0</v>
      </c>
    </row>
    <row r="327" spans="1:7" s="158" customFormat="1" ht="21.75" customHeight="1" hidden="1">
      <c r="A327" s="204"/>
      <c r="B327" s="201">
        <v>85202</v>
      </c>
      <c r="C327" s="266"/>
      <c r="D327" s="236" t="s">
        <v>339</v>
      </c>
      <c r="E327" s="202">
        <f>E328</f>
        <v>0</v>
      </c>
      <c r="F327" s="202">
        <f>F328</f>
        <v>0</v>
      </c>
      <c r="G327" s="267"/>
    </row>
    <row r="328" spans="1:6" s="164" customFormat="1" ht="42.75" customHeight="1" hidden="1">
      <c r="A328" s="169"/>
      <c r="B328" s="216"/>
      <c r="C328" s="180" t="s">
        <v>340</v>
      </c>
      <c r="D328" s="181" t="s">
        <v>341</v>
      </c>
      <c r="E328" s="163"/>
      <c r="F328" s="163"/>
    </row>
    <row r="329" spans="1:6" s="158" customFormat="1" ht="42.75" hidden="1">
      <c r="A329" s="204"/>
      <c r="B329" s="172">
        <v>85212</v>
      </c>
      <c r="C329" s="171"/>
      <c r="D329" s="234" t="s">
        <v>342</v>
      </c>
      <c r="E329" s="173">
        <f>SUM(E330:E331)</f>
        <v>0</v>
      </c>
      <c r="F329" s="173">
        <f>SUM(F330:F331)</f>
        <v>0</v>
      </c>
    </row>
    <row r="330" spans="1:6" s="164" customFormat="1" ht="51" hidden="1">
      <c r="A330" s="183"/>
      <c r="B330" s="212"/>
      <c r="C330" s="185" t="s">
        <v>223</v>
      </c>
      <c r="D330" s="186" t="s">
        <v>224</v>
      </c>
      <c r="E330" s="187"/>
      <c r="F330" s="187"/>
    </row>
    <row r="331" spans="1:6" s="164" customFormat="1" ht="38.25" hidden="1">
      <c r="A331" s="169"/>
      <c r="B331" s="177"/>
      <c r="C331" s="166" t="s">
        <v>225</v>
      </c>
      <c r="D331" s="178" t="s">
        <v>226</v>
      </c>
      <c r="E331" s="176"/>
      <c r="F331" s="168"/>
    </row>
    <row r="332" spans="1:6" s="158" customFormat="1" ht="57" hidden="1">
      <c r="A332" s="215"/>
      <c r="B332" s="172">
        <v>85213</v>
      </c>
      <c r="C332" s="171"/>
      <c r="D332" s="234" t="s">
        <v>343</v>
      </c>
      <c r="E332" s="173">
        <f>E333</f>
        <v>0</v>
      </c>
      <c r="F332" s="173">
        <f>F333</f>
        <v>0</v>
      </c>
    </row>
    <row r="333" spans="1:6" s="164" customFormat="1" ht="51" hidden="1">
      <c r="A333" s="169"/>
      <c r="B333" s="214"/>
      <c r="C333" s="161" t="s">
        <v>223</v>
      </c>
      <c r="D333" s="206" t="s">
        <v>224</v>
      </c>
      <c r="E333" s="179"/>
      <c r="F333" s="179"/>
    </row>
    <row r="334" spans="1:6" s="158" customFormat="1" ht="28.5" hidden="1">
      <c r="A334" s="235"/>
      <c r="B334" s="172">
        <v>85214</v>
      </c>
      <c r="C334" s="171"/>
      <c r="D334" s="234" t="s">
        <v>344</v>
      </c>
      <c r="E334" s="173">
        <f>SUM(E335:E336)</f>
        <v>0</v>
      </c>
      <c r="F334" s="173">
        <f>SUM(F335:F336)</f>
        <v>0</v>
      </c>
    </row>
    <row r="335" spans="1:6" s="164" customFormat="1" ht="51" hidden="1">
      <c r="A335" s="169"/>
      <c r="B335" s="214"/>
      <c r="C335" s="161" t="s">
        <v>223</v>
      </c>
      <c r="D335" s="206" t="s">
        <v>224</v>
      </c>
      <c r="E335" s="179"/>
      <c r="F335" s="163"/>
    </row>
    <row r="336" spans="1:6" s="164" customFormat="1" ht="25.5" hidden="1">
      <c r="A336" s="169"/>
      <c r="B336" s="177"/>
      <c r="C336" s="166" t="s">
        <v>345</v>
      </c>
      <c r="D336" s="178" t="s">
        <v>346</v>
      </c>
      <c r="E336" s="176"/>
      <c r="F336" s="168"/>
    </row>
    <row r="337" spans="1:6" s="158" customFormat="1" ht="19.5" customHeight="1" hidden="1">
      <c r="A337" s="215"/>
      <c r="B337" s="172">
        <v>85219</v>
      </c>
      <c r="C337" s="171"/>
      <c r="D337" s="172" t="s">
        <v>347</v>
      </c>
      <c r="E337" s="173">
        <f>E338</f>
        <v>0</v>
      </c>
      <c r="F337" s="173">
        <f>F338</f>
        <v>0</v>
      </c>
    </row>
    <row r="338" spans="1:6" s="164" customFormat="1" ht="25.5" hidden="1">
      <c r="A338" s="169"/>
      <c r="B338" s="214"/>
      <c r="C338" s="161" t="s">
        <v>345</v>
      </c>
      <c r="D338" s="206" t="s">
        <v>346</v>
      </c>
      <c r="E338" s="179"/>
      <c r="F338" s="163"/>
    </row>
    <row r="339" spans="1:6" s="158" customFormat="1" ht="28.5" hidden="1">
      <c r="A339" s="159"/>
      <c r="B339" s="172">
        <v>85228</v>
      </c>
      <c r="C339" s="171"/>
      <c r="D339" s="234" t="s">
        <v>348</v>
      </c>
      <c r="E339" s="173">
        <f>E340</f>
        <v>0</v>
      </c>
      <c r="F339" s="173">
        <f>F340</f>
        <v>0</v>
      </c>
    </row>
    <row r="340" spans="1:6" s="164" customFormat="1" ht="18" customHeight="1" hidden="1">
      <c r="A340" s="169"/>
      <c r="B340" s="216"/>
      <c r="C340" s="180" t="s">
        <v>349</v>
      </c>
      <c r="D340" s="181" t="s">
        <v>350</v>
      </c>
      <c r="E340" s="163"/>
      <c r="F340" s="163"/>
    </row>
    <row r="341" spans="1:6" s="158" customFormat="1" ht="21" customHeight="1" hidden="1">
      <c r="A341" s="159"/>
      <c r="B341" s="172">
        <v>85295</v>
      </c>
      <c r="C341" s="171"/>
      <c r="D341" s="234" t="s">
        <v>183</v>
      </c>
      <c r="E341" s="173">
        <f>E342</f>
        <v>0</v>
      </c>
      <c r="F341" s="173">
        <f>F342</f>
        <v>0</v>
      </c>
    </row>
    <row r="342" spans="1:6" s="164" customFormat="1" ht="26.25" hidden="1" thickBot="1">
      <c r="A342" s="169"/>
      <c r="B342" s="214"/>
      <c r="C342" s="161" t="s">
        <v>345</v>
      </c>
      <c r="D342" s="206" t="s">
        <v>346</v>
      </c>
      <c r="E342" s="179"/>
      <c r="F342" s="163"/>
    </row>
    <row r="343" spans="1:6" s="270" customFormat="1" ht="24.75" customHeight="1" hidden="1" thickBot="1">
      <c r="A343" s="200">
        <v>854</v>
      </c>
      <c r="B343" s="524" t="s">
        <v>351</v>
      </c>
      <c r="C343" s="525"/>
      <c r="D343" s="526"/>
      <c r="E343" s="269">
        <f>E344</f>
        <v>0</v>
      </c>
      <c r="F343" s="269">
        <f>F344</f>
        <v>0</v>
      </c>
    </row>
    <row r="344" spans="1:6" s="164" customFormat="1" ht="22.5" customHeight="1" hidden="1">
      <c r="A344" s="221"/>
      <c r="B344" s="271">
        <v>85415</v>
      </c>
      <c r="C344" s="532" t="s">
        <v>401</v>
      </c>
      <c r="D344" s="522"/>
      <c r="E344" s="241">
        <f>E345</f>
        <v>0</v>
      </c>
      <c r="F344" s="241">
        <f>F345</f>
        <v>0</v>
      </c>
    </row>
    <row r="345" spans="1:6" s="164" customFormat="1" ht="34.5" customHeight="1" hidden="1">
      <c r="A345" s="344"/>
      <c r="B345" s="317"/>
      <c r="C345" s="248" t="s">
        <v>345</v>
      </c>
      <c r="D345" s="348" t="s">
        <v>346</v>
      </c>
      <c r="E345" s="249"/>
      <c r="F345" s="249"/>
    </row>
    <row r="346" spans="1:6" s="158" customFormat="1" ht="18.75" customHeight="1" hidden="1" thickBot="1">
      <c r="A346" s="296"/>
      <c r="B346" s="293"/>
      <c r="C346" s="297"/>
      <c r="D346" s="372" t="s">
        <v>390</v>
      </c>
      <c r="E346" s="373"/>
      <c r="F346" s="228"/>
    </row>
    <row r="347" spans="1:6" s="270" customFormat="1" ht="27.75" customHeight="1" thickBot="1">
      <c r="A347" s="200">
        <v>900</v>
      </c>
      <c r="B347" s="524" t="s">
        <v>353</v>
      </c>
      <c r="C347" s="525"/>
      <c r="D347" s="526"/>
      <c r="E347" s="269">
        <f>E350+E353</f>
        <v>4000</v>
      </c>
      <c r="F347" s="269">
        <f>F350+F353</f>
        <v>60</v>
      </c>
    </row>
    <row r="348" spans="1:6" s="164" customFormat="1" ht="19.5" customHeight="1" hidden="1">
      <c r="A348" s="221"/>
      <c r="B348" s="271">
        <v>90001</v>
      </c>
      <c r="C348" s="239"/>
      <c r="D348" s="240" t="s">
        <v>354</v>
      </c>
      <c r="E348" s="272">
        <f>E349</f>
        <v>0</v>
      </c>
      <c r="F348" s="272">
        <f>F349</f>
        <v>0</v>
      </c>
    </row>
    <row r="349" spans="1:6" s="164" customFormat="1" ht="18" customHeight="1" hidden="1">
      <c r="A349" s="159"/>
      <c r="B349" s="216"/>
      <c r="C349" s="216">
        <v>4260</v>
      </c>
      <c r="D349" s="181" t="s">
        <v>197</v>
      </c>
      <c r="E349" s="163"/>
      <c r="F349" s="163"/>
    </row>
    <row r="350" spans="1:6" s="164" customFormat="1" ht="19.5" customHeight="1">
      <c r="A350" s="303"/>
      <c r="B350" s="273">
        <v>90002</v>
      </c>
      <c r="C350" s="527" t="s">
        <v>355</v>
      </c>
      <c r="D350" s="528"/>
      <c r="E350" s="274">
        <f>E351</f>
        <v>4000</v>
      </c>
      <c r="F350" s="274">
        <f>SUM(F351:F352)</f>
        <v>0</v>
      </c>
    </row>
    <row r="351" spans="1:6" s="164" customFormat="1" ht="27" customHeight="1">
      <c r="A351" s="303"/>
      <c r="B351" s="317"/>
      <c r="C351" s="329">
        <v>6260</v>
      </c>
      <c r="D351" s="503" t="s">
        <v>380</v>
      </c>
      <c r="E351" s="163">
        <v>4000</v>
      </c>
      <c r="F351" s="163"/>
    </row>
    <row r="352" spans="1:6" s="164" customFormat="1" ht="29.25" customHeight="1">
      <c r="A352" s="426"/>
      <c r="B352" s="347"/>
      <c r="C352" s="347"/>
      <c r="D352" s="485" t="s">
        <v>516</v>
      </c>
      <c r="E352" s="487" t="s">
        <v>527</v>
      </c>
      <c r="F352" s="487"/>
    </row>
    <row r="353" spans="1:6" s="164" customFormat="1" ht="24" customHeight="1">
      <c r="A353" s="303"/>
      <c r="B353" s="273">
        <v>90008</v>
      </c>
      <c r="C353" s="531" t="s">
        <v>514</v>
      </c>
      <c r="D353" s="530"/>
      <c r="E353" s="274">
        <f>E354</f>
        <v>0</v>
      </c>
      <c r="F353" s="274">
        <f>F354+F355</f>
        <v>60</v>
      </c>
    </row>
    <row r="354" spans="1:6" s="164" customFormat="1" ht="27" customHeight="1">
      <c r="A354" s="303"/>
      <c r="B354" s="317"/>
      <c r="C354" s="329">
        <v>6260</v>
      </c>
      <c r="D354" s="503" t="s">
        <v>380</v>
      </c>
      <c r="E354" s="249"/>
      <c r="F354" s="249">
        <v>60</v>
      </c>
    </row>
    <row r="355" spans="1:6" s="164" customFormat="1" ht="38.25" hidden="1">
      <c r="A355" s="303"/>
      <c r="B355" s="317"/>
      <c r="C355" s="212">
        <v>6298</v>
      </c>
      <c r="D355" s="348" t="s">
        <v>170</v>
      </c>
      <c r="E355" s="187"/>
      <c r="F355" s="187"/>
    </row>
    <row r="356" spans="1:6" s="164" customFormat="1" ht="16.5" customHeight="1" thickBot="1">
      <c r="A356" s="499"/>
      <c r="B356" s="500"/>
      <c r="C356" s="500"/>
      <c r="D356" s="440" t="s">
        <v>454</v>
      </c>
      <c r="E356" s="486"/>
      <c r="F356" s="487">
        <v>60</v>
      </c>
    </row>
    <row r="357" spans="1:6" s="164" customFormat="1" ht="19.5" customHeight="1" hidden="1">
      <c r="A357" s="207"/>
      <c r="B357" s="232">
        <v>90015</v>
      </c>
      <c r="C357" s="185"/>
      <c r="D357" s="275" t="s">
        <v>356</v>
      </c>
      <c r="E357" s="355">
        <f>E358</f>
        <v>0</v>
      </c>
      <c r="F357" s="355">
        <f>F358</f>
        <v>0</v>
      </c>
    </row>
    <row r="358" spans="1:6" s="164" customFormat="1" ht="18" customHeight="1" hidden="1">
      <c r="A358" s="169"/>
      <c r="B358" s="216"/>
      <c r="C358" s="216">
        <v>4260</v>
      </c>
      <c r="D358" s="181" t="s">
        <v>197</v>
      </c>
      <c r="E358" s="163"/>
      <c r="F358" s="163"/>
    </row>
    <row r="359" spans="1:6" s="164" customFormat="1" ht="19.5" customHeight="1" hidden="1">
      <c r="A359" s="169"/>
      <c r="B359" s="273">
        <v>90095</v>
      </c>
      <c r="C359" s="248"/>
      <c r="D359" s="224" t="s">
        <v>183</v>
      </c>
      <c r="E359" s="274">
        <f>E360</f>
        <v>0</v>
      </c>
      <c r="F359" s="274">
        <f>F360</f>
        <v>0</v>
      </c>
    </row>
    <row r="360" spans="1:6" s="164" customFormat="1" ht="18" customHeight="1" hidden="1" thickBot="1">
      <c r="A360" s="159"/>
      <c r="B360" s="216"/>
      <c r="C360" s="216">
        <v>4300</v>
      </c>
      <c r="D360" s="181" t="s">
        <v>162</v>
      </c>
      <c r="E360" s="163"/>
      <c r="F360" s="163"/>
    </row>
    <row r="361" spans="1:6" s="270" customFormat="1" ht="29.25" customHeight="1" thickBot="1">
      <c r="A361" s="200">
        <v>921</v>
      </c>
      <c r="B361" s="524" t="s">
        <v>357</v>
      </c>
      <c r="C361" s="525"/>
      <c r="D361" s="526"/>
      <c r="E361" s="269">
        <f>E362+E369</f>
        <v>20000</v>
      </c>
      <c r="F361" s="269">
        <f>F362+F369+F373</f>
        <v>0</v>
      </c>
    </row>
    <row r="362" spans="1:6" s="164" customFormat="1" ht="19.5" customHeight="1">
      <c r="A362" s="221"/>
      <c r="B362" s="232">
        <v>92109</v>
      </c>
      <c r="C362" s="532" t="s">
        <v>358</v>
      </c>
      <c r="D362" s="522"/>
      <c r="E362" s="187">
        <f>E363</f>
        <v>20000</v>
      </c>
      <c r="F362" s="187">
        <f>SUM(F367:F368)</f>
        <v>0</v>
      </c>
    </row>
    <row r="363" spans="1:6" s="164" customFormat="1" ht="42.75" customHeight="1">
      <c r="A363" s="183"/>
      <c r="B363" s="212"/>
      <c r="C363" s="212">
        <v>6300</v>
      </c>
      <c r="D363" s="430" t="s">
        <v>520</v>
      </c>
      <c r="E363" s="187">
        <v>20000</v>
      </c>
      <c r="F363" s="187"/>
    </row>
    <row r="364" spans="1:6" s="164" customFormat="1" ht="20.25" customHeight="1" thickBot="1">
      <c r="A364" s="494"/>
      <c r="B364" s="495"/>
      <c r="C364" s="495"/>
      <c r="D364" s="440" t="s">
        <v>446</v>
      </c>
      <c r="E364" s="487" t="s">
        <v>521</v>
      </c>
      <c r="F364" s="487"/>
    </row>
    <row r="365" spans="1:6" s="164" customFormat="1" ht="12" customHeight="1" hidden="1">
      <c r="A365" s="188"/>
      <c r="B365" s="189"/>
      <c r="C365" s="190"/>
      <c r="D365" s="191"/>
      <c r="E365" s="192"/>
      <c r="F365" s="192"/>
    </row>
    <row r="366" spans="1:6" s="148" customFormat="1" ht="7.5" customHeight="1" hidden="1">
      <c r="A366" s="193">
        <v>1</v>
      </c>
      <c r="B366" s="193">
        <v>2</v>
      </c>
      <c r="C366" s="193">
        <v>3</v>
      </c>
      <c r="D366" s="193">
        <v>4</v>
      </c>
      <c r="E366" s="193">
        <v>5</v>
      </c>
      <c r="F366" s="193">
        <v>6</v>
      </c>
    </row>
    <row r="367" spans="1:6" s="164" customFormat="1" ht="28.5" customHeight="1" hidden="1">
      <c r="A367" s="169"/>
      <c r="B367" s="177"/>
      <c r="C367" s="166" t="s">
        <v>359</v>
      </c>
      <c r="D367" s="175" t="s">
        <v>360</v>
      </c>
      <c r="E367" s="176"/>
      <c r="F367" s="176"/>
    </row>
    <row r="368" spans="1:6" s="164" customFormat="1" ht="16.5" customHeight="1" hidden="1">
      <c r="A368" s="169"/>
      <c r="B368" s="174"/>
      <c r="C368" s="170" t="s">
        <v>171</v>
      </c>
      <c r="D368" s="175" t="s">
        <v>172</v>
      </c>
      <c r="E368" s="168"/>
      <c r="F368" s="168"/>
    </row>
    <row r="369" spans="1:6" s="164" customFormat="1" ht="19.5" customHeight="1" hidden="1">
      <c r="A369" s="159"/>
      <c r="B369" s="273">
        <v>92116</v>
      </c>
      <c r="C369" s="248"/>
      <c r="D369" s="224" t="s">
        <v>361</v>
      </c>
      <c r="E369" s="249">
        <f>SUM(E370:E371)</f>
        <v>0</v>
      </c>
      <c r="F369" s="249">
        <f>SUM(F371:F372)</f>
        <v>0</v>
      </c>
    </row>
    <row r="370" spans="1:6" s="164" customFormat="1" ht="38.25" hidden="1">
      <c r="A370" s="159"/>
      <c r="B370" s="233"/>
      <c r="C370" s="161" t="s">
        <v>203</v>
      </c>
      <c r="D370" s="181" t="s">
        <v>204</v>
      </c>
      <c r="E370" s="179"/>
      <c r="F370" s="179"/>
    </row>
    <row r="371" spans="1:6" s="164" customFormat="1" ht="25.5" hidden="1">
      <c r="A371" s="159"/>
      <c r="B371" s="174"/>
      <c r="C371" s="166" t="s">
        <v>359</v>
      </c>
      <c r="D371" s="175" t="s">
        <v>360</v>
      </c>
      <c r="E371" s="176"/>
      <c r="F371" s="176"/>
    </row>
    <row r="372" spans="1:6" s="164" customFormat="1" ht="16.5" customHeight="1" hidden="1">
      <c r="A372" s="169"/>
      <c r="B372" s="174"/>
      <c r="C372" s="170" t="s">
        <v>171</v>
      </c>
      <c r="D372" s="175" t="s">
        <v>172</v>
      </c>
      <c r="E372" s="168"/>
      <c r="F372" s="168"/>
    </row>
    <row r="373" spans="1:6" s="164" customFormat="1" ht="19.5" customHeight="1" hidden="1">
      <c r="A373" s="221"/>
      <c r="B373" s="273">
        <v>92120</v>
      </c>
      <c r="C373" s="248"/>
      <c r="D373" s="224" t="s">
        <v>362</v>
      </c>
      <c r="E373" s="274">
        <f>E374</f>
        <v>0</v>
      </c>
      <c r="F373" s="274">
        <f>F374</f>
        <v>0</v>
      </c>
    </row>
    <row r="374" spans="1:6" s="164" customFormat="1" ht="21.75" customHeight="1" hidden="1" thickBot="1">
      <c r="A374" s="159"/>
      <c r="B374" s="216"/>
      <c r="C374" s="216">
        <v>4300</v>
      </c>
      <c r="D374" s="181" t="s">
        <v>162</v>
      </c>
      <c r="E374" s="163"/>
      <c r="F374" s="163"/>
    </row>
    <row r="375" spans="1:6" s="164" customFormat="1" ht="51.75" customHeight="1" hidden="1">
      <c r="A375" s="188"/>
      <c r="B375" s="189"/>
      <c r="C375" s="190"/>
      <c r="D375" s="191"/>
      <c r="E375" s="192"/>
      <c r="F375" s="192"/>
    </row>
    <row r="376" spans="1:6" s="148" customFormat="1" ht="7.5" customHeight="1" hidden="1" thickBot="1">
      <c r="A376" s="213">
        <v>1</v>
      </c>
      <c r="B376" s="213">
        <v>2</v>
      </c>
      <c r="C376" s="213">
        <v>3</v>
      </c>
      <c r="D376" s="213">
        <v>4</v>
      </c>
      <c r="E376" s="213">
        <v>5</v>
      </c>
      <c r="F376" s="213">
        <v>6</v>
      </c>
    </row>
    <row r="377" spans="1:6" s="270" customFormat="1" ht="24" customHeight="1" thickBot="1">
      <c r="A377" s="200">
        <v>926</v>
      </c>
      <c r="B377" s="524" t="s">
        <v>363</v>
      </c>
      <c r="C377" s="525"/>
      <c r="D377" s="526"/>
      <c r="E377" s="269">
        <f>E378+E385</f>
        <v>666000</v>
      </c>
      <c r="F377" s="269">
        <f>F378+F385+F389</f>
        <v>666000</v>
      </c>
    </row>
    <row r="378" spans="1:6" s="164" customFormat="1" ht="25.5" customHeight="1">
      <c r="A378" s="207"/>
      <c r="B378" s="271">
        <v>92601</v>
      </c>
      <c r="C378" s="532" t="s">
        <v>394</v>
      </c>
      <c r="D378" s="522"/>
      <c r="E378" s="241">
        <f>SUM(E381:E383)</f>
        <v>666000</v>
      </c>
      <c r="F378" s="241">
        <f>SUM(F381:F383)</f>
        <v>666000</v>
      </c>
    </row>
    <row r="379" spans="1:6" s="164" customFormat="1" ht="25.5" hidden="1">
      <c r="A379" s="221"/>
      <c r="B379" s="233"/>
      <c r="C379" s="180" t="s">
        <v>359</v>
      </c>
      <c r="D379" s="181" t="s">
        <v>360</v>
      </c>
      <c r="E379" s="163"/>
      <c r="F379" s="163"/>
    </row>
    <row r="380" spans="1:6" s="164" customFormat="1" ht="26.25" customHeight="1">
      <c r="A380" s="538" t="s">
        <v>522</v>
      </c>
      <c r="B380" s="539"/>
      <c r="C380" s="539"/>
      <c r="D380" s="539"/>
      <c r="E380" s="539"/>
      <c r="F380" s="540"/>
    </row>
    <row r="381" spans="1:6" s="164" customFormat="1" ht="38.25" customHeight="1">
      <c r="A381" s="303"/>
      <c r="B381" s="331"/>
      <c r="C381" s="492">
        <v>6300</v>
      </c>
      <c r="D381" s="493" t="s">
        <v>520</v>
      </c>
      <c r="E381" s="491">
        <v>333000</v>
      </c>
      <c r="F381" s="491"/>
    </row>
    <row r="382" spans="1:6" s="164" customFormat="1" ht="38.25">
      <c r="A382" s="303"/>
      <c r="B382" s="317"/>
      <c r="C382" s="329">
        <v>6290</v>
      </c>
      <c r="D382" s="348" t="s">
        <v>170</v>
      </c>
      <c r="E382" s="249">
        <v>333000</v>
      </c>
      <c r="F382" s="249"/>
    </row>
    <row r="383" spans="1:6" s="164" customFormat="1" ht="39" thickBot="1">
      <c r="A383" s="303"/>
      <c r="B383" s="317"/>
      <c r="C383" s="329">
        <v>6298</v>
      </c>
      <c r="D383" s="348" t="s">
        <v>170</v>
      </c>
      <c r="E383" s="249"/>
      <c r="F383" s="249">
        <v>666000</v>
      </c>
    </row>
    <row r="384" spans="1:7" s="276" customFormat="1" ht="24.75" customHeight="1" thickBot="1">
      <c r="A384" s="517" t="s">
        <v>364</v>
      </c>
      <c r="B384" s="518"/>
      <c r="C384" s="518"/>
      <c r="D384" s="519"/>
      <c r="E384" s="264">
        <f>E7+E43+E75+E147+E174+E347+E361+E377</f>
        <v>957696</v>
      </c>
      <c r="F384" s="264">
        <f>F7+F43+F75+F147+F174+F347+F361+F377</f>
        <v>5663560</v>
      </c>
      <c r="G384" s="335"/>
    </row>
    <row r="385" ht="8.25" customHeight="1">
      <c r="E385" s="277"/>
    </row>
    <row r="386" spans="1:7" ht="14.25" customHeight="1">
      <c r="A386" s="278" t="s">
        <v>365</v>
      </c>
      <c r="B386" s="279"/>
      <c r="C386" s="279"/>
      <c r="E386" s="280"/>
      <c r="F386" s="341">
        <f>E384-F384</f>
        <v>-4705864</v>
      </c>
      <c r="G386" s="282"/>
    </row>
    <row r="387" spans="2:6" ht="12.75">
      <c r="B387" s="283"/>
      <c r="C387" s="279"/>
      <c r="D387" s="281"/>
      <c r="E387" s="281"/>
      <c r="F387" s="281"/>
    </row>
    <row r="388" spans="2:6" ht="12.75">
      <c r="B388" s="279"/>
      <c r="C388" s="279"/>
      <c r="D388" s="281"/>
      <c r="E388" s="281"/>
      <c r="F388" s="281"/>
    </row>
    <row r="389" spans="2:6" ht="12.75">
      <c r="B389" s="279"/>
      <c r="C389" s="279"/>
      <c r="D389" s="281"/>
      <c r="E389" s="281"/>
      <c r="F389" s="281"/>
    </row>
    <row r="390" spans="2:6" ht="12.75">
      <c r="B390" s="279"/>
      <c r="C390" s="279"/>
      <c r="D390" s="281"/>
      <c r="E390" s="281"/>
      <c r="F390" s="281"/>
    </row>
    <row r="391" spans="2:6" ht="12.75">
      <c r="B391" s="279"/>
      <c r="C391" s="279"/>
      <c r="D391" s="281"/>
      <c r="E391" s="281"/>
      <c r="F391" s="281"/>
    </row>
    <row r="392" spans="2:6" ht="12.75">
      <c r="B392" s="279"/>
      <c r="C392" s="279"/>
      <c r="D392" s="281"/>
      <c r="E392" s="281"/>
      <c r="F392" s="281"/>
    </row>
    <row r="393" spans="2:6" ht="12.75">
      <c r="B393" s="279"/>
      <c r="C393" s="279"/>
      <c r="D393" s="281"/>
      <c r="E393" s="281"/>
      <c r="F393" s="281"/>
    </row>
    <row r="394" spans="2:6" ht="12.75">
      <c r="B394" s="279"/>
      <c r="C394" s="279"/>
      <c r="D394" s="281"/>
      <c r="E394" s="281"/>
      <c r="F394" s="281"/>
    </row>
    <row r="395" spans="2:6" ht="12.75">
      <c r="B395" s="279"/>
      <c r="C395" s="279"/>
      <c r="D395" s="281"/>
      <c r="E395" s="281"/>
      <c r="F395" s="281"/>
    </row>
    <row r="396" spans="2:6" ht="12.75">
      <c r="B396" s="279"/>
      <c r="C396" s="279"/>
      <c r="D396" s="281"/>
      <c r="E396" s="281"/>
      <c r="F396" s="281"/>
    </row>
    <row r="397" spans="2:6" ht="12.75">
      <c r="B397" s="279"/>
      <c r="C397" s="279"/>
      <c r="D397" s="281"/>
      <c r="E397" s="281"/>
      <c r="F397" s="281"/>
    </row>
    <row r="398" spans="2:6" ht="12.75">
      <c r="B398" s="279"/>
      <c r="C398" s="279"/>
      <c r="D398" s="281"/>
      <c r="E398" s="281"/>
      <c r="F398" s="281"/>
    </row>
    <row r="399" spans="2:6" ht="12.75">
      <c r="B399" s="279"/>
      <c r="C399" s="279"/>
      <c r="D399" s="281"/>
      <c r="E399" s="281"/>
      <c r="F399" s="281"/>
    </row>
    <row r="400" spans="2:6" ht="12.75">
      <c r="B400" s="279"/>
      <c r="C400" s="279"/>
      <c r="D400" s="281"/>
      <c r="E400" s="281"/>
      <c r="F400" s="281"/>
    </row>
    <row r="401" spans="2:6" ht="12.75">
      <c r="B401" s="279"/>
      <c r="C401" s="279"/>
      <c r="D401" s="281"/>
      <c r="E401" s="281"/>
      <c r="F401" s="281"/>
    </row>
    <row r="402" spans="2:6" ht="12.75">
      <c r="B402" s="279"/>
      <c r="C402" s="279"/>
      <c r="D402" s="281"/>
      <c r="E402" s="281"/>
      <c r="F402" s="281"/>
    </row>
    <row r="403" spans="2:6" ht="12.75">
      <c r="B403" s="279"/>
      <c r="C403" s="279"/>
      <c r="D403" s="281"/>
      <c r="E403" s="281"/>
      <c r="F403" s="281"/>
    </row>
    <row r="404" spans="2:6" ht="12.75">
      <c r="B404" s="279"/>
      <c r="C404" s="279"/>
      <c r="D404" s="281"/>
      <c r="E404" s="281"/>
      <c r="F404" s="281"/>
    </row>
    <row r="405" spans="2:6" ht="12.75">
      <c r="B405" s="279"/>
      <c r="C405" s="279"/>
      <c r="D405" s="281"/>
      <c r="E405" s="281"/>
      <c r="F405" s="281"/>
    </row>
    <row r="406" spans="2:6" ht="12.75">
      <c r="B406" s="279"/>
      <c r="C406" s="279"/>
      <c r="D406" s="281"/>
      <c r="E406" s="281"/>
      <c r="F406" s="281"/>
    </row>
    <row r="407" spans="2:6" ht="12.75">
      <c r="B407" s="279"/>
      <c r="C407" s="279"/>
      <c r="D407" s="281"/>
      <c r="E407" s="281"/>
      <c r="F407" s="281"/>
    </row>
    <row r="408" spans="2:6" ht="12.75">
      <c r="B408" s="279"/>
      <c r="C408" s="279"/>
      <c r="D408" s="281"/>
      <c r="E408" s="281"/>
      <c r="F408" s="281"/>
    </row>
    <row r="409" spans="2:6" ht="12.75">
      <c r="B409" s="279"/>
      <c r="C409" s="279"/>
      <c r="D409" s="281"/>
      <c r="E409" s="281"/>
      <c r="F409" s="281"/>
    </row>
    <row r="410" spans="2:6" ht="12.75">
      <c r="B410" s="279"/>
      <c r="C410" s="279"/>
      <c r="D410" s="281"/>
      <c r="E410" s="281"/>
      <c r="F410" s="281"/>
    </row>
    <row r="411" spans="2:6" ht="12.75">
      <c r="B411" s="279"/>
      <c r="C411" s="279"/>
      <c r="D411" s="281"/>
      <c r="E411" s="281"/>
      <c r="F411" s="281"/>
    </row>
    <row r="412" spans="2:6" ht="12.75">
      <c r="B412" s="279"/>
      <c r="C412" s="279"/>
      <c r="D412" s="281"/>
      <c r="E412" s="281"/>
      <c r="F412" s="281"/>
    </row>
    <row r="413" spans="2:6" ht="12.75">
      <c r="B413" s="279"/>
      <c r="C413" s="279"/>
      <c r="D413" s="281"/>
      <c r="E413" s="281"/>
      <c r="F413" s="281"/>
    </row>
    <row r="414" spans="2:6" ht="12.75">
      <c r="B414" s="279"/>
      <c r="C414" s="279"/>
      <c r="D414" s="281"/>
      <c r="E414" s="281"/>
      <c r="F414" s="281"/>
    </row>
    <row r="415" spans="2:6" ht="12.75">
      <c r="B415" s="279"/>
      <c r="C415" s="279"/>
      <c r="D415" s="281"/>
      <c r="E415" s="281"/>
      <c r="F415" s="281"/>
    </row>
    <row r="416" spans="2:6" ht="12.75">
      <c r="B416" s="279"/>
      <c r="C416" s="279"/>
      <c r="D416" s="281"/>
      <c r="E416" s="281"/>
      <c r="F416" s="281"/>
    </row>
    <row r="417" spans="2:6" ht="12.75">
      <c r="B417" s="279"/>
      <c r="C417" s="279"/>
      <c r="D417" s="281"/>
      <c r="E417" s="281"/>
      <c r="F417" s="281"/>
    </row>
    <row r="418" spans="2:6" ht="12.75">
      <c r="B418" s="279"/>
      <c r="C418" s="279"/>
      <c r="D418" s="281"/>
      <c r="E418" s="281"/>
      <c r="F418" s="281"/>
    </row>
  </sheetData>
  <mergeCells count="34">
    <mergeCell ref="A380:F380"/>
    <mergeCell ref="A2:F2"/>
    <mergeCell ref="C353:D353"/>
    <mergeCell ref="B347:D347"/>
    <mergeCell ref="B7:D7"/>
    <mergeCell ref="C17:D17"/>
    <mergeCell ref="C27:D27"/>
    <mergeCell ref="C362:D362"/>
    <mergeCell ref="D48:E48"/>
    <mergeCell ref="C21:D21"/>
    <mergeCell ref="A384:D384"/>
    <mergeCell ref="E4:E5"/>
    <mergeCell ref="F4:F5"/>
    <mergeCell ref="A4:A5"/>
    <mergeCell ref="B4:B5"/>
    <mergeCell ref="C4:C5"/>
    <mergeCell ref="D4:D5"/>
    <mergeCell ref="B377:D377"/>
    <mergeCell ref="C378:D378"/>
    <mergeCell ref="B343:D343"/>
    <mergeCell ref="C76:D76"/>
    <mergeCell ref="C88:D88"/>
    <mergeCell ref="C150:D150"/>
    <mergeCell ref="B147:D147"/>
    <mergeCell ref="B43:D43"/>
    <mergeCell ref="C46:D46"/>
    <mergeCell ref="B361:D361"/>
    <mergeCell ref="C350:D350"/>
    <mergeCell ref="C202:D202"/>
    <mergeCell ref="C187:D187"/>
    <mergeCell ref="C344:D344"/>
    <mergeCell ref="B174:D174"/>
    <mergeCell ref="C175:D175"/>
    <mergeCell ref="B75:D75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XXVII/138/2008         
z dnia  29 lipca 2008r.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H490"/>
  <sheetViews>
    <sheetView showGridLines="0" tabSelected="1" zoomScale="75" zoomScaleNormal="75" workbookViewId="0" topLeftCell="A353">
      <selection activeCell="J458" sqref="J458"/>
    </sheetView>
  </sheetViews>
  <sheetFormatPr defaultColWidth="9.00390625" defaultRowHeight="12.75"/>
  <cols>
    <col min="1" max="1" width="5.875" style="143" customWidth="1"/>
    <col min="2" max="2" width="8.125" style="143" customWidth="1"/>
    <col min="3" max="3" width="5.625" style="143" hidden="1" customWidth="1"/>
    <col min="4" max="4" width="44.375" style="144" customWidth="1"/>
    <col min="5" max="6" width="16.625" style="144" customWidth="1"/>
    <col min="7" max="7" width="12.625" style="144" bestFit="1" customWidth="1"/>
    <col min="8" max="8" width="20.375" style="144" customWidth="1"/>
    <col min="9" max="16384" width="9.125" style="144" customWidth="1"/>
  </cols>
  <sheetData>
    <row r="1" ht="9" customHeight="1"/>
    <row r="2" spans="1:6" ht="17.25" customHeight="1">
      <c r="A2" s="541" t="s">
        <v>367</v>
      </c>
      <c r="B2" s="541"/>
      <c r="C2" s="541"/>
      <c r="D2" s="541"/>
      <c r="E2" s="541"/>
      <c r="F2" s="541"/>
    </row>
    <row r="3" spans="1:6" ht="13.5" customHeight="1" thickBot="1">
      <c r="A3" s="145"/>
      <c r="B3" s="145"/>
      <c r="C3" s="145"/>
      <c r="D3" s="145"/>
      <c r="E3" s="145"/>
      <c r="F3" s="145"/>
    </row>
    <row r="4" spans="1:6" s="146" customFormat="1" ht="22.5" customHeight="1">
      <c r="A4" s="512" t="s">
        <v>139</v>
      </c>
      <c r="B4" s="537" t="s">
        <v>140</v>
      </c>
      <c r="C4" s="537" t="s">
        <v>141</v>
      </c>
      <c r="D4" s="537" t="s">
        <v>142</v>
      </c>
      <c r="E4" s="520" t="s">
        <v>143</v>
      </c>
      <c r="F4" s="520" t="s">
        <v>144</v>
      </c>
    </row>
    <row r="5" spans="1:6" s="146" customFormat="1" ht="15" customHeight="1" thickBot="1">
      <c r="A5" s="513"/>
      <c r="B5" s="521"/>
      <c r="C5" s="521"/>
      <c r="D5" s="521"/>
      <c r="E5" s="521"/>
      <c r="F5" s="521"/>
    </row>
    <row r="6" spans="1:6" s="148" customFormat="1" ht="7.5" customHeight="1" thickBot="1">
      <c r="A6" s="147">
        <v>1</v>
      </c>
      <c r="B6" s="147">
        <v>2</v>
      </c>
      <c r="C6" s="147">
        <v>3</v>
      </c>
      <c r="D6" s="147">
        <v>3</v>
      </c>
      <c r="E6" s="147">
        <v>4</v>
      </c>
      <c r="F6" s="147">
        <v>5</v>
      </c>
    </row>
    <row r="7" spans="1:8" s="153" customFormat="1" ht="23.25" customHeight="1" thickBot="1">
      <c r="A7" s="149" t="s">
        <v>145</v>
      </c>
      <c r="B7" s="150"/>
      <c r="C7" s="151"/>
      <c r="D7" s="151" t="s">
        <v>146</v>
      </c>
      <c r="E7" s="152">
        <f>E21+E39+E34+E8</f>
        <v>833900</v>
      </c>
      <c r="F7" s="152">
        <f>F21+F39+F34+F8</f>
        <v>5317800</v>
      </c>
      <c r="G7" s="203">
        <f>E7-F7</f>
        <v>-4483900</v>
      </c>
      <c r="H7" s="203"/>
    </row>
    <row r="8" spans="1:7" s="158" customFormat="1" ht="23.25" customHeight="1">
      <c r="A8" s="154"/>
      <c r="B8" s="155" t="s">
        <v>147</v>
      </c>
      <c r="C8" s="156"/>
      <c r="D8" s="156" t="s">
        <v>148</v>
      </c>
      <c r="E8" s="157">
        <f>E9</f>
        <v>27500</v>
      </c>
      <c r="F8" s="157">
        <f>F9</f>
        <v>4500</v>
      </c>
      <c r="G8" s="267">
        <f>E8-F8</f>
        <v>23000</v>
      </c>
    </row>
    <row r="9" spans="1:6" s="164" customFormat="1" ht="21" customHeight="1">
      <c r="A9" s="303"/>
      <c r="B9" s="317"/>
      <c r="C9" s="190"/>
      <c r="D9" s="364" t="s">
        <v>369</v>
      </c>
      <c r="E9" s="365">
        <f>4500+23000</f>
        <v>27500</v>
      </c>
      <c r="F9" s="365">
        <f>4500</f>
        <v>4500</v>
      </c>
    </row>
    <row r="10" spans="1:6" s="164" customFormat="1" ht="16.5" customHeight="1">
      <c r="A10" s="303"/>
      <c r="B10" s="189"/>
      <c r="C10" s="316" t="s">
        <v>159</v>
      </c>
      <c r="D10" s="414" t="s">
        <v>400</v>
      </c>
      <c r="E10" s="353" t="s">
        <v>510</v>
      </c>
      <c r="F10" s="179"/>
    </row>
    <row r="11" spans="1:6" s="164" customFormat="1" ht="16.5" customHeight="1">
      <c r="A11" s="303"/>
      <c r="B11" s="189"/>
      <c r="C11" s="350"/>
      <c r="D11" s="414" t="s">
        <v>398</v>
      </c>
      <c r="E11" s="353"/>
      <c r="F11" s="353" t="s">
        <v>510</v>
      </c>
    </row>
    <row r="12" spans="1:6" s="164" customFormat="1" ht="16.5" customHeight="1" hidden="1">
      <c r="A12" s="159"/>
      <c r="B12" s="160"/>
      <c r="C12" s="161" t="s">
        <v>149</v>
      </c>
      <c r="D12" s="162" t="s">
        <v>150</v>
      </c>
      <c r="E12" s="163"/>
      <c r="F12" s="163"/>
    </row>
    <row r="13" spans="1:6" s="164" customFormat="1" ht="16.5" customHeight="1" hidden="1">
      <c r="A13" s="159"/>
      <c r="B13" s="165"/>
      <c r="C13" s="166" t="s">
        <v>151</v>
      </c>
      <c r="D13" s="167" t="s">
        <v>152</v>
      </c>
      <c r="E13" s="168"/>
      <c r="F13" s="168"/>
    </row>
    <row r="14" spans="1:6" s="164" customFormat="1" ht="16.5" customHeight="1" hidden="1">
      <c r="A14" s="159"/>
      <c r="B14" s="165"/>
      <c r="C14" s="166" t="s">
        <v>153</v>
      </c>
      <c r="D14" s="167" t="s">
        <v>154</v>
      </c>
      <c r="E14" s="168"/>
      <c r="F14" s="168"/>
    </row>
    <row r="15" spans="1:6" s="164" customFormat="1" ht="16.5" customHeight="1" hidden="1">
      <c r="A15" s="159"/>
      <c r="B15" s="165"/>
      <c r="C15" s="166" t="s">
        <v>155</v>
      </c>
      <c r="D15" s="167" t="s">
        <v>156</v>
      </c>
      <c r="E15" s="168"/>
      <c r="F15" s="168"/>
    </row>
    <row r="16" spans="1:6" s="164" customFormat="1" ht="16.5" customHeight="1" hidden="1">
      <c r="A16" s="159"/>
      <c r="B16" s="165"/>
      <c r="C16" s="166" t="s">
        <v>157</v>
      </c>
      <c r="D16" s="167" t="s">
        <v>158</v>
      </c>
      <c r="E16" s="168"/>
      <c r="F16" s="168"/>
    </row>
    <row r="17" spans="1:6" s="164" customFormat="1" ht="16.5" customHeight="1" hidden="1">
      <c r="A17" s="159"/>
      <c r="B17" s="165"/>
      <c r="C17" s="166" t="s">
        <v>159</v>
      </c>
      <c r="D17" s="167" t="s">
        <v>160</v>
      </c>
      <c r="E17" s="168"/>
      <c r="F17" s="168"/>
    </row>
    <row r="18" spans="1:6" s="164" customFormat="1" ht="16.5" customHeight="1" hidden="1">
      <c r="A18" s="159"/>
      <c r="B18" s="165"/>
      <c r="C18" s="166" t="s">
        <v>161</v>
      </c>
      <c r="D18" s="167" t="s">
        <v>162</v>
      </c>
      <c r="E18" s="168"/>
      <c r="F18" s="168"/>
    </row>
    <row r="19" spans="1:6" s="164" customFormat="1" ht="16.5" customHeight="1" hidden="1">
      <c r="A19" s="159"/>
      <c r="B19" s="165"/>
      <c r="C19" s="170" t="s">
        <v>163</v>
      </c>
      <c r="D19" s="167" t="s">
        <v>164</v>
      </c>
      <c r="E19" s="168"/>
      <c r="F19" s="168"/>
    </row>
    <row r="20" spans="1:6" s="164" customFormat="1" ht="25.5">
      <c r="A20" s="303"/>
      <c r="B20" s="189"/>
      <c r="C20" s="190"/>
      <c r="D20" s="449" t="s">
        <v>529</v>
      </c>
      <c r="E20" s="464" t="s">
        <v>511</v>
      </c>
      <c r="F20" s="462"/>
    </row>
    <row r="21" spans="1:7" s="158" customFormat="1" ht="20.25" customHeight="1">
      <c r="A21" s="318"/>
      <c r="B21" s="451" t="s">
        <v>165</v>
      </c>
      <c r="C21" s="300"/>
      <c r="D21" s="172" t="s">
        <v>166</v>
      </c>
      <c r="E21" s="173">
        <f>E22</f>
        <v>373200</v>
      </c>
      <c r="F21" s="173">
        <f>SUM(F22:F25)</f>
        <v>5313300</v>
      </c>
      <c r="G21" s="267">
        <f>E21-F21</f>
        <v>-4940100</v>
      </c>
    </row>
    <row r="22" spans="1:6" s="164" customFormat="1" ht="21" customHeight="1">
      <c r="A22" s="303"/>
      <c r="B22" s="189"/>
      <c r="C22" s="310" t="s">
        <v>171</v>
      </c>
      <c r="D22" s="330" t="s">
        <v>368</v>
      </c>
      <c r="E22" s="249">
        <f>34400+90700+80000+22000+146100</f>
        <v>373200</v>
      </c>
      <c r="F22" s="249">
        <f>272000+5026300+15000</f>
        <v>5313300</v>
      </c>
    </row>
    <row r="23" spans="1:6" s="164" customFormat="1" ht="34.5" customHeight="1">
      <c r="A23" s="303"/>
      <c r="B23" s="548" t="s">
        <v>34</v>
      </c>
      <c r="C23" s="548"/>
      <c r="D23" s="549"/>
      <c r="E23" s="468" t="s">
        <v>501</v>
      </c>
      <c r="F23" s="356"/>
    </row>
    <row r="24" spans="1:6" s="164" customFormat="1" ht="22.5" customHeight="1" hidden="1">
      <c r="A24" s="221"/>
      <c r="B24" s="177"/>
      <c r="C24" s="166" t="s">
        <v>173</v>
      </c>
      <c r="D24" s="178" t="s">
        <v>172</v>
      </c>
      <c r="E24" s="179"/>
      <c r="F24" s="163"/>
    </row>
    <row r="25" spans="1:6" s="164" customFormat="1" ht="26.25" customHeight="1" hidden="1">
      <c r="A25" s="169"/>
      <c r="B25" s="177"/>
      <c r="C25" s="177">
        <v>6059</v>
      </c>
      <c r="D25" s="178" t="s">
        <v>172</v>
      </c>
      <c r="E25" s="179"/>
      <c r="F25" s="176"/>
    </row>
    <row r="26" spans="1:6" s="158" customFormat="1" ht="23.25" customHeight="1" hidden="1">
      <c r="A26" s="169"/>
      <c r="B26" s="506" t="s">
        <v>174</v>
      </c>
      <c r="C26" s="261"/>
      <c r="D26" s="261" t="s">
        <v>175</v>
      </c>
      <c r="E26" s="173">
        <f>E27</f>
        <v>0</v>
      </c>
      <c r="F26" s="173">
        <f>F27</f>
        <v>0</v>
      </c>
    </row>
    <row r="27" spans="1:6" s="164" customFormat="1" ht="19.5" customHeight="1" hidden="1">
      <c r="A27" s="169"/>
      <c r="B27" s="209"/>
      <c r="C27" s="166" t="s">
        <v>161</v>
      </c>
      <c r="D27" s="210" t="s">
        <v>162</v>
      </c>
      <c r="E27" s="163"/>
      <c r="F27" s="163"/>
    </row>
    <row r="28" spans="1:6" s="158" customFormat="1" ht="23.25" customHeight="1" hidden="1">
      <c r="A28" s="169"/>
      <c r="B28" s="506" t="s">
        <v>176</v>
      </c>
      <c r="C28" s="261"/>
      <c r="D28" s="261" t="s">
        <v>177</v>
      </c>
      <c r="E28" s="173">
        <f>E29</f>
        <v>0</v>
      </c>
      <c r="F28" s="173">
        <f>F29</f>
        <v>0</v>
      </c>
    </row>
    <row r="29" spans="1:6" s="164" customFormat="1" ht="19.5" customHeight="1" hidden="1">
      <c r="A29" s="169"/>
      <c r="B29" s="209"/>
      <c r="C29" s="166" t="s">
        <v>178</v>
      </c>
      <c r="D29" s="178" t="s">
        <v>179</v>
      </c>
      <c r="E29" s="163"/>
      <c r="F29" s="163"/>
    </row>
    <row r="30" spans="1:6" s="164" customFormat="1" ht="26.25" customHeight="1">
      <c r="A30" s="426"/>
      <c r="B30" s="507"/>
      <c r="C30" s="507"/>
      <c r="D30" s="481" t="s">
        <v>542</v>
      </c>
      <c r="E30" s="438" t="s">
        <v>541</v>
      </c>
      <c r="F30" s="511" t="s">
        <v>540</v>
      </c>
    </row>
    <row r="31" spans="1:6" s="164" customFormat="1" ht="36" customHeight="1">
      <c r="A31" s="303"/>
      <c r="B31" s="550" t="s">
        <v>27</v>
      </c>
      <c r="C31" s="550"/>
      <c r="D31" s="551"/>
      <c r="E31" s="469" t="s">
        <v>502</v>
      </c>
      <c r="F31" s="469"/>
    </row>
    <row r="32" spans="1:6" s="164" customFormat="1" ht="30" customHeight="1">
      <c r="A32" s="303"/>
      <c r="B32" s="550" t="s">
        <v>32</v>
      </c>
      <c r="C32" s="550"/>
      <c r="D32" s="551"/>
      <c r="E32" s="469" t="s">
        <v>531</v>
      </c>
      <c r="F32" s="469" t="s">
        <v>530</v>
      </c>
    </row>
    <row r="33" spans="1:6" s="164" customFormat="1" ht="28.5" customHeight="1">
      <c r="A33" s="303"/>
      <c r="B33" s="552" t="s">
        <v>19</v>
      </c>
      <c r="C33" s="552"/>
      <c r="D33" s="553"/>
      <c r="E33" s="465" t="s">
        <v>532</v>
      </c>
      <c r="F33" s="465" t="s">
        <v>533</v>
      </c>
    </row>
    <row r="34" spans="1:7" s="158" customFormat="1" ht="23.25" customHeight="1">
      <c r="A34" s="303"/>
      <c r="B34" s="171" t="s">
        <v>180</v>
      </c>
      <c r="C34" s="172"/>
      <c r="D34" s="172" t="s">
        <v>181</v>
      </c>
      <c r="E34" s="173">
        <f>E35</f>
        <v>433200</v>
      </c>
      <c r="F34" s="173">
        <f>F35</f>
        <v>0</v>
      </c>
      <c r="G34" s="267">
        <f>E34-F34</f>
        <v>433200</v>
      </c>
    </row>
    <row r="35" spans="1:6" s="164" customFormat="1" ht="23.25" customHeight="1">
      <c r="A35" s="303"/>
      <c r="B35" s="189"/>
      <c r="C35" s="311" t="s">
        <v>171</v>
      </c>
      <c r="D35" s="330" t="s">
        <v>368</v>
      </c>
      <c r="E35" s="249">
        <f>SUM(E36:E37)</f>
        <v>433200</v>
      </c>
      <c r="F35" s="249">
        <f>SUM(F36:F37)</f>
        <v>0</v>
      </c>
    </row>
    <row r="36" spans="1:6" s="164" customFormat="1" ht="18" customHeight="1">
      <c r="A36" s="303"/>
      <c r="B36" s="189"/>
      <c r="C36" s="190"/>
      <c r="D36" s="456" t="s">
        <v>44</v>
      </c>
      <c r="E36" s="457">
        <f>193196+3004</f>
        <v>196200</v>
      </c>
      <c r="F36" s="458"/>
    </row>
    <row r="37" spans="1:6" s="164" customFormat="1" ht="18" customHeight="1" thickBot="1">
      <c r="A37" s="454"/>
      <c r="B37" s="189"/>
      <c r="C37" s="190"/>
      <c r="D37" s="455" t="s">
        <v>491</v>
      </c>
      <c r="E37" s="459">
        <v>237000</v>
      </c>
      <c r="F37" s="460"/>
    </row>
    <row r="38" spans="1:6" s="164" customFormat="1" ht="19.5" customHeight="1" hidden="1">
      <c r="A38" s="169"/>
      <c r="B38" s="160"/>
      <c r="C38" s="180" t="s">
        <v>171</v>
      </c>
      <c r="D38" s="181" t="s">
        <v>172</v>
      </c>
      <c r="E38" s="163"/>
      <c r="F38" s="163"/>
    </row>
    <row r="39" spans="1:6" s="158" customFormat="1" ht="22.5" customHeight="1" hidden="1">
      <c r="A39" s="182"/>
      <c r="B39" s="171" t="s">
        <v>182</v>
      </c>
      <c r="C39" s="172"/>
      <c r="D39" s="172" t="s">
        <v>183</v>
      </c>
      <c r="E39" s="173">
        <f>E40</f>
        <v>0</v>
      </c>
      <c r="F39" s="173">
        <f>F40</f>
        <v>0</v>
      </c>
    </row>
    <row r="40" spans="1:6" s="164" customFormat="1" ht="19.5" customHeight="1" hidden="1" thickBot="1">
      <c r="A40" s="159"/>
      <c r="B40" s="160"/>
      <c r="C40" s="180" t="s">
        <v>184</v>
      </c>
      <c r="D40" s="162" t="s">
        <v>185</v>
      </c>
      <c r="E40" s="163"/>
      <c r="F40" s="163"/>
    </row>
    <row r="41" spans="1:6" s="153" customFormat="1" ht="22.5" customHeight="1" hidden="1" thickBot="1">
      <c r="A41" s="149" t="s">
        <v>186</v>
      </c>
      <c r="B41" s="150"/>
      <c r="C41" s="151"/>
      <c r="D41" s="151" t="s">
        <v>187</v>
      </c>
      <c r="E41" s="152">
        <f>E42</f>
        <v>0</v>
      </c>
      <c r="F41" s="152">
        <f>F42</f>
        <v>0</v>
      </c>
    </row>
    <row r="42" spans="1:6" s="158" customFormat="1" ht="22.5" customHeight="1" hidden="1">
      <c r="A42" s="154"/>
      <c r="B42" s="155" t="s">
        <v>188</v>
      </c>
      <c r="C42" s="156"/>
      <c r="D42" s="156" t="s">
        <v>189</v>
      </c>
      <c r="E42" s="157">
        <f>E43</f>
        <v>0</v>
      </c>
      <c r="F42" s="157">
        <f>F43</f>
        <v>0</v>
      </c>
    </row>
    <row r="43" spans="1:6" s="164" customFormat="1" ht="59.25" customHeight="1" hidden="1">
      <c r="A43" s="183"/>
      <c r="B43" s="184"/>
      <c r="C43" s="185" t="s">
        <v>190</v>
      </c>
      <c r="D43" s="186" t="s">
        <v>191</v>
      </c>
      <c r="E43" s="187"/>
      <c r="F43" s="187"/>
    </row>
    <row r="44" spans="1:6" s="164" customFormat="1" ht="8.25" customHeight="1" hidden="1">
      <c r="A44" s="188"/>
      <c r="B44" s="189"/>
      <c r="C44" s="190"/>
      <c r="D44" s="191"/>
      <c r="E44" s="192"/>
      <c r="F44" s="192"/>
    </row>
    <row r="45" spans="1:6" s="148" customFormat="1" ht="7.5" customHeight="1" hidden="1">
      <c r="A45" s="193">
        <v>1</v>
      </c>
      <c r="B45" s="193">
        <v>2</v>
      </c>
      <c r="C45" s="193">
        <v>3</v>
      </c>
      <c r="D45" s="193">
        <v>4</v>
      </c>
      <c r="E45" s="193">
        <v>5</v>
      </c>
      <c r="F45" s="193">
        <v>6</v>
      </c>
    </row>
    <row r="46" spans="1:6" s="153" customFormat="1" ht="33.75" customHeight="1" hidden="1" thickBot="1">
      <c r="A46" s="194">
        <v>400</v>
      </c>
      <c r="B46" s="195"/>
      <c r="C46" s="196"/>
      <c r="D46" s="197" t="s">
        <v>192</v>
      </c>
      <c r="E46" s="198">
        <f>E47</f>
        <v>0</v>
      </c>
      <c r="F46" s="198">
        <f>F47</f>
        <v>0</v>
      </c>
    </row>
    <row r="47" spans="1:6" s="158" customFormat="1" ht="22.5" customHeight="1" hidden="1">
      <c r="A47" s="199"/>
      <c r="B47" s="156">
        <v>40002</v>
      </c>
      <c r="C47" s="156"/>
      <c r="D47" s="156" t="s">
        <v>193</v>
      </c>
      <c r="E47" s="157">
        <f>E48</f>
        <v>0</v>
      </c>
      <c r="F47" s="157">
        <f>SUM(F49:F50)</f>
        <v>0</v>
      </c>
    </row>
    <row r="48" spans="1:6" s="164" customFormat="1" ht="19.5" customHeight="1" hidden="1">
      <c r="A48" s="159"/>
      <c r="B48" s="160"/>
      <c r="C48" s="180" t="s">
        <v>167</v>
      </c>
      <c r="D48" s="162" t="s">
        <v>168</v>
      </c>
      <c r="E48" s="179"/>
      <c r="F48" s="163"/>
    </row>
    <row r="49" spans="1:6" s="164" customFormat="1" ht="19.5" customHeight="1" hidden="1">
      <c r="A49" s="159"/>
      <c r="B49" s="165"/>
      <c r="C49" s="170" t="s">
        <v>194</v>
      </c>
      <c r="D49" s="175" t="s">
        <v>195</v>
      </c>
      <c r="E49" s="176"/>
      <c r="F49" s="168"/>
    </row>
    <row r="50" spans="1:6" s="164" customFormat="1" ht="19.5" customHeight="1" hidden="1" thickBot="1">
      <c r="A50" s="159"/>
      <c r="B50" s="165"/>
      <c r="C50" s="170" t="s">
        <v>196</v>
      </c>
      <c r="D50" s="167" t="s">
        <v>197</v>
      </c>
      <c r="E50" s="168"/>
      <c r="F50" s="168"/>
    </row>
    <row r="51" spans="1:6" s="153" customFormat="1" ht="23.25" customHeight="1" thickBot="1">
      <c r="A51" s="151">
        <v>600</v>
      </c>
      <c r="B51" s="200"/>
      <c r="C51" s="151"/>
      <c r="D51" s="151" t="s">
        <v>198</v>
      </c>
      <c r="E51" s="152">
        <f>E54</f>
        <v>132000</v>
      </c>
      <c r="F51" s="152">
        <f>F54+F52</f>
        <v>250000</v>
      </c>
    </row>
    <row r="52" spans="1:6" s="158" customFormat="1" ht="17.25" customHeight="1" hidden="1">
      <c r="A52" s="199"/>
      <c r="B52" s="201">
        <v>60014</v>
      </c>
      <c r="C52" s="201"/>
      <c r="D52" s="201" t="s">
        <v>199</v>
      </c>
      <c r="E52" s="202">
        <f>E53</f>
        <v>0</v>
      </c>
      <c r="F52" s="202">
        <f>F53</f>
        <v>0</v>
      </c>
    </row>
    <row r="53" spans="1:6" s="164" customFormat="1" ht="26.25" customHeight="1" hidden="1">
      <c r="A53" s="314"/>
      <c r="B53" s="160"/>
      <c r="C53" s="180" t="s">
        <v>200</v>
      </c>
      <c r="D53" s="181" t="s">
        <v>201</v>
      </c>
      <c r="E53" s="163"/>
      <c r="F53" s="163"/>
    </row>
    <row r="54" spans="1:7" s="158" customFormat="1" ht="18" customHeight="1">
      <c r="A54" s="315"/>
      <c r="B54" s="313">
        <v>60016</v>
      </c>
      <c r="C54" s="300"/>
      <c r="D54" s="172" t="s">
        <v>202</v>
      </c>
      <c r="E54" s="173">
        <f>E55+E62</f>
        <v>132000</v>
      </c>
      <c r="F54" s="173">
        <f>F55+F62</f>
        <v>250000</v>
      </c>
      <c r="G54" s="267">
        <f>E54-F54</f>
        <v>-118000</v>
      </c>
    </row>
    <row r="55" spans="1:6" s="164" customFormat="1" ht="21" customHeight="1">
      <c r="A55" s="303"/>
      <c r="B55" s="317"/>
      <c r="C55" s="190"/>
      <c r="D55" s="364" t="s">
        <v>369</v>
      </c>
      <c r="E55" s="365">
        <f>E59+E60</f>
        <v>32000</v>
      </c>
      <c r="F55" s="365">
        <f>F59+F60</f>
        <v>0</v>
      </c>
    </row>
    <row r="56" spans="1:6" s="164" customFormat="1" ht="19.5" customHeight="1" hidden="1">
      <c r="A56" s="303"/>
      <c r="B56" s="189"/>
      <c r="C56" s="310" t="s">
        <v>153</v>
      </c>
      <c r="D56" s="167" t="s">
        <v>154</v>
      </c>
      <c r="E56" s="168"/>
      <c r="F56" s="168"/>
    </row>
    <row r="57" spans="1:6" s="164" customFormat="1" ht="19.5" customHeight="1" hidden="1">
      <c r="A57" s="303"/>
      <c r="B57" s="189"/>
      <c r="C57" s="310" t="s">
        <v>157</v>
      </c>
      <c r="D57" s="167" t="s">
        <v>158</v>
      </c>
      <c r="E57" s="168"/>
      <c r="F57" s="168"/>
    </row>
    <row r="58" spans="1:6" s="164" customFormat="1" ht="18.75" customHeight="1" hidden="1">
      <c r="A58" s="303"/>
      <c r="B58" s="189"/>
      <c r="C58" s="310"/>
      <c r="D58" s="285" t="s">
        <v>370</v>
      </c>
      <c r="E58" s="168"/>
      <c r="F58" s="168"/>
    </row>
    <row r="59" spans="1:6" s="164" customFormat="1" ht="16.5" customHeight="1" hidden="1">
      <c r="A59" s="303"/>
      <c r="B59" s="189"/>
      <c r="C59" s="316" t="s">
        <v>159</v>
      </c>
      <c r="D59" s="414" t="s">
        <v>447</v>
      </c>
      <c r="E59" s="179"/>
      <c r="F59" s="179"/>
    </row>
    <row r="60" spans="1:6" s="164" customFormat="1" ht="16.5" customHeight="1">
      <c r="A60" s="303"/>
      <c r="B60" s="189"/>
      <c r="C60" s="316" t="s">
        <v>205</v>
      </c>
      <c r="D60" s="415" t="s">
        <v>449</v>
      </c>
      <c r="E60" s="176">
        <v>32000</v>
      </c>
      <c r="F60" s="176"/>
    </row>
    <row r="61" spans="1:6" s="164" customFormat="1" ht="16.5" customHeight="1" hidden="1">
      <c r="A61" s="303"/>
      <c r="B61" s="189"/>
      <c r="C61" s="316" t="s">
        <v>161</v>
      </c>
      <c r="D61" s="413" t="s">
        <v>448</v>
      </c>
      <c r="E61" s="187"/>
      <c r="F61" s="187"/>
    </row>
    <row r="62" spans="1:6" s="164" customFormat="1" ht="19.5" customHeight="1">
      <c r="A62" s="303"/>
      <c r="B62" s="189"/>
      <c r="C62" s="310" t="s">
        <v>171</v>
      </c>
      <c r="D62" s="330" t="s">
        <v>368</v>
      </c>
      <c r="E62" s="436">
        <v>100000</v>
      </c>
      <c r="F62" s="436">
        <v>250000</v>
      </c>
    </row>
    <row r="63" spans="1:6" s="164" customFormat="1" ht="19.5" customHeight="1" hidden="1">
      <c r="A63" s="303"/>
      <c r="B63" s="189"/>
      <c r="C63" s="311" t="s">
        <v>171</v>
      </c>
      <c r="D63" s="162" t="s">
        <v>172</v>
      </c>
      <c r="E63" s="163"/>
      <c r="F63" s="163">
        <f>10000+30000</f>
        <v>40000</v>
      </c>
    </row>
    <row r="64" spans="1:6" s="164" customFormat="1" ht="25.5" customHeight="1" thickBot="1">
      <c r="A64" s="303"/>
      <c r="B64" s="676" t="s">
        <v>543</v>
      </c>
      <c r="C64" s="676"/>
      <c r="D64" s="677"/>
      <c r="E64" s="411" t="s">
        <v>503</v>
      </c>
      <c r="F64" s="411" t="s">
        <v>493</v>
      </c>
    </row>
    <row r="65" spans="1:6" s="164" customFormat="1" ht="16.5" customHeight="1" hidden="1" thickBot="1">
      <c r="A65" s="303"/>
      <c r="B65" s="189"/>
      <c r="C65" s="316"/>
      <c r="D65" s="407" t="s">
        <v>62</v>
      </c>
      <c r="E65" s="408"/>
      <c r="F65" s="332"/>
    </row>
    <row r="66" spans="1:6" s="164" customFormat="1" ht="19.5" customHeight="1" hidden="1" thickBot="1">
      <c r="A66" s="303"/>
      <c r="B66" s="189"/>
      <c r="C66" s="324"/>
      <c r="D66" s="295" t="s">
        <v>371</v>
      </c>
      <c r="E66" s="286"/>
      <c r="F66" s="286"/>
    </row>
    <row r="67" spans="1:7" s="153" customFormat="1" ht="22.5" customHeight="1" hidden="1" thickBot="1">
      <c r="A67" s="412">
        <v>700</v>
      </c>
      <c r="B67" s="533" t="s">
        <v>207</v>
      </c>
      <c r="C67" s="534"/>
      <c r="D67" s="535"/>
      <c r="E67" s="152">
        <f>E68</f>
        <v>0</v>
      </c>
      <c r="F67" s="306">
        <f>F68+F82</f>
        <v>0</v>
      </c>
      <c r="G67" s="203"/>
    </row>
    <row r="68" spans="1:6" s="158" customFormat="1" ht="22.5" customHeight="1" hidden="1">
      <c r="A68" s="204"/>
      <c r="B68" s="156">
        <v>70005</v>
      </c>
      <c r="C68" s="156"/>
      <c r="D68" s="156" t="s">
        <v>208</v>
      </c>
      <c r="E68" s="157">
        <f>SUM(E69:E74)</f>
        <v>0</v>
      </c>
      <c r="F68" s="157">
        <f>SUM(F75:F81)</f>
        <v>0</v>
      </c>
    </row>
    <row r="69" spans="1:6" s="164" customFormat="1" ht="25.5" hidden="1">
      <c r="A69" s="169"/>
      <c r="B69" s="205"/>
      <c r="C69" s="161" t="s">
        <v>209</v>
      </c>
      <c r="D69" s="206" t="s">
        <v>210</v>
      </c>
      <c r="E69" s="179"/>
      <c r="F69" s="179"/>
    </row>
    <row r="70" spans="1:6" s="164" customFormat="1" ht="19.5" customHeight="1" hidden="1">
      <c r="A70" s="207"/>
      <c r="B70" s="205"/>
      <c r="C70" s="161" t="s">
        <v>211</v>
      </c>
      <c r="D70" s="208" t="s">
        <v>212</v>
      </c>
      <c r="E70" s="179"/>
      <c r="F70" s="179"/>
    </row>
    <row r="71" spans="1:6" s="164" customFormat="1" ht="63.75" hidden="1">
      <c r="A71" s="169"/>
      <c r="B71" s="209"/>
      <c r="C71" s="166" t="s">
        <v>190</v>
      </c>
      <c r="D71" s="178" t="s">
        <v>191</v>
      </c>
      <c r="E71" s="176"/>
      <c r="F71" s="168"/>
    </row>
    <row r="72" spans="1:6" s="164" customFormat="1" ht="18.75" customHeight="1" hidden="1">
      <c r="A72" s="159"/>
      <c r="B72" s="165"/>
      <c r="C72" s="166" t="s">
        <v>184</v>
      </c>
      <c r="D72" s="210" t="s">
        <v>185</v>
      </c>
      <c r="E72" s="176"/>
      <c r="F72" s="168"/>
    </row>
    <row r="73" spans="1:6" s="164" customFormat="1" ht="19.5" customHeight="1" hidden="1">
      <c r="A73" s="159"/>
      <c r="B73" s="165"/>
      <c r="C73" s="166" t="s">
        <v>213</v>
      </c>
      <c r="D73" s="167" t="s">
        <v>214</v>
      </c>
      <c r="E73" s="176"/>
      <c r="F73" s="168"/>
    </row>
    <row r="74" spans="1:6" s="164" customFormat="1" ht="28.5" customHeight="1" hidden="1">
      <c r="A74" s="159"/>
      <c r="B74" s="165"/>
      <c r="C74" s="174">
        <v>6298</v>
      </c>
      <c r="D74" s="175" t="s">
        <v>170</v>
      </c>
      <c r="E74" s="176"/>
      <c r="F74" s="168"/>
    </row>
    <row r="75" spans="1:6" s="164" customFormat="1" ht="19.5" customHeight="1" hidden="1">
      <c r="A75" s="159"/>
      <c r="B75" s="165"/>
      <c r="C75" s="166" t="s">
        <v>161</v>
      </c>
      <c r="D75" s="167" t="s">
        <v>162</v>
      </c>
      <c r="E75" s="168"/>
      <c r="F75" s="168"/>
    </row>
    <row r="76" spans="1:6" s="164" customFormat="1" ht="19.5" customHeight="1" hidden="1">
      <c r="A76" s="169"/>
      <c r="B76" s="165"/>
      <c r="C76" s="166" t="s">
        <v>215</v>
      </c>
      <c r="D76" s="175" t="s">
        <v>216</v>
      </c>
      <c r="E76" s="168"/>
      <c r="F76" s="168"/>
    </row>
    <row r="77" spans="1:6" s="164" customFormat="1" ht="19.5" customHeight="1" hidden="1">
      <c r="A77" s="159"/>
      <c r="B77" s="165"/>
      <c r="C77" s="166" t="s">
        <v>200</v>
      </c>
      <c r="D77" s="167" t="s">
        <v>201</v>
      </c>
      <c r="E77" s="168"/>
      <c r="F77" s="168"/>
    </row>
    <row r="78" spans="1:6" s="164" customFormat="1" ht="19.5" customHeight="1" hidden="1">
      <c r="A78" s="159"/>
      <c r="B78" s="165"/>
      <c r="C78" s="166" t="s">
        <v>217</v>
      </c>
      <c r="D78" s="211" t="s">
        <v>218</v>
      </c>
      <c r="E78" s="168"/>
      <c r="F78" s="168"/>
    </row>
    <row r="79" spans="1:6" s="164" customFormat="1" ht="19.5" customHeight="1" hidden="1">
      <c r="A79" s="303"/>
      <c r="B79" s="189"/>
      <c r="C79" s="310" t="s">
        <v>171</v>
      </c>
      <c r="D79" s="330" t="s">
        <v>368</v>
      </c>
      <c r="E79" s="249"/>
      <c r="F79" s="249"/>
    </row>
    <row r="80" spans="1:6" s="164" customFormat="1" ht="21.75" customHeight="1" hidden="1" thickBot="1">
      <c r="A80" s="303"/>
      <c r="B80" s="189"/>
      <c r="C80" s="316"/>
      <c r="D80" s="409" t="s">
        <v>64</v>
      </c>
      <c r="E80" s="410"/>
      <c r="F80" s="411"/>
    </row>
    <row r="81" spans="1:6" s="164" customFormat="1" ht="19.5" customHeight="1" hidden="1">
      <c r="A81" s="169"/>
      <c r="B81" s="165"/>
      <c r="C81" s="170" t="s">
        <v>171</v>
      </c>
      <c r="D81" s="167" t="s">
        <v>172</v>
      </c>
      <c r="E81" s="168"/>
      <c r="F81" s="168"/>
    </row>
    <row r="82" spans="1:6" s="158" customFormat="1" ht="22.5" customHeight="1" hidden="1">
      <c r="A82" s="204"/>
      <c r="B82" s="172">
        <v>70095</v>
      </c>
      <c r="C82" s="172"/>
      <c r="D82" s="172" t="s">
        <v>183</v>
      </c>
      <c r="E82" s="173">
        <f>SUM(E83:E85)</f>
        <v>0</v>
      </c>
      <c r="F82" s="173">
        <f>SUM(F83:F85)</f>
        <v>0</v>
      </c>
    </row>
    <row r="83" spans="1:6" s="164" customFormat="1" ht="19.5" customHeight="1" hidden="1">
      <c r="A83" s="159"/>
      <c r="B83" s="160"/>
      <c r="C83" s="161" t="s">
        <v>196</v>
      </c>
      <c r="D83" s="162" t="s">
        <v>197</v>
      </c>
      <c r="E83" s="163"/>
      <c r="F83" s="163"/>
    </row>
    <row r="84" spans="1:6" s="164" customFormat="1" ht="19.5" customHeight="1" hidden="1">
      <c r="A84" s="159"/>
      <c r="B84" s="165"/>
      <c r="C84" s="166" t="s">
        <v>161</v>
      </c>
      <c r="D84" s="167" t="s">
        <v>162</v>
      </c>
      <c r="E84" s="168"/>
      <c r="F84" s="168"/>
    </row>
    <row r="85" spans="1:6" s="164" customFormat="1" ht="19.5" customHeight="1" hidden="1" thickBot="1">
      <c r="A85" s="159"/>
      <c r="B85" s="165"/>
      <c r="C85" s="170" t="s">
        <v>200</v>
      </c>
      <c r="D85" s="167" t="s">
        <v>201</v>
      </c>
      <c r="E85" s="168"/>
      <c r="F85" s="168"/>
    </row>
    <row r="86" spans="1:6" s="153" customFormat="1" ht="20.25" customHeight="1" hidden="1" thickBot="1">
      <c r="A86" s="151">
        <v>710</v>
      </c>
      <c r="B86" s="200"/>
      <c r="C86" s="151"/>
      <c r="D86" s="151" t="s">
        <v>219</v>
      </c>
      <c r="E86" s="152">
        <f>E92+E87</f>
        <v>0</v>
      </c>
      <c r="F86" s="152">
        <f>F87</f>
        <v>0</v>
      </c>
    </row>
    <row r="87" spans="1:6" s="158" customFormat="1" ht="18.75" customHeight="1" hidden="1">
      <c r="A87" s="204"/>
      <c r="B87" s="156">
        <v>71004</v>
      </c>
      <c r="C87" s="156"/>
      <c r="D87" s="156" t="s">
        <v>220</v>
      </c>
      <c r="E87" s="157"/>
      <c r="F87" s="157">
        <f>F88</f>
        <v>0</v>
      </c>
    </row>
    <row r="88" spans="1:6" s="164" customFormat="1" ht="21.75" customHeight="1" hidden="1">
      <c r="A88" s="183"/>
      <c r="B88" s="212"/>
      <c r="C88" s="185" t="s">
        <v>161</v>
      </c>
      <c r="D88" s="186" t="s">
        <v>162</v>
      </c>
      <c r="E88" s="187"/>
      <c r="F88" s="187"/>
    </row>
    <row r="89" spans="1:6" s="164" customFormat="1" ht="8.25" customHeight="1" hidden="1">
      <c r="A89" s="188"/>
      <c r="B89" s="189"/>
      <c r="C89" s="190"/>
      <c r="D89" s="191"/>
      <c r="E89" s="192"/>
      <c r="F89" s="192"/>
    </row>
    <row r="90" spans="1:6" s="148" customFormat="1" ht="7.5" customHeight="1" hidden="1" thickBot="1">
      <c r="A90" s="213">
        <v>1</v>
      </c>
      <c r="B90" s="213">
        <v>2</v>
      </c>
      <c r="C90" s="213">
        <v>3</v>
      </c>
      <c r="D90" s="213">
        <v>4</v>
      </c>
      <c r="E90" s="213">
        <v>5</v>
      </c>
      <c r="F90" s="213">
        <v>6</v>
      </c>
    </row>
    <row r="91" spans="1:6" s="153" customFormat="1" ht="27" customHeight="1" thickBot="1">
      <c r="A91" s="151">
        <v>750</v>
      </c>
      <c r="B91" s="533" t="s">
        <v>221</v>
      </c>
      <c r="C91" s="534"/>
      <c r="D91" s="535"/>
      <c r="E91" s="152">
        <f>E104+E92+E98+E136+E140</f>
        <v>15000</v>
      </c>
      <c r="F91" s="152">
        <f>F104+F92+F98+F136</f>
        <v>0</v>
      </c>
    </row>
    <row r="92" spans="1:6" s="158" customFormat="1" ht="18.75" customHeight="1" hidden="1">
      <c r="A92" s="204"/>
      <c r="B92" s="156">
        <v>75011</v>
      </c>
      <c r="C92" s="156"/>
      <c r="D92" s="156" t="s">
        <v>222</v>
      </c>
      <c r="E92" s="157">
        <f>SUM(E93:E94)</f>
        <v>0</v>
      </c>
      <c r="F92" s="157">
        <f>SUM(F95:F97)</f>
        <v>0</v>
      </c>
    </row>
    <row r="93" spans="1:6" s="164" customFormat="1" ht="51" hidden="1">
      <c r="A93" s="169"/>
      <c r="B93" s="214"/>
      <c r="C93" s="161" t="s">
        <v>223</v>
      </c>
      <c r="D93" s="181" t="s">
        <v>224</v>
      </c>
      <c r="E93" s="179"/>
      <c r="F93" s="163"/>
    </row>
    <row r="94" spans="1:6" s="164" customFormat="1" ht="51" hidden="1">
      <c r="A94" s="159"/>
      <c r="B94" s="174"/>
      <c r="C94" s="166" t="s">
        <v>225</v>
      </c>
      <c r="D94" s="175" t="s">
        <v>226</v>
      </c>
      <c r="E94" s="176"/>
      <c r="F94" s="168"/>
    </row>
    <row r="95" spans="1:6" s="164" customFormat="1" ht="16.5" customHeight="1" hidden="1">
      <c r="A95" s="159"/>
      <c r="B95" s="165"/>
      <c r="C95" s="166" t="s">
        <v>149</v>
      </c>
      <c r="D95" s="167" t="s">
        <v>150</v>
      </c>
      <c r="E95" s="168"/>
      <c r="F95" s="168"/>
    </row>
    <row r="96" spans="1:6" s="164" customFormat="1" ht="16.5" customHeight="1" hidden="1">
      <c r="A96" s="159"/>
      <c r="B96" s="165"/>
      <c r="C96" s="166" t="s">
        <v>153</v>
      </c>
      <c r="D96" s="167" t="s">
        <v>154</v>
      </c>
      <c r="E96" s="168"/>
      <c r="F96" s="168"/>
    </row>
    <row r="97" spans="1:6" s="164" customFormat="1" ht="16.5" customHeight="1" hidden="1">
      <c r="A97" s="159"/>
      <c r="B97" s="165"/>
      <c r="C97" s="170" t="s">
        <v>155</v>
      </c>
      <c r="D97" s="167" t="s">
        <v>156</v>
      </c>
      <c r="E97" s="168"/>
      <c r="F97" s="168"/>
    </row>
    <row r="98" spans="1:6" s="158" customFormat="1" ht="22.5" customHeight="1" hidden="1">
      <c r="A98" s="215"/>
      <c r="B98" s="172">
        <v>75022</v>
      </c>
      <c r="C98" s="172"/>
      <c r="D98" s="172" t="s">
        <v>227</v>
      </c>
      <c r="E98" s="173"/>
      <c r="F98" s="173">
        <f>SUM(F99:F103)</f>
        <v>0</v>
      </c>
    </row>
    <row r="99" spans="1:6" s="164" customFormat="1" ht="15.75" customHeight="1" hidden="1">
      <c r="A99" s="159"/>
      <c r="B99" s="160"/>
      <c r="C99" s="161" t="s">
        <v>228</v>
      </c>
      <c r="D99" s="162" t="s">
        <v>229</v>
      </c>
      <c r="E99" s="163"/>
      <c r="F99" s="163"/>
    </row>
    <row r="100" spans="1:6" s="164" customFormat="1" ht="15.75" customHeight="1" hidden="1">
      <c r="A100" s="159"/>
      <c r="B100" s="165"/>
      <c r="C100" s="166" t="s">
        <v>159</v>
      </c>
      <c r="D100" s="167" t="s">
        <v>160</v>
      </c>
      <c r="E100" s="168"/>
      <c r="F100" s="168"/>
    </row>
    <row r="101" spans="1:6" s="164" customFormat="1" ht="15.75" customHeight="1" hidden="1">
      <c r="A101" s="159"/>
      <c r="B101" s="165"/>
      <c r="C101" s="166" t="s">
        <v>230</v>
      </c>
      <c r="D101" s="167" t="s">
        <v>231</v>
      </c>
      <c r="E101" s="168"/>
      <c r="F101" s="168"/>
    </row>
    <row r="102" spans="1:6" s="164" customFormat="1" ht="15.75" customHeight="1" hidden="1">
      <c r="A102" s="159"/>
      <c r="B102" s="165"/>
      <c r="C102" s="166" t="s">
        <v>161</v>
      </c>
      <c r="D102" s="167" t="s">
        <v>162</v>
      </c>
      <c r="E102" s="168"/>
      <c r="F102" s="168"/>
    </row>
    <row r="103" spans="1:6" s="164" customFormat="1" ht="15.75" customHeight="1" hidden="1">
      <c r="A103" s="159"/>
      <c r="B103" s="165"/>
      <c r="C103" s="170" t="s">
        <v>232</v>
      </c>
      <c r="D103" s="167" t="s">
        <v>233</v>
      </c>
      <c r="E103" s="168"/>
      <c r="F103" s="168"/>
    </row>
    <row r="104" spans="1:6" s="158" customFormat="1" ht="22.5" customHeight="1" hidden="1">
      <c r="A104" s="296"/>
      <c r="B104" s="172">
        <v>75023</v>
      </c>
      <c r="C104" s="172"/>
      <c r="D104" s="172" t="s">
        <v>234</v>
      </c>
      <c r="E104" s="173">
        <f>E119</f>
        <v>0</v>
      </c>
      <c r="F104" s="173">
        <f>SUM(F108:F135)-F129</f>
        <v>0</v>
      </c>
    </row>
    <row r="105" spans="1:6" s="164" customFormat="1" ht="25.5" hidden="1">
      <c r="A105" s="221"/>
      <c r="B105" s="216"/>
      <c r="C105" s="161" t="s">
        <v>235</v>
      </c>
      <c r="D105" s="181" t="s">
        <v>236</v>
      </c>
      <c r="E105" s="179"/>
      <c r="F105" s="163"/>
    </row>
    <row r="106" spans="1:6" s="164" customFormat="1" ht="19.5" customHeight="1" hidden="1">
      <c r="A106" s="169"/>
      <c r="B106" s="177"/>
      <c r="C106" s="166" t="s">
        <v>167</v>
      </c>
      <c r="D106" s="210" t="s">
        <v>168</v>
      </c>
      <c r="E106" s="176"/>
      <c r="F106" s="168"/>
    </row>
    <row r="107" spans="1:6" s="164" customFormat="1" ht="38.25" hidden="1">
      <c r="A107" s="159"/>
      <c r="B107" s="174"/>
      <c r="C107" s="174">
        <v>6298</v>
      </c>
      <c r="D107" s="175" t="s">
        <v>170</v>
      </c>
      <c r="E107" s="176"/>
      <c r="F107" s="168"/>
    </row>
    <row r="108" spans="1:6" s="164" customFormat="1" ht="17.25" customHeight="1" hidden="1">
      <c r="A108" s="159"/>
      <c r="B108" s="165"/>
      <c r="C108" s="166" t="s">
        <v>237</v>
      </c>
      <c r="D108" s="167" t="s">
        <v>238</v>
      </c>
      <c r="E108" s="168"/>
      <c r="F108" s="168"/>
    </row>
    <row r="109" spans="1:6" s="164" customFormat="1" ht="17.25" customHeight="1" hidden="1">
      <c r="A109" s="159"/>
      <c r="B109" s="165"/>
      <c r="C109" s="166" t="s">
        <v>149</v>
      </c>
      <c r="D109" s="167" t="s">
        <v>150</v>
      </c>
      <c r="E109" s="168"/>
      <c r="F109" s="168"/>
    </row>
    <row r="110" spans="1:6" s="164" customFormat="1" ht="17.25" customHeight="1" hidden="1">
      <c r="A110" s="159"/>
      <c r="B110" s="165"/>
      <c r="C110" s="166" t="s">
        <v>151</v>
      </c>
      <c r="D110" s="167" t="s">
        <v>152</v>
      </c>
      <c r="E110" s="168"/>
      <c r="F110" s="168"/>
    </row>
    <row r="111" spans="1:6" s="164" customFormat="1" ht="17.25" customHeight="1" hidden="1">
      <c r="A111" s="159"/>
      <c r="B111" s="165"/>
      <c r="C111" s="166" t="s">
        <v>153</v>
      </c>
      <c r="D111" s="167" t="s">
        <v>154</v>
      </c>
      <c r="E111" s="168"/>
      <c r="F111" s="168"/>
    </row>
    <row r="112" spans="1:6" s="164" customFormat="1" ht="17.25" customHeight="1" hidden="1">
      <c r="A112" s="159"/>
      <c r="B112" s="165"/>
      <c r="C112" s="166" t="s">
        <v>155</v>
      </c>
      <c r="D112" s="167" t="s">
        <v>156</v>
      </c>
      <c r="E112" s="168"/>
      <c r="F112" s="168"/>
    </row>
    <row r="113" spans="1:6" s="164" customFormat="1" ht="17.25" customHeight="1" hidden="1">
      <c r="A113" s="159"/>
      <c r="B113" s="165"/>
      <c r="C113" s="166" t="s">
        <v>239</v>
      </c>
      <c r="D113" s="167" t="s">
        <v>240</v>
      </c>
      <c r="E113" s="168"/>
      <c r="F113" s="168"/>
    </row>
    <row r="114" spans="1:6" s="164" customFormat="1" ht="17.25" customHeight="1" hidden="1">
      <c r="A114" s="159"/>
      <c r="B114" s="165"/>
      <c r="C114" s="166" t="s">
        <v>157</v>
      </c>
      <c r="D114" s="167" t="s">
        <v>158</v>
      </c>
      <c r="E114" s="168"/>
      <c r="F114" s="168"/>
    </row>
    <row r="115" spans="1:6" s="164" customFormat="1" ht="17.25" customHeight="1" hidden="1">
      <c r="A115" s="159"/>
      <c r="B115" s="165"/>
      <c r="C115" s="166" t="s">
        <v>159</v>
      </c>
      <c r="D115" s="167" t="s">
        <v>160</v>
      </c>
      <c r="E115" s="168"/>
      <c r="F115" s="168"/>
    </row>
    <row r="116" spans="1:6" s="164" customFormat="1" ht="17.25" customHeight="1" hidden="1">
      <c r="A116" s="159"/>
      <c r="B116" s="165"/>
      <c r="C116" s="166" t="s">
        <v>196</v>
      </c>
      <c r="D116" s="167" t="s">
        <v>197</v>
      </c>
      <c r="E116" s="168"/>
      <c r="F116" s="168"/>
    </row>
    <row r="117" spans="1:6" s="164" customFormat="1" ht="17.25" customHeight="1" hidden="1">
      <c r="A117" s="159"/>
      <c r="B117" s="165"/>
      <c r="C117" s="166" t="s">
        <v>205</v>
      </c>
      <c r="D117" s="167" t="s">
        <v>206</v>
      </c>
      <c r="E117" s="168"/>
      <c r="F117" s="168"/>
    </row>
    <row r="118" spans="1:6" s="164" customFormat="1" ht="17.25" customHeight="1" hidden="1">
      <c r="A118" s="159"/>
      <c r="B118" s="165"/>
      <c r="C118" s="166" t="s">
        <v>241</v>
      </c>
      <c r="D118" s="167" t="s">
        <v>242</v>
      </c>
      <c r="E118" s="168"/>
      <c r="F118" s="168"/>
    </row>
    <row r="119" spans="1:6" s="164" customFormat="1" ht="19.5" customHeight="1" hidden="1">
      <c r="A119" s="303"/>
      <c r="B119" s="299"/>
      <c r="C119" s="166"/>
      <c r="D119" s="285" t="s">
        <v>372</v>
      </c>
      <c r="E119" s="168"/>
      <c r="F119" s="168"/>
    </row>
    <row r="120" spans="1:6" s="164" customFormat="1" ht="17.25" customHeight="1" hidden="1">
      <c r="A120" s="221"/>
      <c r="B120" s="165"/>
      <c r="C120" s="166" t="s">
        <v>161</v>
      </c>
      <c r="D120" s="167" t="s">
        <v>162</v>
      </c>
      <c r="E120" s="168"/>
      <c r="F120" s="168"/>
    </row>
    <row r="121" spans="1:6" s="164" customFormat="1" ht="17.25" customHeight="1" hidden="1">
      <c r="A121" s="159"/>
      <c r="B121" s="165"/>
      <c r="C121" s="166" t="s">
        <v>243</v>
      </c>
      <c r="D121" s="167" t="s">
        <v>244</v>
      </c>
      <c r="E121" s="168"/>
      <c r="F121" s="168"/>
    </row>
    <row r="122" spans="1:6" s="164" customFormat="1" ht="25.5" hidden="1">
      <c r="A122" s="159"/>
      <c r="B122" s="165"/>
      <c r="C122" s="166" t="s">
        <v>245</v>
      </c>
      <c r="D122" s="175" t="s">
        <v>246</v>
      </c>
      <c r="E122" s="168"/>
      <c r="F122" s="168"/>
    </row>
    <row r="123" spans="1:6" s="164" customFormat="1" ht="25.5" hidden="1">
      <c r="A123" s="159"/>
      <c r="B123" s="165"/>
      <c r="C123" s="166" t="s">
        <v>247</v>
      </c>
      <c r="D123" s="175" t="s">
        <v>248</v>
      </c>
      <c r="E123" s="168"/>
      <c r="F123" s="168"/>
    </row>
    <row r="124" spans="1:6" s="164" customFormat="1" ht="25.5" hidden="1">
      <c r="A124" s="159"/>
      <c r="B124" s="165"/>
      <c r="C124" s="166" t="s">
        <v>215</v>
      </c>
      <c r="D124" s="175" t="s">
        <v>216</v>
      </c>
      <c r="E124" s="168"/>
      <c r="F124" s="168"/>
    </row>
    <row r="125" spans="1:6" s="164" customFormat="1" ht="16.5" customHeight="1" hidden="1">
      <c r="A125" s="159"/>
      <c r="B125" s="165"/>
      <c r="C125" s="166" t="s">
        <v>232</v>
      </c>
      <c r="D125" s="167" t="s">
        <v>233</v>
      </c>
      <c r="E125" s="168"/>
      <c r="F125" s="168"/>
    </row>
    <row r="126" spans="1:6" s="164" customFormat="1" ht="16.5" customHeight="1" hidden="1">
      <c r="A126" s="159"/>
      <c r="B126" s="165"/>
      <c r="C126" s="166" t="s">
        <v>200</v>
      </c>
      <c r="D126" s="167" t="s">
        <v>201</v>
      </c>
      <c r="E126" s="168"/>
      <c r="F126" s="168"/>
    </row>
    <row r="127" spans="1:6" s="164" customFormat="1" ht="14.25" customHeight="1" hidden="1">
      <c r="A127" s="183"/>
      <c r="B127" s="217"/>
      <c r="C127" s="218" t="s">
        <v>163</v>
      </c>
      <c r="D127" s="219" t="s">
        <v>164</v>
      </c>
      <c r="E127" s="220"/>
      <c r="F127" s="220"/>
    </row>
    <row r="128" spans="1:6" s="164" customFormat="1" ht="12" customHeight="1" hidden="1">
      <c r="A128" s="188"/>
      <c r="B128" s="189"/>
      <c r="C128" s="190"/>
      <c r="D128" s="191"/>
      <c r="E128" s="192"/>
      <c r="F128" s="192"/>
    </row>
    <row r="129" spans="1:6" s="148" customFormat="1" ht="7.5" customHeight="1" hidden="1">
      <c r="A129" s="193">
        <v>1</v>
      </c>
      <c r="B129" s="193">
        <v>2</v>
      </c>
      <c r="C129" s="193">
        <v>3</v>
      </c>
      <c r="D129" s="193">
        <v>4</v>
      </c>
      <c r="E129" s="193">
        <v>5</v>
      </c>
      <c r="F129" s="193">
        <v>6</v>
      </c>
    </row>
    <row r="130" spans="1:6" s="164" customFormat="1" ht="25.5" hidden="1">
      <c r="A130" s="221"/>
      <c r="B130" s="160"/>
      <c r="C130" s="161" t="s">
        <v>249</v>
      </c>
      <c r="D130" s="181" t="s">
        <v>250</v>
      </c>
      <c r="E130" s="163"/>
      <c r="F130" s="163"/>
    </row>
    <row r="131" spans="1:6" s="164" customFormat="1" ht="25.5" hidden="1">
      <c r="A131" s="159"/>
      <c r="B131" s="165"/>
      <c r="C131" s="166" t="s">
        <v>251</v>
      </c>
      <c r="D131" s="175" t="s">
        <v>252</v>
      </c>
      <c r="E131" s="168"/>
      <c r="F131" s="168"/>
    </row>
    <row r="132" spans="1:6" s="164" customFormat="1" ht="19.5" customHeight="1" hidden="1">
      <c r="A132" s="159"/>
      <c r="B132" s="165"/>
      <c r="C132" s="166" t="s">
        <v>171</v>
      </c>
      <c r="D132" s="167" t="s">
        <v>172</v>
      </c>
      <c r="E132" s="168"/>
      <c r="F132" s="168"/>
    </row>
    <row r="133" spans="1:6" s="164" customFormat="1" ht="25.5" hidden="1">
      <c r="A133" s="159"/>
      <c r="B133" s="165"/>
      <c r="C133" s="166" t="s">
        <v>253</v>
      </c>
      <c r="D133" s="175" t="s">
        <v>254</v>
      </c>
      <c r="E133" s="168"/>
      <c r="F133" s="168"/>
    </row>
    <row r="134" spans="1:6" s="164" customFormat="1" ht="17.25" customHeight="1" hidden="1">
      <c r="A134" s="159"/>
      <c r="B134" s="165"/>
      <c r="C134" s="166" t="s">
        <v>173</v>
      </c>
      <c r="D134" s="167" t="s">
        <v>172</v>
      </c>
      <c r="E134" s="168"/>
      <c r="F134" s="168"/>
    </row>
    <row r="135" spans="1:6" s="164" customFormat="1" ht="17.25" customHeight="1" hidden="1">
      <c r="A135" s="159"/>
      <c r="B135" s="165"/>
      <c r="C135" s="170" t="s">
        <v>255</v>
      </c>
      <c r="D135" s="167" t="s">
        <v>172</v>
      </c>
      <c r="E135" s="168"/>
      <c r="F135" s="168"/>
    </row>
    <row r="136" spans="1:6" s="158" customFormat="1" ht="22.5" customHeight="1">
      <c r="A136" s="296"/>
      <c r="B136" s="172">
        <v>75023</v>
      </c>
      <c r="C136" s="300"/>
      <c r="D136" s="172" t="s">
        <v>234</v>
      </c>
      <c r="E136" s="173">
        <f>E137</f>
        <v>10000</v>
      </c>
      <c r="F136" s="173">
        <f>F137</f>
        <v>0</v>
      </c>
    </row>
    <row r="137" spans="1:6" s="164" customFormat="1" ht="20.25" customHeight="1">
      <c r="A137" s="303"/>
      <c r="B137" s="189"/>
      <c r="C137" s="309" t="s">
        <v>157</v>
      </c>
      <c r="D137" s="330" t="s">
        <v>369</v>
      </c>
      <c r="E137" s="249">
        <f>E138+E139</f>
        <v>10000</v>
      </c>
      <c r="F137" s="249"/>
    </row>
    <row r="138" spans="1:6" s="164" customFormat="1" ht="13.5" customHeight="1">
      <c r="A138" s="303"/>
      <c r="B138" s="189"/>
      <c r="C138" s="310" t="s">
        <v>159</v>
      </c>
      <c r="D138" s="351" t="s">
        <v>452</v>
      </c>
      <c r="E138" s="332">
        <v>5000</v>
      </c>
      <c r="F138" s="163"/>
    </row>
    <row r="139" spans="1:6" s="164" customFormat="1" ht="13.5" customHeight="1">
      <c r="A139" s="439"/>
      <c r="B139" s="473"/>
      <c r="C139" s="478" t="s">
        <v>230</v>
      </c>
      <c r="D139" s="479" t="s">
        <v>509</v>
      </c>
      <c r="E139" s="480">
        <v>5000</v>
      </c>
      <c r="F139" s="220"/>
    </row>
    <row r="140" spans="1:6" s="158" customFormat="1" ht="22.5" customHeight="1">
      <c r="A140" s="296"/>
      <c r="B140" s="172">
        <v>75075</v>
      </c>
      <c r="C140" s="300"/>
      <c r="D140" s="172" t="s">
        <v>256</v>
      </c>
      <c r="E140" s="173">
        <f>E141</f>
        <v>5000</v>
      </c>
      <c r="F140" s="173">
        <f>SUM(F141:F148)</f>
        <v>0</v>
      </c>
    </row>
    <row r="141" spans="1:6" s="164" customFormat="1" ht="15" customHeight="1">
      <c r="A141" s="303"/>
      <c r="B141" s="189"/>
      <c r="C141" s="309" t="s">
        <v>157</v>
      </c>
      <c r="D141" s="330" t="s">
        <v>369</v>
      </c>
      <c r="E141" s="249">
        <f>E142+E143</f>
        <v>5000</v>
      </c>
      <c r="F141" s="249"/>
    </row>
    <row r="142" spans="1:6" s="164" customFormat="1" ht="17.25" customHeight="1">
      <c r="A142" s="439"/>
      <c r="B142" s="473"/>
      <c r="C142" s="308"/>
      <c r="D142" s="479" t="s">
        <v>519</v>
      </c>
      <c r="E142" s="490">
        <v>5000</v>
      </c>
      <c r="F142" s="187"/>
    </row>
    <row r="143" spans="1:6" s="164" customFormat="1" ht="17.25" customHeight="1" hidden="1">
      <c r="A143" s="221"/>
      <c r="B143" s="160"/>
      <c r="C143" s="161" t="s">
        <v>161</v>
      </c>
      <c r="D143" s="162" t="s">
        <v>162</v>
      </c>
      <c r="E143" s="163"/>
      <c r="F143" s="163"/>
    </row>
    <row r="144" spans="1:6" s="164" customFormat="1" ht="17.25" customHeight="1" hidden="1" thickBot="1">
      <c r="A144" s="159"/>
      <c r="B144" s="165"/>
      <c r="C144" s="170" t="s">
        <v>200</v>
      </c>
      <c r="D144" s="167" t="s">
        <v>201</v>
      </c>
      <c r="E144" s="168"/>
      <c r="F144" s="168"/>
    </row>
    <row r="145" spans="1:6" s="153" customFormat="1" ht="54.75" customHeight="1" hidden="1" thickBot="1">
      <c r="A145" s="151">
        <v>751</v>
      </c>
      <c r="B145" s="524" t="s">
        <v>257</v>
      </c>
      <c r="C145" s="525"/>
      <c r="D145" s="526"/>
      <c r="E145" s="152">
        <f>E146+E151</f>
        <v>0</v>
      </c>
      <c r="F145" s="152">
        <f>F146+F151</f>
        <v>0</v>
      </c>
    </row>
    <row r="146" spans="1:6" s="158" customFormat="1" ht="28.5" hidden="1">
      <c r="A146" s="204"/>
      <c r="B146" s="156">
        <v>75101</v>
      </c>
      <c r="C146" s="156"/>
      <c r="D146" s="223" t="s">
        <v>258</v>
      </c>
      <c r="E146" s="157">
        <f>E147</f>
        <v>0</v>
      </c>
      <c r="F146" s="157">
        <f>SUM(F148:F150)</f>
        <v>0</v>
      </c>
    </row>
    <row r="147" spans="1:6" s="164" customFormat="1" ht="51" hidden="1">
      <c r="A147" s="169"/>
      <c r="B147" s="214"/>
      <c r="C147" s="161" t="s">
        <v>223</v>
      </c>
      <c r="D147" s="206" t="s">
        <v>224</v>
      </c>
      <c r="E147" s="179"/>
      <c r="F147" s="163"/>
    </row>
    <row r="148" spans="1:6" s="164" customFormat="1" ht="17.25" customHeight="1" hidden="1">
      <c r="A148" s="159"/>
      <c r="B148" s="165"/>
      <c r="C148" s="166" t="s">
        <v>153</v>
      </c>
      <c r="D148" s="167" t="s">
        <v>154</v>
      </c>
      <c r="E148" s="168"/>
      <c r="F148" s="168"/>
    </row>
    <row r="149" spans="1:6" s="164" customFormat="1" ht="17.25" customHeight="1" hidden="1">
      <c r="A149" s="159"/>
      <c r="B149" s="165"/>
      <c r="C149" s="166" t="s">
        <v>155</v>
      </c>
      <c r="D149" s="167" t="s">
        <v>156</v>
      </c>
      <c r="E149" s="168"/>
      <c r="F149" s="168"/>
    </row>
    <row r="150" spans="1:6" s="164" customFormat="1" ht="17.25" customHeight="1" hidden="1">
      <c r="A150" s="159"/>
      <c r="B150" s="165"/>
      <c r="C150" s="170" t="s">
        <v>157</v>
      </c>
      <c r="D150" s="167" t="s">
        <v>158</v>
      </c>
      <c r="E150" s="168"/>
      <c r="F150" s="168"/>
    </row>
    <row r="151" spans="1:6" s="158" customFormat="1" ht="54" customHeight="1" hidden="1">
      <c r="A151" s="215"/>
      <c r="B151" s="362">
        <v>75109</v>
      </c>
      <c r="C151" s="362"/>
      <c r="D151" s="371" t="s">
        <v>259</v>
      </c>
      <c r="E151" s="363">
        <f>E152</f>
        <v>0</v>
      </c>
      <c r="F151" s="363">
        <f>SUM(F155:F161)</f>
        <v>0</v>
      </c>
    </row>
    <row r="152" spans="1:6" s="164" customFormat="1" ht="21" customHeight="1" hidden="1">
      <c r="A152" s="303"/>
      <c r="B152" s="317"/>
      <c r="C152" s="190"/>
      <c r="D152" s="364" t="s">
        <v>369</v>
      </c>
      <c r="E152" s="365">
        <f>E153+E154</f>
        <v>0</v>
      </c>
      <c r="F152" s="249"/>
    </row>
    <row r="153" spans="1:6" s="164" customFormat="1" ht="21" customHeight="1" hidden="1">
      <c r="A153" s="303"/>
      <c r="B153" s="317"/>
      <c r="C153" s="190"/>
      <c r="D153" s="369" t="s">
        <v>400</v>
      </c>
      <c r="E153" s="370"/>
      <c r="F153" s="356"/>
    </row>
    <row r="154" spans="1:6" s="164" customFormat="1" ht="21" customHeight="1" hidden="1">
      <c r="A154" s="303"/>
      <c r="B154" s="317"/>
      <c r="C154" s="190"/>
      <c r="D154" s="366" t="s">
        <v>398</v>
      </c>
      <c r="E154" s="368"/>
      <c r="F154" s="163"/>
    </row>
    <row r="155" spans="1:6" s="164" customFormat="1" ht="19.5" customHeight="1" hidden="1">
      <c r="A155" s="303"/>
      <c r="B155" s="189"/>
      <c r="C155" s="190" t="s">
        <v>228</v>
      </c>
      <c r="D155" s="361" t="s">
        <v>229</v>
      </c>
      <c r="E155" s="367"/>
      <c r="F155" s="163"/>
    </row>
    <row r="156" spans="1:6" s="164" customFormat="1" ht="19.5" customHeight="1" hidden="1">
      <c r="A156" s="303"/>
      <c r="B156" s="189"/>
      <c r="C156" s="190" t="s">
        <v>153</v>
      </c>
      <c r="D156" s="361" t="s">
        <v>154</v>
      </c>
      <c r="E156" s="367"/>
      <c r="F156" s="163"/>
    </row>
    <row r="157" spans="1:6" s="164" customFormat="1" ht="19.5" customHeight="1" hidden="1">
      <c r="A157" s="303"/>
      <c r="B157" s="189"/>
      <c r="C157" s="190" t="s">
        <v>155</v>
      </c>
      <c r="D157" s="361" t="s">
        <v>156</v>
      </c>
      <c r="E157" s="367"/>
      <c r="F157" s="163"/>
    </row>
    <row r="158" spans="1:6" s="164" customFormat="1" ht="19.5" customHeight="1" hidden="1">
      <c r="A158" s="303"/>
      <c r="B158" s="189"/>
      <c r="C158" s="190" t="s">
        <v>157</v>
      </c>
      <c r="D158" s="361" t="s">
        <v>158</v>
      </c>
      <c r="E158" s="367"/>
      <c r="F158" s="163"/>
    </row>
    <row r="159" spans="1:6" s="164" customFormat="1" ht="19.5" customHeight="1" hidden="1">
      <c r="A159" s="303"/>
      <c r="B159" s="189"/>
      <c r="C159" s="190" t="s">
        <v>159</v>
      </c>
      <c r="D159" s="361" t="s">
        <v>160</v>
      </c>
      <c r="E159" s="367"/>
      <c r="F159" s="163"/>
    </row>
    <row r="160" spans="1:6" s="164" customFormat="1" ht="19.5" customHeight="1" hidden="1">
      <c r="A160" s="303"/>
      <c r="B160" s="189"/>
      <c r="C160" s="190" t="s">
        <v>196</v>
      </c>
      <c r="D160" s="361" t="s">
        <v>197</v>
      </c>
      <c r="E160" s="367"/>
      <c r="F160" s="163"/>
    </row>
    <row r="161" spans="1:6" s="164" customFormat="1" ht="19.5" customHeight="1" hidden="1" thickBot="1">
      <c r="A161" s="221"/>
      <c r="B161" s="160"/>
      <c r="C161" s="180" t="s">
        <v>161</v>
      </c>
      <c r="D161" s="162" t="s">
        <v>162</v>
      </c>
      <c r="E161" s="163"/>
      <c r="F161" s="163"/>
    </row>
    <row r="162" spans="1:6" s="153" customFormat="1" ht="23.25" customHeight="1" hidden="1" thickBot="1">
      <c r="A162" s="225">
        <v>752</v>
      </c>
      <c r="B162" s="200"/>
      <c r="C162" s="151"/>
      <c r="D162" s="222" t="s">
        <v>260</v>
      </c>
      <c r="E162" s="152">
        <f>E163</f>
        <v>0</v>
      </c>
      <c r="F162" s="152">
        <f>F163</f>
        <v>0</v>
      </c>
    </row>
    <row r="163" spans="1:6" s="158" customFormat="1" ht="23.25" customHeight="1" hidden="1">
      <c r="A163" s="199"/>
      <c r="B163" s="226">
        <v>75212</v>
      </c>
      <c r="C163" s="226"/>
      <c r="D163" s="227" t="s">
        <v>261</v>
      </c>
      <c r="E163" s="228">
        <f>SUM(E164:E167)-E165</f>
        <v>0</v>
      </c>
      <c r="F163" s="228">
        <f>SUM(F164:F167)-F165</f>
        <v>0</v>
      </c>
    </row>
    <row r="164" spans="1:6" s="164" customFormat="1" ht="51" hidden="1">
      <c r="A164" s="183"/>
      <c r="B164" s="229"/>
      <c r="C164" s="218" t="s">
        <v>223</v>
      </c>
      <c r="D164" s="230" t="s">
        <v>224</v>
      </c>
      <c r="E164" s="220"/>
      <c r="F164" s="220"/>
    </row>
    <row r="165" spans="1:6" s="148" customFormat="1" ht="7.5" customHeight="1" hidden="1">
      <c r="A165" s="193">
        <v>1</v>
      </c>
      <c r="B165" s="193">
        <v>2</v>
      </c>
      <c r="C165" s="193">
        <v>3</v>
      </c>
      <c r="D165" s="193">
        <v>4</v>
      </c>
      <c r="E165" s="193">
        <v>5</v>
      </c>
      <c r="F165" s="193">
        <v>6</v>
      </c>
    </row>
    <row r="166" spans="1:6" s="164" customFormat="1" ht="38.25" hidden="1">
      <c r="A166" s="231"/>
      <c r="B166" s="232"/>
      <c r="C166" s="185" t="s">
        <v>203</v>
      </c>
      <c r="D166" s="186" t="s">
        <v>204</v>
      </c>
      <c r="E166" s="187"/>
      <c r="F166" s="187"/>
    </row>
    <row r="167" spans="1:6" s="164" customFormat="1" ht="16.5" customHeight="1" hidden="1" thickBot="1">
      <c r="A167" s="221"/>
      <c r="B167" s="233"/>
      <c r="C167" s="180" t="s">
        <v>161</v>
      </c>
      <c r="D167" s="181" t="s">
        <v>162</v>
      </c>
      <c r="E167" s="163"/>
      <c r="F167" s="163"/>
    </row>
    <row r="168" spans="1:6" s="164" customFormat="1" ht="14.25" customHeight="1">
      <c r="A168" s="188"/>
      <c r="B168" s="189"/>
      <c r="C168" s="190"/>
      <c r="D168" s="191"/>
      <c r="E168" s="192"/>
      <c r="F168" s="192"/>
    </row>
    <row r="169" spans="1:6" s="146" customFormat="1" ht="22.5" customHeight="1" hidden="1">
      <c r="A169" s="512" t="s">
        <v>139</v>
      </c>
      <c r="B169" s="537" t="s">
        <v>140</v>
      </c>
      <c r="C169" s="537" t="s">
        <v>141</v>
      </c>
      <c r="D169" s="537" t="s">
        <v>142</v>
      </c>
      <c r="E169" s="520" t="s">
        <v>143</v>
      </c>
      <c r="F169" s="520" t="s">
        <v>144</v>
      </c>
    </row>
    <row r="170" spans="1:6" s="146" customFormat="1" ht="15" customHeight="1" hidden="1" thickBot="1">
      <c r="A170" s="513"/>
      <c r="B170" s="521"/>
      <c r="C170" s="521"/>
      <c r="D170" s="521"/>
      <c r="E170" s="521"/>
      <c r="F170" s="521"/>
    </row>
    <row r="171" spans="1:6" s="148" customFormat="1" ht="7.5" customHeight="1" thickBot="1">
      <c r="A171" s="193">
        <v>1</v>
      </c>
      <c r="B171" s="193">
        <v>2</v>
      </c>
      <c r="C171" s="193">
        <v>3</v>
      </c>
      <c r="D171" s="193">
        <v>3</v>
      </c>
      <c r="E171" s="193">
        <v>4</v>
      </c>
      <c r="F171" s="193">
        <v>5</v>
      </c>
    </row>
    <row r="172" spans="1:6" s="153" customFormat="1" ht="31.5" customHeight="1" thickBot="1">
      <c r="A172" s="225">
        <v>754</v>
      </c>
      <c r="B172" s="524" t="s">
        <v>262</v>
      </c>
      <c r="C172" s="525"/>
      <c r="D172" s="526"/>
      <c r="E172" s="152">
        <f>E175</f>
        <v>50000</v>
      </c>
      <c r="F172" s="152">
        <f>F192+F173+F175+F198</f>
        <v>0</v>
      </c>
    </row>
    <row r="173" spans="1:6" s="158" customFormat="1" ht="21" customHeight="1" hidden="1">
      <c r="A173" s="199"/>
      <c r="B173" s="156">
        <v>75403</v>
      </c>
      <c r="C173" s="156"/>
      <c r="D173" s="223" t="s">
        <v>263</v>
      </c>
      <c r="E173" s="157">
        <f>E174</f>
        <v>0</v>
      </c>
      <c r="F173" s="157">
        <f>F174</f>
        <v>0</v>
      </c>
    </row>
    <row r="174" spans="1:6" s="164" customFormat="1" ht="21.75" customHeight="1" hidden="1">
      <c r="A174" s="159"/>
      <c r="B174" s="216"/>
      <c r="C174" s="180" t="s">
        <v>159</v>
      </c>
      <c r="D174" s="181" t="s">
        <v>160</v>
      </c>
      <c r="E174" s="163"/>
      <c r="F174" s="163"/>
    </row>
    <row r="175" spans="1:6" s="158" customFormat="1" ht="21" customHeight="1">
      <c r="A175" s="296"/>
      <c r="B175" s="313">
        <v>75412</v>
      </c>
      <c r="C175" s="300"/>
      <c r="D175" s="234" t="s">
        <v>264</v>
      </c>
      <c r="E175" s="173">
        <f>E176+E189</f>
        <v>50000</v>
      </c>
      <c r="F175" s="173">
        <f>SUM(F179:F191)</f>
        <v>0</v>
      </c>
    </row>
    <row r="176" spans="1:6" s="164" customFormat="1" ht="20.25" customHeight="1">
      <c r="A176" s="303"/>
      <c r="B176" s="189"/>
      <c r="C176" s="309" t="s">
        <v>157</v>
      </c>
      <c r="D176" s="330" t="s">
        <v>369</v>
      </c>
      <c r="E176" s="249">
        <v>15000</v>
      </c>
      <c r="F176" s="249"/>
    </row>
    <row r="177" spans="1:6" s="164" customFormat="1" ht="33.75">
      <c r="A177" s="303"/>
      <c r="B177" s="189"/>
      <c r="C177" s="310" t="s">
        <v>159</v>
      </c>
      <c r="D177" s="351" t="s">
        <v>538</v>
      </c>
      <c r="E177" s="332">
        <v>15000</v>
      </c>
      <c r="F177" s="163"/>
    </row>
    <row r="178" spans="1:6" s="164" customFormat="1" ht="38.25" hidden="1">
      <c r="A178" s="303"/>
      <c r="B178" s="312"/>
      <c r="C178" s="308" t="s">
        <v>203</v>
      </c>
      <c r="D178" s="186" t="s">
        <v>204</v>
      </c>
      <c r="E178" s="187"/>
      <c r="F178" s="187"/>
    </row>
    <row r="179" spans="1:6" s="164" customFormat="1" ht="16.5" customHeight="1" hidden="1">
      <c r="A179" s="303"/>
      <c r="B179" s="189"/>
      <c r="C179" s="309" t="s">
        <v>228</v>
      </c>
      <c r="D179" s="162" t="s">
        <v>229</v>
      </c>
      <c r="E179" s="163"/>
      <c r="F179" s="163"/>
    </row>
    <row r="180" spans="1:6" s="164" customFormat="1" ht="16.5" customHeight="1" hidden="1">
      <c r="A180" s="303"/>
      <c r="B180" s="189"/>
      <c r="C180" s="310" t="s">
        <v>153</v>
      </c>
      <c r="D180" s="167" t="s">
        <v>154</v>
      </c>
      <c r="E180" s="168"/>
      <c r="F180" s="168"/>
    </row>
    <row r="181" spans="1:6" s="164" customFormat="1" ht="16.5" customHeight="1" hidden="1">
      <c r="A181" s="303"/>
      <c r="B181" s="189"/>
      <c r="C181" s="310" t="s">
        <v>157</v>
      </c>
      <c r="D181" s="167" t="s">
        <v>158</v>
      </c>
      <c r="E181" s="168"/>
      <c r="F181" s="168"/>
    </row>
    <row r="182" spans="1:6" s="164" customFormat="1" ht="16.5" customHeight="1" hidden="1">
      <c r="A182" s="303"/>
      <c r="B182" s="189"/>
      <c r="C182" s="310" t="s">
        <v>159</v>
      </c>
      <c r="D182" s="167" t="s">
        <v>160</v>
      </c>
      <c r="E182" s="168"/>
      <c r="F182" s="168"/>
    </row>
    <row r="183" spans="1:6" s="164" customFormat="1" ht="16.5" customHeight="1" hidden="1">
      <c r="A183" s="303"/>
      <c r="B183" s="189"/>
      <c r="C183" s="310" t="s">
        <v>230</v>
      </c>
      <c r="D183" s="167" t="s">
        <v>231</v>
      </c>
      <c r="E183" s="168"/>
      <c r="F183" s="168"/>
    </row>
    <row r="184" spans="1:6" s="164" customFormat="1" ht="16.5" customHeight="1" hidden="1">
      <c r="A184" s="303"/>
      <c r="B184" s="189"/>
      <c r="C184" s="310" t="s">
        <v>196</v>
      </c>
      <c r="D184" s="167" t="s">
        <v>197</v>
      </c>
      <c r="E184" s="168"/>
      <c r="F184" s="168"/>
    </row>
    <row r="185" spans="1:6" s="164" customFormat="1" ht="16.5" customHeight="1" hidden="1">
      <c r="A185" s="303"/>
      <c r="B185" s="189"/>
      <c r="C185" s="310" t="s">
        <v>205</v>
      </c>
      <c r="D185" s="167" t="s">
        <v>206</v>
      </c>
      <c r="E185" s="168"/>
      <c r="F185" s="168"/>
    </row>
    <row r="186" spans="1:6" s="164" customFormat="1" ht="16.5" customHeight="1" hidden="1">
      <c r="A186" s="303"/>
      <c r="B186" s="189"/>
      <c r="C186" s="310" t="s">
        <v>161</v>
      </c>
      <c r="D186" s="167" t="s">
        <v>162</v>
      </c>
      <c r="E186" s="168"/>
      <c r="F186" s="168"/>
    </row>
    <row r="187" spans="1:6" s="164" customFormat="1" ht="16.5" customHeight="1" hidden="1">
      <c r="A187" s="303"/>
      <c r="B187" s="189"/>
      <c r="C187" s="310" t="s">
        <v>232</v>
      </c>
      <c r="D187" s="167" t="s">
        <v>233</v>
      </c>
      <c r="E187" s="168"/>
      <c r="F187" s="168"/>
    </row>
    <row r="188" spans="1:6" s="164" customFormat="1" ht="16.5" customHeight="1" hidden="1">
      <c r="A188" s="303"/>
      <c r="B188" s="189"/>
      <c r="C188" s="310" t="s">
        <v>200</v>
      </c>
      <c r="D188" s="167" t="s">
        <v>201</v>
      </c>
      <c r="E188" s="168"/>
      <c r="F188" s="168"/>
    </row>
    <row r="189" spans="1:6" s="164" customFormat="1" ht="16.5" customHeight="1">
      <c r="A189" s="303"/>
      <c r="B189" s="189"/>
      <c r="C189" s="310" t="s">
        <v>171</v>
      </c>
      <c r="D189" s="330" t="s">
        <v>368</v>
      </c>
      <c r="E189" s="249">
        <v>35000</v>
      </c>
      <c r="F189" s="249"/>
    </row>
    <row r="190" spans="1:6" s="164" customFormat="1" ht="22.5">
      <c r="A190" s="303"/>
      <c r="B190" s="189"/>
      <c r="C190" s="310" t="s">
        <v>159</v>
      </c>
      <c r="D190" s="351" t="s">
        <v>512</v>
      </c>
      <c r="E190" s="468" t="s">
        <v>511</v>
      </c>
      <c r="F190" s="356"/>
    </row>
    <row r="191" spans="1:6" s="164" customFormat="1" ht="16.5" customHeight="1" thickBot="1">
      <c r="A191" s="303"/>
      <c r="B191" s="565" t="s">
        <v>88</v>
      </c>
      <c r="C191" s="565"/>
      <c r="D191" s="566"/>
      <c r="E191" s="475" t="s">
        <v>534</v>
      </c>
      <c r="F191" s="477"/>
    </row>
    <row r="192" spans="1:6" s="158" customFormat="1" ht="21" customHeight="1" hidden="1">
      <c r="A192" s="199"/>
      <c r="B192" s="172">
        <v>75414</v>
      </c>
      <c r="C192" s="172"/>
      <c r="D192" s="236" t="s">
        <v>265</v>
      </c>
      <c r="E192" s="173">
        <f>E193</f>
        <v>0</v>
      </c>
      <c r="F192" s="173">
        <f>SUM(F194:F197)</f>
        <v>0</v>
      </c>
    </row>
    <row r="193" spans="1:6" s="164" customFormat="1" ht="51" hidden="1">
      <c r="A193" s="169"/>
      <c r="B193" s="214"/>
      <c r="C193" s="161" t="s">
        <v>223</v>
      </c>
      <c r="D193" s="206" t="s">
        <v>224</v>
      </c>
      <c r="E193" s="179"/>
      <c r="F193" s="163"/>
    </row>
    <row r="194" spans="1:6" s="164" customFormat="1" ht="19.5" customHeight="1" hidden="1">
      <c r="A194" s="169"/>
      <c r="B194" s="177"/>
      <c r="C194" s="166" t="s">
        <v>159</v>
      </c>
      <c r="D194" s="178" t="s">
        <v>160</v>
      </c>
      <c r="E194" s="176"/>
      <c r="F194" s="168"/>
    </row>
    <row r="195" spans="1:6" s="164" customFormat="1" ht="19.5" customHeight="1" hidden="1">
      <c r="A195" s="169"/>
      <c r="B195" s="177"/>
      <c r="C195" s="166" t="s">
        <v>161</v>
      </c>
      <c r="D195" s="178" t="s">
        <v>162</v>
      </c>
      <c r="E195" s="176"/>
      <c r="F195" s="168"/>
    </row>
    <row r="196" spans="1:6" s="164" customFormat="1" ht="25.5" hidden="1">
      <c r="A196" s="169"/>
      <c r="B196" s="177"/>
      <c r="C196" s="166" t="s">
        <v>247</v>
      </c>
      <c r="D196" s="178" t="s">
        <v>248</v>
      </c>
      <c r="E196" s="176"/>
      <c r="F196" s="168"/>
    </row>
    <row r="197" spans="1:6" s="164" customFormat="1" ht="25.5" hidden="1">
      <c r="A197" s="169"/>
      <c r="B197" s="174"/>
      <c r="C197" s="170" t="s">
        <v>249</v>
      </c>
      <c r="D197" s="175" t="s">
        <v>250</v>
      </c>
      <c r="E197" s="168"/>
      <c r="F197" s="168"/>
    </row>
    <row r="198" spans="1:6" s="158" customFormat="1" ht="21" customHeight="1" hidden="1">
      <c r="A198" s="199"/>
      <c r="B198" s="172">
        <v>75495</v>
      </c>
      <c r="C198" s="172"/>
      <c r="D198" s="234" t="s">
        <v>183</v>
      </c>
      <c r="E198" s="173">
        <f>E199</f>
        <v>0</v>
      </c>
      <c r="F198" s="173">
        <f>F199</f>
        <v>0</v>
      </c>
    </row>
    <row r="199" spans="1:6" s="164" customFormat="1" ht="19.5" customHeight="1" hidden="1" thickBot="1">
      <c r="A199" s="159"/>
      <c r="B199" s="216"/>
      <c r="C199" s="180" t="s">
        <v>159</v>
      </c>
      <c r="D199" s="181" t="s">
        <v>160</v>
      </c>
      <c r="E199" s="163"/>
      <c r="F199" s="163"/>
    </row>
    <row r="200" spans="1:6" s="153" customFormat="1" ht="57.75" customHeight="1" hidden="1" thickBot="1">
      <c r="A200" s="151">
        <v>756</v>
      </c>
      <c r="B200" s="524" t="s">
        <v>266</v>
      </c>
      <c r="C200" s="525"/>
      <c r="D200" s="526"/>
      <c r="E200" s="152">
        <f>E201+E203+E213+E224+E227</f>
        <v>0</v>
      </c>
      <c r="F200" s="152">
        <f>F201+F203+F213+F224+F227+F230</f>
        <v>0</v>
      </c>
    </row>
    <row r="201" spans="1:6" s="158" customFormat="1" ht="28.5" hidden="1">
      <c r="A201" s="199"/>
      <c r="B201" s="201">
        <v>75601</v>
      </c>
      <c r="C201" s="201"/>
      <c r="D201" s="236" t="s">
        <v>267</v>
      </c>
      <c r="E201" s="202">
        <f>E202</f>
        <v>0</v>
      </c>
      <c r="F201" s="202">
        <f>F202</f>
        <v>0</v>
      </c>
    </row>
    <row r="202" spans="1:6" s="164" customFormat="1" ht="25.5" hidden="1">
      <c r="A202" s="159"/>
      <c r="B202" s="216"/>
      <c r="C202" s="180" t="s">
        <v>268</v>
      </c>
      <c r="D202" s="181" t="s">
        <v>269</v>
      </c>
      <c r="E202" s="163"/>
      <c r="F202" s="163"/>
    </row>
    <row r="203" spans="1:6" s="158" customFormat="1" ht="42.75" customHeight="1" hidden="1">
      <c r="A203" s="235"/>
      <c r="B203" s="172">
        <v>75615</v>
      </c>
      <c r="C203" s="171"/>
      <c r="D203" s="234" t="s">
        <v>270</v>
      </c>
      <c r="E203" s="173">
        <f>SUM(E204:E212)-E207</f>
        <v>0</v>
      </c>
      <c r="F203" s="173">
        <f>SUM(F204:F212)-F207</f>
        <v>0</v>
      </c>
    </row>
    <row r="204" spans="1:6" s="164" customFormat="1" ht="17.25" customHeight="1" hidden="1">
      <c r="A204" s="159"/>
      <c r="B204" s="216"/>
      <c r="C204" s="161" t="s">
        <v>271</v>
      </c>
      <c r="D204" s="162" t="s">
        <v>272</v>
      </c>
      <c r="E204" s="163"/>
      <c r="F204" s="163"/>
    </row>
    <row r="205" spans="1:6" s="164" customFormat="1" ht="17.25" customHeight="1" hidden="1">
      <c r="A205" s="183"/>
      <c r="B205" s="229"/>
      <c r="C205" s="218" t="s">
        <v>273</v>
      </c>
      <c r="D205" s="219" t="s">
        <v>274</v>
      </c>
      <c r="E205" s="220"/>
      <c r="F205" s="220"/>
    </row>
    <row r="206" spans="1:6" s="164" customFormat="1" ht="8.25" customHeight="1" hidden="1">
      <c r="A206" s="188"/>
      <c r="B206" s="189"/>
      <c r="C206" s="190"/>
      <c r="D206" s="191"/>
      <c r="E206" s="192"/>
      <c r="F206" s="192"/>
    </row>
    <row r="207" spans="1:6" s="148" customFormat="1" ht="7.5" customHeight="1" hidden="1">
      <c r="A207" s="193">
        <v>1</v>
      </c>
      <c r="B207" s="193">
        <v>2</v>
      </c>
      <c r="C207" s="193">
        <v>3</v>
      </c>
      <c r="D207" s="193">
        <v>4</v>
      </c>
      <c r="E207" s="193">
        <v>5</v>
      </c>
      <c r="F207" s="193">
        <v>6</v>
      </c>
    </row>
    <row r="208" spans="1:6" s="164" customFormat="1" ht="17.25" customHeight="1" hidden="1">
      <c r="A208" s="159"/>
      <c r="B208" s="174"/>
      <c r="C208" s="166" t="s">
        <v>275</v>
      </c>
      <c r="D208" s="167" t="s">
        <v>276</v>
      </c>
      <c r="E208" s="168"/>
      <c r="F208" s="168"/>
    </row>
    <row r="209" spans="1:6" s="164" customFormat="1" ht="17.25" customHeight="1" hidden="1">
      <c r="A209" s="169"/>
      <c r="B209" s="177"/>
      <c r="C209" s="166" t="s">
        <v>277</v>
      </c>
      <c r="D209" s="210" t="s">
        <v>278</v>
      </c>
      <c r="E209" s="168"/>
      <c r="F209" s="168"/>
    </row>
    <row r="210" spans="1:6" s="164" customFormat="1" ht="17.25" customHeight="1" hidden="1">
      <c r="A210" s="169"/>
      <c r="B210" s="177"/>
      <c r="C210" s="166" t="s">
        <v>279</v>
      </c>
      <c r="D210" s="210" t="s">
        <v>280</v>
      </c>
      <c r="E210" s="176"/>
      <c r="F210" s="176"/>
    </row>
    <row r="211" spans="1:6" s="164" customFormat="1" ht="17.25" customHeight="1" hidden="1">
      <c r="A211" s="207"/>
      <c r="B211" s="214"/>
      <c r="C211" s="161" t="s">
        <v>211</v>
      </c>
      <c r="D211" s="208" t="s">
        <v>212</v>
      </c>
      <c r="E211" s="163"/>
      <c r="F211" s="163"/>
    </row>
    <row r="212" spans="1:6" s="164" customFormat="1" ht="25.5" hidden="1">
      <c r="A212" s="159"/>
      <c r="B212" s="174"/>
      <c r="C212" s="170" t="s">
        <v>281</v>
      </c>
      <c r="D212" s="175" t="s">
        <v>282</v>
      </c>
      <c r="E212" s="168"/>
      <c r="F212" s="168"/>
    </row>
    <row r="213" spans="1:6" s="158" customFormat="1" ht="60" customHeight="1" hidden="1">
      <c r="A213" s="215"/>
      <c r="B213" s="172">
        <v>75616</v>
      </c>
      <c r="C213" s="171"/>
      <c r="D213" s="234" t="s">
        <v>283</v>
      </c>
      <c r="E213" s="173">
        <f>SUM(E214:E223)</f>
        <v>0</v>
      </c>
      <c r="F213" s="173">
        <f>SUM(F214:F223)</f>
        <v>0</v>
      </c>
    </row>
    <row r="214" spans="1:6" s="164" customFormat="1" ht="16.5" customHeight="1" hidden="1">
      <c r="A214" s="169"/>
      <c r="B214" s="214"/>
      <c r="C214" s="161" t="s">
        <v>271</v>
      </c>
      <c r="D214" s="162" t="s">
        <v>272</v>
      </c>
      <c r="E214" s="163"/>
      <c r="F214" s="163"/>
    </row>
    <row r="215" spans="1:6" s="164" customFormat="1" ht="16.5" customHeight="1" hidden="1">
      <c r="A215" s="159"/>
      <c r="B215" s="174"/>
      <c r="C215" s="166" t="s">
        <v>273</v>
      </c>
      <c r="D215" s="210" t="s">
        <v>274</v>
      </c>
      <c r="E215" s="168"/>
      <c r="F215" s="168"/>
    </row>
    <row r="216" spans="1:6" s="164" customFormat="1" ht="16.5" customHeight="1" hidden="1">
      <c r="A216" s="169"/>
      <c r="B216" s="177"/>
      <c r="C216" s="166" t="s">
        <v>275</v>
      </c>
      <c r="D216" s="167" t="s">
        <v>276</v>
      </c>
      <c r="E216" s="168"/>
      <c r="F216" s="168"/>
    </row>
    <row r="217" spans="1:6" s="164" customFormat="1" ht="16.5" customHeight="1" hidden="1">
      <c r="A217" s="169"/>
      <c r="B217" s="177"/>
      <c r="C217" s="166" t="s">
        <v>277</v>
      </c>
      <c r="D217" s="210" t="s">
        <v>278</v>
      </c>
      <c r="E217" s="168"/>
      <c r="F217" s="168"/>
    </row>
    <row r="218" spans="1:6" s="164" customFormat="1" ht="16.5" customHeight="1" hidden="1">
      <c r="A218" s="169"/>
      <c r="B218" s="177"/>
      <c r="C218" s="166" t="s">
        <v>284</v>
      </c>
      <c r="D218" s="210" t="s">
        <v>285</v>
      </c>
      <c r="E218" s="168"/>
      <c r="F218" s="168"/>
    </row>
    <row r="219" spans="1:6" s="164" customFormat="1" ht="16.5" customHeight="1" hidden="1">
      <c r="A219" s="169"/>
      <c r="B219" s="177"/>
      <c r="C219" s="166" t="s">
        <v>286</v>
      </c>
      <c r="D219" s="210" t="s">
        <v>287</v>
      </c>
      <c r="E219" s="168"/>
      <c r="F219" s="168"/>
    </row>
    <row r="220" spans="1:6" s="164" customFormat="1" ht="25.5" hidden="1">
      <c r="A220" s="207"/>
      <c r="B220" s="214"/>
      <c r="C220" s="161" t="s">
        <v>288</v>
      </c>
      <c r="D220" s="206" t="s">
        <v>289</v>
      </c>
      <c r="E220" s="168"/>
      <c r="F220" s="168"/>
    </row>
    <row r="221" spans="1:6" s="164" customFormat="1" ht="15.75" customHeight="1" hidden="1">
      <c r="A221" s="169"/>
      <c r="B221" s="177"/>
      <c r="C221" s="166" t="s">
        <v>279</v>
      </c>
      <c r="D221" s="210" t="s">
        <v>280</v>
      </c>
      <c r="E221" s="168"/>
      <c r="F221" s="168"/>
    </row>
    <row r="222" spans="1:6" s="164" customFormat="1" ht="15.75" customHeight="1" hidden="1">
      <c r="A222" s="169"/>
      <c r="B222" s="177"/>
      <c r="C222" s="166" t="s">
        <v>211</v>
      </c>
      <c r="D222" s="210" t="s">
        <v>212</v>
      </c>
      <c r="E222" s="168"/>
      <c r="F222" s="168"/>
    </row>
    <row r="223" spans="1:6" s="164" customFormat="1" ht="25.5" hidden="1">
      <c r="A223" s="169"/>
      <c r="B223" s="174"/>
      <c r="C223" s="170" t="s">
        <v>281</v>
      </c>
      <c r="D223" s="175" t="s">
        <v>282</v>
      </c>
      <c r="E223" s="168"/>
      <c r="F223" s="168"/>
    </row>
    <row r="224" spans="1:6" s="158" customFormat="1" ht="42.75" hidden="1">
      <c r="A224" s="235"/>
      <c r="B224" s="172">
        <v>75618</v>
      </c>
      <c r="C224" s="171"/>
      <c r="D224" s="234" t="s">
        <v>290</v>
      </c>
      <c r="E224" s="173">
        <f>SUM(E225:E226)</f>
        <v>0</v>
      </c>
      <c r="F224" s="173">
        <f>SUM(F225:F226)</f>
        <v>0</v>
      </c>
    </row>
    <row r="225" spans="1:6" s="164" customFormat="1" ht="15" customHeight="1" hidden="1">
      <c r="A225" s="159"/>
      <c r="B225" s="216"/>
      <c r="C225" s="161" t="s">
        <v>291</v>
      </c>
      <c r="D225" s="162" t="s">
        <v>287</v>
      </c>
      <c r="E225" s="163"/>
      <c r="F225" s="163"/>
    </row>
    <row r="226" spans="1:6" s="164" customFormat="1" ht="25.5" hidden="1">
      <c r="A226" s="169"/>
      <c r="B226" s="174"/>
      <c r="C226" s="170" t="s">
        <v>292</v>
      </c>
      <c r="D226" s="175" t="s">
        <v>293</v>
      </c>
      <c r="E226" s="168"/>
      <c r="F226" s="168"/>
    </row>
    <row r="227" spans="1:6" s="158" customFormat="1" ht="28.5" hidden="1">
      <c r="A227" s="204"/>
      <c r="B227" s="172">
        <v>75621</v>
      </c>
      <c r="C227" s="171"/>
      <c r="D227" s="234" t="s">
        <v>294</v>
      </c>
      <c r="E227" s="173">
        <f>SUM(E228:E229)</f>
        <v>0</v>
      </c>
      <c r="F227" s="173">
        <f>SUM(F228:F229)</f>
        <v>0</v>
      </c>
    </row>
    <row r="228" spans="1:6" s="164" customFormat="1" ht="19.5" customHeight="1" hidden="1">
      <c r="A228" s="169"/>
      <c r="B228" s="214"/>
      <c r="C228" s="161" t="s">
        <v>295</v>
      </c>
      <c r="D228" s="208" t="s">
        <v>296</v>
      </c>
      <c r="E228" s="179"/>
      <c r="F228" s="163"/>
    </row>
    <row r="229" spans="1:6" s="164" customFormat="1" ht="19.5" customHeight="1" hidden="1">
      <c r="A229" s="169"/>
      <c r="B229" s="174"/>
      <c r="C229" s="170" t="s">
        <v>297</v>
      </c>
      <c r="D229" s="167" t="s">
        <v>298</v>
      </c>
      <c r="E229" s="168"/>
      <c r="F229" s="168"/>
    </row>
    <row r="230" spans="1:6" s="158" customFormat="1" ht="28.5" hidden="1">
      <c r="A230" s="204"/>
      <c r="B230" s="172">
        <v>75647</v>
      </c>
      <c r="C230" s="171"/>
      <c r="D230" s="234" t="s">
        <v>299</v>
      </c>
      <c r="E230" s="173">
        <f>SUM(E231:E236)</f>
        <v>0</v>
      </c>
      <c r="F230" s="173">
        <f>SUM(F231:F236)</f>
        <v>0</v>
      </c>
    </row>
    <row r="231" spans="1:6" s="164" customFormat="1" ht="17.25" customHeight="1" hidden="1">
      <c r="A231" s="169"/>
      <c r="B231" s="214"/>
      <c r="C231" s="161" t="s">
        <v>300</v>
      </c>
      <c r="D231" s="208" t="s">
        <v>301</v>
      </c>
      <c r="E231" s="179"/>
      <c r="F231" s="163"/>
    </row>
    <row r="232" spans="1:6" s="164" customFormat="1" ht="17.25" customHeight="1" hidden="1">
      <c r="A232" s="169"/>
      <c r="B232" s="177"/>
      <c r="C232" s="166" t="s">
        <v>153</v>
      </c>
      <c r="D232" s="210" t="s">
        <v>302</v>
      </c>
      <c r="E232" s="176"/>
      <c r="F232" s="168"/>
    </row>
    <row r="233" spans="1:6" s="164" customFormat="1" ht="17.25" customHeight="1" hidden="1">
      <c r="A233" s="169"/>
      <c r="B233" s="177"/>
      <c r="C233" s="166" t="s">
        <v>155</v>
      </c>
      <c r="D233" s="210" t="s">
        <v>156</v>
      </c>
      <c r="E233" s="176"/>
      <c r="F233" s="168"/>
    </row>
    <row r="234" spans="1:6" s="164" customFormat="1" ht="17.25" customHeight="1" hidden="1">
      <c r="A234" s="169"/>
      <c r="B234" s="177"/>
      <c r="C234" s="166" t="s">
        <v>157</v>
      </c>
      <c r="D234" s="210" t="s">
        <v>158</v>
      </c>
      <c r="E234" s="176"/>
      <c r="F234" s="168"/>
    </row>
    <row r="235" spans="1:6" s="164" customFormat="1" ht="17.25" customHeight="1" hidden="1">
      <c r="A235" s="169"/>
      <c r="B235" s="177"/>
      <c r="C235" s="166" t="s">
        <v>159</v>
      </c>
      <c r="D235" s="210" t="s">
        <v>160</v>
      </c>
      <c r="E235" s="176"/>
      <c r="F235" s="168"/>
    </row>
    <row r="236" spans="1:6" s="164" customFormat="1" ht="17.25" customHeight="1" hidden="1" thickBot="1">
      <c r="A236" s="159"/>
      <c r="B236" s="174"/>
      <c r="C236" s="170" t="s">
        <v>161</v>
      </c>
      <c r="D236" s="167" t="s">
        <v>162</v>
      </c>
      <c r="E236" s="168"/>
      <c r="F236" s="168"/>
    </row>
    <row r="237" spans="1:6" s="164" customFormat="1" ht="19.5" customHeight="1" hidden="1" thickBot="1">
      <c r="A237" s="200">
        <v>757</v>
      </c>
      <c r="B237" s="237"/>
      <c r="C237" s="238"/>
      <c r="D237" s="151" t="s">
        <v>303</v>
      </c>
      <c r="E237" s="152">
        <f>E238</f>
        <v>0</v>
      </c>
      <c r="F237" s="152">
        <f>F238</f>
        <v>0</v>
      </c>
    </row>
    <row r="238" spans="1:6" s="164" customFormat="1" ht="30.75" customHeight="1" hidden="1">
      <c r="A238" s="221"/>
      <c r="B238" s="156">
        <v>75702</v>
      </c>
      <c r="C238" s="239"/>
      <c r="D238" s="240" t="s">
        <v>304</v>
      </c>
      <c r="E238" s="241">
        <f>E240</f>
        <v>0</v>
      </c>
      <c r="F238" s="241">
        <f>SUM(F239:F240)</f>
        <v>0</v>
      </c>
    </row>
    <row r="239" spans="1:6" s="164" customFormat="1" ht="20.25" customHeight="1" hidden="1">
      <c r="A239" s="159"/>
      <c r="B239" s="233"/>
      <c r="C239" s="242" t="s">
        <v>161</v>
      </c>
      <c r="D239" s="243" t="s">
        <v>162</v>
      </c>
      <c r="E239" s="163"/>
      <c r="F239" s="163"/>
    </row>
    <row r="240" spans="1:6" s="164" customFormat="1" ht="42.75" hidden="1">
      <c r="A240" s="183"/>
      <c r="B240" s="244"/>
      <c r="C240" s="245" t="s">
        <v>305</v>
      </c>
      <c r="D240" s="246" t="s">
        <v>306</v>
      </c>
      <c r="E240" s="220"/>
      <c r="F240" s="220"/>
    </row>
    <row r="241" spans="1:6" s="164" customFormat="1" ht="15" customHeight="1" hidden="1">
      <c r="A241" s="188"/>
      <c r="B241" s="189"/>
      <c r="C241" s="190"/>
      <c r="D241" s="191"/>
      <c r="E241" s="192"/>
      <c r="F241" s="192"/>
    </row>
    <row r="242" spans="1:6" s="148" customFormat="1" ht="7.5" customHeight="1" hidden="1" thickBot="1">
      <c r="A242" s="213">
        <v>1</v>
      </c>
      <c r="B242" s="213">
        <v>2</v>
      </c>
      <c r="C242" s="213">
        <v>3</v>
      </c>
      <c r="D242" s="213">
        <v>4</v>
      </c>
      <c r="E242" s="213">
        <v>5</v>
      </c>
      <c r="F242" s="213">
        <v>6</v>
      </c>
    </row>
    <row r="243" spans="1:6" s="164" customFormat="1" ht="19.5" customHeight="1" hidden="1" thickBot="1">
      <c r="A243" s="200">
        <v>758</v>
      </c>
      <c r="B243" s="533" t="s">
        <v>307</v>
      </c>
      <c r="C243" s="534"/>
      <c r="D243" s="535"/>
      <c r="E243" s="152">
        <f>E244+E246+E252+E248</f>
        <v>0</v>
      </c>
      <c r="F243" s="152">
        <f>F244+F246+F252+F248+F250</f>
        <v>0</v>
      </c>
    </row>
    <row r="244" spans="1:6" s="164" customFormat="1" ht="28.5" hidden="1">
      <c r="A244" s="221"/>
      <c r="B244" s="156">
        <v>75801</v>
      </c>
      <c r="C244" s="239"/>
      <c r="D244" s="240" t="s">
        <v>308</v>
      </c>
      <c r="E244" s="241">
        <f>E245</f>
        <v>0</v>
      </c>
      <c r="F244" s="241">
        <f>F245</f>
        <v>0</v>
      </c>
    </row>
    <row r="245" spans="1:6" s="164" customFormat="1" ht="20.25" customHeight="1" hidden="1">
      <c r="A245" s="159"/>
      <c r="B245" s="233"/>
      <c r="C245" s="247" t="s">
        <v>309</v>
      </c>
      <c r="D245" s="243" t="s">
        <v>310</v>
      </c>
      <c r="E245" s="163"/>
      <c r="F245" s="163"/>
    </row>
    <row r="246" spans="1:6" s="164" customFormat="1" ht="28.5" hidden="1">
      <c r="A246" s="159"/>
      <c r="B246" s="172">
        <v>75807</v>
      </c>
      <c r="C246" s="248"/>
      <c r="D246" s="234" t="s">
        <v>311</v>
      </c>
      <c r="E246" s="249">
        <f>E247</f>
        <v>0</v>
      </c>
      <c r="F246" s="249">
        <f>F247</f>
        <v>0</v>
      </c>
    </row>
    <row r="247" spans="1:6" s="164" customFormat="1" ht="20.25" customHeight="1" hidden="1">
      <c r="A247" s="159"/>
      <c r="B247" s="233"/>
      <c r="C247" s="247" t="s">
        <v>309</v>
      </c>
      <c r="D247" s="243" t="s">
        <v>310</v>
      </c>
      <c r="E247" s="163"/>
      <c r="F247" s="163"/>
    </row>
    <row r="248" spans="1:6" s="164" customFormat="1" ht="21" customHeight="1" hidden="1">
      <c r="A248" s="159"/>
      <c r="B248" s="172">
        <v>75814</v>
      </c>
      <c r="C248" s="248"/>
      <c r="D248" s="234" t="s">
        <v>312</v>
      </c>
      <c r="E248" s="249">
        <f>E249</f>
        <v>0</v>
      </c>
      <c r="F248" s="249">
        <f>F249</f>
        <v>0</v>
      </c>
    </row>
    <row r="249" spans="1:6" s="164" customFormat="1" ht="20.25" customHeight="1" hidden="1">
      <c r="A249" s="159"/>
      <c r="B249" s="233"/>
      <c r="C249" s="247" t="s">
        <v>167</v>
      </c>
      <c r="D249" s="243" t="s">
        <v>168</v>
      </c>
      <c r="E249" s="163"/>
      <c r="F249" s="163"/>
    </row>
    <row r="250" spans="1:6" s="164" customFormat="1" ht="21" customHeight="1" hidden="1">
      <c r="A250" s="159"/>
      <c r="B250" s="172">
        <v>75818</v>
      </c>
      <c r="C250" s="248"/>
      <c r="D250" s="234" t="s">
        <v>313</v>
      </c>
      <c r="E250" s="249">
        <f>E251</f>
        <v>0</v>
      </c>
      <c r="F250" s="249">
        <f>F251</f>
        <v>0</v>
      </c>
    </row>
    <row r="251" spans="1:6" s="164" customFormat="1" ht="20.25" customHeight="1" hidden="1">
      <c r="A251" s="159"/>
      <c r="B251" s="233"/>
      <c r="C251" s="247" t="s">
        <v>314</v>
      </c>
      <c r="D251" s="243" t="s">
        <v>315</v>
      </c>
      <c r="E251" s="163"/>
      <c r="F251" s="163"/>
    </row>
    <row r="252" spans="1:6" s="164" customFormat="1" ht="28.5" hidden="1">
      <c r="A252" s="159"/>
      <c r="B252" s="172">
        <v>75831</v>
      </c>
      <c r="C252" s="248"/>
      <c r="D252" s="234" t="s">
        <v>316</v>
      </c>
      <c r="E252" s="249">
        <f>E253</f>
        <v>0</v>
      </c>
      <c r="F252" s="249">
        <f>F253</f>
        <v>0</v>
      </c>
    </row>
    <row r="253" spans="1:6" s="164" customFormat="1" ht="20.25" customHeight="1" hidden="1" thickBot="1">
      <c r="A253" s="159"/>
      <c r="B253" s="216"/>
      <c r="C253" s="247" t="s">
        <v>309</v>
      </c>
      <c r="D253" s="243" t="s">
        <v>310</v>
      </c>
      <c r="E253" s="163"/>
      <c r="F253" s="163"/>
    </row>
    <row r="254" spans="1:6" s="153" customFormat="1" ht="25.5" customHeight="1" thickBot="1">
      <c r="A254" s="305">
        <v>801</v>
      </c>
      <c r="B254" s="533" t="s">
        <v>317</v>
      </c>
      <c r="C254" s="534"/>
      <c r="D254" s="535"/>
      <c r="E254" s="152">
        <f>E255+E281+E303+E310+E331+E349</f>
        <v>58400</v>
      </c>
      <c r="F254" s="306">
        <f>F255+F281+F303+F310+F349</f>
        <v>200</v>
      </c>
    </row>
    <row r="255" spans="1:6" s="158" customFormat="1" ht="19.5" customHeight="1">
      <c r="A255" s="296"/>
      <c r="B255" s="156">
        <v>80101</v>
      </c>
      <c r="C255" s="266"/>
      <c r="D255" s="201" t="s">
        <v>318</v>
      </c>
      <c r="E255" s="202">
        <f>E256</f>
        <v>200</v>
      </c>
      <c r="F255" s="202">
        <f>F256</f>
        <v>200</v>
      </c>
    </row>
    <row r="256" spans="1:6" s="158" customFormat="1" ht="19.5" customHeight="1">
      <c r="A256" s="556" t="s">
        <v>375</v>
      </c>
      <c r="B256" s="557"/>
      <c r="C256" s="297"/>
      <c r="D256" s="330" t="s">
        <v>369</v>
      </c>
      <c r="E256" s="173">
        <f>E257+E280</f>
        <v>200</v>
      </c>
      <c r="F256" s="173">
        <f>F258</f>
        <v>200</v>
      </c>
    </row>
    <row r="257" spans="1:6" s="158" customFormat="1" ht="17.25" customHeight="1">
      <c r="A257" s="556"/>
      <c r="B257" s="557"/>
      <c r="C257" s="337"/>
      <c r="D257" s="429" t="s">
        <v>513</v>
      </c>
      <c r="E257" s="482">
        <v>200</v>
      </c>
      <c r="F257" s="228"/>
    </row>
    <row r="258" spans="1:6" s="158" customFormat="1" ht="17.25" customHeight="1">
      <c r="A258" s="556"/>
      <c r="B258" s="557"/>
      <c r="C258" s="337"/>
      <c r="D258" s="481" t="s">
        <v>398</v>
      </c>
      <c r="E258" s="290"/>
      <c r="F258" s="290">
        <v>200</v>
      </c>
    </row>
    <row r="259" spans="1:6" s="158" customFormat="1" ht="19.5" customHeight="1" hidden="1">
      <c r="A259" s="296"/>
      <c r="B259" s="293"/>
      <c r="C259" s="294"/>
      <c r="D259" s="295" t="s">
        <v>374</v>
      </c>
      <c r="E259" s="228"/>
      <c r="F259" s="228"/>
    </row>
    <row r="260" spans="1:6" s="158" customFormat="1" ht="19.5" customHeight="1" hidden="1">
      <c r="A260" s="296"/>
      <c r="B260" s="293"/>
      <c r="C260" s="294"/>
      <c r="D260" s="295" t="s">
        <v>375</v>
      </c>
      <c r="E260" s="288"/>
      <c r="F260" s="288"/>
    </row>
    <row r="261" spans="1:6" s="164" customFormat="1" ht="16.5" customHeight="1" hidden="1">
      <c r="A261" s="303"/>
      <c r="B261" s="298"/>
      <c r="C261" s="161" t="s">
        <v>237</v>
      </c>
      <c r="D261" s="181" t="s">
        <v>238</v>
      </c>
      <c r="E261" s="163"/>
      <c r="F261" s="163"/>
    </row>
    <row r="262" spans="1:6" s="164" customFormat="1" ht="16.5" customHeight="1" hidden="1">
      <c r="A262" s="303"/>
      <c r="B262" s="299"/>
      <c r="C262" s="166" t="s">
        <v>149</v>
      </c>
      <c r="D262" s="167" t="s">
        <v>150</v>
      </c>
      <c r="E262" s="168"/>
      <c r="F262" s="168"/>
    </row>
    <row r="263" spans="1:6" s="164" customFormat="1" ht="16.5" customHeight="1" hidden="1">
      <c r="A263" s="303"/>
      <c r="B263" s="299"/>
      <c r="C263" s="166" t="s">
        <v>151</v>
      </c>
      <c r="D263" s="167" t="s">
        <v>152</v>
      </c>
      <c r="E263" s="168"/>
      <c r="F263" s="168"/>
    </row>
    <row r="264" spans="1:6" s="164" customFormat="1" ht="16.5" customHeight="1" hidden="1">
      <c r="A264" s="303"/>
      <c r="B264" s="299"/>
      <c r="C264" s="166" t="s">
        <v>153</v>
      </c>
      <c r="D264" s="167" t="s">
        <v>154</v>
      </c>
      <c r="E264" s="168"/>
      <c r="F264" s="168"/>
    </row>
    <row r="265" spans="1:6" s="164" customFormat="1" ht="16.5" customHeight="1" hidden="1">
      <c r="A265" s="303"/>
      <c r="B265" s="299"/>
      <c r="C265" s="166" t="s">
        <v>155</v>
      </c>
      <c r="D265" s="167" t="s">
        <v>156</v>
      </c>
      <c r="E265" s="168"/>
      <c r="F265" s="168"/>
    </row>
    <row r="266" spans="1:7" s="164" customFormat="1" ht="16.5" customHeight="1" hidden="1">
      <c r="A266" s="303"/>
      <c r="B266" s="299"/>
      <c r="C266" s="166" t="s">
        <v>157</v>
      </c>
      <c r="D266" s="167" t="s">
        <v>158</v>
      </c>
      <c r="E266" s="168"/>
      <c r="F266" s="168"/>
      <c r="G266" s="250"/>
    </row>
    <row r="267" spans="1:6" s="164" customFormat="1" ht="16.5" customHeight="1" hidden="1">
      <c r="A267" s="303"/>
      <c r="B267" s="299"/>
      <c r="C267" s="166" t="s">
        <v>159</v>
      </c>
      <c r="D267" s="167" t="s">
        <v>160</v>
      </c>
      <c r="E267" s="168"/>
      <c r="F267" s="168"/>
    </row>
    <row r="268" spans="1:6" s="164" customFormat="1" ht="20.25" customHeight="1" hidden="1">
      <c r="A268" s="303"/>
      <c r="B268" s="299"/>
      <c r="C268" s="166" t="s">
        <v>319</v>
      </c>
      <c r="D268" s="175" t="s">
        <v>320</v>
      </c>
      <c r="E268" s="168"/>
      <c r="F268" s="168"/>
    </row>
    <row r="269" spans="1:6" s="164" customFormat="1" ht="16.5" customHeight="1" hidden="1">
      <c r="A269" s="303"/>
      <c r="B269" s="299"/>
      <c r="C269" s="166" t="s">
        <v>196</v>
      </c>
      <c r="D269" s="167" t="s">
        <v>197</v>
      </c>
      <c r="E269" s="168"/>
      <c r="F269" s="168"/>
    </row>
    <row r="270" spans="1:6" s="164" customFormat="1" ht="16.5" customHeight="1" hidden="1">
      <c r="A270" s="303"/>
      <c r="B270" s="299"/>
      <c r="C270" s="166" t="s">
        <v>205</v>
      </c>
      <c r="D270" s="167" t="s">
        <v>206</v>
      </c>
      <c r="E270" s="168"/>
      <c r="F270" s="168"/>
    </row>
    <row r="271" spans="1:6" s="164" customFormat="1" ht="16.5" customHeight="1" hidden="1">
      <c r="A271" s="303"/>
      <c r="B271" s="299"/>
      <c r="C271" s="166" t="s">
        <v>241</v>
      </c>
      <c r="D271" s="167" t="s">
        <v>242</v>
      </c>
      <c r="E271" s="168"/>
      <c r="F271" s="168"/>
    </row>
    <row r="272" spans="1:6" s="164" customFormat="1" ht="16.5" customHeight="1" hidden="1">
      <c r="A272" s="303"/>
      <c r="B272" s="299"/>
      <c r="C272" s="166" t="s">
        <v>161</v>
      </c>
      <c r="D272" s="167" t="s">
        <v>162</v>
      </c>
      <c r="E272" s="168"/>
      <c r="F272" s="168"/>
    </row>
    <row r="273" spans="1:6" s="164" customFormat="1" ht="16.5" customHeight="1" hidden="1">
      <c r="A273" s="303"/>
      <c r="B273" s="299"/>
      <c r="C273" s="166" t="s">
        <v>243</v>
      </c>
      <c r="D273" s="167" t="s">
        <v>244</v>
      </c>
      <c r="E273" s="168"/>
      <c r="F273" s="168"/>
    </row>
    <row r="274" spans="1:6" s="164" customFormat="1" ht="25.5" hidden="1">
      <c r="A274" s="303"/>
      <c r="B274" s="299"/>
      <c r="C274" s="166" t="s">
        <v>247</v>
      </c>
      <c r="D274" s="175" t="s">
        <v>248</v>
      </c>
      <c r="E274" s="168"/>
      <c r="F274" s="168"/>
    </row>
    <row r="275" spans="1:6" s="164" customFormat="1" ht="16.5" customHeight="1" hidden="1">
      <c r="A275" s="303"/>
      <c r="B275" s="299"/>
      <c r="C275" s="166" t="s">
        <v>232</v>
      </c>
      <c r="D275" s="167" t="s">
        <v>233</v>
      </c>
      <c r="E275" s="168"/>
      <c r="F275" s="168"/>
    </row>
    <row r="276" spans="1:6" s="164" customFormat="1" ht="16.5" customHeight="1" hidden="1">
      <c r="A276" s="303"/>
      <c r="B276" s="299"/>
      <c r="C276" s="166" t="s">
        <v>200</v>
      </c>
      <c r="D276" s="167" t="s">
        <v>201</v>
      </c>
      <c r="E276" s="168"/>
      <c r="F276" s="168"/>
    </row>
    <row r="277" spans="1:6" s="164" customFormat="1" ht="16.5" customHeight="1" hidden="1">
      <c r="A277" s="303"/>
      <c r="B277" s="299"/>
      <c r="C277" s="166" t="s">
        <v>163</v>
      </c>
      <c r="D277" s="167" t="s">
        <v>164</v>
      </c>
      <c r="E277" s="168"/>
      <c r="F277" s="168"/>
    </row>
    <row r="278" spans="1:6" s="164" customFormat="1" ht="25.5" hidden="1">
      <c r="A278" s="303"/>
      <c r="B278" s="299"/>
      <c r="C278" s="166" t="s">
        <v>249</v>
      </c>
      <c r="D278" s="175" t="s">
        <v>250</v>
      </c>
      <c r="E278" s="168"/>
      <c r="F278" s="168"/>
    </row>
    <row r="279" spans="1:6" s="164" customFormat="1" ht="25.5" hidden="1">
      <c r="A279" s="303"/>
      <c r="B279" s="299"/>
      <c r="C279" s="166" t="s">
        <v>251</v>
      </c>
      <c r="D279" s="175" t="s">
        <v>252</v>
      </c>
      <c r="E279" s="168"/>
      <c r="F279" s="168"/>
    </row>
    <row r="280" spans="1:6" s="164" customFormat="1" ht="25.5" hidden="1">
      <c r="A280" s="303"/>
      <c r="B280" s="189"/>
      <c r="C280" s="324" t="s">
        <v>253</v>
      </c>
      <c r="D280" s="295" t="s">
        <v>378</v>
      </c>
      <c r="E280" s="220"/>
      <c r="F280" s="287"/>
    </row>
    <row r="281" spans="1:6" s="158" customFormat="1" ht="28.5" hidden="1">
      <c r="A281" s="296"/>
      <c r="B281" s="172">
        <v>80103</v>
      </c>
      <c r="C281" s="171"/>
      <c r="D281" s="234" t="s">
        <v>321</v>
      </c>
      <c r="E281" s="173">
        <f>E283</f>
        <v>0</v>
      </c>
      <c r="F281" s="173">
        <f>SUM(F282:F302)-F291</f>
        <v>0</v>
      </c>
    </row>
    <row r="282" spans="1:6" s="164" customFormat="1" ht="16.5" customHeight="1" hidden="1">
      <c r="A282" s="303"/>
      <c r="B282" s="298"/>
      <c r="C282" s="161" t="s">
        <v>237</v>
      </c>
      <c r="D282" s="162" t="s">
        <v>238</v>
      </c>
      <c r="E282" s="163"/>
      <c r="F282" s="163"/>
    </row>
    <row r="283" spans="1:6" s="158" customFormat="1" ht="19.5" customHeight="1" hidden="1">
      <c r="A283" s="296"/>
      <c r="B283" s="293"/>
      <c r="C283" s="297"/>
      <c r="D283" s="289" t="s">
        <v>369</v>
      </c>
      <c r="E283" s="228">
        <f>E284</f>
        <v>0</v>
      </c>
      <c r="F283" s="228"/>
    </row>
    <row r="284" spans="1:6" s="158" customFormat="1" ht="19.5" customHeight="1" hidden="1">
      <c r="A284" s="296"/>
      <c r="B284" s="293"/>
      <c r="C284" s="307"/>
      <c r="D284" s="291" t="s">
        <v>373</v>
      </c>
      <c r="E284" s="290">
        <f>E285+E286</f>
        <v>0</v>
      </c>
      <c r="F284" s="290"/>
    </row>
    <row r="285" spans="1:6" s="158" customFormat="1" ht="19.5" customHeight="1" hidden="1">
      <c r="A285" s="296"/>
      <c r="B285" s="293"/>
      <c r="C285" s="297"/>
      <c r="D285" s="292" t="s">
        <v>374</v>
      </c>
      <c r="E285" s="290"/>
      <c r="F285" s="290"/>
    </row>
    <row r="286" spans="1:6" s="158" customFormat="1" ht="19.5" customHeight="1" hidden="1">
      <c r="A286" s="296"/>
      <c r="B286" s="293"/>
      <c r="C286" s="297"/>
      <c r="D286" s="292" t="s">
        <v>375</v>
      </c>
      <c r="E286" s="288"/>
      <c r="F286" s="288"/>
    </row>
    <row r="287" spans="1:6" s="164" customFormat="1" ht="16.5" customHeight="1" hidden="1">
      <c r="A287" s="303"/>
      <c r="B287" s="298"/>
      <c r="C287" s="166" t="s">
        <v>149</v>
      </c>
      <c r="D287" s="167" t="s">
        <v>150</v>
      </c>
      <c r="E287" s="168"/>
      <c r="F287" s="168"/>
    </row>
    <row r="288" spans="1:6" s="164" customFormat="1" ht="16.5" customHeight="1" hidden="1">
      <c r="A288" s="303"/>
      <c r="B288" s="299"/>
      <c r="C288" s="166" t="s">
        <v>151</v>
      </c>
      <c r="D288" s="167" t="s">
        <v>152</v>
      </c>
      <c r="E288" s="168"/>
      <c r="F288" s="168"/>
    </row>
    <row r="289" spans="1:6" s="164" customFormat="1" ht="15.75" customHeight="1" hidden="1">
      <c r="A289" s="303"/>
      <c r="B289" s="301"/>
      <c r="C289" s="218" t="s">
        <v>153</v>
      </c>
      <c r="D289" s="219" t="s">
        <v>154</v>
      </c>
      <c r="E289" s="220"/>
      <c r="F289" s="220"/>
    </row>
    <row r="290" spans="1:6" s="164" customFormat="1" ht="14.25" customHeight="1" hidden="1">
      <c r="A290" s="303"/>
      <c r="B290" s="189"/>
      <c r="C290" s="190"/>
      <c r="D290" s="191"/>
      <c r="E290" s="192"/>
      <c r="F290" s="192"/>
    </row>
    <row r="291" spans="1:6" s="148" customFormat="1" ht="7.5" customHeight="1" hidden="1">
      <c r="A291" s="304">
        <v>1</v>
      </c>
      <c r="B291" s="302">
        <v>2</v>
      </c>
      <c r="C291" s="193">
        <v>3</v>
      </c>
      <c r="D291" s="193">
        <v>4</v>
      </c>
      <c r="E291" s="193">
        <v>5</v>
      </c>
      <c r="F291" s="193">
        <v>6</v>
      </c>
    </row>
    <row r="292" spans="1:7" s="164" customFormat="1" ht="16.5" customHeight="1" hidden="1">
      <c r="A292" s="303"/>
      <c r="B292" s="299"/>
      <c r="C292" s="166" t="s">
        <v>155</v>
      </c>
      <c r="D292" s="167" t="s">
        <v>156</v>
      </c>
      <c r="E292" s="168"/>
      <c r="F292" s="168"/>
      <c r="G292" s="250"/>
    </row>
    <row r="293" spans="1:6" s="164" customFormat="1" ht="16.5" customHeight="1" hidden="1">
      <c r="A293" s="303"/>
      <c r="B293" s="299"/>
      <c r="C293" s="166" t="s">
        <v>159</v>
      </c>
      <c r="D293" s="167" t="s">
        <v>160</v>
      </c>
      <c r="E293" s="168"/>
      <c r="F293" s="168"/>
    </row>
    <row r="294" spans="1:6" s="164" customFormat="1" ht="16.5" customHeight="1" hidden="1">
      <c r="A294" s="303"/>
      <c r="B294" s="299"/>
      <c r="C294" s="166" t="s">
        <v>319</v>
      </c>
      <c r="D294" s="167" t="s">
        <v>320</v>
      </c>
      <c r="E294" s="168"/>
      <c r="F294" s="168"/>
    </row>
    <row r="295" spans="1:6" s="164" customFormat="1" ht="16.5" customHeight="1" hidden="1">
      <c r="A295" s="303"/>
      <c r="B295" s="299"/>
      <c r="C295" s="166" t="s">
        <v>196</v>
      </c>
      <c r="D295" s="167" t="s">
        <v>197</v>
      </c>
      <c r="E295" s="168"/>
      <c r="F295" s="168"/>
    </row>
    <row r="296" spans="1:6" s="164" customFormat="1" ht="16.5" customHeight="1" hidden="1">
      <c r="A296" s="303"/>
      <c r="B296" s="299"/>
      <c r="C296" s="166" t="s">
        <v>241</v>
      </c>
      <c r="D296" s="167" t="s">
        <v>242</v>
      </c>
      <c r="E296" s="168"/>
      <c r="F296" s="168"/>
    </row>
    <row r="297" spans="1:6" s="164" customFormat="1" ht="19.5" customHeight="1" hidden="1">
      <c r="A297" s="303"/>
      <c r="B297" s="299"/>
      <c r="C297" s="166" t="s">
        <v>161</v>
      </c>
      <c r="D297" s="167" t="s">
        <v>162</v>
      </c>
      <c r="E297" s="168"/>
      <c r="F297" s="168"/>
    </row>
    <row r="298" spans="1:6" s="164" customFormat="1" ht="25.5" hidden="1">
      <c r="A298" s="303"/>
      <c r="B298" s="299"/>
      <c r="C298" s="166" t="s">
        <v>247</v>
      </c>
      <c r="D298" s="175" t="s">
        <v>248</v>
      </c>
      <c r="E298" s="168"/>
      <c r="F298" s="168"/>
    </row>
    <row r="299" spans="1:6" s="164" customFormat="1" ht="16.5" customHeight="1" hidden="1">
      <c r="A299" s="303"/>
      <c r="B299" s="299"/>
      <c r="C299" s="166" t="s">
        <v>232</v>
      </c>
      <c r="D299" s="167" t="s">
        <v>233</v>
      </c>
      <c r="E299" s="168"/>
      <c r="F299" s="168"/>
    </row>
    <row r="300" spans="1:6" s="164" customFormat="1" ht="16.5" customHeight="1" hidden="1">
      <c r="A300" s="303"/>
      <c r="B300" s="299"/>
      <c r="C300" s="166" t="s">
        <v>200</v>
      </c>
      <c r="D300" s="167" t="s">
        <v>201</v>
      </c>
      <c r="E300" s="168"/>
      <c r="F300" s="168"/>
    </row>
    <row r="301" spans="1:6" s="164" customFormat="1" ht="16.5" customHeight="1" hidden="1">
      <c r="A301" s="303"/>
      <c r="B301" s="299"/>
      <c r="C301" s="166" t="s">
        <v>163</v>
      </c>
      <c r="D301" s="167" t="s">
        <v>164</v>
      </c>
      <c r="E301" s="168"/>
      <c r="F301" s="168"/>
    </row>
    <row r="302" spans="1:6" s="164" customFormat="1" ht="25.5" hidden="1">
      <c r="A302" s="303"/>
      <c r="B302" s="299"/>
      <c r="C302" s="170" t="s">
        <v>249</v>
      </c>
      <c r="D302" s="175" t="s">
        <v>250</v>
      </c>
      <c r="E302" s="168"/>
      <c r="F302" s="168"/>
    </row>
    <row r="303" spans="1:6" s="158" customFormat="1" ht="19.5" customHeight="1" hidden="1">
      <c r="A303" s="296"/>
      <c r="B303" s="172">
        <v>80104</v>
      </c>
      <c r="C303" s="171"/>
      <c r="D303" s="234" t="s">
        <v>322</v>
      </c>
      <c r="E303" s="173">
        <f>E304</f>
        <v>0</v>
      </c>
      <c r="F303" s="173">
        <f>F304</f>
        <v>0</v>
      </c>
    </row>
    <row r="304" spans="1:6" s="164" customFormat="1" ht="17.25" customHeight="1" hidden="1">
      <c r="A304" s="303"/>
      <c r="B304" s="298"/>
      <c r="C304" s="180" t="s">
        <v>161</v>
      </c>
      <c r="D304" s="289" t="s">
        <v>369</v>
      </c>
      <c r="E304" s="163"/>
      <c r="F304" s="163"/>
    </row>
    <row r="305" spans="1:6" s="158" customFormat="1" ht="19.5" customHeight="1" hidden="1">
      <c r="A305" s="319"/>
      <c r="B305" s="320"/>
      <c r="C305" s="326"/>
      <c r="D305" s="327" t="s">
        <v>379</v>
      </c>
      <c r="E305" s="328"/>
      <c r="F305" s="323"/>
    </row>
    <row r="306" spans="1:6" ht="13.5" customHeight="1" hidden="1" thickBot="1">
      <c r="A306" s="145"/>
      <c r="B306" s="145"/>
      <c r="C306" s="145"/>
      <c r="D306" s="145"/>
      <c r="E306" s="145"/>
      <c r="F306" s="145"/>
    </row>
    <row r="307" spans="1:6" s="146" customFormat="1" ht="22.5" customHeight="1" hidden="1">
      <c r="A307" s="512" t="s">
        <v>139</v>
      </c>
      <c r="B307" s="537" t="s">
        <v>140</v>
      </c>
      <c r="C307" s="537" t="s">
        <v>141</v>
      </c>
      <c r="D307" s="537" t="s">
        <v>142</v>
      </c>
      <c r="E307" s="520" t="s">
        <v>143</v>
      </c>
      <c r="F307" s="520" t="s">
        <v>144</v>
      </c>
    </row>
    <row r="308" spans="1:6" s="146" customFormat="1" ht="15" customHeight="1" hidden="1" thickBot="1">
      <c r="A308" s="513"/>
      <c r="B308" s="521"/>
      <c r="C308" s="521"/>
      <c r="D308" s="521"/>
      <c r="E308" s="521"/>
      <c r="F308" s="521"/>
    </row>
    <row r="309" spans="1:6" s="148" customFormat="1" ht="7.5" customHeight="1" hidden="1">
      <c r="A309" s="284">
        <v>1</v>
      </c>
      <c r="B309" s="147">
        <v>2</v>
      </c>
      <c r="C309" s="147">
        <v>3</v>
      </c>
      <c r="D309" s="147">
        <v>3</v>
      </c>
      <c r="E309" s="147">
        <v>4</v>
      </c>
      <c r="F309" s="147">
        <v>5</v>
      </c>
    </row>
    <row r="310" spans="1:6" s="158" customFormat="1" ht="19.5" customHeight="1" hidden="1">
      <c r="A310" s="296"/>
      <c r="B310" s="172">
        <v>80110</v>
      </c>
      <c r="C310" s="171"/>
      <c r="D310" s="172" t="s">
        <v>323</v>
      </c>
      <c r="E310" s="173">
        <f>E312</f>
        <v>0</v>
      </c>
      <c r="F310" s="173">
        <f>SUM(F311:F330)</f>
        <v>0</v>
      </c>
    </row>
    <row r="311" spans="1:6" s="164" customFormat="1" ht="16.5" customHeight="1" hidden="1">
      <c r="A311" s="303"/>
      <c r="B311" s="298"/>
      <c r="C311" s="161" t="s">
        <v>237</v>
      </c>
      <c r="D311" s="181" t="s">
        <v>238</v>
      </c>
      <c r="E311" s="163"/>
      <c r="F311" s="163"/>
    </row>
    <row r="312" spans="1:6" s="158" customFormat="1" ht="19.5" customHeight="1" hidden="1">
      <c r="A312" s="296"/>
      <c r="B312" s="293"/>
      <c r="C312" s="297"/>
      <c r="D312" s="289" t="s">
        <v>369</v>
      </c>
      <c r="E312" s="228"/>
      <c r="F312" s="228"/>
    </row>
    <row r="313" spans="1:6" s="158" customFormat="1" ht="19.5" customHeight="1" hidden="1">
      <c r="A313" s="319"/>
      <c r="B313" s="320"/>
      <c r="C313" s="321"/>
      <c r="D313" s="322" t="s">
        <v>373</v>
      </c>
      <c r="E313" s="323"/>
      <c r="F313" s="323"/>
    </row>
    <row r="314" spans="1:6" s="164" customFormat="1" ht="16.5" customHeight="1" hidden="1">
      <c r="A314" s="221"/>
      <c r="B314" s="160"/>
      <c r="C314" s="161" t="s">
        <v>149</v>
      </c>
      <c r="D314" s="162" t="s">
        <v>150</v>
      </c>
      <c r="E314" s="163"/>
      <c r="F314" s="163"/>
    </row>
    <row r="315" spans="1:6" s="164" customFormat="1" ht="16.5" customHeight="1" hidden="1">
      <c r="A315" s="159"/>
      <c r="B315" s="165"/>
      <c r="C315" s="166" t="s">
        <v>151</v>
      </c>
      <c r="D315" s="167" t="s">
        <v>152</v>
      </c>
      <c r="E315" s="168"/>
      <c r="F315" s="168"/>
    </row>
    <row r="316" spans="1:6" s="164" customFormat="1" ht="16.5" customHeight="1" hidden="1">
      <c r="A316" s="159"/>
      <c r="B316" s="165"/>
      <c r="C316" s="166" t="s">
        <v>153</v>
      </c>
      <c r="D316" s="167" t="s">
        <v>154</v>
      </c>
      <c r="E316" s="168"/>
      <c r="F316" s="168"/>
    </row>
    <row r="317" spans="1:7" s="164" customFormat="1" ht="16.5" customHeight="1" hidden="1">
      <c r="A317" s="159"/>
      <c r="B317" s="165"/>
      <c r="C317" s="166" t="s">
        <v>155</v>
      </c>
      <c r="D317" s="167" t="s">
        <v>156</v>
      </c>
      <c r="E317" s="168"/>
      <c r="F317" s="168"/>
      <c r="G317" s="250"/>
    </row>
    <row r="318" spans="1:6" s="164" customFormat="1" ht="16.5" customHeight="1" hidden="1">
      <c r="A318" s="159"/>
      <c r="B318" s="165"/>
      <c r="C318" s="166" t="s">
        <v>159</v>
      </c>
      <c r="D318" s="167" t="s">
        <v>160</v>
      </c>
      <c r="E318" s="168"/>
      <c r="F318" s="168"/>
    </row>
    <row r="319" spans="1:6" s="164" customFormat="1" ht="25.5" hidden="1">
      <c r="A319" s="159"/>
      <c r="B319" s="165"/>
      <c r="C319" s="166" t="s">
        <v>319</v>
      </c>
      <c r="D319" s="175" t="s">
        <v>320</v>
      </c>
      <c r="E319" s="168"/>
      <c r="F319" s="168"/>
    </row>
    <row r="320" spans="1:6" s="164" customFormat="1" ht="16.5" customHeight="1" hidden="1">
      <c r="A320" s="159"/>
      <c r="B320" s="165"/>
      <c r="C320" s="166" t="s">
        <v>196</v>
      </c>
      <c r="D320" s="167" t="s">
        <v>197</v>
      </c>
      <c r="E320" s="168"/>
      <c r="F320" s="168"/>
    </row>
    <row r="321" spans="1:6" s="164" customFormat="1" ht="16.5" customHeight="1" hidden="1">
      <c r="A321" s="159"/>
      <c r="B321" s="165"/>
      <c r="C321" s="166" t="s">
        <v>241</v>
      </c>
      <c r="D321" s="167" t="s">
        <v>242</v>
      </c>
      <c r="E321" s="168"/>
      <c r="F321" s="168"/>
    </row>
    <row r="322" spans="1:6" s="164" customFormat="1" ht="16.5" customHeight="1" hidden="1">
      <c r="A322" s="159"/>
      <c r="B322" s="165"/>
      <c r="C322" s="166" t="s">
        <v>161</v>
      </c>
      <c r="D322" s="167" t="s">
        <v>162</v>
      </c>
      <c r="E322" s="168"/>
      <c r="F322" s="168"/>
    </row>
    <row r="323" spans="1:6" s="164" customFormat="1" ht="16.5" customHeight="1" hidden="1">
      <c r="A323" s="159"/>
      <c r="B323" s="165"/>
      <c r="C323" s="166" t="s">
        <v>243</v>
      </c>
      <c r="D323" s="167" t="s">
        <v>244</v>
      </c>
      <c r="E323" s="168"/>
      <c r="F323" s="168"/>
    </row>
    <row r="324" spans="1:6" s="164" customFormat="1" ht="25.5" hidden="1">
      <c r="A324" s="159"/>
      <c r="B324" s="165"/>
      <c r="C324" s="166" t="s">
        <v>247</v>
      </c>
      <c r="D324" s="175" t="s">
        <v>248</v>
      </c>
      <c r="E324" s="168"/>
      <c r="F324" s="168"/>
    </row>
    <row r="325" spans="1:6" s="164" customFormat="1" ht="16.5" customHeight="1" hidden="1">
      <c r="A325" s="159"/>
      <c r="B325" s="165"/>
      <c r="C325" s="166" t="s">
        <v>232</v>
      </c>
      <c r="D325" s="167" t="s">
        <v>233</v>
      </c>
      <c r="E325" s="168"/>
      <c r="F325" s="168"/>
    </row>
    <row r="326" spans="1:6" s="164" customFormat="1" ht="16.5" customHeight="1" hidden="1">
      <c r="A326" s="159"/>
      <c r="B326" s="165"/>
      <c r="C326" s="166" t="s">
        <v>200</v>
      </c>
      <c r="D326" s="167" t="s">
        <v>201</v>
      </c>
      <c r="E326" s="168"/>
      <c r="F326" s="168"/>
    </row>
    <row r="327" spans="1:6" s="164" customFormat="1" ht="16.5" customHeight="1" hidden="1">
      <c r="A327" s="159"/>
      <c r="B327" s="165"/>
      <c r="C327" s="166" t="s">
        <v>163</v>
      </c>
      <c r="D327" s="167" t="s">
        <v>164</v>
      </c>
      <c r="E327" s="168"/>
      <c r="F327" s="168"/>
    </row>
    <row r="328" spans="1:6" s="164" customFormat="1" ht="25.5" hidden="1">
      <c r="A328" s="159"/>
      <c r="B328" s="165"/>
      <c r="C328" s="166" t="s">
        <v>249</v>
      </c>
      <c r="D328" s="175" t="s">
        <v>250</v>
      </c>
      <c r="E328" s="168"/>
      <c r="F328" s="168"/>
    </row>
    <row r="329" spans="1:6" s="164" customFormat="1" ht="25.5" hidden="1">
      <c r="A329" s="159"/>
      <c r="B329" s="165"/>
      <c r="C329" s="166" t="s">
        <v>251</v>
      </c>
      <c r="D329" s="175" t="s">
        <v>252</v>
      </c>
      <c r="E329" s="168"/>
      <c r="F329" s="168"/>
    </row>
    <row r="330" spans="1:6" s="164" customFormat="1" ht="16.5" customHeight="1" hidden="1">
      <c r="A330" s="159"/>
      <c r="B330" s="165"/>
      <c r="C330" s="170" t="s">
        <v>171</v>
      </c>
      <c r="D330" s="167" t="s">
        <v>172</v>
      </c>
      <c r="E330" s="168"/>
      <c r="F330" s="168"/>
    </row>
    <row r="331" spans="1:6" s="158" customFormat="1" ht="19.5" customHeight="1">
      <c r="A331" s="221"/>
      <c r="B331" s="172">
        <v>80113</v>
      </c>
      <c r="C331" s="171"/>
      <c r="D331" s="172" t="s">
        <v>324</v>
      </c>
      <c r="E331" s="173">
        <f>E332</f>
        <v>40000</v>
      </c>
      <c r="F331" s="173">
        <f>SUM(F334:F346)-F344</f>
        <v>0</v>
      </c>
    </row>
    <row r="332" spans="1:6" s="164" customFormat="1" ht="18.75" customHeight="1">
      <c r="A332" s="303"/>
      <c r="B332" s="189"/>
      <c r="C332" s="310" t="s">
        <v>171</v>
      </c>
      <c r="D332" s="330" t="s">
        <v>368</v>
      </c>
      <c r="E332" s="249">
        <f>E333</f>
        <v>40000</v>
      </c>
      <c r="F332" s="249"/>
    </row>
    <row r="333" spans="1:6" s="164" customFormat="1" ht="25.5" customHeight="1">
      <c r="A333" s="303"/>
      <c r="B333" s="189"/>
      <c r="C333" s="311" t="s">
        <v>253</v>
      </c>
      <c r="D333" s="292" t="s">
        <v>377</v>
      </c>
      <c r="E333" s="428">
        <v>40000</v>
      </c>
      <c r="F333" s="477"/>
    </row>
    <row r="334" spans="1:6" s="164" customFormat="1" ht="16.5" customHeight="1" hidden="1">
      <c r="A334" s="303"/>
      <c r="B334" s="298"/>
      <c r="C334" s="161" t="s">
        <v>149</v>
      </c>
      <c r="D334" s="162" t="s">
        <v>150</v>
      </c>
      <c r="E334" s="163"/>
      <c r="F334" s="163"/>
    </row>
    <row r="335" spans="1:6" s="164" customFormat="1" ht="16.5" customHeight="1" hidden="1">
      <c r="A335" s="303"/>
      <c r="B335" s="299"/>
      <c r="C335" s="166" t="s">
        <v>151</v>
      </c>
      <c r="D335" s="167" t="s">
        <v>152</v>
      </c>
      <c r="E335" s="168"/>
      <c r="F335" s="168"/>
    </row>
    <row r="336" spans="1:6" s="164" customFormat="1" ht="16.5" customHeight="1" hidden="1">
      <c r="A336" s="303"/>
      <c r="B336" s="299"/>
      <c r="C336" s="166" t="s">
        <v>153</v>
      </c>
      <c r="D336" s="167" t="s">
        <v>154</v>
      </c>
      <c r="E336" s="168"/>
      <c r="F336" s="168"/>
    </row>
    <row r="337" spans="1:7" s="164" customFormat="1" ht="16.5" customHeight="1" hidden="1">
      <c r="A337" s="303"/>
      <c r="B337" s="299"/>
      <c r="C337" s="166" t="s">
        <v>155</v>
      </c>
      <c r="D337" s="167" t="s">
        <v>156</v>
      </c>
      <c r="E337" s="168"/>
      <c r="F337" s="168"/>
      <c r="G337" s="250"/>
    </row>
    <row r="338" spans="1:7" s="164" customFormat="1" ht="16.5" customHeight="1" hidden="1">
      <c r="A338" s="303"/>
      <c r="B338" s="299"/>
      <c r="C338" s="166" t="s">
        <v>157</v>
      </c>
      <c r="D338" s="167" t="s">
        <v>325</v>
      </c>
      <c r="E338" s="168"/>
      <c r="F338" s="168"/>
      <c r="G338" s="250"/>
    </row>
    <row r="339" spans="1:6" s="164" customFormat="1" ht="16.5" customHeight="1" hidden="1">
      <c r="A339" s="303"/>
      <c r="B339" s="299"/>
      <c r="C339" s="166" t="s">
        <v>159</v>
      </c>
      <c r="D339" s="167" t="s">
        <v>160</v>
      </c>
      <c r="E339" s="168"/>
      <c r="F339" s="168"/>
    </row>
    <row r="340" spans="1:6" s="164" customFormat="1" ht="16.5" customHeight="1" hidden="1">
      <c r="A340" s="303"/>
      <c r="B340" s="299"/>
      <c r="C340" s="166" t="s">
        <v>205</v>
      </c>
      <c r="D340" s="167" t="s">
        <v>206</v>
      </c>
      <c r="E340" s="168"/>
      <c r="F340" s="168"/>
    </row>
    <row r="341" spans="1:6" s="164" customFormat="1" ht="16.5" customHeight="1" hidden="1">
      <c r="A341" s="303"/>
      <c r="B341" s="299"/>
      <c r="C341" s="166" t="s">
        <v>161</v>
      </c>
      <c r="D341" s="167" t="s">
        <v>162</v>
      </c>
      <c r="E341" s="168"/>
      <c r="F341" s="168"/>
    </row>
    <row r="342" spans="1:6" s="164" customFormat="1" ht="16.5" customHeight="1" hidden="1">
      <c r="A342" s="303"/>
      <c r="B342" s="301"/>
      <c r="C342" s="218" t="s">
        <v>232</v>
      </c>
      <c r="D342" s="219" t="s">
        <v>233</v>
      </c>
      <c r="E342" s="220"/>
      <c r="F342" s="220"/>
    </row>
    <row r="343" spans="1:6" s="164" customFormat="1" ht="8.25" customHeight="1" hidden="1">
      <c r="A343" s="303"/>
      <c r="B343" s="189"/>
      <c r="C343" s="190"/>
      <c r="D343" s="191"/>
      <c r="E343" s="192"/>
      <c r="F343" s="192"/>
    </row>
    <row r="344" spans="1:6" s="148" customFormat="1" ht="7.5" customHeight="1" hidden="1">
      <c r="A344" s="304">
        <v>1</v>
      </c>
      <c r="B344" s="302">
        <v>2</v>
      </c>
      <c r="C344" s="193">
        <v>3</v>
      </c>
      <c r="D344" s="193">
        <v>4</v>
      </c>
      <c r="E344" s="193">
        <v>5</v>
      </c>
      <c r="F344" s="193">
        <v>6</v>
      </c>
    </row>
    <row r="345" spans="1:6" s="164" customFormat="1" ht="16.5" customHeight="1" hidden="1">
      <c r="A345" s="303"/>
      <c r="B345" s="299"/>
      <c r="C345" s="166" t="s">
        <v>200</v>
      </c>
      <c r="D345" s="167" t="s">
        <v>201</v>
      </c>
      <c r="E345" s="168"/>
      <c r="F345" s="168"/>
    </row>
    <row r="346" spans="1:6" s="164" customFormat="1" ht="16.5" customHeight="1" hidden="1">
      <c r="A346" s="303"/>
      <c r="B346" s="299"/>
      <c r="C346" s="170" t="s">
        <v>163</v>
      </c>
      <c r="D346" s="167" t="s">
        <v>164</v>
      </c>
      <c r="E346" s="168"/>
      <c r="F346" s="168"/>
    </row>
    <row r="347" spans="1:6" s="158" customFormat="1" ht="19.5" customHeight="1" hidden="1">
      <c r="A347" s="303"/>
      <c r="B347" s="300">
        <v>80146</v>
      </c>
      <c r="C347" s="171"/>
      <c r="D347" s="172" t="s">
        <v>326</v>
      </c>
      <c r="E347" s="173">
        <f>E348</f>
        <v>0</v>
      </c>
      <c r="F347" s="173">
        <f>F348</f>
        <v>0</v>
      </c>
    </row>
    <row r="348" spans="1:6" s="164" customFormat="1" ht="19.5" customHeight="1" hidden="1">
      <c r="A348" s="303"/>
      <c r="B348" s="298"/>
      <c r="C348" s="180" t="s">
        <v>161</v>
      </c>
      <c r="D348" s="162" t="s">
        <v>162</v>
      </c>
      <c r="E348" s="163"/>
      <c r="F348" s="163"/>
    </row>
    <row r="349" spans="1:6" s="158" customFormat="1" ht="19.5" customHeight="1">
      <c r="A349" s="303"/>
      <c r="B349" s="172">
        <v>80195</v>
      </c>
      <c r="C349" s="171"/>
      <c r="D349" s="172" t="s">
        <v>183</v>
      </c>
      <c r="E349" s="173">
        <f>E350+E352</f>
        <v>18200</v>
      </c>
      <c r="F349" s="173">
        <f>F352</f>
        <v>0</v>
      </c>
    </row>
    <row r="350" spans="1:6" s="158" customFormat="1" ht="19.5" customHeight="1">
      <c r="A350" s="303"/>
      <c r="B350" s="293"/>
      <c r="C350" s="297"/>
      <c r="D350" s="330" t="s">
        <v>369</v>
      </c>
      <c r="E350" s="498">
        <f>E351+E354</f>
        <v>18200</v>
      </c>
      <c r="F350" s="498">
        <f>F354</f>
        <v>0</v>
      </c>
    </row>
    <row r="351" spans="1:6" s="158" customFormat="1" ht="18" customHeight="1">
      <c r="A351" s="303"/>
      <c r="B351" s="293"/>
      <c r="C351" s="337"/>
      <c r="D351" s="358" t="s">
        <v>513</v>
      </c>
      <c r="E351" s="496">
        <v>200</v>
      </c>
      <c r="F351" s="482"/>
    </row>
    <row r="352" spans="1:6" s="164" customFormat="1" ht="18.75" customHeight="1" hidden="1">
      <c r="A352" s="303"/>
      <c r="B352" s="189"/>
      <c r="C352" s="310" t="s">
        <v>171</v>
      </c>
      <c r="D352" s="430" t="s">
        <v>368</v>
      </c>
      <c r="E352" s="163"/>
      <c r="F352" s="489"/>
    </row>
    <row r="353" spans="1:6" s="164" customFormat="1" ht="18.75" customHeight="1">
      <c r="A353" s="303"/>
      <c r="B353" s="189"/>
      <c r="C353" s="310" t="s">
        <v>171</v>
      </c>
      <c r="D353" s="330" t="s">
        <v>368</v>
      </c>
      <c r="E353" s="249">
        <f>E354</f>
        <v>18000</v>
      </c>
      <c r="F353" s="249"/>
    </row>
    <row r="354" spans="1:6" s="164" customFormat="1" ht="18" customHeight="1" thickBot="1">
      <c r="A354" s="303"/>
      <c r="B354" s="189"/>
      <c r="C354" s="324" t="s">
        <v>253</v>
      </c>
      <c r="D354" s="295" t="s">
        <v>99</v>
      </c>
      <c r="E354" s="497">
        <v>18000</v>
      </c>
      <c r="F354" s="477"/>
    </row>
    <row r="355" spans="1:6" s="164" customFormat="1" ht="19.5" customHeight="1" hidden="1" thickBot="1">
      <c r="A355" s="303"/>
      <c r="B355" s="298"/>
      <c r="C355" s="180" t="s">
        <v>163</v>
      </c>
      <c r="D355" s="162" t="s">
        <v>164</v>
      </c>
      <c r="E355" s="163"/>
      <c r="F355" s="163"/>
    </row>
    <row r="356" spans="1:6" s="153" customFormat="1" ht="27.75" customHeight="1" hidden="1" thickBot="1">
      <c r="A356" s="325">
        <v>851</v>
      </c>
      <c r="B356" s="151"/>
      <c r="C356" s="151"/>
      <c r="D356" s="151" t="s">
        <v>327</v>
      </c>
      <c r="E356" s="152">
        <f>E357</f>
        <v>0</v>
      </c>
      <c r="F356" s="152">
        <f>F357+F363+F365</f>
        <v>0</v>
      </c>
    </row>
    <row r="357" spans="1:6" s="158" customFormat="1" ht="19.5" customHeight="1" hidden="1">
      <c r="A357" s="204"/>
      <c r="B357" s="156">
        <v>85121</v>
      </c>
      <c r="C357" s="155"/>
      <c r="D357" s="156" t="s">
        <v>328</v>
      </c>
      <c r="E357" s="157">
        <f>SUM(E358:E359)</f>
        <v>0</v>
      </c>
      <c r="F357" s="157">
        <f>SUM(F360:F362)</f>
        <v>0</v>
      </c>
    </row>
    <row r="358" spans="1:6" s="158" customFormat="1" ht="38.25" hidden="1">
      <c r="A358" s="215"/>
      <c r="B358" s="251"/>
      <c r="C358" s="161" t="s">
        <v>329</v>
      </c>
      <c r="D358" s="181" t="s">
        <v>204</v>
      </c>
      <c r="E358" s="179"/>
      <c r="F358" s="163"/>
    </row>
    <row r="359" spans="1:6" s="164" customFormat="1" ht="38.25" hidden="1">
      <c r="A359" s="159"/>
      <c r="B359" s="174"/>
      <c r="C359" s="174">
        <v>6298</v>
      </c>
      <c r="D359" s="175" t="s">
        <v>170</v>
      </c>
      <c r="E359" s="176"/>
      <c r="F359" s="168"/>
    </row>
    <row r="360" spans="1:6" s="164" customFormat="1" ht="51" hidden="1">
      <c r="A360" s="159"/>
      <c r="B360" s="165"/>
      <c r="C360" s="166" t="s">
        <v>330</v>
      </c>
      <c r="D360" s="175" t="s">
        <v>331</v>
      </c>
      <c r="E360" s="168"/>
      <c r="F360" s="168"/>
    </row>
    <row r="361" spans="1:6" s="164" customFormat="1" ht="16.5" customHeight="1" hidden="1">
      <c r="A361" s="159"/>
      <c r="B361" s="165"/>
      <c r="C361" s="166" t="s">
        <v>173</v>
      </c>
      <c r="D361" s="175" t="s">
        <v>172</v>
      </c>
      <c r="E361" s="168"/>
      <c r="F361" s="168"/>
    </row>
    <row r="362" spans="1:6" s="164" customFormat="1" ht="16.5" customHeight="1" hidden="1">
      <c r="A362" s="169"/>
      <c r="B362" s="165"/>
      <c r="C362" s="170" t="s">
        <v>255</v>
      </c>
      <c r="D362" s="175" t="s">
        <v>172</v>
      </c>
      <c r="E362" s="168"/>
      <c r="F362" s="168"/>
    </row>
    <row r="363" spans="1:6" s="158" customFormat="1" ht="19.5" customHeight="1" hidden="1">
      <c r="A363" s="204"/>
      <c r="B363" s="172">
        <v>85153</v>
      </c>
      <c r="C363" s="171"/>
      <c r="D363" s="172" t="s">
        <v>332</v>
      </c>
      <c r="E363" s="173">
        <f>E364</f>
        <v>0</v>
      </c>
      <c r="F363" s="173">
        <f>F364</f>
        <v>0</v>
      </c>
    </row>
    <row r="364" spans="1:6" s="158" customFormat="1" ht="20.25" customHeight="1" hidden="1">
      <c r="A364" s="235"/>
      <c r="B364" s="251"/>
      <c r="C364" s="180" t="s">
        <v>161</v>
      </c>
      <c r="D364" s="181" t="s">
        <v>162</v>
      </c>
      <c r="E364" s="163"/>
      <c r="F364" s="163"/>
    </row>
    <row r="365" spans="1:6" s="158" customFormat="1" ht="19.5" customHeight="1" hidden="1">
      <c r="A365" s="235"/>
      <c r="B365" s="172">
        <v>85154</v>
      </c>
      <c r="C365" s="171"/>
      <c r="D365" s="172" t="s">
        <v>333</v>
      </c>
      <c r="E365" s="173">
        <f>E372</f>
        <v>0</v>
      </c>
      <c r="F365" s="173">
        <f>SUM(F366:F373)</f>
        <v>0</v>
      </c>
    </row>
    <row r="366" spans="1:6" s="158" customFormat="1" ht="51" hidden="1">
      <c r="A366" s="235"/>
      <c r="B366" s="251"/>
      <c r="C366" s="252" t="s">
        <v>334</v>
      </c>
      <c r="D366" s="253" t="s">
        <v>335</v>
      </c>
      <c r="E366" s="254"/>
      <c r="F366" s="255"/>
    </row>
    <row r="367" spans="1:6" s="158" customFormat="1" ht="38.25" hidden="1">
      <c r="A367" s="235"/>
      <c r="B367" s="256"/>
      <c r="C367" s="257" t="s">
        <v>336</v>
      </c>
      <c r="D367" s="258" t="s">
        <v>337</v>
      </c>
      <c r="E367" s="259"/>
      <c r="F367" s="260"/>
    </row>
    <row r="368" spans="1:6" s="158" customFormat="1" ht="17.25" customHeight="1" hidden="1">
      <c r="A368" s="235"/>
      <c r="B368" s="256"/>
      <c r="C368" s="257" t="s">
        <v>157</v>
      </c>
      <c r="D368" s="258" t="s">
        <v>158</v>
      </c>
      <c r="E368" s="259"/>
      <c r="F368" s="260"/>
    </row>
    <row r="369" spans="1:6" s="158" customFormat="1" ht="17.25" customHeight="1" hidden="1">
      <c r="A369" s="235"/>
      <c r="B369" s="256"/>
      <c r="C369" s="257" t="s">
        <v>159</v>
      </c>
      <c r="D369" s="258" t="s">
        <v>160</v>
      </c>
      <c r="E369" s="259"/>
      <c r="F369" s="260"/>
    </row>
    <row r="370" spans="1:6" s="158" customFormat="1" ht="17.25" customHeight="1" hidden="1">
      <c r="A370" s="235"/>
      <c r="B370" s="256"/>
      <c r="C370" s="257" t="s">
        <v>230</v>
      </c>
      <c r="D370" s="258" t="s">
        <v>231</v>
      </c>
      <c r="E370" s="259"/>
      <c r="F370" s="260"/>
    </row>
    <row r="371" spans="1:6" s="158" customFormat="1" ht="17.25" customHeight="1" hidden="1">
      <c r="A371" s="235"/>
      <c r="B371" s="256"/>
      <c r="C371" s="257" t="s">
        <v>196</v>
      </c>
      <c r="D371" s="258" t="s">
        <v>197</v>
      </c>
      <c r="E371" s="259"/>
      <c r="F371" s="260"/>
    </row>
    <row r="372" spans="1:6" s="158" customFormat="1" ht="17.25" customHeight="1" hidden="1">
      <c r="A372" s="235"/>
      <c r="B372" s="261"/>
      <c r="C372" s="166" t="s">
        <v>161</v>
      </c>
      <c r="D372" s="178" t="s">
        <v>162</v>
      </c>
      <c r="E372" s="176"/>
      <c r="F372" s="176"/>
    </row>
    <row r="373" spans="1:6" s="158" customFormat="1" ht="17.25" customHeight="1" hidden="1" thickBot="1">
      <c r="A373" s="204"/>
      <c r="B373" s="251"/>
      <c r="C373" s="180" t="s">
        <v>232</v>
      </c>
      <c r="D373" s="181" t="s">
        <v>233</v>
      </c>
      <c r="E373" s="163"/>
      <c r="F373" s="163"/>
    </row>
    <row r="374" spans="1:6" s="153" customFormat="1" ht="24.75" customHeight="1" hidden="1" thickBot="1">
      <c r="A374" s="225">
        <v>852</v>
      </c>
      <c r="B374" s="533" t="s">
        <v>338</v>
      </c>
      <c r="C374" s="534"/>
      <c r="D374" s="535"/>
      <c r="E374" s="152">
        <f>E375+E377+E380+E382+E385+E387+E389</f>
        <v>0</v>
      </c>
      <c r="F374" s="152">
        <f>F375+F377+F380+F382+F385+F387+F389</f>
        <v>0</v>
      </c>
    </row>
    <row r="375" spans="1:7" s="158" customFormat="1" ht="21.75" customHeight="1" hidden="1">
      <c r="A375" s="204"/>
      <c r="B375" s="201">
        <v>85202</v>
      </c>
      <c r="C375" s="266"/>
      <c r="D375" s="236" t="s">
        <v>339</v>
      </c>
      <c r="E375" s="202">
        <f>E376</f>
        <v>0</v>
      </c>
      <c r="F375" s="202">
        <f>F376</f>
        <v>0</v>
      </c>
      <c r="G375" s="267"/>
    </row>
    <row r="376" spans="1:6" s="164" customFormat="1" ht="42.75" customHeight="1" hidden="1">
      <c r="A376" s="169"/>
      <c r="B376" s="216"/>
      <c r="C376" s="180" t="s">
        <v>340</v>
      </c>
      <c r="D376" s="181" t="s">
        <v>341</v>
      </c>
      <c r="E376" s="163"/>
      <c r="F376" s="163"/>
    </row>
    <row r="377" spans="1:6" s="158" customFormat="1" ht="42.75" hidden="1">
      <c r="A377" s="204"/>
      <c r="B377" s="172">
        <v>85212</v>
      </c>
      <c r="C377" s="171"/>
      <c r="D377" s="234" t="s">
        <v>342</v>
      </c>
      <c r="E377" s="173">
        <f>SUM(E378:E379)</f>
        <v>0</v>
      </c>
      <c r="F377" s="173">
        <f>SUM(F378:F379)</f>
        <v>0</v>
      </c>
    </row>
    <row r="378" spans="1:6" s="164" customFormat="1" ht="51" hidden="1">
      <c r="A378" s="183"/>
      <c r="B378" s="212"/>
      <c r="C378" s="185" t="s">
        <v>223</v>
      </c>
      <c r="D378" s="186" t="s">
        <v>224</v>
      </c>
      <c r="E378" s="187"/>
      <c r="F378" s="187"/>
    </row>
    <row r="379" spans="1:6" s="164" customFormat="1" ht="51" hidden="1">
      <c r="A379" s="169"/>
      <c r="B379" s="177"/>
      <c r="C379" s="166" t="s">
        <v>225</v>
      </c>
      <c r="D379" s="178" t="s">
        <v>226</v>
      </c>
      <c r="E379" s="176"/>
      <c r="F379" s="168"/>
    </row>
    <row r="380" spans="1:6" s="158" customFormat="1" ht="57" hidden="1">
      <c r="A380" s="215"/>
      <c r="B380" s="172">
        <v>85213</v>
      </c>
      <c r="C380" s="171"/>
      <c r="D380" s="234" t="s">
        <v>343</v>
      </c>
      <c r="E380" s="173">
        <f>E381</f>
        <v>0</v>
      </c>
      <c r="F380" s="173">
        <f>F381</f>
        <v>0</v>
      </c>
    </row>
    <row r="381" spans="1:6" s="164" customFormat="1" ht="51" hidden="1">
      <c r="A381" s="169"/>
      <c r="B381" s="214"/>
      <c r="C381" s="161" t="s">
        <v>223</v>
      </c>
      <c r="D381" s="206" t="s">
        <v>224</v>
      </c>
      <c r="E381" s="179"/>
      <c r="F381" s="179"/>
    </row>
    <row r="382" spans="1:6" s="158" customFormat="1" ht="28.5" hidden="1">
      <c r="A382" s="235"/>
      <c r="B382" s="172">
        <v>85214</v>
      </c>
      <c r="C382" s="171"/>
      <c r="D382" s="234" t="s">
        <v>344</v>
      </c>
      <c r="E382" s="173">
        <f>SUM(E383:E384)</f>
        <v>0</v>
      </c>
      <c r="F382" s="173">
        <f>SUM(F383:F384)</f>
        <v>0</v>
      </c>
    </row>
    <row r="383" spans="1:6" s="164" customFormat="1" ht="51" hidden="1">
      <c r="A383" s="169"/>
      <c r="B383" s="214"/>
      <c r="C383" s="161" t="s">
        <v>223</v>
      </c>
      <c r="D383" s="206" t="s">
        <v>224</v>
      </c>
      <c r="E383" s="179"/>
      <c r="F383" s="163"/>
    </row>
    <row r="384" spans="1:6" s="164" customFormat="1" ht="25.5" hidden="1">
      <c r="A384" s="169"/>
      <c r="B384" s="177"/>
      <c r="C384" s="166" t="s">
        <v>345</v>
      </c>
      <c r="D384" s="178" t="s">
        <v>346</v>
      </c>
      <c r="E384" s="176"/>
      <c r="F384" s="168"/>
    </row>
    <row r="385" spans="1:6" s="158" customFormat="1" ht="19.5" customHeight="1" hidden="1">
      <c r="A385" s="215"/>
      <c r="B385" s="172">
        <v>85219</v>
      </c>
      <c r="C385" s="171"/>
      <c r="D385" s="172" t="s">
        <v>347</v>
      </c>
      <c r="E385" s="173">
        <f>E386</f>
        <v>0</v>
      </c>
      <c r="F385" s="173">
        <f>F386</f>
        <v>0</v>
      </c>
    </row>
    <row r="386" spans="1:6" s="164" customFormat="1" ht="25.5" hidden="1">
      <c r="A386" s="169"/>
      <c r="B386" s="214"/>
      <c r="C386" s="161" t="s">
        <v>345</v>
      </c>
      <c r="D386" s="206" t="s">
        <v>346</v>
      </c>
      <c r="E386" s="179"/>
      <c r="F386" s="163"/>
    </row>
    <row r="387" spans="1:6" s="158" customFormat="1" ht="28.5" hidden="1">
      <c r="A387" s="159"/>
      <c r="B387" s="172">
        <v>85228</v>
      </c>
      <c r="C387" s="171"/>
      <c r="D387" s="234" t="s">
        <v>348</v>
      </c>
      <c r="E387" s="173">
        <f>E388</f>
        <v>0</v>
      </c>
      <c r="F387" s="173">
        <f>F388</f>
        <v>0</v>
      </c>
    </row>
    <row r="388" spans="1:6" s="164" customFormat="1" ht="18" customHeight="1" hidden="1">
      <c r="A388" s="169"/>
      <c r="B388" s="216"/>
      <c r="C388" s="180" t="s">
        <v>349</v>
      </c>
      <c r="D388" s="181" t="s">
        <v>350</v>
      </c>
      <c r="E388" s="163"/>
      <c r="F388" s="163"/>
    </row>
    <row r="389" spans="1:6" s="158" customFormat="1" ht="21" customHeight="1" hidden="1">
      <c r="A389" s="159"/>
      <c r="B389" s="172">
        <v>85295</v>
      </c>
      <c r="C389" s="171"/>
      <c r="D389" s="234" t="s">
        <v>183</v>
      </c>
      <c r="E389" s="173">
        <f>E390</f>
        <v>0</v>
      </c>
      <c r="F389" s="173">
        <f>F392</f>
        <v>0</v>
      </c>
    </row>
    <row r="390" spans="1:6" s="164" customFormat="1" ht="21.75" customHeight="1" hidden="1">
      <c r="A390" s="303"/>
      <c r="B390" s="317"/>
      <c r="C390" s="317">
        <v>4300</v>
      </c>
      <c r="D390" s="330" t="s">
        <v>369</v>
      </c>
      <c r="E390" s="249">
        <f>E391</f>
        <v>0</v>
      </c>
      <c r="F390" s="249">
        <f>F391</f>
        <v>0</v>
      </c>
    </row>
    <row r="391" spans="1:6" s="164" customFormat="1" ht="18" customHeight="1" hidden="1" thickBot="1">
      <c r="A391" s="303"/>
      <c r="B391" s="317"/>
      <c r="C391" s="317"/>
      <c r="D391" s="358" t="s">
        <v>450</v>
      </c>
      <c r="E391" s="356"/>
      <c r="F391" s="356"/>
    </row>
    <row r="392" spans="1:6" s="164" customFormat="1" ht="26.25" hidden="1" thickBot="1">
      <c r="A392" s="169"/>
      <c r="B392" s="214"/>
      <c r="C392" s="161" t="s">
        <v>345</v>
      </c>
      <c r="D392" s="206" t="s">
        <v>346</v>
      </c>
      <c r="E392" s="179"/>
      <c r="F392" s="163"/>
    </row>
    <row r="393" spans="1:6" s="270" customFormat="1" ht="30.75" hidden="1" thickBot="1">
      <c r="A393" s="200">
        <v>854</v>
      </c>
      <c r="B393" s="200"/>
      <c r="C393" s="268"/>
      <c r="D393" s="222" t="s">
        <v>351</v>
      </c>
      <c r="E393" s="269">
        <f>E396</f>
        <v>0</v>
      </c>
      <c r="F393" s="269">
        <f>F396</f>
        <v>0</v>
      </c>
    </row>
    <row r="394" spans="1:6" s="164" customFormat="1" ht="28.5" hidden="1">
      <c r="A394" s="221"/>
      <c r="B394" s="271">
        <v>85412</v>
      </c>
      <c r="C394" s="239"/>
      <c r="D394" s="223" t="s">
        <v>352</v>
      </c>
      <c r="E394" s="241">
        <f>E395</f>
        <v>0</v>
      </c>
      <c r="F394" s="241">
        <f>F395</f>
        <v>0</v>
      </c>
    </row>
    <row r="395" spans="1:6" s="164" customFormat="1" ht="21" customHeight="1" hidden="1">
      <c r="A395" s="159"/>
      <c r="B395" s="216"/>
      <c r="C395" s="216">
        <v>4300</v>
      </c>
      <c r="D395" s="181" t="s">
        <v>162</v>
      </c>
      <c r="E395" s="163"/>
      <c r="F395" s="163"/>
    </row>
    <row r="396" spans="1:6" s="164" customFormat="1" ht="27" customHeight="1" hidden="1">
      <c r="A396" s="221"/>
      <c r="B396" s="273">
        <v>85415</v>
      </c>
      <c r="C396" s="248"/>
      <c r="D396" s="234" t="s">
        <v>401</v>
      </c>
      <c r="E396" s="249">
        <f>E397</f>
        <v>0</v>
      </c>
      <c r="F396" s="249">
        <f>F397</f>
        <v>0</v>
      </c>
    </row>
    <row r="397" spans="1:6" s="164" customFormat="1" ht="21" customHeight="1" hidden="1" thickBot="1">
      <c r="A397" s="159"/>
      <c r="B397" s="216"/>
      <c r="C397" s="216">
        <v>4300</v>
      </c>
      <c r="D397" s="364" t="s">
        <v>399</v>
      </c>
      <c r="E397" s="163"/>
      <c r="F397" s="163"/>
    </row>
    <row r="398" spans="1:6" s="270" customFormat="1" ht="31.5" customHeight="1" thickBot="1">
      <c r="A398" s="200">
        <v>900</v>
      </c>
      <c r="B398" s="524" t="s">
        <v>353</v>
      </c>
      <c r="C398" s="525"/>
      <c r="D398" s="526"/>
      <c r="E398" s="269">
        <f>E399+E401+E407+E413+E415</f>
        <v>20500</v>
      </c>
      <c r="F398" s="269">
        <f>F399+F401+F407+F413+F415</f>
        <v>16000</v>
      </c>
    </row>
    <row r="399" spans="1:6" s="164" customFormat="1" ht="19.5" customHeight="1" hidden="1">
      <c r="A399" s="221"/>
      <c r="B399" s="271">
        <v>90001</v>
      </c>
      <c r="C399" s="239"/>
      <c r="D399" s="240" t="s">
        <v>354</v>
      </c>
      <c r="E399" s="272">
        <f>E400</f>
        <v>0</v>
      </c>
      <c r="F399" s="272">
        <f>F400</f>
        <v>0</v>
      </c>
    </row>
    <row r="400" spans="1:6" s="164" customFormat="1" ht="18" customHeight="1" hidden="1">
      <c r="A400" s="169"/>
      <c r="B400" s="216"/>
      <c r="C400" s="216">
        <v>4260</v>
      </c>
      <c r="D400" s="181" t="s">
        <v>197</v>
      </c>
      <c r="E400" s="163"/>
      <c r="F400" s="163"/>
    </row>
    <row r="401" spans="1:6" s="164" customFormat="1" ht="19.5" customHeight="1">
      <c r="A401" s="169"/>
      <c r="B401" s="273">
        <v>90002</v>
      </c>
      <c r="C401" s="248"/>
      <c r="D401" s="224" t="s">
        <v>355</v>
      </c>
      <c r="E401" s="274">
        <f>E402+E404</f>
        <v>20500</v>
      </c>
      <c r="F401" s="274">
        <f>F402+F404</f>
        <v>16000</v>
      </c>
    </row>
    <row r="402" spans="1:6" s="164" customFormat="1" ht="18.75" customHeight="1">
      <c r="A402" s="303"/>
      <c r="B402" s="189"/>
      <c r="C402" s="310" t="s">
        <v>171</v>
      </c>
      <c r="D402" s="330" t="s">
        <v>369</v>
      </c>
      <c r="E402" s="249">
        <v>4500</v>
      </c>
      <c r="F402" s="338">
        <v>0</v>
      </c>
    </row>
    <row r="403" spans="1:6" s="164" customFormat="1" ht="38.25">
      <c r="A403" s="303"/>
      <c r="B403" s="189"/>
      <c r="C403" s="324"/>
      <c r="D403" s="358" t="s">
        <v>516</v>
      </c>
      <c r="E403" s="356">
        <v>4500</v>
      </c>
      <c r="F403" s="488"/>
    </row>
    <row r="404" spans="1:6" s="164" customFormat="1" ht="18.75" customHeight="1">
      <c r="A404" s="303"/>
      <c r="B404" s="189"/>
      <c r="C404" s="310" t="s">
        <v>171</v>
      </c>
      <c r="D404" s="330" t="s">
        <v>368</v>
      </c>
      <c r="E404" s="249">
        <v>16000</v>
      </c>
      <c r="F404" s="249">
        <v>16000</v>
      </c>
    </row>
    <row r="405" spans="1:6" s="164" customFormat="1" ht="18.75" customHeight="1">
      <c r="A405" s="303"/>
      <c r="B405" s="189"/>
      <c r="C405" s="324"/>
      <c r="D405" s="349" t="s">
        <v>515</v>
      </c>
      <c r="E405" s="460"/>
      <c r="F405" s="353" t="s">
        <v>518</v>
      </c>
    </row>
    <row r="406" spans="1:6" s="164" customFormat="1" ht="26.25" thickBot="1">
      <c r="A406" s="303"/>
      <c r="B406" s="189"/>
      <c r="C406" s="324" t="s">
        <v>253</v>
      </c>
      <c r="D406" s="295" t="s">
        <v>116</v>
      </c>
      <c r="E406" s="332" t="s">
        <v>518</v>
      </c>
      <c r="F406" s="332"/>
    </row>
    <row r="407" spans="1:6" s="164" customFormat="1" ht="28.5" hidden="1">
      <c r="A407" s="303"/>
      <c r="B407" s="273">
        <v>90008</v>
      </c>
      <c r="C407" s="248"/>
      <c r="D407" s="234" t="s">
        <v>455</v>
      </c>
      <c r="E407" s="274">
        <f>E408+E411</f>
        <v>0</v>
      </c>
      <c r="F407" s="274">
        <f>F411</f>
        <v>0</v>
      </c>
    </row>
    <row r="408" spans="1:6" s="164" customFormat="1" ht="17.25" customHeight="1" hidden="1">
      <c r="A408" s="303"/>
      <c r="B408" s="298"/>
      <c r="C408" s="180" t="s">
        <v>161</v>
      </c>
      <c r="D408" s="330" t="s">
        <v>369</v>
      </c>
      <c r="E408" s="249"/>
      <c r="F408" s="249"/>
    </row>
    <row r="409" spans="1:6" s="158" customFormat="1" ht="19.5" customHeight="1" hidden="1">
      <c r="A409" s="296"/>
      <c r="B409" s="293"/>
      <c r="C409" s="337"/>
      <c r="D409" s="295" t="s">
        <v>384</v>
      </c>
      <c r="E409" s="343"/>
      <c r="F409" s="343"/>
    </row>
    <row r="410" spans="1:6" s="158" customFormat="1" ht="19.5" customHeight="1" hidden="1">
      <c r="A410" s="296"/>
      <c r="B410" s="293"/>
      <c r="C410" s="337"/>
      <c r="D410" s="295" t="s">
        <v>385</v>
      </c>
      <c r="E410" s="342"/>
      <c r="F410" s="336"/>
    </row>
    <row r="411" spans="1:6" s="164" customFormat="1" ht="18.75" customHeight="1" hidden="1">
      <c r="A411" s="303"/>
      <c r="B411" s="189"/>
      <c r="C411" s="310" t="s">
        <v>171</v>
      </c>
      <c r="D411" s="330" t="s">
        <v>368</v>
      </c>
      <c r="E411" s="338"/>
      <c r="F411" s="338"/>
    </row>
    <row r="412" spans="1:6" s="164" customFormat="1" ht="25.5" hidden="1">
      <c r="A412" s="426"/>
      <c r="B412" s="347"/>
      <c r="C412" s="347"/>
      <c r="D412" s="295" t="s">
        <v>119</v>
      </c>
      <c r="E412" s="427"/>
      <c r="F412" s="428"/>
    </row>
    <row r="413" spans="1:6" s="164" customFormat="1" ht="19.5" customHeight="1" hidden="1">
      <c r="A413" s="303"/>
      <c r="B413" s="273">
        <v>90015</v>
      </c>
      <c r="C413" s="248"/>
      <c r="D413" s="275" t="s">
        <v>356</v>
      </c>
      <c r="E413" s="274">
        <f>E414</f>
        <v>0</v>
      </c>
      <c r="F413" s="274">
        <f>F414</f>
        <v>0</v>
      </c>
    </row>
    <row r="414" spans="1:6" s="164" customFormat="1" ht="21" customHeight="1" hidden="1">
      <c r="A414" s="303"/>
      <c r="B414" s="298"/>
      <c r="C414" s="180" t="s">
        <v>161</v>
      </c>
      <c r="D414" s="289" t="s">
        <v>376</v>
      </c>
      <c r="E414" s="163"/>
      <c r="F414" s="163"/>
    </row>
    <row r="415" spans="1:6" s="164" customFormat="1" ht="19.5" customHeight="1" hidden="1">
      <c r="A415" s="303"/>
      <c r="B415" s="273">
        <v>90095</v>
      </c>
      <c r="C415" s="248"/>
      <c r="D415" s="224" t="s">
        <v>183</v>
      </c>
      <c r="E415" s="274">
        <f>E416</f>
        <v>0</v>
      </c>
      <c r="F415" s="274">
        <f>F416</f>
        <v>0</v>
      </c>
    </row>
    <row r="416" spans="1:6" s="164" customFormat="1" ht="18" customHeight="1" hidden="1" thickBot="1">
      <c r="A416" s="221"/>
      <c r="B416" s="216"/>
      <c r="C416" s="216">
        <v>4300</v>
      </c>
      <c r="D416" s="181" t="s">
        <v>162</v>
      </c>
      <c r="E416" s="163"/>
      <c r="F416" s="163"/>
    </row>
    <row r="417" spans="1:6" s="270" customFormat="1" ht="36" customHeight="1" thickBot="1">
      <c r="A417" s="200">
        <v>921</v>
      </c>
      <c r="B417" s="524" t="s">
        <v>357</v>
      </c>
      <c r="C417" s="525"/>
      <c r="D417" s="526"/>
      <c r="E417" s="269">
        <f>E418+E426</f>
        <v>16000</v>
      </c>
      <c r="F417" s="269">
        <f>F432</f>
        <v>0</v>
      </c>
    </row>
    <row r="418" spans="1:6" s="164" customFormat="1" ht="19.5" customHeight="1">
      <c r="A418" s="221"/>
      <c r="B418" s="232">
        <v>92109</v>
      </c>
      <c r="C418" s="185"/>
      <c r="D418" s="275" t="s">
        <v>358</v>
      </c>
      <c r="E418" s="187">
        <f>E419</f>
        <v>16000</v>
      </c>
      <c r="F418" s="187">
        <f>SUM(F424:F425)</f>
        <v>0</v>
      </c>
    </row>
    <row r="419" spans="1:6" s="164" customFormat="1" ht="21.75" customHeight="1">
      <c r="A419" s="303"/>
      <c r="B419" s="317"/>
      <c r="C419" s="317">
        <v>4300</v>
      </c>
      <c r="D419" s="330" t="s">
        <v>368</v>
      </c>
      <c r="E419" s="249">
        <f>E420</f>
        <v>16000</v>
      </c>
      <c r="F419" s="249">
        <f>F420</f>
        <v>0</v>
      </c>
    </row>
    <row r="420" spans="1:6" s="164" customFormat="1" ht="25.5" customHeight="1" thickBot="1">
      <c r="A420" s="439"/>
      <c r="B420" s="554" t="s">
        <v>539</v>
      </c>
      <c r="C420" s="554"/>
      <c r="D420" s="555"/>
      <c r="E420" s="427">
        <v>16000</v>
      </c>
      <c r="F420" s="249"/>
    </row>
    <row r="421" spans="1:6" s="164" customFormat="1" ht="38.25" hidden="1">
      <c r="A421" s="231"/>
      <c r="B421" s="212"/>
      <c r="C421" s="212">
        <v>6298</v>
      </c>
      <c r="D421" s="186" t="s">
        <v>170</v>
      </c>
      <c r="E421" s="187"/>
      <c r="F421" s="187"/>
    </row>
    <row r="422" spans="1:6" s="164" customFormat="1" ht="12" customHeight="1" hidden="1">
      <c r="A422" s="188"/>
      <c r="B422" s="189"/>
      <c r="C422" s="190"/>
      <c r="D422" s="191"/>
      <c r="E422" s="192"/>
      <c r="F422" s="192"/>
    </row>
    <row r="423" spans="1:6" s="148" customFormat="1" ht="7.5" customHeight="1" hidden="1">
      <c r="A423" s="193">
        <v>1</v>
      </c>
      <c r="B423" s="193">
        <v>2</v>
      </c>
      <c r="C423" s="193">
        <v>3</v>
      </c>
      <c r="D423" s="193">
        <v>4</v>
      </c>
      <c r="E423" s="193">
        <v>5</v>
      </c>
      <c r="F423" s="193">
        <v>6</v>
      </c>
    </row>
    <row r="424" spans="1:6" s="164" customFormat="1" ht="28.5" customHeight="1" hidden="1">
      <c r="A424" s="169"/>
      <c r="B424" s="177"/>
      <c r="C424" s="166" t="s">
        <v>359</v>
      </c>
      <c r="D424" s="175" t="s">
        <v>360</v>
      </c>
      <c r="E424" s="176"/>
      <c r="F424" s="176"/>
    </row>
    <row r="425" spans="1:6" s="164" customFormat="1" ht="16.5" customHeight="1" hidden="1">
      <c r="A425" s="169"/>
      <c r="B425" s="174"/>
      <c r="C425" s="170" t="s">
        <v>171</v>
      </c>
      <c r="D425" s="175" t="s">
        <v>172</v>
      </c>
      <c r="E425" s="168"/>
      <c r="F425" s="168"/>
    </row>
    <row r="426" spans="1:6" s="164" customFormat="1" ht="19.5" customHeight="1" hidden="1">
      <c r="A426" s="159"/>
      <c r="B426" s="273">
        <v>92116</v>
      </c>
      <c r="C426" s="248"/>
      <c r="D426" s="224" t="s">
        <v>361</v>
      </c>
      <c r="E426" s="249">
        <f>E428</f>
        <v>0</v>
      </c>
      <c r="F426" s="249">
        <f>SUM(F430:F431)</f>
        <v>0</v>
      </c>
    </row>
    <row r="427" spans="1:6" s="164" customFormat="1" ht="38.25" hidden="1">
      <c r="A427" s="159"/>
      <c r="B427" s="233"/>
      <c r="C427" s="161" t="s">
        <v>203</v>
      </c>
      <c r="D427" s="181" t="s">
        <v>204</v>
      </c>
      <c r="E427" s="179"/>
      <c r="F427" s="179"/>
    </row>
    <row r="428" spans="1:6" s="164" customFormat="1" ht="21.75" customHeight="1" hidden="1">
      <c r="A428" s="303"/>
      <c r="B428" s="317"/>
      <c r="C428" s="317">
        <v>4300</v>
      </c>
      <c r="D428" s="330" t="s">
        <v>369</v>
      </c>
      <c r="E428" s="249"/>
      <c r="F428" s="249">
        <f>F429</f>
        <v>0</v>
      </c>
    </row>
    <row r="429" spans="1:6" s="164" customFormat="1" ht="18" customHeight="1" hidden="1">
      <c r="A429" s="439"/>
      <c r="B429" s="357"/>
      <c r="C429" s="357"/>
      <c r="D429" s="440" t="s">
        <v>450</v>
      </c>
      <c r="E429" s="249"/>
      <c r="F429" s="249"/>
    </row>
    <row r="430" spans="1:6" s="164" customFormat="1" ht="25.5" hidden="1">
      <c r="A430" s="221"/>
      <c r="B430" s="216"/>
      <c r="C430" s="161" t="s">
        <v>359</v>
      </c>
      <c r="D430" s="181" t="s">
        <v>360</v>
      </c>
      <c r="E430" s="179"/>
      <c r="F430" s="179"/>
    </row>
    <row r="431" spans="1:6" s="164" customFormat="1" ht="16.5" customHeight="1" hidden="1">
      <c r="A431" s="169"/>
      <c r="B431" s="174"/>
      <c r="C431" s="170" t="s">
        <v>171</v>
      </c>
      <c r="D431" s="175" t="s">
        <v>172</v>
      </c>
      <c r="E431" s="168"/>
      <c r="F431" s="168"/>
    </row>
    <row r="432" spans="1:6" s="164" customFormat="1" ht="19.5" customHeight="1" hidden="1">
      <c r="A432" s="221"/>
      <c r="B432" s="273">
        <v>92120</v>
      </c>
      <c r="C432" s="248"/>
      <c r="D432" s="224" t="s">
        <v>362</v>
      </c>
      <c r="E432" s="274">
        <f>E435</f>
        <v>0</v>
      </c>
      <c r="F432" s="274">
        <f>F433</f>
        <v>0</v>
      </c>
    </row>
    <row r="433" spans="1:6" s="164" customFormat="1" ht="21.75" customHeight="1" hidden="1">
      <c r="A433" s="303"/>
      <c r="B433" s="317"/>
      <c r="C433" s="317">
        <v>4300</v>
      </c>
      <c r="D433" s="330" t="s">
        <v>369</v>
      </c>
      <c r="E433" s="249">
        <f>E435</f>
        <v>0</v>
      </c>
      <c r="F433" s="249">
        <f>F434</f>
        <v>0</v>
      </c>
    </row>
    <row r="434" spans="1:6" s="164" customFormat="1" ht="18" customHeight="1" hidden="1">
      <c r="A434" s="303"/>
      <c r="B434" s="317"/>
      <c r="C434" s="317"/>
      <c r="D434" s="358" t="s">
        <v>397</v>
      </c>
      <c r="E434" s="356"/>
      <c r="F434" s="356"/>
    </row>
    <row r="435" spans="1:6" s="164" customFormat="1" ht="18" customHeight="1" hidden="1">
      <c r="A435" s="303"/>
      <c r="B435" s="357"/>
      <c r="C435" s="357">
        <v>4300</v>
      </c>
      <c r="D435" s="359" t="s">
        <v>398</v>
      </c>
      <c r="E435" s="187"/>
      <c r="F435" s="187"/>
    </row>
    <row r="436" spans="1:6" s="164" customFormat="1" ht="19.5" customHeight="1" hidden="1">
      <c r="A436" s="221"/>
      <c r="B436" s="232">
        <v>92195</v>
      </c>
      <c r="C436" s="185"/>
      <c r="D436" s="275" t="s">
        <v>183</v>
      </c>
      <c r="E436" s="355">
        <f>E437</f>
        <v>0</v>
      </c>
      <c r="F436" s="355">
        <f>F439</f>
        <v>0</v>
      </c>
    </row>
    <row r="437" spans="1:6" s="164" customFormat="1" ht="18.75" customHeight="1" hidden="1">
      <c r="A437" s="303"/>
      <c r="B437" s="189"/>
      <c r="C437" s="310" t="s">
        <v>171</v>
      </c>
      <c r="D437" s="330" t="s">
        <v>368</v>
      </c>
      <c r="E437" s="338"/>
      <c r="F437" s="338"/>
    </row>
    <row r="438" spans="1:6" s="164" customFormat="1" ht="21.75" customHeight="1" hidden="1">
      <c r="A438" s="562" t="s">
        <v>382</v>
      </c>
      <c r="B438" s="563"/>
      <c r="C438" s="563"/>
      <c r="D438" s="564"/>
      <c r="E438" s="332"/>
      <c r="F438" s="163"/>
    </row>
    <row r="439" spans="1:6" s="164" customFormat="1" ht="21.75" customHeight="1" hidden="1" thickBot="1">
      <c r="A439" s="159"/>
      <c r="B439" s="216"/>
      <c r="C439" s="216">
        <v>4300</v>
      </c>
      <c r="D439" s="181" t="s">
        <v>162</v>
      </c>
      <c r="E439" s="163"/>
      <c r="F439" s="163"/>
    </row>
    <row r="440" spans="1:6" ht="13.5" customHeight="1" hidden="1" thickBot="1">
      <c r="A440" s="145"/>
      <c r="B440" s="145"/>
      <c r="C440" s="145"/>
      <c r="D440" s="145"/>
      <c r="E440" s="145"/>
      <c r="F440" s="145"/>
    </row>
    <row r="441" spans="1:6" s="146" customFormat="1" ht="22.5" customHeight="1" hidden="1">
      <c r="A441" s="512" t="s">
        <v>139</v>
      </c>
      <c r="B441" s="537" t="s">
        <v>140</v>
      </c>
      <c r="C441" s="537" t="s">
        <v>141</v>
      </c>
      <c r="D441" s="537" t="s">
        <v>142</v>
      </c>
      <c r="E441" s="520" t="s">
        <v>143</v>
      </c>
      <c r="F441" s="520" t="s">
        <v>144</v>
      </c>
    </row>
    <row r="442" spans="1:6" s="146" customFormat="1" ht="15" customHeight="1" hidden="1" thickBot="1">
      <c r="A442" s="513"/>
      <c r="B442" s="521"/>
      <c r="C442" s="521"/>
      <c r="D442" s="521"/>
      <c r="E442" s="521"/>
      <c r="F442" s="521"/>
    </row>
    <row r="443" spans="1:6" s="148" customFormat="1" ht="7.5" customHeight="1" hidden="1" thickBot="1">
      <c r="A443" s="147">
        <v>1</v>
      </c>
      <c r="B443" s="147">
        <v>2</v>
      </c>
      <c r="C443" s="147">
        <v>3</v>
      </c>
      <c r="D443" s="147">
        <v>3</v>
      </c>
      <c r="E443" s="147">
        <v>4</v>
      </c>
      <c r="F443" s="147">
        <v>5</v>
      </c>
    </row>
    <row r="444" spans="1:6" s="270" customFormat="1" ht="24" customHeight="1" hidden="1" thickBot="1">
      <c r="A444" s="360">
        <v>926</v>
      </c>
      <c r="B444" s="524" t="s">
        <v>363</v>
      </c>
      <c r="C444" s="525"/>
      <c r="D444" s="526"/>
      <c r="E444" s="269">
        <f>E445+E449</f>
        <v>0</v>
      </c>
      <c r="F444" s="269">
        <f>F445+F449</f>
        <v>0</v>
      </c>
    </row>
    <row r="445" spans="1:6" s="164" customFormat="1" ht="19.5" customHeight="1" hidden="1">
      <c r="A445" s="432"/>
      <c r="B445" s="271">
        <v>92601</v>
      </c>
      <c r="C445" s="161"/>
      <c r="D445" s="227" t="s">
        <v>394</v>
      </c>
      <c r="E445" s="435">
        <f>E446</f>
        <v>0</v>
      </c>
      <c r="F445" s="435">
        <f>F446</f>
        <v>0</v>
      </c>
    </row>
    <row r="446" spans="1:6" s="164" customFormat="1" ht="21.75" customHeight="1" hidden="1">
      <c r="A446" s="303"/>
      <c r="B446" s="317"/>
      <c r="C446" s="317">
        <v>4300</v>
      </c>
      <c r="D446" s="330" t="s">
        <v>368</v>
      </c>
      <c r="E446" s="436"/>
      <c r="F446" s="436"/>
    </row>
    <row r="447" spans="1:6" s="164" customFormat="1" ht="25.5" hidden="1">
      <c r="A447" s="303"/>
      <c r="B447" s="317"/>
      <c r="C447" s="317"/>
      <c r="D447" s="358" t="s">
        <v>456</v>
      </c>
      <c r="E447" s="434"/>
      <c r="F447" s="433"/>
    </row>
    <row r="448" spans="1:6" s="164" customFormat="1" ht="25.5" hidden="1">
      <c r="A448" s="303"/>
      <c r="B448" s="317"/>
      <c r="C448" s="317"/>
      <c r="D448" s="429" t="s">
        <v>393</v>
      </c>
      <c r="E448" s="437"/>
      <c r="F448" s="438"/>
    </row>
    <row r="449" spans="1:6" s="164" customFormat="1" ht="19.5" customHeight="1" hidden="1">
      <c r="A449" s="221"/>
      <c r="B449" s="431">
        <v>92605</v>
      </c>
      <c r="C449" s="248"/>
      <c r="D449" s="234" t="s">
        <v>451</v>
      </c>
      <c r="E449" s="249">
        <f>E450</f>
        <v>0</v>
      </c>
      <c r="F449" s="249">
        <f>F452</f>
        <v>0</v>
      </c>
    </row>
    <row r="450" spans="1:6" s="164" customFormat="1" ht="21.75" customHeight="1" hidden="1">
      <c r="A450" s="303"/>
      <c r="B450" s="317"/>
      <c r="C450" s="317">
        <v>4300</v>
      </c>
      <c r="D450" s="430" t="s">
        <v>369</v>
      </c>
      <c r="E450" s="187"/>
      <c r="F450" s="187">
        <f>F451</f>
        <v>0</v>
      </c>
    </row>
    <row r="451" spans="1:6" s="164" customFormat="1" ht="18" customHeight="1" hidden="1" thickBot="1">
      <c r="A451" s="303"/>
      <c r="B451" s="317"/>
      <c r="C451" s="317"/>
      <c r="D451" s="358" t="s">
        <v>450</v>
      </c>
      <c r="E451" s="356"/>
      <c r="F451" s="356"/>
    </row>
    <row r="452" spans="1:6" s="164" customFormat="1" ht="18.75" customHeight="1" hidden="1">
      <c r="A452" s="558" t="s">
        <v>396</v>
      </c>
      <c r="B452" s="559"/>
      <c r="C452" s="310" t="s">
        <v>171</v>
      </c>
      <c r="D452" s="330" t="s">
        <v>368</v>
      </c>
      <c r="E452" s="338">
        <f>E454</f>
        <v>0</v>
      </c>
      <c r="F452" s="338">
        <f>F453</f>
        <v>0</v>
      </c>
    </row>
    <row r="453" spans="1:6" s="164" customFormat="1" ht="30.75" customHeight="1" hidden="1">
      <c r="A453" s="558"/>
      <c r="B453" s="559"/>
      <c r="C453" s="350"/>
      <c r="D453" s="351" t="s">
        <v>395</v>
      </c>
      <c r="E453" s="352"/>
      <c r="F453" s="354"/>
    </row>
    <row r="454" spans="1:6" s="164" customFormat="1" ht="30" customHeight="1" hidden="1">
      <c r="A454" s="560"/>
      <c r="B454" s="561"/>
      <c r="C454" s="349"/>
      <c r="D454" s="347" t="s">
        <v>393</v>
      </c>
      <c r="E454" s="353"/>
      <c r="F454" s="179"/>
    </row>
    <row r="455" spans="1:6" s="164" customFormat="1" ht="28.5" customHeight="1" hidden="1" thickBot="1">
      <c r="A455" s="169"/>
      <c r="B455" s="177"/>
      <c r="C455" s="166" t="s">
        <v>196</v>
      </c>
      <c r="D455" s="181" t="s">
        <v>360</v>
      </c>
      <c r="E455" s="176"/>
      <c r="F455" s="176"/>
    </row>
    <row r="456" spans="1:7" s="276" customFormat="1" ht="28.5" customHeight="1" thickBot="1">
      <c r="A456" s="517" t="s">
        <v>364</v>
      </c>
      <c r="B456" s="518"/>
      <c r="C456" s="518"/>
      <c r="D456" s="519"/>
      <c r="E456" s="264">
        <f>E7+E51+E91+E172+E254+E398+E417</f>
        <v>1125800</v>
      </c>
      <c r="F456" s="264">
        <f>F7+F51+F91+F172+F254+F398+F417</f>
        <v>5584000</v>
      </c>
      <c r="G456" s="335"/>
    </row>
    <row r="457" spans="5:7" ht="17.25" customHeight="1">
      <c r="E457" s="339"/>
      <c r="F457" s="340">
        <f>E456-F456</f>
        <v>-4458200</v>
      </c>
      <c r="G457" s="340"/>
    </row>
    <row r="458" spans="1:5" ht="12.75">
      <c r="A458" s="278" t="s">
        <v>365</v>
      </c>
      <c r="B458" s="279"/>
      <c r="C458" s="279"/>
      <c r="E458" s="341"/>
    </row>
    <row r="459" spans="2:7" ht="12.75">
      <c r="B459" s="283"/>
      <c r="C459" s="279"/>
      <c r="D459" s="281"/>
      <c r="E459" s="341"/>
      <c r="F459" s="341"/>
      <c r="G459" s="340"/>
    </row>
    <row r="460" spans="2:7" ht="12.75">
      <c r="B460" s="279"/>
      <c r="C460" s="279"/>
      <c r="D460" s="281"/>
      <c r="E460" s="281"/>
      <c r="F460" s="341"/>
      <c r="G460" s="340"/>
    </row>
    <row r="461" spans="2:6" ht="12.75">
      <c r="B461" s="279"/>
      <c r="C461" s="279"/>
      <c r="D461" s="281"/>
      <c r="E461" s="281"/>
      <c r="F461" s="281"/>
    </row>
    <row r="462" spans="2:6" ht="12.75">
      <c r="B462" s="279"/>
      <c r="C462" s="279"/>
      <c r="D462" s="281"/>
      <c r="E462" s="281"/>
      <c r="F462" s="281"/>
    </row>
    <row r="463" spans="2:6" ht="12.75">
      <c r="B463" s="279"/>
      <c r="C463" s="279"/>
      <c r="D463" s="281"/>
      <c r="E463" s="281"/>
      <c r="F463" s="281"/>
    </row>
    <row r="464" spans="2:6" ht="12.75">
      <c r="B464" s="279"/>
      <c r="C464" s="279"/>
      <c r="D464" s="281"/>
      <c r="E464" s="281"/>
      <c r="F464" s="281"/>
    </row>
    <row r="465" spans="2:6" ht="12.75">
      <c r="B465" s="279"/>
      <c r="C465" s="279"/>
      <c r="D465" s="281"/>
      <c r="E465" s="281"/>
      <c r="F465" s="281"/>
    </row>
    <row r="466" spans="2:6" ht="12.75">
      <c r="B466" s="279"/>
      <c r="C466" s="279"/>
      <c r="D466" s="281"/>
      <c r="E466" s="281"/>
      <c r="F466" s="281"/>
    </row>
    <row r="467" spans="2:6" ht="12.75">
      <c r="B467" s="279"/>
      <c r="C467" s="279"/>
      <c r="D467" s="281"/>
      <c r="E467" s="281"/>
      <c r="F467" s="281"/>
    </row>
    <row r="468" spans="2:6" ht="12.75">
      <c r="B468" s="279"/>
      <c r="C468" s="279"/>
      <c r="D468" s="281"/>
      <c r="E468" s="281"/>
      <c r="F468" s="281"/>
    </row>
    <row r="469" spans="2:6" ht="12.75">
      <c r="B469" s="279"/>
      <c r="C469" s="279"/>
      <c r="D469" s="281"/>
      <c r="E469" s="281"/>
      <c r="F469" s="281"/>
    </row>
    <row r="470" spans="2:6" ht="12.75">
      <c r="B470" s="279"/>
      <c r="C470" s="279"/>
      <c r="D470" s="281"/>
      <c r="E470" s="281"/>
      <c r="F470" s="281"/>
    </row>
    <row r="471" spans="2:6" ht="12.75">
      <c r="B471" s="279"/>
      <c r="C471" s="279"/>
      <c r="D471" s="281"/>
      <c r="E471" s="281"/>
      <c r="F471" s="281"/>
    </row>
    <row r="472" spans="2:6" ht="12.75">
      <c r="B472" s="279"/>
      <c r="C472" s="279"/>
      <c r="D472" s="281"/>
      <c r="E472" s="281"/>
      <c r="F472" s="281"/>
    </row>
    <row r="473" spans="2:6" ht="12.75">
      <c r="B473" s="279"/>
      <c r="C473" s="279"/>
      <c r="D473" s="281"/>
      <c r="E473" s="281"/>
      <c r="F473" s="281"/>
    </row>
    <row r="474" spans="2:6" ht="12.75">
      <c r="B474" s="279"/>
      <c r="C474" s="279"/>
      <c r="D474" s="281"/>
      <c r="E474" s="281"/>
      <c r="F474" s="281"/>
    </row>
    <row r="475" spans="2:6" ht="12.75">
      <c r="B475" s="279"/>
      <c r="C475" s="279"/>
      <c r="D475" s="281"/>
      <c r="E475" s="281"/>
      <c r="F475" s="281"/>
    </row>
    <row r="476" spans="2:6" ht="12.75">
      <c r="B476" s="279"/>
      <c r="C476" s="279"/>
      <c r="D476" s="281"/>
      <c r="E476" s="281"/>
      <c r="F476" s="281"/>
    </row>
    <row r="477" spans="2:6" ht="12.75">
      <c r="B477" s="279"/>
      <c r="C477" s="279"/>
      <c r="D477" s="281"/>
      <c r="E477" s="281"/>
      <c r="F477" s="281"/>
    </row>
    <row r="478" spans="2:6" ht="12.75">
      <c r="B478" s="279"/>
      <c r="C478" s="279"/>
      <c r="D478" s="281"/>
      <c r="E478" s="281"/>
      <c r="F478" s="281"/>
    </row>
    <row r="479" spans="2:6" ht="12.75">
      <c r="B479" s="279"/>
      <c r="C479" s="279"/>
      <c r="D479" s="281"/>
      <c r="E479" s="281"/>
      <c r="F479" s="281"/>
    </row>
    <row r="480" spans="2:6" ht="12.75">
      <c r="B480" s="279"/>
      <c r="C480" s="279"/>
      <c r="D480" s="281"/>
      <c r="E480" s="281"/>
      <c r="F480" s="281"/>
    </row>
    <row r="481" spans="2:6" ht="12.75">
      <c r="B481" s="279"/>
      <c r="C481" s="279"/>
      <c r="D481" s="281"/>
      <c r="E481" s="281"/>
      <c r="F481" s="281"/>
    </row>
    <row r="482" spans="2:6" ht="12.75">
      <c r="B482" s="279"/>
      <c r="C482" s="279"/>
      <c r="D482" s="281"/>
      <c r="E482" s="281"/>
      <c r="F482" s="281"/>
    </row>
    <row r="483" spans="2:6" ht="12.75">
      <c r="B483" s="279"/>
      <c r="C483" s="279"/>
      <c r="D483" s="281"/>
      <c r="E483" s="281"/>
      <c r="F483" s="281"/>
    </row>
    <row r="484" spans="2:6" ht="12.75">
      <c r="B484" s="279"/>
      <c r="C484" s="279"/>
      <c r="D484" s="281"/>
      <c r="E484" s="281"/>
      <c r="F484" s="281"/>
    </row>
    <row r="485" spans="2:6" ht="12.75">
      <c r="B485" s="279"/>
      <c r="C485" s="279"/>
      <c r="D485" s="281"/>
      <c r="E485" s="281"/>
      <c r="F485" s="281"/>
    </row>
    <row r="486" spans="2:6" ht="12.75">
      <c r="B486" s="279"/>
      <c r="C486" s="279"/>
      <c r="D486" s="281"/>
      <c r="E486" s="281"/>
      <c r="F486" s="281"/>
    </row>
    <row r="487" spans="2:6" ht="12.75">
      <c r="B487" s="279"/>
      <c r="C487" s="279"/>
      <c r="D487" s="281"/>
      <c r="E487" s="281"/>
      <c r="F487" s="281"/>
    </row>
    <row r="488" spans="2:6" ht="12.75">
      <c r="B488" s="279"/>
      <c r="C488" s="279"/>
      <c r="D488" s="281"/>
      <c r="E488" s="281"/>
      <c r="F488" s="281"/>
    </row>
    <row r="489" spans="2:6" ht="12.75">
      <c r="B489" s="279"/>
      <c r="C489" s="279"/>
      <c r="D489" s="281"/>
      <c r="E489" s="281"/>
      <c r="F489" s="281"/>
    </row>
    <row r="490" spans="2:6" ht="12.75">
      <c r="B490" s="279"/>
      <c r="C490" s="279"/>
      <c r="D490" s="281"/>
      <c r="E490" s="281"/>
      <c r="F490" s="281"/>
    </row>
  </sheetData>
  <mergeCells count="47">
    <mergeCell ref="B191:D191"/>
    <mergeCell ref="A456:D456"/>
    <mergeCell ref="E4:E5"/>
    <mergeCell ref="F4:F5"/>
    <mergeCell ref="A4:A5"/>
    <mergeCell ref="B4:B5"/>
    <mergeCell ref="C4:C5"/>
    <mergeCell ref="D4:D5"/>
    <mergeCell ref="B374:D374"/>
    <mergeCell ref="B444:D444"/>
    <mergeCell ref="E441:E442"/>
    <mergeCell ref="A2:F2"/>
    <mergeCell ref="A452:B454"/>
    <mergeCell ref="A438:D438"/>
    <mergeCell ref="B91:D91"/>
    <mergeCell ref="B243:D243"/>
    <mergeCell ref="B417:D417"/>
    <mergeCell ref="A307:A308"/>
    <mergeCell ref="B307:B308"/>
    <mergeCell ref="C307:C308"/>
    <mergeCell ref="D307:D308"/>
    <mergeCell ref="F441:F442"/>
    <mergeCell ref="B67:D67"/>
    <mergeCell ref="B398:D398"/>
    <mergeCell ref="E307:E308"/>
    <mergeCell ref="F307:F308"/>
    <mergeCell ref="B172:D172"/>
    <mergeCell ref="B200:D200"/>
    <mergeCell ref="B254:D254"/>
    <mergeCell ref="A256:B258"/>
    <mergeCell ref="B420:D420"/>
    <mergeCell ref="A441:A442"/>
    <mergeCell ref="B441:B442"/>
    <mergeCell ref="C441:C442"/>
    <mergeCell ref="D441:D442"/>
    <mergeCell ref="A169:A170"/>
    <mergeCell ref="B169:B170"/>
    <mergeCell ref="C169:C170"/>
    <mergeCell ref="D169:D170"/>
    <mergeCell ref="B23:D23"/>
    <mergeCell ref="B32:D32"/>
    <mergeCell ref="B33:D33"/>
    <mergeCell ref="F169:F170"/>
    <mergeCell ref="B31:D31"/>
    <mergeCell ref="E169:E170"/>
    <mergeCell ref="B145:D145"/>
    <mergeCell ref="B64:D64"/>
  </mergeCells>
  <printOptions horizontalCentered="1"/>
  <pageMargins left="0.35433070866141736" right="0.35433070866141736" top="0.8267716535433072" bottom="0.48" header="0.31496062992125984" footer="0.31496062992125984"/>
  <pageSetup horizontalDpi="300" verticalDpi="300" orientation="portrait" paperSize="9" r:id="rId1"/>
  <headerFooter alignWithMargins="0">
    <oddHeader>&amp;R&amp;"Arial CE,Pogrubiony"Załącznik nr &amp;A&amp;"Arial CE,Standardowy"&amp;9
do Uchwały Rady Gminy Miłkowice Nr XXVII/138/2008
z dnia 29 lipca 2008r.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L39"/>
  <sheetViews>
    <sheetView zoomScale="83" zoomScaleNormal="83" workbookViewId="0" topLeftCell="A24">
      <selection activeCell="A37" sqref="A1:K37"/>
    </sheetView>
  </sheetViews>
  <sheetFormatPr defaultColWidth="9.00390625" defaultRowHeight="18.75" customHeight="1"/>
  <cols>
    <col min="1" max="1" width="4.25390625" style="139" customWidth="1"/>
    <col min="2" max="2" width="53.75390625" style="139" customWidth="1"/>
    <col min="3" max="3" width="11.00390625" style="139" customWidth="1"/>
    <col min="4" max="4" width="12.625" style="140" customWidth="1"/>
    <col min="5" max="5" width="13.375" style="139" customWidth="1"/>
    <col min="6" max="6" width="11.625" style="139" hidden="1" customWidth="1"/>
    <col min="7" max="7" width="13.875" style="139" hidden="1" customWidth="1"/>
    <col min="8" max="8" width="12.625" style="139" hidden="1" customWidth="1"/>
    <col min="9" max="9" width="0.74609375" style="139" hidden="1" customWidth="1"/>
    <col min="10" max="10" width="13.375" style="139" hidden="1" customWidth="1"/>
    <col min="11" max="11" width="13.75390625" style="139" hidden="1" customWidth="1"/>
    <col min="12" max="12" width="4.125" style="139" customWidth="1"/>
    <col min="13" max="16384" width="6.75390625" style="139" customWidth="1"/>
  </cols>
  <sheetData>
    <row r="1" spans="1:12" s="2" customFormat="1" ht="21" customHeight="1">
      <c r="A1" s="567" t="s">
        <v>457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1"/>
    </row>
    <row r="2" spans="2:12" s="3" customFormat="1" ht="12" customHeight="1" thickBot="1">
      <c r="B2" s="4"/>
      <c r="D2" s="4"/>
      <c r="F2" s="5" t="s">
        <v>1</v>
      </c>
      <c r="L2" s="6"/>
    </row>
    <row r="3" spans="1:12" s="8" customFormat="1" ht="14.25" customHeight="1">
      <c r="A3" s="573" t="s">
        <v>2</v>
      </c>
      <c r="B3" s="580" t="s">
        <v>3</v>
      </c>
      <c r="C3" s="580" t="s">
        <v>4</v>
      </c>
      <c r="D3" s="578" t="s">
        <v>5</v>
      </c>
      <c r="E3" s="580" t="s">
        <v>537</v>
      </c>
      <c r="F3" s="583" t="s">
        <v>7</v>
      </c>
      <c r="G3" s="583"/>
      <c r="H3" s="584"/>
      <c r="I3" s="7"/>
      <c r="J3" s="7"/>
      <c r="K3" s="570" t="s">
        <v>8</v>
      </c>
      <c r="L3" s="6"/>
    </row>
    <row r="4" spans="1:12" s="8" customFormat="1" ht="14.25" customHeight="1">
      <c r="A4" s="574"/>
      <c r="B4" s="581"/>
      <c r="C4" s="581"/>
      <c r="D4" s="579"/>
      <c r="E4" s="581"/>
      <c r="F4" s="582" t="s">
        <v>10</v>
      </c>
      <c r="G4" s="582"/>
      <c r="H4" s="582"/>
      <c r="I4" s="9"/>
      <c r="J4" s="9"/>
      <c r="K4" s="571"/>
      <c r="L4" s="6"/>
    </row>
    <row r="5" spans="1:12" s="8" customFormat="1" ht="14.25" customHeight="1">
      <c r="A5" s="574"/>
      <c r="B5" s="581"/>
      <c r="C5" s="581"/>
      <c r="D5" s="579"/>
      <c r="E5" s="581"/>
      <c r="F5" s="568" t="s">
        <v>11</v>
      </c>
      <c r="G5" s="568" t="s">
        <v>12</v>
      </c>
      <c r="H5" s="568" t="s">
        <v>13</v>
      </c>
      <c r="I5" s="10" t="s">
        <v>14</v>
      </c>
      <c r="J5" s="568" t="s">
        <v>15</v>
      </c>
      <c r="K5" s="571"/>
      <c r="L5" s="6"/>
    </row>
    <row r="6" spans="1:12" s="8" customFormat="1" ht="14.25" customHeight="1">
      <c r="A6" s="574"/>
      <c r="B6" s="581"/>
      <c r="C6" s="581"/>
      <c r="D6" s="579"/>
      <c r="E6" s="581"/>
      <c r="F6" s="569"/>
      <c r="G6" s="569"/>
      <c r="H6" s="569"/>
      <c r="I6" s="11"/>
      <c r="J6" s="569"/>
      <c r="K6" s="571"/>
      <c r="L6" s="6"/>
    </row>
    <row r="7" spans="1:12" s="8" customFormat="1" ht="15" customHeight="1">
      <c r="A7" s="574"/>
      <c r="B7" s="581"/>
      <c r="C7" s="581"/>
      <c r="D7" s="579"/>
      <c r="E7" s="581"/>
      <c r="F7" s="569"/>
      <c r="G7" s="569"/>
      <c r="H7" s="569"/>
      <c r="I7" s="11"/>
      <c r="J7" s="575"/>
      <c r="K7" s="572"/>
      <c r="L7" s="6"/>
    </row>
    <row r="8" spans="1:12" s="18" customFormat="1" ht="10.5" customHeight="1" thickBot="1">
      <c r="A8" s="12">
        <v>1</v>
      </c>
      <c r="B8" s="13">
        <v>2</v>
      </c>
      <c r="C8" s="13">
        <v>3</v>
      </c>
      <c r="D8" s="14">
        <v>4</v>
      </c>
      <c r="E8" s="13">
        <v>4</v>
      </c>
      <c r="F8" s="15">
        <v>6</v>
      </c>
      <c r="G8" s="15">
        <v>7</v>
      </c>
      <c r="H8" s="15">
        <v>8</v>
      </c>
      <c r="I8" s="15">
        <v>10</v>
      </c>
      <c r="J8" s="15">
        <v>9</v>
      </c>
      <c r="K8" s="441">
        <v>10</v>
      </c>
      <c r="L8" s="17"/>
    </row>
    <row r="9" spans="1:12" s="23" customFormat="1" ht="18" customHeight="1" thickBot="1">
      <c r="A9" s="585" t="s">
        <v>48</v>
      </c>
      <c r="B9" s="586"/>
      <c r="C9" s="586"/>
      <c r="D9" s="19">
        <f>D10</f>
        <v>317300</v>
      </c>
      <c r="E9" s="19">
        <f>E10</f>
        <v>295000</v>
      </c>
      <c r="F9" s="19">
        <f>F10</f>
        <v>317300</v>
      </c>
      <c r="G9" s="19"/>
      <c r="H9" s="19"/>
      <c r="I9" s="19" t="e">
        <f>I10</f>
        <v>#REF!</v>
      </c>
      <c r="J9" s="57"/>
      <c r="K9" s="442"/>
      <c r="L9" s="22"/>
    </row>
    <row r="10" spans="1:12" s="23" customFormat="1" ht="20.25" customHeight="1" thickBot="1">
      <c r="A10" s="576" t="s">
        <v>49</v>
      </c>
      <c r="B10" s="577"/>
      <c r="C10" s="577"/>
      <c r="D10" s="24">
        <f>SUM(D11:D35)</f>
        <v>317300</v>
      </c>
      <c r="E10" s="24">
        <f>SUM(E11:E38)</f>
        <v>295000</v>
      </c>
      <c r="F10" s="24">
        <f>SUM(F11:F35)</f>
        <v>317300</v>
      </c>
      <c r="G10" s="24"/>
      <c r="H10" s="24"/>
      <c r="I10" s="24" t="e">
        <f>SUM(I11:I36)-#REF!</f>
        <v>#REF!</v>
      </c>
      <c r="J10" s="59"/>
      <c r="K10" s="443"/>
      <c r="L10" s="22"/>
    </row>
    <row r="11" spans="1:12" s="23" customFormat="1" ht="22.5" customHeight="1" thickTop="1">
      <c r="A11" s="32" t="s">
        <v>18</v>
      </c>
      <c r="B11" s="444" t="s">
        <v>458</v>
      </c>
      <c r="C11" s="445">
        <v>2008</v>
      </c>
      <c r="D11" s="35">
        <v>45400</v>
      </c>
      <c r="E11" s="35">
        <v>45400</v>
      </c>
      <c r="F11" s="63">
        <f aca="true" t="shared" si="0" ref="F11:F35">SUM(D11)</f>
        <v>45400</v>
      </c>
      <c r="G11" s="35"/>
      <c r="H11" s="35"/>
      <c r="I11" s="63"/>
      <c r="J11" s="63"/>
      <c r="K11" s="446" t="s">
        <v>459</v>
      </c>
      <c r="L11" s="22"/>
    </row>
    <row r="12" spans="1:12" s="23" customFormat="1" ht="19.5" customHeight="1">
      <c r="A12" s="32" t="s">
        <v>23</v>
      </c>
      <c r="B12" s="444" t="s">
        <v>62</v>
      </c>
      <c r="C12" s="445">
        <v>2008</v>
      </c>
      <c r="D12" s="35">
        <v>36810</v>
      </c>
      <c r="E12" s="35">
        <v>36810</v>
      </c>
      <c r="F12" s="63">
        <f t="shared" si="0"/>
        <v>36810</v>
      </c>
      <c r="G12" s="35"/>
      <c r="H12" s="35"/>
      <c r="I12" s="63"/>
      <c r="J12" s="63"/>
      <c r="K12" s="447" t="s">
        <v>460</v>
      </c>
      <c r="L12" s="22"/>
    </row>
    <row r="13" spans="1:12" s="23" customFormat="1" ht="19.5" customHeight="1">
      <c r="A13" s="32" t="s">
        <v>26</v>
      </c>
      <c r="B13" s="444" t="s">
        <v>461</v>
      </c>
      <c r="C13" s="445">
        <v>2008</v>
      </c>
      <c r="D13" s="35">
        <v>20500</v>
      </c>
      <c r="E13" s="35">
        <v>20500</v>
      </c>
      <c r="F13" s="63">
        <f t="shared" si="0"/>
        <v>20500</v>
      </c>
      <c r="G13" s="35"/>
      <c r="H13" s="35"/>
      <c r="I13" s="63"/>
      <c r="J13" s="63"/>
      <c r="K13" s="36"/>
      <c r="L13" s="22"/>
    </row>
    <row r="14" spans="1:12" s="23" customFormat="1" ht="19.5" customHeight="1">
      <c r="A14" s="32" t="s">
        <v>28</v>
      </c>
      <c r="B14" s="444" t="s">
        <v>462</v>
      </c>
      <c r="C14" s="445">
        <v>2008</v>
      </c>
      <c r="D14" s="35">
        <v>27800</v>
      </c>
      <c r="E14" s="35">
        <v>27800</v>
      </c>
      <c r="F14" s="63">
        <f t="shared" si="0"/>
        <v>27800</v>
      </c>
      <c r="G14" s="35"/>
      <c r="H14" s="35"/>
      <c r="I14" s="63"/>
      <c r="J14" s="63"/>
      <c r="K14" s="36"/>
      <c r="L14" s="22"/>
    </row>
    <row r="15" spans="1:12" s="23" customFormat="1" ht="19.5" customHeight="1" hidden="1">
      <c r="A15" s="32" t="s">
        <v>31</v>
      </c>
      <c r="B15" s="444" t="s">
        <v>463</v>
      </c>
      <c r="C15" s="445">
        <v>2008</v>
      </c>
      <c r="D15" s="35">
        <v>0</v>
      </c>
      <c r="E15" s="35">
        <v>0</v>
      </c>
      <c r="F15" s="63">
        <f t="shared" si="0"/>
        <v>0</v>
      </c>
      <c r="G15" s="35"/>
      <c r="H15" s="35"/>
      <c r="I15" s="63"/>
      <c r="J15" s="63"/>
      <c r="K15" s="36"/>
      <c r="L15" s="22"/>
    </row>
    <row r="16" spans="1:12" s="23" customFormat="1" ht="19.5" customHeight="1">
      <c r="A16" s="32" t="s">
        <v>31</v>
      </c>
      <c r="B16" s="444" t="s">
        <v>464</v>
      </c>
      <c r="C16" s="34" t="s">
        <v>57</v>
      </c>
      <c r="D16" s="35">
        <v>101900</v>
      </c>
      <c r="E16" s="35">
        <v>50000</v>
      </c>
      <c r="F16" s="63">
        <f t="shared" si="0"/>
        <v>101900</v>
      </c>
      <c r="G16" s="35"/>
      <c r="H16" s="35"/>
      <c r="I16" s="63"/>
      <c r="J16" s="63"/>
      <c r="K16" s="36"/>
      <c r="L16" s="22"/>
    </row>
    <row r="17" spans="1:12" s="23" customFormat="1" ht="19.5" customHeight="1">
      <c r="A17" s="32" t="s">
        <v>33</v>
      </c>
      <c r="B17" s="444" t="s">
        <v>465</v>
      </c>
      <c r="C17" s="445">
        <v>2008</v>
      </c>
      <c r="D17" s="35">
        <v>23000</v>
      </c>
      <c r="E17" s="35">
        <v>23000</v>
      </c>
      <c r="F17" s="63">
        <f t="shared" si="0"/>
        <v>23000</v>
      </c>
      <c r="G17" s="35"/>
      <c r="H17" s="35"/>
      <c r="I17" s="63"/>
      <c r="J17" s="63"/>
      <c r="K17" s="36"/>
      <c r="L17" s="22"/>
    </row>
    <row r="18" spans="1:12" s="23" customFormat="1" ht="19.5" customHeight="1">
      <c r="A18" s="32" t="s">
        <v>35</v>
      </c>
      <c r="B18" s="444" t="s">
        <v>466</v>
      </c>
      <c r="C18" s="445">
        <v>2008</v>
      </c>
      <c r="D18" s="35">
        <v>5695</v>
      </c>
      <c r="E18" s="35">
        <v>5695</v>
      </c>
      <c r="F18" s="63">
        <f t="shared" si="0"/>
        <v>5695</v>
      </c>
      <c r="G18" s="35"/>
      <c r="H18" s="35"/>
      <c r="I18" s="63"/>
      <c r="J18" s="63"/>
      <c r="K18" s="36"/>
      <c r="L18" s="22"/>
    </row>
    <row r="19" spans="1:12" s="23" customFormat="1" ht="19.5" customHeight="1">
      <c r="A19" s="32" t="s">
        <v>37</v>
      </c>
      <c r="B19" s="444" t="s">
        <v>64</v>
      </c>
      <c r="C19" s="445">
        <v>2008</v>
      </c>
      <c r="D19" s="35">
        <v>29900</v>
      </c>
      <c r="E19" s="35">
        <v>29900</v>
      </c>
      <c r="F19" s="63">
        <f t="shared" si="0"/>
        <v>29900</v>
      </c>
      <c r="G19" s="35"/>
      <c r="H19" s="35"/>
      <c r="I19" s="63"/>
      <c r="J19" s="63"/>
      <c r="K19" s="36"/>
      <c r="L19" s="22"/>
    </row>
    <row r="20" spans="1:12" s="23" customFormat="1" ht="19.5" customHeight="1">
      <c r="A20" s="32" t="s">
        <v>39</v>
      </c>
      <c r="B20" s="444" t="s">
        <v>467</v>
      </c>
      <c r="C20" s="445">
        <v>2008</v>
      </c>
      <c r="D20" s="35">
        <v>2280</v>
      </c>
      <c r="E20" s="35">
        <v>2280</v>
      </c>
      <c r="F20" s="63">
        <f t="shared" si="0"/>
        <v>2280</v>
      </c>
      <c r="G20" s="35"/>
      <c r="H20" s="35"/>
      <c r="I20" s="63"/>
      <c r="J20" s="63"/>
      <c r="K20" s="36"/>
      <c r="L20" s="22"/>
    </row>
    <row r="21" spans="1:12" s="23" customFormat="1" ht="30" customHeight="1">
      <c r="A21" s="32" t="s">
        <v>43</v>
      </c>
      <c r="B21" s="444" t="s">
        <v>468</v>
      </c>
      <c r="C21" s="445">
        <v>2008</v>
      </c>
      <c r="D21" s="35">
        <v>2700</v>
      </c>
      <c r="E21" s="35">
        <v>2700</v>
      </c>
      <c r="F21" s="63">
        <f t="shared" si="0"/>
        <v>2700</v>
      </c>
      <c r="G21" s="35"/>
      <c r="H21" s="35"/>
      <c r="I21" s="63"/>
      <c r="J21" s="63"/>
      <c r="K21" s="36"/>
      <c r="L21" s="22"/>
    </row>
    <row r="22" spans="1:12" s="23" customFormat="1" ht="19.5" customHeight="1">
      <c r="A22" s="32" t="s">
        <v>45</v>
      </c>
      <c r="B22" s="444" t="s">
        <v>469</v>
      </c>
      <c r="C22" s="445">
        <v>2008</v>
      </c>
      <c r="D22" s="35">
        <v>3010</v>
      </c>
      <c r="E22" s="35">
        <v>3010</v>
      </c>
      <c r="F22" s="63">
        <f t="shared" si="0"/>
        <v>3010</v>
      </c>
      <c r="G22" s="35"/>
      <c r="H22" s="35"/>
      <c r="I22" s="63"/>
      <c r="J22" s="63"/>
      <c r="K22" s="36"/>
      <c r="L22" s="22"/>
    </row>
    <row r="23" spans="1:12" s="23" customFormat="1" ht="19.5" customHeight="1">
      <c r="A23" s="32" t="s">
        <v>50</v>
      </c>
      <c r="B23" s="444" t="s">
        <v>470</v>
      </c>
      <c r="C23" s="445">
        <v>2008</v>
      </c>
      <c r="D23" s="35">
        <v>3138</v>
      </c>
      <c r="E23" s="35">
        <v>3138</v>
      </c>
      <c r="F23" s="63">
        <f t="shared" si="0"/>
        <v>3138</v>
      </c>
      <c r="G23" s="35"/>
      <c r="H23" s="35"/>
      <c r="I23" s="63"/>
      <c r="J23" s="63"/>
      <c r="K23" s="36"/>
      <c r="L23" s="22"/>
    </row>
    <row r="24" spans="1:12" s="23" customFormat="1" ht="19.5" customHeight="1">
      <c r="A24" s="32" t="s">
        <v>53</v>
      </c>
      <c r="B24" s="444" t="s">
        <v>471</v>
      </c>
      <c r="C24" s="445">
        <v>2008</v>
      </c>
      <c r="D24" s="35">
        <v>4980</v>
      </c>
      <c r="E24" s="35">
        <v>4980</v>
      </c>
      <c r="F24" s="63">
        <f t="shared" si="0"/>
        <v>4980</v>
      </c>
      <c r="G24" s="35"/>
      <c r="H24" s="35"/>
      <c r="I24" s="63"/>
      <c r="J24" s="63"/>
      <c r="K24" s="36"/>
      <c r="L24" s="22"/>
    </row>
    <row r="25" spans="1:12" s="23" customFormat="1" ht="19.5" customHeight="1">
      <c r="A25" s="32" t="s">
        <v>55</v>
      </c>
      <c r="B25" s="444" t="s">
        <v>472</v>
      </c>
      <c r="C25" s="445">
        <v>2008</v>
      </c>
      <c r="D25" s="35">
        <v>790</v>
      </c>
      <c r="E25" s="35">
        <v>790</v>
      </c>
      <c r="F25" s="63">
        <f t="shared" si="0"/>
        <v>790</v>
      </c>
      <c r="G25" s="35"/>
      <c r="H25" s="35"/>
      <c r="I25" s="63"/>
      <c r="J25" s="63"/>
      <c r="K25" s="36"/>
      <c r="L25" s="22"/>
    </row>
    <row r="26" spans="1:12" s="23" customFormat="1" ht="19.5" customHeight="1">
      <c r="A26" s="32" t="s">
        <v>58</v>
      </c>
      <c r="B26" s="444" t="s">
        <v>473</v>
      </c>
      <c r="C26" s="445">
        <v>2008</v>
      </c>
      <c r="D26" s="35">
        <v>1430</v>
      </c>
      <c r="E26" s="35">
        <v>1430</v>
      </c>
      <c r="F26" s="63">
        <f t="shared" si="0"/>
        <v>1430</v>
      </c>
      <c r="G26" s="35"/>
      <c r="H26" s="35"/>
      <c r="I26" s="63"/>
      <c r="J26" s="63"/>
      <c r="K26" s="36"/>
      <c r="L26" s="22"/>
    </row>
    <row r="27" spans="1:12" s="23" customFormat="1" ht="19.5" customHeight="1">
      <c r="A27" s="32" t="s">
        <v>59</v>
      </c>
      <c r="B27" s="444" t="s">
        <v>474</v>
      </c>
      <c r="C27" s="445">
        <v>2008</v>
      </c>
      <c r="D27" s="35">
        <v>860</v>
      </c>
      <c r="E27" s="35">
        <v>860</v>
      </c>
      <c r="F27" s="63">
        <f t="shared" si="0"/>
        <v>860</v>
      </c>
      <c r="G27" s="35"/>
      <c r="H27" s="35"/>
      <c r="I27" s="63"/>
      <c r="J27" s="63"/>
      <c r="K27" s="36"/>
      <c r="L27" s="22"/>
    </row>
    <row r="28" spans="1:12" s="23" customFormat="1" ht="19.5" customHeight="1">
      <c r="A28" s="32" t="s">
        <v>61</v>
      </c>
      <c r="B28" s="444" t="s">
        <v>475</v>
      </c>
      <c r="C28" s="445">
        <v>2008</v>
      </c>
      <c r="D28" s="35">
        <v>250</v>
      </c>
      <c r="E28" s="35">
        <v>250</v>
      </c>
      <c r="F28" s="63">
        <f t="shared" si="0"/>
        <v>250</v>
      </c>
      <c r="G28" s="35"/>
      <c r="H28" s="35"/>
      <c r="I28" s="63"/>
      <c r="J28" s="63"/>
      <c r="K28" s="36"/>
      <c r="L28" s="22"/>
    </row>
    <row r="29" spans="1:12" s="23" customFormat="1" ht="19.5" customHeight="1">
      <c r="A29" s="32" t="s">
        <v>63</v>
      </c>
      <c r="B29" s="444" t="s">
        <v>476</v>
      </c>
      <c r="C29" s="445">
        <v>2008</v>
      </c>
      <c r="D29" s="35">
        <v>850</v>
      </c>
      <c r="E29" s="35">
        <v>850</v>
      </c>
      <c r="F29" s="63">
        <f t="shared" si="0"/>
        <v>850</v>
      </c>
      <c r="G29" s="35"/>
      <c r="H29" s="35"/>
      <c r="I29" s="63"/>
      <c r="J29" s="63"/>
      <c r="K29" s="36"/>
      <c r="L29" s="22"/>
    </row>
    <row r="30" spans="1:12" s="23" customFormat="1" ht="19.5" customHeight="1">
      <c r="A30" s="32" t="s">
        <v>69</v>
      </c>
      <c r="B30" s="444" t="s">
        <v>477</v>
      </c>
      <c r="C30" s="445">
        <v>2008</v>
      </c>
      <c r="D30" s="35">
        <v>2210</v>
      </c>
      <c r="E30" s="35">
        <v>2210</v>
      </c>
      <c r="F30" s="63">
        <f t="shared" si="0"/>
        <v>2210</v>
      </c>
      <c r="G30" s="35"/>
      <c r="H30" s="35"/>
      <c r="I30" s="63"/>
      <c r="J30" s="63"/>
      <c r="K30" s="36"/>
      <c r="L30" s="22"/>
    </row>
    <row r="31" spans="1:12" s="23" customFormat="1" ht="19.5" customHeight="1">
      <c r="A31" s="32" t="s">
        <v>453</v>
      </c>
      <c r="B31" s="444" t="s">
        <v>478</v>
      </c>
      <c r="C31" s="445">
        <v>2008</v>
      </c>
      <c r="D31" s="35">
        <v>427</v>
      </c>
      <c r="E31" s="35">
        <v>427</v>
      </c>
      <c r="F31" s="63">
        <f t="shared" si="0"/>
        <v>427</v>
      </c>
      <c r="G31" s="35"/>
      <c r="H31" s="35"/>
      <c r="I31" s="63"/>
      <c r="J31" s="63"/>
      <c r="K31" s="36"/>
      <c r="L31" s="22"/>
    </row>
    <row r="32" spans="1:12" s="23" customFormat="1" ht="19.5" customHeight="1" hidden="1">
      <c r="A32" s="32" t="s">
        <v>83</v>
      </c>
      <c r="B32" s="444" t="s">
        <v>479</v>
      </c>
      <c r="C32" s="445">
        <v>2008</v>
      </c>
      <c r="D32" s="35">
        <v>0</v>
      </c>
      <c r="E32" s="35">
        <v>0</v>
      </c>
      <c r="F32" s="63">
        <f t="shared" si="0"/>
        <v>0</v>
      </c>
      <c r="G32" s="35"/>
      <c r="H32" s="35"/>
      <c r="I32" s="63"/>
      <c r="J32" s="63"/>
      <c r="K32" s="36"/>
      <c r="L32" s="22"/>
    </row>
    <row r="33" spans="1:12" s="23" customFormat="1" ht="30" customHeight="1">
      <c r="A33" s="32" t="s">
        <v>72</v>
      </c>
      <c r="B33" s="444" t="s">
        <v>480</v>
      </c>
      <c r="C33" s="445">
        <v>2008</v>
      </c>
      <c r="D33" s="35">
        <v>2200</v>
      </c>
      <c r="E33" s="35">
        <v>2200</v>
      </c>
      <c r="F33" s="63">
        <f t="shared" si="0"/>
        <v>2200</v>
      </c>
      <c r="G33" s="35"/>
      <c r="H33" s="35"/>
      <c r="I33" s="63"/>
      <c r="J33" s="63"/>
      <c r="K33" s="36"/>
      <c r="L33" s="22"/>
    </row>
    <row r="34" spans="1:12" s="23" customFormat="1" ht="19.5" customHeight="1" hidden="1">
      <c r="A34" s="32" t="s">
        <v>89</v>
      </c>
      <c r="B34" s="444" t="s">
        <v>481</v>
      </c>
      <c r="C34" s="445">
        <v>2008</v>
      </c>
      <c r="D34" s="45">
        <v>0</v>
      </c>
      <c r="E34" s="45">
        <v>0</v>
      </c>
      <c r="F34" s="63">
        <f t="shared" si="0"/>
        <v>0</v>
      </c>
      <c r="G34" s="35"/>
      <c r="H34" s="35"/>
      <c r="I34" s="63"/>
      <c r="J34" s="63"/>
      <c r="K34" s="36"/>
      <c r="L34" s="22"/>
    </row>
    <row r="35" spans="1:12" s="23" customFormat="1" ht="27.75" customHeight="1" thickBot="1">
      <c r="A35" s="32" t="s">
        <v>83</v>
      </c>
      <c r="B35" s="505" t="s">
        <v>482</v>
      </c>
      <c r="C35" s="445">
        <v>2008</v>
      </c>
      <c r="D35" s="35">
        <v>1170</v>
      </c>
      <c r="E35" s="35">
        <v>1170</v>
      </c>
      <c r="F35" s="83">
        <f t="shared" si="0"/>
        <v>1170</v>
      </c>
      <c r="G35" s="83"/>
      <c r="H35" s="83"/>
      <c r="I35" s="63"/>
      <c r="J35" s="83"/>
      <c r="K35" s="448"/>
      <c r="L35" s="22"/>
    </row>
    <row r="36" spans="1:12" s="23" customFormat="1" ht="26.25" customHeight="1">
      <c r="A36" s="508" t="s">
        <v>87</v>
      </c>
      <c r="B36" s="509" t="s">
        <v>535</v>
      </c>
      <c r="C36" s="510">
        <v>2008</v>
      </c>
      <c r="D36" s="30">
        <f>20200-600</f>
        <v>19600</v>
      </c>
      <c r="E36" s="30">
        <f>20200-600</f>
        <v>19600</v>
      </c>
      <c r="F36" s="69"/>
      <c r="G36" s="69"/>
      <c r="H36" s="69"/>
      <c r="I36" s="69"/>
      <c r="J36" s="69"/>
      <c r="K36" s="70"/>
      <c r="L36" s="22"/>
    </row>
    <row r="37" spans="1:5" ht="18.75" customHeight="1">
      <c r="A37" s="504" t="s">
        <v>89</v>
      </c>
      <c r="B37" s="505" t="s">
        <v>536</v>
      </c>
      <c r="C37" s="445">
        <v>2008</v>
      </c>
      <c r="D37" s="35">
        <v>10000</v>
      </c>
      <c r="E37" s="35">
        <v>10000</v>
      </c>
    </row>
    <row r="38" ht="18.75" customHeight="1" hidden="1" thickBot="1">
      <c r="E38" s="83">
        <v>0</v>
      </c>
    </row>
    <row r="39" ht="18.75" customHeight="1">
      <c r="E39" s="69"/>
    </row>
  </sheetData>
  <mergeCells count="15">
    <mergeCell ref="A10:C10"/>
    <mergeCell ref="D3:D7"/>
    <mergeCell ref="B3:B7"/>
    <mergeCell ref="F4:H4"/>
    <mergeCell ref="E3:E7"/>
    <mergeCell ref="F5:F7"/>
    <mergeCell ref="G5:G7"/>
    <mergeCell ref="C3:C7"/>
    <mergeCell ref="F3:H3"/>
    <mergeCell ref="A9:C9"/>
    <mergeCell ref="A1:K1"/>
    <mergeCell ref="H5:H7"/>
    <mergeCell ref="K3:K7"/>
    <mergeCell ref="A3:A7"/>
    <mergeCell ref="J5:J7"/>
  </mergeCells>
  <printOptions horizontalCentered="1"/>
  <pageMargins left="0.5905511811023623" right="0.15748031496062992" top="1.24" bottom="0.31496062992125984" header="0.49" footer="0.11811023622047245"/>
  <pageSetup horizontalDpi="300" verticalDpi="300" orientation="portrait" paperSize="9" r:id="rId1"/>
  <headerFooter alignWithMargins="0">
    <oddHeader>&amp;R&amp;"Arial CE,Pogrubiony"Załącznik Nr &amp;A
&amp;"Arial CE,Standardowy"do Uchwały Rady Gminy
Miłkowice Nr XXVII/138/2008  
z dnia 29 lipca 2008 roku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"/>
  <dimension ref="A1:M117"/>
  <sheetViews>
    <sheetView zoomScale="83" zoomScaleNormal="83" workbookViewId="0" topLeftCell="A52">
      <selection activeCell="B93" sqref="B93"/>
    </sheetView>
  </sheetViews>
  <sheetFormatPr defaultColWidth="9.00390625" defaultRowHeight="18.75" customHeight="1"/>
  <cols>
    <col min="1" max="1" width="4.25390625" style="139" customWidth="1"/>
    <col min="2" max="2" width="49.375" style="139" customWidth="1"/>
    <col min="3" max="3" width="11.00390625" style="139" customWidth="1"/>
    <col min="4" max="4" width="12.625" style="140" customWidth="1"/>
    <col min="5" max="5" width="14.25390625" style="139" bestFit="1" customWidth="1"/>
    <col min="6" max="6" width="14.25390625" style="139" customWidth="1"/>
    <col min="7" max="7" width="11.625" style="139" customWidth="1"/>
    <col min="8" max="8" width="13.875" style="139" customWidth="1"/>
    <col min="9" max="9" width="12.625" style="139" customWidth="1"/>
    <col min="10" max="10" width="0.74609375" style="139" hidden="1" customWidth="1"/>
    <col min="11" max="11" width="13.375" style="139" customWidth="1"/>
    <col min="12" max="12" width="13.75390625" style="139" customWidth="1"/>
    <col min="13" max="13" width="4.125" style="139" customWidth="1"/>
    <col min="14" max="16384" width="6.75390625" style="139" customWidth="1"/>
  </cols>
  <sheetData>
    <row r="1" spans="1:13" s="2" customFormat="1" ht="21" customHeight="1">
      <c r="A1" s="567" t="s">
        <v>0</v>
      </c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1"/>
    </row>
    <row r="2" spans="2:13" s="3" customFormat="1" ht="12" customHeight="1" thickBot="1">
      <c r="B2" s="4"/>
      <c r="D2" s="4"/>
      <c r="L2" s="5" t="s">
        <v>1</v>
      </c>
      <c r="M2" s="6"/>
    </row>
    <row r="3" spans="1:13" s="8" customFormat="1" ht="14.25" customHeight="1">
      <c r="A3" s="573" t="s">
        <v>2</v>
      </c>
      <c r="B3" s="580" t="s">
        <v>3</v>
      </c>
      <c r="C3" s="580" t="s">
        <v>4</v>
      </c>
      <c r="D3" s="578" t="s">
        <v>5</v>
      </c>
      <c r="E3" s="580" t="s">
        <v>6</v>
      </c>
      <c r="F3" s="592" t="s">
        <v>7</v>
      </c>
      <c r="G3" s="583"/>
      <c r="H3" s="583"/>
      <c r="I3" s="584"/>
      <c r="J3" s="7"/>
      <c r="K3" s="7"/>
      <c r="L3" s="570" t="s">
        <v>8</v>
      </c>
      <c r="M3" s="6"/>
    </row>
    <row r="4" spans="1:13" s="8" customFormat="1" ht="14.25" customHeight="1">
      <c r="A4" s="574"/>
      <c r="B4" s="581"/>
      <c r="C4" s="581"/>
      <c r="D4" s="579"/>
      <c r="E4" s="581"/>
      <c r="F4" s="582" t="s">
        <v>9</v>
      </c>
      <c r="G4" s="582" t="s">
        <v>10</v>
      </c>
      <c r="H4" s="582"/>
      <c r="I4" s="582"/>
      <c r="J4" s="9"/>
      <c r="K4" s="9"/>
      <c r="L4" s="571"/>
      <c r="M4" s="6"/>
    </row>
    <row r="5" spans="1:13" s="8" customFormat="1" ht="14.25" customHeight="1">
      <c r="A5" s="574"/>
      <c r="B5" s="581"/>
      <c r="C5" s="581"/>
      <c r="D5" s="579"/>
      <c r="E5" s="581"/>
      <c r="F5" s="624"/>
      <c r="G5" s="568" t="s">
        <v>11</v>
      </c>
      <c r="H5" s="568" t="s">
        <v>12</v>
      </c>
      <c r="I5" s="568" t="s">
        <v>13</v>
      </c>
      <c r="J5" s="10" t="s">
        <v>14</v>
      </c>
      <c r="K5" s="568" t="s">
        <v>15</v>
      </c>
      <c r="L5" s="571"/>
      <c r="M5" s="6"/>
    </row>
    <row r="6" spans="1:13" s="8" customFormat="1" ht="14.25" customHeight="1">
      <c r="A6" s="574"/>
      <c r="B6" s="581"/>
      <c r="C6" s="581"/>
      <c r="D6" s="579"/>
      <c r="E6" s="581"/>
      <c r="F6" s="624"/>
      <c r="G6" s="569"/>
      <c r="H6" s="569"/>
      <c r="I6" s="569"/>
      <c r="J6" s="11"/>
      <c r="K6" s="569"/>
      <c r="L6" s="571"/>
      <c r="M6" s="6"/>
    </row>
    <row r="7" spans="1:13" s="8" customFormat="1" ht="15" customHeight="1">
      <c r="A7" s="574"/>
      <c r="B7" s="581"/>
      <c r="C7" s="581"/>
      <c r="D7" s="579"/>
      <c r="E7" s="581"/>
      <c r="F7" s="624"/>
      <c r="G7" s="569"/>
      <c r="H7" s="569"/>
      <c r="I7" s="569"/>
      <c r="J7" s="11"/>
      <c r="K7" s="575"/>
      <c r="L7" s="572"/>
      <c r="M7" s="6"/>
    </row>
    <row r="8" spans="1:13" s="18" customFormat="1" ht="10.5" customHeight="1" thickBot="1">
      <c r="A8" s="12">
        <v>1</v>
      </c>
      <c r="B8" s="13">
        <v>2</v>
      </c>
      <c r="C8" s="13">
        <v>3</v>
      </c>
      <c r="D8" s="14">
        <v>4</v>
      </c>
      <c r="E8" s="13">
        <v>5</v>
      </c>
      <c r="F8" s="13">
        <v>6</v>
      </c>
      <c r="G8" s="15">
        <v>7</v>
      </c>
      <c r="H8" s="15">
        <v>8</v>
      </c>
      <c r="I8" s="15">
        <v>9</v>
      </c>
      <c r="J8" s="15">
        <v>10</v>
      </c>
      <c r="K8" s="15">
        <v>10</v>
      </c>
      <c r="L8" s="16">
        <v>11</v>
      </c>
      <c r="M8" s="17"/>
    </row>
    <row r="9" spans="1:13" s="23" customFormat="1" ht="18" customHeight="1" thickBot="1">
      <c r="A9" s="585" t="s">
        <v>16</v>
      </c>
      <c r="B9" s="586"/>
      <c r="C9" s="586"/>
      <c r="D9" s="19">
        <f aca="true" t="shared" si="0" ref="D9:J9">D10+D20</f>
        <v>16741500</v>
      </c>
      <c r="E9" s="19">
        <f t="shared" si="0"/>
        <v>2260500</v>
      </c>
      <c r="F9" s="19">
        <f t="shared" si="0"/>
        <v>0</v>
      </c>
      <c r="G9" s="19">
        <f t="shared" si="0"/>
        <v>603300</v>
      </c>
      <c r="H9" s="19">
        <f t="shared" si="0"/>
        <v>872300</v>
      </c>
      <c r="I9" s="19">
        <f t="shared" si="0"/>
        <v>784900</v>
      </c>
      <c r="J9" s="19">
        <f t="shared" si="0"/>
        <v>0</v>
      </c>
      <c r="K9" s="20"/>
      <c r="L9" s="21"/>
      <c r="M9" s="22"/>
    </row>
    <row r="10" spans="1:13" s="23" customFormat="1" ht="17.25" customHeight="1" thickBot="1">
      <c r="A10" s="576" t="s">
        <v>17</v>
      </c>
      <c r="B10" s="577"/>
      <c r="C10" s="577"/>
      <c r="D10" s="24">
        <f aca="true" t="shared" si="1" ref="D10:I10">SUM(D11:D19)</f>
        <v>14398400</v>
      </c>
      <c r="E10" s="24">
        <f t="shared" si="1"/>
        <v>1042700</v>
      </c>
      <c r="F10" s="24">
        <f t="shared" si="1"/>
        <v>0</v>
      </c>
      <c r="G10" s="24">
        <f t="shared" si="1"/>
        <v>542000</v>
      </c>
      <c r="H10" s="24">
        <f t="shared" si="1"/>
        <v>367300</v>
      </c>
      <c r="I10" s="24">
        <f t="shared" si="1"/>
        <v>133400</v>
      </c>
      <c r="J10" s="24">
        <f>SUM(J11:J16)</f>
        <v>0</v>
      </c>
      <c r="K10" s="25"/>
      <c r="L10" s="26"/>
      <c r="M10" s="22"/>
    </row>
    <row r="11" spans="1:13" s="23" customFormat="1" ht="30" customHeight="1" thickTop="1">
      <c r="A11" s="27" t="s">
        <v>18</v>
      </c>
      <c r="B11" s="28" t="s">
        <v>19</v>
      </c>
      <c r="C11" s="29" t="s">
        <v>25</v>
      </c>
      <c r="D11" s="30">
        <v>5040000</v>
      </c>
      <c r="E11" s="30">
        <f aca="true" t="shared" si="2" ref="E11:E19">SUM(F11,G11,H11,I11,K11)</f>
        <v>146100</v>
      </c>
      <c r="F11" s="30"/>
      <c r="G11" s="30">
        <v>146100</v>
      </c>
      <c r="H11" s="30"/>
      <c r="I11" s="30"/>
      <c r="J11" s="30"/>
      <c r="K11" s="31"/>
      <c r="L11" s="602" t="s">
        <v>22</v>
      </c>
      <c r="M11" s="22"/>
    </row>
    <row r="12" spans="1:13" s="23" customFormat="1" ht="25.5">
      <c r="A12" s="32" t="s">
        <v>23</v>
      </c>
      <c r="B12" s="33" t="s">
        <v>24</v>
      </c>
      <c r="C12" s="34" t="s">
        <v>25</v>
      </c>
      <c r="D12" s="35">
        <v>5107000</v>
      </c>
      <c r="E12" s="35">
        <f t="shared" si="2"/>
        <v>105200</v>
      </c>
      <c r="F12" s="35"/>
      <c r="G12" s="35">
        <v>105200</v>
      </c>
      <c r="H12" s="35"/>
      <c r="I12" s="35"/>
      <c r="J12" s="35"/>
      <c r="K12" s="35"/>
      <c r="L12" s="603"/>
      <c r="M12" s="22"/>
    </row>
    <row r="13" spans="1:13" s="23" customFormat="1" ht="27.75" customHeight="1">
      <c r="A13" s="32" t="s">
        <v>26</v>
      </c>
      <c r="B13" s="37" t="s">
        <v>27</v>
      </c>
      <c r="C13" s="34" t="s">
        <v>25</v>
      </c>
      <c r="D13" s="38">
        <v>603700</v>
      </c>
      <c r="E13" s="35">
        <f t="shared" si="2"/>
        <v>309000</v>
      </c>
      <c r="F13" s="35"/>
      <c r="G13" s="38">
        <v>24700</v>
      </c>
      <c r="H13" s="38">
        <v>213000</v>
      </c>
      <c r="I13" s="35">
        <v>71300</v>
      </c>
      <c r="J13" s="35"/>
      <c r="K13" s="39" t="s">
        <v>21</v>
      </c>
      <c r="L13" s="603"/>
      <c r="M13" s="22"/>
    </row>
    <row r="14" spans="1:13" s="23" customFormat="1" ht="20.25" customHeight="1">
      <c r="A14" s="32" t="s">
        <v>28</v>
      </c>
      <c r="B14" s="33" t="s">
        <v>29</v>
      </c>
      <c r="C14" s="34" t="s">
        <v>20</v>
      </c>
      <c r="D14" s="38">
        <f>4000+E14</f>
        <v>84000</v>
      </c>
      <c r="E14" s="35">
        <f>SUM(F14,G14,F15,I14,K14)</f>
        <v>80000</v>
      </c>
      <c r="F14" s="35"/>
      <c r="G14" s="38">
        <v>80000</v>
      </c>
      <c r="I14" s="35"/>
      <c r="J14" s="35"/>
      <c r="K14" s="35"/>
      <c r="L14" s="603"/>
      <c r="M14" s="22"/>
    </row>
    <row r="15" spans="1:13" s="23" customFormat="1" ht="38.25">
      <c r="A15" s="32" t="s">
        <v>31</v>
      </c>
      <c r="B15" s="33" t="s">
        <v>32</v>
      </c>
      <c r="C15" s="34" t="s">
        <v>25</v>
      </c>
      <c r="D15" s="38">
        <f>2334200+180000</f>
        <v>2514200</v>
      </c>
      <c r="E15" s="35">
        <f>SUM(G15,H15,I15,K15)</f>
        <v>112000</v>
      </c>
      <c r="F15" s="40" t="s">
        <v>30</v>
      </c>
      <c r="G15" s="38">
        <f>22000+90000</f>
        <v>112000</v>
      </c>
      <c r="H15" s="38"/>
      <c r="I15" s="35"/>
      <c r="J15" s="35"/>
      <c r="K15" s="39"/>
      <c r="L15" s="603"/>
      <c r="M15" s="22"/>
    </row>
    <row r="16" spans="1:13" s="23" customFormat="1" ht="38.25">
      <c r="A16" s="32" t="s">
        <v>33</v>
      </c>
      <c r="B16" s="33" t="s">
        <v>34</v>
      </c>
      <c r="C16" s="34" t="s">
        <v>20</v>
      </c>
      <c r="D16" s="38">
        <v>971000</v>
      </c>
      <c r="E16" s="35">
        <f t="shared" si="2"/>
        <v>211900</v>
      </c>
      <c r="F16" s="35"/>
      <c r="G16" s="35">
        <v>7500</v>
      </c>
      <c r="H16" s="35">
        <v>154300</v>
      </c>
      <c r="I16" s="35">
        <v>50100</v>
      </c>
      <c r="J16" s="35"/>
      <c r="K16" s="39" t="s">
        <v>21</v>
      </c>
      <c r="L16" s="604"/>
      <c r="M16" s="22"/>
    </row>
    <row r="17" spans="1:13" s="23" customFormat="1" ht="22.5" customHeight="1">
      <c r="A17" s="32" t="s">
        <v>35</v>
      </c>
      <c r="B17" s="33" t="s">
        <v>36</v>
      </c>
      <c r="C17" s="34">
        <v>2008</v>
      </c>
      <c r="D17" s="38">
        <f>E17</f>
        <v>30000</v>
      </c>
      <c r="E17" s="35">
        <f t="shared" si="2"/>
        <v>30000</v>
      </c>
      <c r="F17" s="35"/>
      <c r="G17" s="38">
        <v>30000</v>
      </c>
      <c r="H17" s="38"/>
      <c r="I17" s="35"/>
      <c r="J17" s="35"/>
      <c r="K17" s="35"/>
      <c r="L17" s="36"/>
      <c r="M17" s="22"/>
    </row>
    <row r="18" spans="1:13" s="23" customFormat="1" ht="18.75" customHeight="1">
      <c r="A18" s="41" t="s">
        <v>37</v>
      </c>
      <c r="B18" s="42" t="s">
        <v>38</v>
      </c>
      <c r="C18" s="43">
        <v>2008</v>
      </c>
      <c r="D18" s="44">
        <f>E18</f>
        <v>6500</v>
      </c>
      <c r="E18" s="45">
        <f t="shared" si="2"/>
        <v>6500</v>
      </c>
      <c r="F18" s="45"/>
      <c r="G18" s="44">
        <v>6500</v>
      </c>
      <c r="H18" s="44"/>
      <c r="I18" s="45"/>
      <c r="J18" s="45"/>
      <c r="K18" s="45"/>
      <c r="L18" s="36"/>
      <c r="M18" s="22"/>
    </row>
    <row r="19" spans="1:13" s="23" customFormat="1" ht="18.75" customHeight="1" thickBot="1">
      <c r="A19" s="41" t="s">
        <v>39</v>
      </c>
      <c r="B19" s="42" t="s">
        <v>40</v>
      </c>
      <c r="C19" s="43">
        <v>2008</v>
      </c>
      <c r="D19" s="44">
        <f>E19</f>
        <v>42000</v>
      </c>
      <c r="E19" s="45">
        <f t="shared" si="2"/>
        <v>42000</v>
      </c>
      <c r="F19" s="45"/>
      <c r="G19" s="44">
        <v>30000</v>
      </c>
      <c r="H19" s="44"/>
      <c r="I19" s="45">
        <v>12000</v>
      </c>
      <c r="J19" s="45"/>
      <c r="K19" s="45"/>
      <c r="L19" s="36"/>
      <c r="M19" s="22"/>
    </row>
    <row r="20" spans="1:13" s="23" customFormat="1" ht="18.75" customHeight="1" thickBot="1" thickTop="1">
      <c r="A20" s="625" t="s">
        <v>41</v>
      </c>
      <c r="B20" s="626"/>
      <c r="C20" s="627"/>
      <c r="D20" s="47">
        <f aca="true" t="shared" si="3" ref="D20:I20">D22+D21</f>
        <v>2343100</v>
      </c>
      <c r="E20" s="47">
        <f t="shared" si="3"/>
        <v>1217800</v>
      </c>
      <c r="F20" s="47">
        <f t="shared" si="3"/>
        <v>0</v>
      </c>
      <c r="G20" s="47">
        <f t="shared" si="3"/>
        <v>61300</v>
      </c>
      <c r="H20" s="47">
        <f t="shared" si="3"/>
        <v>505000</v>
      </c>
      <c r="I20" s="47">
        <f t="shared" si="3"/>
        <v>651500</v>
      </c>
      <c r="J20" s="47"/>
      <c r="K20" s="48"/>
      <c r="L20" s="605" t="s">
        <v>42</v>
      </c>
      <c r="M20" s="22"/>
    </row>
    <row r="21" spans="1:13" s="23" customFormat="1" ht="21" customHeight="1" thickTop="1">
      <c r="A21" s="27" t="s">
        <v>43</v>
      </c>
      <c r="B21" s="50" t="s">
        <v>44</v>
      </c>
      <c r="C21" s="51" t="s">
        <v>20</v>
      </c>
      <c r="D21" s="30">
        <v>1256100</v>
      </c>
      <c r="E21" s="30">
        <f>SUM(F21,G21,H21,I21,K21)</f>
        <v>530800</v>
      </c>
      <c r="F21" s="52"/>
      <c r="G21" s="53">
        <f>9600+1700</f>
        <v>11300</v>
      </c>
      <c r="H21" s="30"/>
      <c r="I21" s="30">
        <v>519500</v>
      </c>
      <c r="J21" s="30"/>
      <c r="K21" s="54"/>
      <c r="L21" s="606"/>
      <c r="M21" s="22"/>
    </row>
    <row r="22" spans="1:13" s="23" customFormat="1" ht="21" customHeight="1" thickBot="1">
      <c r="A22" s="27" t="s">
        <v>45</v>
      </c>
      <c r="B22" s="56" t="s">
        <v>46</v>
      </c>
      <c r="C22" s="51" t="s">
        <v>47</v>
      </c>
      <c r="D22" s="30">
        <f>E22+400000</f>
        <v>1087000</v>
      </c>
      <c r="E22" s="30">
        <f>SUM(F22,G22,H22,I22,K22)</f>
        <v>687000</v>
      </c>
      <c r="F22" s="52"/>
      <c r="G22" s="53">
        <v>50000</v>
      </c>
      <c r="H22" s="30">
        <v>505000</v>
      </c>
      <c r="I22" s="30">
        <v>132000</v>
      </c>
      <c r="J22" s="30"/>
      <c r="K22" s="54"/>
      <c r="L22" s="607"/>
      <c r="M22" s="22"/>
    </row>
    <row r="23" spans="1:13" s="23" customFormat="1" ht="18" customHeight="1" thickBot="1">
      <c r="A23" s="585" t="s">
        <v>48</v>
      </c>
      <c r="B23" s="586"/>
      <c r="C23" s="586"/>
      <c r="D23" s="19">
        <f aca="true" t="shared" si="4" ref="D23:J23">D24</f>
        <v>1616500</v>
      </c>
      <c r="E23" s="19">
        <f t="shared" si="4"/>
        <v>348000</v>
      </c>
      <c r="F23" s="19">
        <f t="shared" si="4"/>
        <v>0</v>
      </c>
      <c r="G23" s="19">
        <f t="shared" si="4"/>
        <v>348000</v>
      </c>
      <c r="H23" s="19">
        <f t="shared" si="4"/>
        <v>0</v>
      </c>
      <c r="I23" s="19">
        <f t="shared" si="4"/>
        <v>0</v>
      </c>
      <c r="J23" s="19">
        <f t="shared" si="4"/>
        <v>0</v>
      </c>
      <c r="K23" s="57"/>
      <c r="L23" s="58"/>
      <c r="M23" s="22"/>
    </row>
    <row r="24" spans="1:13" s="23" customFormat="1" ht="20.25" customHeight="1" thickBot="1">
      <c r="A24" s="576" t="s">
        <v>49</v>
      </c>
      <c r="B24" s="577"/>
      <c r="C24" s="577"/>
      <c r="D24" s="24">
        <f aca="true" t="shared" si="5" ref="D24:J24">SUM(D25:D36)-D36</f>
        <v>1616500</v>
      </c>
      <c r="E24" s="24">
        <f t="shared" si="5"/>
        <v>348000</v>
      </c>
      <c r="F24" s="24">
        <f t="shared" si="5"/>
        <v>0</v>
      </c>
      <c r="G24" s="24">
        <f t="shared" si="5"/>
        <v>348000</v>
      </c>
      <c r="H24" s="24">
        <f t="shared" si="5"/>
        <v>0</v>
      </c>
      <c r="I24" s="24">
        <f t="shared" si="5"/>
        <v>0</v>
      </c>
      <c r="J24" s="24">
        <f t="shared" si="5"/>
        <v>0</v>
      </c>
      <c r="K24" s="59"/>
      <c r="L24" s="60"/>
      <c r="M24" s="22"/>
    </row>
    <row r="25" spans="1:13" s="23" customFormat="1" ht="26.25" thickTop="1">
      <c r="A25" s="27" t="s">
        <v>50</v>
      </c>
      <c r="B25" s="56" t="s">
        <v>51</v>
      </c>
      <c r="C25" s="29" t="s">
        <v>52</v>
      </c>
      <c r="D25" s="30">
        <f>87000*2+89000+E25</f>
        <v>350000</v>
      </c>
      <c r="E25" s="30">
        <f>SUM(F25,G25,H25,I25,L23)</f>
        <v>87000</v>
      </c>
      <c r="F25" s="30"/>
      <c r="G25" s="30">
        <v>87000</v>
      </c>
      <c r="H25" s="30"/>
      <c r="I25" s="30"/>
      <c r="J25" s="30"/>
      <c r="K25" s="30"/>
      <c r="L25" s="49" t="s">
        <v>22</v>
      </c>
      <c r="M25" s="22"/>
    </row>
    <row r="26" spans="1:13" s="23" customFormat="1" ht="19.5" customHeight="1">
      <c r="A26" s="32" t="s">
        <v>53</v>
      </c>
      <c r="B26" s="50" t="s">
        <v>54</v>
      </c>
      <c r="C26" s="34" t="s">
        <v>20</v>
      </c>
      <c r="D26" s="35">
        <f>E26</f>
        <v>56000</v>
      </c>
      <c r="E26" s="35">
        <f>SUM(F26,G26,H26,I26,L24)</f>
        <v>56000</v>
      </c>
      <c r="F26" s="35"/>
      <c r="G26" s="35">
        <v>56000</v>
      </c>
      <c r="H26" s="35"/>
      <c r="I26" s="35"/>
      <c r="J26" s="35"/>
      <c r="K26" s="35"/>
      <c r="L26" s="55"/>
      <c r="M26" s="22"/>
    </row>
    <row r="27" spans="1:13" s="23" customFormat="1" ht="19.5" customHeight="1">
      <c r="A27" s="32" t="s">
        <v>55</v>
      </c>
      <c r="B27" s="50" t="s">
        <v>56</v>
      </c>
      <c r="C27" s="34" t="s">
        <v>57</v>
      </c>
      <c r="D27" s="38">
        <f>600000+E27</f>
        <v>610000</v>
      </c>
      <c r="E27" s="35">
        <f>G27</f>
        <v>10000</v>
      </c>
      <c r="F27" s="35"/>
      <c r="G27" s="35">
        <v>10000</v>
      </c>
      <c r="H27" s="35"/>
      <c r="I27" s="35"/>
      <c r="J27" s="35"/>
      <c r="K27" s="35"/>
      <c r="L27" s="55"/>
      <c r="M27" s="22"/>
    </row>
    <row r="28" spans="1:13" s="23" customFormat="1" ht="25.5">
      <c r="A28" s="32" t="s">
        <v>58</v>
      </c>
      <c r="B28" s="61" t="s">
        <v>500</v>
      </c>
      <c r="C28" s="34" t="s">
        <v>57</v>
      </c>
      <c r="D28" s="62">
        <v>350000</v>
      </c>
      <c r="E28" s="35">
        <f>SUM(F28,G28,H28,I28,L25)</f>
        <v>100000</v>
      </c>
      <c r="F28" s="35"/>
      <c r="G28" s="63">
        <v>100000</v>
      </c>
      <c r="H28" s="35"/>
      <c r="I28" s="35"/>
      <c r="J28" s="63"/>
      <c r="K28" s="39"/>
      <c r="L28" s="55"/>
      <c r="M28" s="22"/>
    </row>
    <row r="29" spans="1:13" s="23" customFormat="1" ht="19.5" customHeight="1">
      <c r="A29" s="32" t="s">
        <v>59</v>
      </c>
      <c r="B29" s="64" t="s">
        <v>60</v>
      </c>
      <c r="C29" s="29" t="s">
        <v>25</v>
      </c>
      <c r="D29" s="65">
        <f>245500+5000</f>
        <v>250500</v>
      </c>
      <c r="E29" s="35">
        <f>SUM(F29,G29,H29,I29,L26)</f>
        <v>95000</v>
      </c>
      <c r="F29" s="30"/>
      <c r="G29" s="53">
        <f>90000+5000</f>
        <v>95000</v>
      </c>
      <c r="H29" s="30"/>
      <c r="I29" s="30"/>
      <c r="J29" s="53"/>
      <c r="K29" s="39"/>
      <c r="L29" s="417"/>
      <c r="M29" s="22"/>
    </row>
    <row r="30" spans="1:13" s="23" customFormat="1" ht="15.75" customHeight="1" thickBot="1">
      <c r="A30" s="66"/>
      <c r="B30" s="67"/>
      <c r="C30" s="68"/>
      <c r="D30" s="69"/>
      <c r="E30" s="69"/>
      <c r="F30" s="69"/>
      <c r="G30" s="69"/>
      <c r="H30" s="69"/>
      <c r="I30" s="69"/>
      <c r="J30" s="69"/>
      <c r="K30" s="69"/>
      <c r="L30" s="70"/>
      <c r="M30" s="22"/>
    </row>
    <row r="31" spans="1:13" s="8" customFormat="1" ht="14.25" customHeight="1">
      <c r="A31" s="573" t="s">
        <v>2</v>
      </c>
      <c r="B31" s="580" t="s">
        <v>3</v>
      </c>
      <c r="C31" s="580" t="s">
        <v>4</v>
      </c>
      <c r="D31" s="578" t="s">
        <v>5</v>
      </c>
      <c r="E31" s="580" t="s">
        <v>6</v>
      </c>
      <c r="F31" s="592" t="s">
        <v>7</v>
      </c>
      <c r="G31" s="583"/>
      <c r="H31" s="583"/>
      <c r="I31" s="584"/>
      <c r="J31" s="7"/>
      <c r="K31" s="7"/>
      <c r="L31" s="570" t="s">
        <v>65</v>
      </c>
      <c r="M31" s="6"/>
    </row>
    <row r="32" spans="1:13" s="8" customFormat="1" ht="14.25" customHeight="1">
      <c r="A32" s="574"/>
      <c r="B32" s="581"/>
      <c r="C32" s="581"/>
      <c r="D32" s="579"/>
      <c r="E32" s="581"/>
      <c r="F32" s="582" t="s">
        <v>9</v>
      </c>
      <c r="G32" s="582" t="s">
        <v>10</v>
      </c>
      <c r="H32" s="582"/>
      <c r="I32" s="582"/>
      <c r="J32" s="9"/>
      <c r="K32" s="9"/>
      <c r="L32" s="571"/>
      <c r="M32" s="6"/>
    </row>
    <row r="33" spans="1:13" s="8" customFormat="1" ht="14.25" customHeight="1">
      <c r="A33" s="574"/>
      <c r="B33" s="581"/>
      <c r="C33" s="581"/>
      <c r="D33" s="579"/>
      <c r="E33" s="581"/>
      <c r="F33" s="624"/>
      <c r="G33" s="568" t="s">
        <v>11</v>
      </c>
      <c r="H33" s="568" t="s">
        <v>12</v>
      </c>
      <c r="I33" s="568" t="s">
        <v>66</v>
      </c>
      <c r="J33" s="10" t="s">
        <v>14</v>
      </c>
      <c r="K33" s="568" t="s">
        <v>15</v>
      </c>
      <c r="L33" s="571"/>
      <c r="M33" s="6"/>
    </row>
    <row r="34" spans="1:13" s="8" customFormat="1" ht="14.25" customHeight="1">
      <c r="A34" s="574"/>
      <c r="B34" s="581"/>
      <c r="C34" s="581"/>
      <c r="D34" s="579"/>
      <c r="E34" s="581"/>
      <c r="F34" s="624"/>
      <c r="G34" s="569"/>
      <c r="H34" s="569"/>
      <c r="I34" s="569"/>
      <c r="J34" s="11"/>
      <c r="K34" s="569"/>
      <c r="L34" s="571"/>
      <c r="M34" s="6"/>
    </row>
    <row r="35" spans="1:13" s="8" customFormat="1" ht="15" customHeight="1" thickBot="1">
      <c r="A35" s="574"/>
      <c r="B35" s="581"/>
      <c r="C35" s="581"/>
      <c r="D35" s="579"/>
      <c r="E35" s="581"/>
      <c r="F35" s="624"/>
      <c r="G35" s="569"/>
      <c r="H35" s="569"/>
      <c r="I35" s="569"/>
      <c r="J35" s="11"/>
      <c r="K35" s="575"/>
      <c r="L35" s="572"/>
      <c r="M35" s="6"/>
    </row>
    <row r="36" spans="1:13" s="18" customFormat="1" ht="10.5" customHeight="1" thickBot="1">
      <c r="A36" s="71">
        <v>1</v>
      </c>
      <c r="B36" s="73">
        <v>2</v>
      </c>
      <c r="C36" s="73">
        <v>3</v>
      </c>
      <c r="D36" s="74">
        <v>4</v>
      </c>
      <c r="E36" s="73">
        <v>5</v>
      </c>
      <c r="F36" s="73">
        <v>6</v>
      </c>
      <c r="G36" s="75">
        <v>7</v>
      </c>
      <c r="H36" s="75">
        <v>8</v>
      </c>
      <c r="I36" s="75">
        <v>9</v>
      </c>
      <c r="J36" s="75">
        <v>10</v>
      </c>
      <c r="K36" s="75">
        <v>10</v>
      </c>
      <c r="L36" s="76">
        <v>11</v>
      </c>
      <c r="M36" s="17"/>
    </row>
    <row r="37" spans="1:13" s="23" customFormat="1" ht="25.5" customHeight="1" thickBot="1">
      <c r="A37" s="615" t="s">
        <v>67</v>
      </c>
      <c r="B37" s="616"/>
      <c r="C37" s="617"/>
      <c r="D37" s="19">
        <f aca="true" t="shared" si="6" ref="D37:J37">D38</f>
        <v>520000</v>
      </c>
      <c r="E37" s="19">
        <f t="shared" si="6"/>
        <v>245000</v>
      </c>
      <c r="F37" s="19">
        <f t="shared" si="6"/>
        <v>0</v>
      </c>
      <c r="G37" s="57">
        <f t="shared" si="6"/>
        <v>20000</v>
      </c>
      <c r="H37" s="19">
        <f t="shared" si="6"/>
        <v>225000</v>
      </c>
      <c r="I37" s="19">
        <f t="shared" si="6"/>
        <v>0</v>
      </c>
      <c r="J37" s="19">
        <f t="shared" si="6"/>
        <v>0</v>
      </c>
      <c r="K37" s="57"/>
      <c r="L37" s="77"/>
      <c r="M37" s="22"/>
    </row>
    <row r="38" spans="1:13" s="23" customFormat="1" ht="19.5" customHeight="1" thickBot="1">
      <c r="A38" s="635" t="s">
        <v>68</v>
      </c>
      <c r="B38" s="636"/>
      <c r="C38" s="637"/>
      <c r="D38" s="24">
        <f aca="true" t="shared" si="7" ref="D38:J38">SUM(D39:D41)</f>
        <v>520000</v>
      </c>
      <c r="E38" s="24">
        <f t="shared" si="7"/>
        <v>245000</v>
      </c>
      <c r="F38" s="24">
        <f t="shared" si="7"/>
        <v>0</v>
      </c>
      <c r="G38" s="24">
        <f t="shared" si="7"/>
        <v>20000</v>
      </c>
      <c r="H38" s="24">
        <f t="shared" si="7"/>
        <v>225000</v>
      </c>
      <c r="I38" s="24">
        <f t="shared" si="7"/>
        <v>0</v>
      </c>
      <c r="J38" s="24">
        <f t="shared" si="7"/>
        <v>0</v>
      </c>
      <c r="K38" s="59"/>
      <c r="L38" s="28"/>
      <c r="M38" s="22"/>
    </row>
    <row r="39" spans="1:13" s="23" customFormat="1" ht="26.25" thickTop="1">
      <c r="A39" s="27" t="s">
        <v>61</v>
      </c>
      <c r="B39" s="28" t="s">
        <v>70</v>
      </c>
      <c r="C39" s="78" t="s">
        <v>25</v>
      </c>
      <c r="D39" s="30">
        <f>E39+25000+250000</f>
        <v>505000</v>
      </c>
      <c r="E39" s="30">
        <f>SUM(F39,G39,H39,I39,L37)</f>
        <v>230000</v>
      </c>
      <c r="F39" s="30"/>
      <c r="G39" s="53">
        <v>5000</v>
      </c>
      <c r="H39" s="30">
        <v>225000</v>
      </c>
      <c r="I39" s="30"/>
      <c r="J39" s="53"/>
      <c r="K39" s="30"/>
      <c r="L39" s="608" t="s">
        <v>42</v>
      </c>
      <c r="M39" s="22"/>
    </row>
    <row r="40" spans="1:13" s="23" customFormat="1" ht="24.75" customHeight="1" hidden="1">
      <c r="A40" s="32" t="s">
        <v>83</v>
      </c>
      <c r="B40" s="33" t="s">
        <v>71</v>
      </c>
      <c r="C40" s="79">
        <v>2008</v>
      </c>
      <c r="D40" s="35">
        <f>E40</f>
        <v>0</v>
      </c>
      <c r="E40" s="35">
        <f>SUM(F40,G40,H40,I40,L37)</f>
        <v>0</v>
      </c>
      <c r="F40" s="35"/>
      <c r="G40" s="63"/>
      <c r="H40" s="35"/>
      <c r="I40" s="35"/>
      <c r="J40" s="63"/>
      <c r="K40" s="35"/>
      <c r="L40" s="608"/>
      <c r="M40" s="22"/>
    </row>
    <row r="41" spans="1:13" s="23" customFormat="1" ht="24.75" customHeight="1" thickBot="1">
      <c r="A41" s="80" t="s">
        <v>63</v>
      </c>
      <c r="B41" s="81" t="s">
        <v>73</v>
      </c>
      <c r="C41" s="82">
        <v>2008</v>
      </c>
      <c r="D41" s="83">
        <f>E41</f>
        <v>15000</v>
      </c>
      <c r="E41" s="83">
        <f>SUM(F41,G41,H41,I41,L38)</f>
        <v>15000</v>
      </c>
      <c r="F41" s="83"/>
      <c r="G41" s="84">
        <v>15000</v>
      </c>
      <c r="H41" s="83"/>
      <c r="I41" s="83"/>
      <c r="J41" s="84"/>
      <c r="K41" s="83"/>
      <c r="L41" s="609"/>
      <c r="M41" s="22"/>
    </row>
    <row r="42" spans="1:13" s="23" customFormat="1" ht="26.25" hidden="1" thickBot="1">
      <c r="A42" s="85" t="s">
        <v>61</v>
      </c>
      <c r="B42" s="86" t="s">
        <v>74</v>
      </c>
      <c r="C42" s="87">
        <v>2007</v>
      </c>
      <c r="D42" s="88">
        <f>E42</f>
        <v>0</v>
      </c>
      <c r="E42" s="88">
        <f>SUM(F42,G42,H42,I42,L37)</f>
        <v>0</v>
      </c>
      <c r="F42" s="88"/>
      <c r="G42" s="89"/>
      <c r="H42" s="88"/>
      <c r="I42" s="88"/>
      <c r="J42" s="89"/>
      <c r="K42" s="89"/>
      <c r="L42" s="90" t="s">
        <v>75</v>
      </c>
      <c r="M42" s="22"/>
    </row>
    <row r="43" spans="1:13" s="23" customFormat="1" ht="18.75" customHeight="1" hidden="1">
      <c r="A43" s="612" t="s">
        <v>76</v>
      </c>
      <c r="B43" s="613"/>
      <c r="C43" s="614"/>
      <c r="D43" s="91">
        <f aca="true" t="shared" si="8" ref="D43:I43">D44</f>
        <v>0</v>
      </c>
      <c r="E43" s="91">
        <f t="shared" si="8"/>
        <v>0</v>
      </c>
      <c r="F43" s="91">
        <f t="shared" si="8"/>
        <v>0</v>
      </c>
      <c r="G43" s="92">
        <f t="shared" si="8"/>
        <v>0</v>
      </c>
      <c r="H43" s="91">
        <f t="shared" si="8"/>
        <v>0</v>
      </c>
      <c r="I43" s="91">
        <f t="shared" si="8"/>
        <v>0</v>
      </c>
      <c r="J43" s="93"/>
      <c r="K43" s="93"/>
      <c r="L43" s="94"/>
      <c r="M43" s="22"/>
    </row>
    <row r="44" spans="1:13" s="23" customFormat="1" ht="22.5" customHeight="1" hidden="1">
      <c r="A44" s="632" t="s">
        <v>77</v>
      </c>
      <c r="B44" s="633"/>
      <c r="C44" s="634"/>
      <c r="D44" s="95">
        <f aca="true" t="shared" si="9" ref="D44:I44">SUM(D45:D46)</f>
        <v>0</v>
      </c>
      <c r="E44" s="95">
        <f t="shared" si="9"/>
        <v>0</v>
      </c>
      <c r="F44" s="95">
        <f t="shared" si="9"/>
        <v>0</v>
      </c>
      <c r="G44" s="95">
        <f t="shared" si="9"/>
        <v>0</v>
      </c>
      <c r="H44" s="95">
        <f t="shared" si="9"/>
        <v>0</v>
      </c>
      <c r="I44" s="95">
        <f t="shared" si="9"/>
        <v>0</v>
      </c>
      <c r="J44" s="95"/>
      <c r="K44" s="95">
        <f>SUM(K45:K46)</f>
        <v>0</v>
      </c>
      <c r="L44" s="96"/>
      <c r="M44" s="22"/>
    </row>
    <row r="45" spans="1:13" s="23" customFormat="1" ht="25.5" hidden="1">
      <c r="A45" s="32" t="s">
        <v>63</v>
      </c>
      <c r="B45" s="33" t="s">
        <v>78</v>
      </c>
      <c r="C45" s="97">
        <v>2007</v>
      </c>
      <c r="D45" s="35">
        <f>E45</f>
        <v>0</v>
      </c>
      <c r="E45" s="35">
        <f>SUM(F45:I45)</f>
        <v>0</v>
      </c>
      <c r="F45" s="35"/>
      <c r="G45" s="35"/>
      <c r="H45" s="35"/>
      <c r="I45" s="35"/>
      <c r="J45" s="35"/>
      <c r="K45" s="35"/>
      <c r="L45" s="610" t="s">
        <v>42</v>
      </c>
      <c r="M45" s="22"/>
    </row>
    <row r="46" spans="1:13" s="23" customFormat="1" ht="39" hidden="1" thickBot="1">
      <c r="A46" s="98" t="s">
        <v>69</v>
      </c>
      <c r="B46" s="99" t="s">
        <v>79</v>
      </c>
      <c r="C46" s="100" t="s">
        <v>80</v>
      </c>
      <c r="D46" s="101"/>
      <c r="E46" s="101">
        <f>SUM(F46,G46,H46,I46,L43)</f>
        <v>0</v>
      </c>
      <c r="F46" s="101"/>
      <c r="G46" s="102"/>
      <c r="H46" s="101"/>
      <c r="I46" s="101"/>
      <c r="J46" s="102"/>
      <c r="K46" s="102"/>
      <c r="L46" s="608"/>
      <c r="M46" s="22"/>
    </row>
    <row r="47" spans="1:13" s="23" customFormat="1" ht="18.75" customHeight="1" thickBot="1">
      <c r="A47" s="615" t="s">
        <v>81</v>
      </c>
      <c r="B47" s="616"/>
      <c r="C47" s="617"/>
      <c r="D47" s="19">
        <f aca="true" t="shared" si="10" ref="D47:J47">D48</f>
        <v>10000</v>
      </c>
      <c r="E47" s="19">
        <f t="shared" si="10"/>
        <v>10000</v>
      </c>
      <c r="F47" s="19">
        <f t="shared" si="10"/>
        <v>0</v>
      </c>
      <c r="G47" s="57">
        <f t="shared" si="10"/>
        <v>10000</v>
      </c>
      <c r="H47" s="19">
        <f t="shared" si="10"/>
        <v>0</v>
      </c>
      <c r="I47" s="19">
        <f t="shared" si="10"/>
        <v>0</v>
      </c>
      <c r="J47" s="19">
        <f t="shared" si="10"/>
        <v>0</v>
      </c>
      <c r="K47" s="19"/>
      <c r="L47" s="103"/>
      <c r="M47" s="22"/>
    </row>
    <row r="48" spans="1:13" s="23" customFormat="1" ht="18.75" customHeight="1" thickBot="1">
      <c r="A48" s="576" t="s">
        <v>82</v>
      </c>
      <c r="B48" s="577"/>
      <c r="C48" s="577"/>
      <c r="D48" s="24">
        <f aca="true" t="shared" si="11" ref="D48:J48">SUM(D49:D49)</f>
        <v>10000</v>
      </c>
      <c r="E48" s="24">
        <f t="shared" si="11"/>
        <v>10000</v>
      </c>
      <c r="F48" s="24">
        <f t="shared" si="11"/>
        <v>0</v>
      </c>
      <c r="G48" s="24">
        <f t="shared" si="11"/>
        <v>10000</v>
      </c>
      <c r="H48" s="24">
        <f t="shared" si="11"/>
        <v>0</v>
      </c>
      <c r="I48" s="25">
        <f t="shared" si="11"/>
        <v>0</v>
      </c>
      <c r="J48" s="104">
        <f t="shared" si="11"/>
        <v>0</v>
      </c>
      <c r="K48" s="618" t="s">
        <v>111</v>
      </c>
      <c r="L48" s="619" t="s">
        <v>75</v>
      </c>
      <c r="M48" s="22"/>
    </row>
    <row r="49" spans="1:13" s="23" customFormat="1" ht="25.5" customHeight="1" thickBot="1" thickTop="1">
      <c r="A49" s="105" t="s">
        <v>69</v>
      </c>
      <c r="B49" s="86" t="s">
        <v>84</v>
      </c>
      <c r="C49" s="106">
        <v>2008</v>
      </c>
      <c r="D49" s="88">
        <f>E49</f>
        <v>10000</v>
      </c>
      <c r="E49" s="88">
        <f>G49</f>
        <v>10000</v>
      </c>
      <c r="F49" s="88"/>
      <c r="G49" s="89">
        <v>10000</v>
      </c>
      <c r="H49" s="88"/>
      <c r="I49" s="88"/>
      <c r="J49" s="89"/>
      <c r="K49" s="618"/>
      <c r="L49" s="594"/>
      <c r="M49" s="22"/>
    </row>
    <row r="50" spans="1:13" s="23" customFormat="1" ht="18.75" customHeight="1" thickBot="1">
      <c r="A50" s="615" t="s">
        <v>76</v>
      </c>
      <c r="B50" s="616"/>
      <c r="C50" s="617"/>
      <c r="D50" s="19">
        <f aca="true" t="shared" si="12" ref="D50:I50">D53+D51</f>
        <v>68768</v>
      </c>
      <c r="E50" s="19">
        <f t="shared" si="12"/>
        <v>9928</v>
      </c>
      <c r="F50" s="19">
        <f t="shared" si="12"/>
        <v>0</v>
      </c>
      <c r="G50" s="19">
        <f t="shared" si="12"/>
        <v>9928</v>
      </c>
      <c r="H50" s="19">
        <f t="shared" si="12"/>
        <v>0</v>
      </c>
      <c r="I50" s="19">
        <f t="shared" si="12"/>
        <v>0</v>
      </c>
      <c r="J50" s="19">
        <f>J53</f>
        <v>0</v>
      </c>
      <c r="K50" s="19"/>
      <c r="L50" s="103"/>
      <c r="M50" s="22"/>
    </row>
    <row r="51" spans="1:13" s="23" customFormat="1" ht="18.75" customHeight="1" thickBot="1">
      <c r="A51" s="576" t="s">
        <v>486</v>
      </c>
      <c r="B51" s="577"/>
      <c r="C51" s="577"/>
      <c r="D51" s="24">
        <f aca="true" t="shared" si="13" ref="D51:J53">SUM(D52:D52)</f>
        <v>61768</v>
      </c>
      <c r="E51" s="24">
        <f t="shared" si="13"/>
        <v>2928</v>
      </c>
      <c r="F51" s="24">
        <f t="shared" si="13"/>
        <v>0</v>
      </c>
      <c r="G51" s="24">
        <f t="shared" si="13"/>
        <v>2928</v>
      </c>
      <c r="H51" s="24">
        <f t="shared" si="13"/>
        <v>0</v>
      </c>
      <c r="I51" s="25">
        <f t="shared" si="13"/>
        <v>0</v>
      </c>
      <c r="J51" s="104">
        <f t="shared" si="13"/>
        <v>0</v>
      </c>
      <c r="K51" s="620" t="s">
        <v>111</v>
      </c>
      <c r="L51" s="619" t="s">
        <v>487</v>
      </c>
      <c r="M51" s="22"/>
    </row>
    <row r="52" spans="1:13" s="23" customFormat="1" ht="25.5" customHeight="1" thickBot="1" thickTop="1">
      <c r="A52" s="105" t="s">
        <v>453</v>
      </c>
      <c r="B52" s="86" t="s">
        <v>485</v>
      </c>
      <c r="C52" s="106" t="s">
        <v>20</v>
      </c>
      <c r="D52" s="88">
        <f>E52+58840</f>
        <v>61768</v>
      </c>
      <c r="E52" s="88">
        <f>G52</f>
        <v>2928</v>
      </c>
      <c r="F52" s="88"/>
      <c r="G52" s="89">
        <v>2928</v>
      </c>
      <c r="H52" s="88"/>
      <c r="I52" s="88"/>
      <c r="J52" s="89"/>
      <c r="K52" s="621"/>
      <c r="L52" s="594"/>
      <c r="M52" s="22"/>
    </row>
    <row r="53" spans="1:13" s="23" customFormat="1" ht="18.75" customHeight="1" thickBot="1">
      <c r="A53" s="576" t="s">
        <v>483</v>
      </c>
      <c r="B53" s="577"/>
      <c r="C53" s="577"/>
      <c r="D53" s="24">
        <f t="shared" si="13"/>
        <v>7000</v>
      </c>
      <c r="E53" s="24">
        <f t="shared" si="13"/>
        <v>7000</v>
      </c>
      <c r="F53" s="24">
        <f t="shared" si="13"/>
        <v>0</v>
      </c>
      <c r="G53" s="24">
        <f t="shared" si="13"/>
        <v>7000</v>
      </c>
      <c r="H53" s="24">
        <f t="shared" si="13"/>
        <v>0</v>
      </c>
      <c r="I53" s="25">
        <f t="shared" si="13"/>
        <v>0</v>
      </c>
      <c r="J53" s="104">
        <f t="shared" si="13"/>
        <v>0</v>
      </c>
      <c r="K53" s="618"/>
      <c r="L53" s="619" t="s">
        <v>42</v>
      </c>
      <c r="M53" s="22"/>
    </row>
    <row r="54" spans="1:13" s="23" customFormat="1" ht="25.5" customHeight="1" thickBot="1" thickTop="1">
      <c r="A54" s="105" t="s">
        <v>72</v>
      </c>
      <c r="B54" s="86" t="s">
        <v>484</v>
      </c>
      <c r="C54" s="106">
        <v>2008</v>
      </c>
      <c r="D54" s="88">
        <f>E54</f>
        <v>7000</v>
      </c>
      <c r="E54" s="88">
        <f>G54</f>
        <v>7000</v>
      </c>
      <c r="F54" s="88"/>
      <c r="G54" s="89">
        <v>7000</v>
      </c>
      <c r="H54" s="88"/>
      <c r="I54" s="88"/>
      <c r="J54" s="89"/>
      <c r="K54" s="618"/>
      <c r="L54" s="594"/>
      <c r="M54" s="22"/>
    </row>
    <row r="55" spans="1:13" s="23" customFormat="1" ht="30" customHeight="1" thickBot="1">
      <c r="A55" s="615" t="s">
        <v>85</v>
      </c>
      <c r="B55" s="616"/>
      <c r="C55" s="617"/>
      <c r="D55" s="19">
        <f aca="true" t="shared" si="14" ref="D55:I55">D56</f>
        <v>255000</v>
      </c>
      <c r="E55" s="19">
        <f t="shared" si="14"/>
        <v>255000</v>
      </c>
      <c r="F55" s="19">
        <f t="shared" si="14"/>
        <v>0</v>
      </c>
      <c r="G55" s="19">
        <f t="shared" si="14"/>
        <v>243500</v>
      </c>
      <c r="H55" s="19">
        <f t="shared" si="14"/>
        <v>0</v>
      </c>
      <c r="I55" s="19">
        <f t="shared" si="14"/>
        <v>11500</v>
      </c>
      <c r="J55" s="57"/>
      <c r="K55" s="57"/>
      <c r="L55" s="103"/>
      <c r="M55" s="22"/>
    </row>
    <row r="56" spans="1:13" s="23" customFormat="1" ht="18.75" customHeight="1" thickBot="1">
      <c r="A56" s="576" t="s">
        <v>86</v>
      </c>
      <c r="B56" s="577"/>
      <c r="C56" s="577"/>
      <c r="D56" s="24">
        <f aca="true" t="shared" si="15" ref="D56:I56">SUM(D57:D60)</f>
        <v>255000</v>
      </c>
      <c r="E56" s="24">
        <f t="shared" si="15"/>
        <v>255000</v>
      </c>
      <c r="F56" s="24">
        <f t="shared" si="15"/>
        <v>0</v>
      </c>
      <c r="G56" s="24">
        <f t="shared" si="15"/>
        <v>243500</v>
      </c>
      <c r="H56" s="24">
        <f t="shared" si="15"/>
        <v>0</v>
      </c>
      <c r="I56" s="24">
        <f t="shared" si="15"/>
        <v>11500</v>
      </c>
      <c r="J56" s="24"/>
      <c r="K56" s="25"/>
      <c r="L56" s="611" t="s">
        <v>22</v>
      </c>
      <c r="M56" s="22"/>
    </row>
    <row r="57" spans="1:13" s="23" customFormat="1" ht="21" customHeight="1" thickTop="1">
      <c r="A57" s="107" t="s">
        <v>83</v>
      </c>
      <c r="B57" s="28" t="s">
        <v>88</v>
      </c>
      <c r="C57" s="108">
        <v>2008</v>
      </c>
      <c r="D57" s="30">
        <f>E57</f>
        <v>50000</v>
      </c>
      <c r="E57" s="30">
        <f>SUM(F57:I57)</f>
        <v>50000</v>
      </c>
      <c r="F57" s="30"/>
      <c r="G57" s="30">
        <f>50000-G58+12000</f>
        <v>50000</v>
      </c>
      <c r="H57" s="30"/>
      <c r="I57" s="30"/>
      <c r="J57" s="53"/>
      <c r="K57" s="30"/>
      <c r="L57" s="608"/>
      <c r="M57" s="22"/>
    </row>
    <row r="58" spans="1:13" s="23" customFormat="1" ht="21" customHeight="1">
      <c r="A58" s="107" t="s">
        <v>87</v>
      </c>
      <c r="B58" s="28" t="s">
        <v>383</v>
      </c>
      <c r="C58" s="108">
        <v>2008</v>
      </c>
      <c r="D58" s="30">
        <f>E58</f>
        <v>12000</v>
      </c>
      <c r="E58" s="30">
        <f>SUM(F58:I58)</f>
        <v>12000</v>
      </c>
      <c r="F58" s="30"/>
      <c r="G58" s="30">
        <v>12000</v>
      </c>
      <c r="H58" s="30"/>
      <c r="I58" s="30"/>
      <c r="J58" s="53"/>
      <c r="K58" s="30"/>
      <c r="L58" s="608"/>
      <c r="M58" s="22"/>
    </row>
    <row r="59" spans="1:13" s="23" customFormat="1" ht="21" customHeight="1">
      <c r="A59" s="132" t="s">
        <v>89</v>
      </c>
      <c r="B59" s="33" t="s">
        <v>90</v>
      </c>
      <c r="C59" s="97">
        <v>2008</v>
      </c>
      <c r="D59" s="35">
        <f>E59</f>
        <v>170000</v>
      </c>
      <c r="E59" s="30">
        <f>SUM(F59:I59)</f>
        <v>170000</v>
      </c>
      <c r="F59" s="35"/>
      <c r="G59" s="35">
        <v>170000</v>
      </c>
      <c r="H59" s="35"/>
      <c r="I59" s="35"/>
      <c r="J59" s="63"/>
      <c r="K59" s="35"/>
      <c r="L59" s="608"/>
      <c r="M59" s="22"/>
    </row>
    <row r="60" spans="1:13" s="23" customFormat="1" ht="21" customHeight="1" thickBot="1">
      <c r="A60" s="105" t="s">
        <v>93</v>
      </c>
      <c r="B60" s="86" t="s">
        <v>488</v>
      </c>
      <c r="C60" s="106">
        <v>2008</v>
      </c>
      <c r="D60" s="88">
        <f>E60</f>
        <v>23000</v>
      </c>
      <c r="E60" s="88">
        <f>SUM(F60,G60,H60,I60,L37)</f>
        <v>23000</v>
      </c>
      <c r="F60" s="88"/>
      <c r="G60" s="88">
        <v>11500</v>
      </c>
      <c r="H60" s="88"/>
      <c r="I60" s="88">
        <v>11500</v>
      </c>
      <c r="J60" s="89"/>
      <c r="K60" s="89"/>
      <c r="L60" s="609"/>
      <c r="M60" s="22"/>
    </row>
    <row r="61" spans="1:13" s="23" customFormat="1" ht="18.75" customHeight="1" thickBot="1">
      <c r="A61" s="615" t="s">
        <v>91</v>
      </c>
      <c r="B61" s="616"/>
      <c r="C61" s="617"/>
      <c r="D61" s="19">
        <f aca="true" t="shared" si="16" ref="D61:J61">D64+D62</f>
        <v>301300</v>
      </c>
      <c r="E61" s="19">
        <f t="shared" si="16"/>
        <v>301300</v>
      </c>
      <c r="F61" s="19">
        <f t="shared" si="16"/>
        <v>0</v>
      </c>
      <c r="G61" s="19">
        <f t="shared" si="16"/>
        <v>177975</v>
      </c>
      <c r="H61" s="19">
        <f t="shared" si="16"/>
        <v>71864</v>
      </c>
      <c r="I61" s="19">
        <f t="shared" si="16"/>
        <v>51461</v>
      </c>
      <c r="J61" s="19">
        <f t="shared" si="16"/>
        <v>0</v>
      </c>
      <c r="K61" s="19"/>
      <c r="L61" s="103"/>
      <c r="M61" s="22"/>
    </row>
    <row r="62" spans="1:13" s="23" customFormat="1" ht="18.75" customHeight="1" thickBot="1">
      <c r="A62" s="576" t="s">
        <v>92</v>
      </c>
      <c r="B62" s="577"/>
      <c r="C62" s="577"/>
      <c r="D62" s="24">
        <f aca="true" t="shared" si="17" ref="D62:I62">D63</f>
        <v>65000</v>
      </c>
      <c r="E62" s="24">
        <f t="shared" si="17"/>
        <v>65000</v>
      </c>
      <c r="F62" s="24">
        <f t="shared" si="17"/>
        <v>0</v>
      </c>
      <c r="G62" s="24">
        <f t="shared" si="17"/>
        <v>65000</v>
      </c>
      <c r="H62" s="24">
        <f t="shared" si="17"/>
        <v>0</v>
      </c>
      <c r="I62" s="25">
        <f t="shared" si="17"/>
        <v>0</v>
      </c>
      <c r="J62" s="104">
        <f>SUM(J63:J64)</f>
        <v>0</v>
      </c>
      <c r="K62" s="618" t="s">
        <v>111</v>
      </c>
      <c r="L62" s="619" t="s">
        <v>75</v>
      </c>
      <c r="M62" s="22"/>
    </row>
    <row r="63" spans="1:13" s="23" customFormat="1" ht="17.25" customHeight="1" thickBot="1" thickTop="1">
      <c r="A63" s="109" t="s">
        <v>96</v>
      </c>
      <c r="B63" s="99" t="s">
        <v>94</v>
      </c>
      <c r="C63" s="110">
        <v>2008</v>
      </c>
      <c r="D63" s="101">
        <f>E63</f>
        <v>65000</v>
      </c>
      <c r="E63" s="101">
        <f>G63</f>
        <v>65000</v>
      </c>
      <c r="F63" s="101"/>
      <c r="G63" s="101">
        <f>20000+5000+40000</f>
        <v>65000</v>
      </c>
      <c r="H63" s="101"/>
      <c r="I63" s="101"/>
      <c r="J63" s="45"/>
      <c r="K63" s="618"/>
      <c r="L63" s="594"/>
      <c r="M63" s="22"/>
    </row>
    <row r="64" spans="1:13" s="23" customFormat="1" ht="18.75" customHeight="1" thickBot="1" thickTop="1">
      <c r="A64" s="595" t="s">
        <v>95</v>
      </c>
      <c r="B64" s="596"/>
      <c r="C64" s="596"/>
      <c r="D64" s="47">
        <f aca="true" t="shared" si="18" ref="D64:J64">SUM(D65:D66)</f>
        <v>236300</v>
      </c>
      <c r="E64" s="47">
        <f t="shared" si="18"/>
        <v>236300</v>
      </c>
      <c r="F64" s="47">
        <f t="shared" si="18"/>
        <v>0</v>
      </c>
      <c r="G64" s="47">
        <f t="shared" si="18"/>
        <v>112975</v>
      </c>
      <c r="H64" s="47">
        <f t="shared" si="18"/>
        <v>71864</v>
      </c>
      <c r="I64" s="47">
        <f t="shared" si="18"/>
        <v>51461</v>
      </c>
      <c r="J64" s="47">
        <f t="shared" si="18"/>
        <v>0</v>
      </c>
      <c r="K64" s="111"/>
      <c r="L64" s="611" t="s">
        <v>22</v>
      </c>
      <c r="M64" s="22"/>
    </row>
    <row r="65" spans="1:13" s="23" customFormat="1" ht="21.75" customHeight="1" thickTop="1">
      <c r="A65" s="107" t="s">
        <v>98</v>
      </c>
      <c r="B65" s="28" t="s">
        <v>97</v>
      </c>
      <c r="C65" s="108" t="s">
        <v>20</v>
      </c>
      <c r="D65" s="30">
        <f>E65</f>
        <v>194300</v>
      </c>
      <c r="E65" s="30">
        <f>SUM(F65,G65,H65,I65,L41)</f>
        <v>194300</v>
      </c>
      <c r="F65" s="30"/>
      <c r="G65" s="30">
        <f>176300-I65+18000-H65</f>
        <v>70975</v>
      </c>
      <c r="H65" s="30">
        <v>71864</v>
      </c>
      <c r="I65" s="30">
        <v>51461</v>
      </c>
      <c r="J65" s="30"/>
      <c r="K65" s="30"/>
      <c r="L65" s="608"/>
      <c r="M65" s="22"/>
    </row>
    <row r="66" spans="1:13" s="23" customFormat="1" ht="21.75" customHeight="1" thickBot="1">
      <c r="A66" s="105" t="s">
        <v>102</v>
      </c>
      <c r="B66" s="86" t="s">
        <v>99</v>
      </c>
      <c r="C66" s="106">
        <v>2008</v>
      </c>
      <c r="D66" s="88">
        <f>E66</f>
        <v>42000</v>
      </c>
      <c r="E66" s="88">
        <f>SUM(F66,G66,H66,I66,L30)</f>
        <v>42000</v>
      </c>
      <c r="F66" s="88"/>
      <c r="G66" s="88">
        <f>42000</f>
        <v>42000</v>
      </c>
      <c r="H66" s="88"/>
      <c r="I66" s="88"/>
      <c r="J66" s="88"/>
      <c r="K66" s="88"/>
      <c r="L66" s="609"/>
      <c r="M66" s="22"/>
    </row>
    <row r="67" spans="1:13" s="23" customFormat="1" ht="10.5" customHeight="1" thickBot="1">
      <c r="A67" s="66"/>
      <c r="B67" s="67"/>
      <c r="C67" s="68"/>
      <c r="D67" s="69"/>
      <c r="E67" s="69"/>
      <c r="F67" s="69"/>
      <c r="G67" s="69"/>
      <c r="H67" s="69"/>
      <c r="I67" s="69"/>
      <c r="J67" s="69"/>
      <c r="K67" s="69"/>
      <c r="L67" s="70"/>
      <c r="M67" s="22"/>
    </row>
    <row r="68" spans="1:13" s="8" customFormat="1" ht="14.25" customHeight="1">
      <c r="A68" s="573" t="s">
        <v>2</v>
      </c>
      <c r="B68" s="580" t="s">
        <v>3</v>
      </c>
      <c r="C68" s="580" t="s">
        <v>4</v>
      </c>
      <c r="D68" s="578" t="s">
        <v>5</v>
      </c>
      <c r="E68" s="580" t="s">
        <v>6</v>
      </c>
      <c r="F68" s="592" t="s">
        <v>7</v>
      </c>
      <c r="G68" s="583"/>
      <c r="H68" s="583"/>
      <c r="I68" s="584"/>
      <c r="J68" s="7"/>
      <c r="K68" s="7"/>
      <c r="L68" s="570" t="s">
        <v>65</v>
      </c>
      <c r="M68" s="6"/>
    </row>
    <row r="69" spans="1:13" s="8" customFormat="1" ht="14.25" customHeight="1">
      <c r="A69" s="574"/>
      <c r="B69" s="581"/>
      <c r="C69" s="581"/>
      <c r="D69" s="579"/>
      <c r="E69" s="581"/>
      <c r="F69" s="582" t="s">
        <v>9</v>
      </c>
      <c r="G69" s="582" t="s">
        <v>10</v>
      </c>
      <c r="H69" s="582"/>
      <c r="I69" s="582"/>
      <c r="J69" s="9"/>
      <c r="K69" s="9"/>
      <c r="L69" s="571"/>
      <c r="M69" s="6"/>
    </row>
    <row r="70" spans="1:13" s="8" customFormat="1" ht="14.25" customHeight="1">
      <c r="A70" s="574"/>
      <c r="B70" s="581"/>
      <c r="C70" s="581"/>
      <c r="D70" s="579"/>
      <c r="E70" s="581"/>
      <c r="F70" s="624"/>
      <c r="G70" s="568" t="s">
        <v>11</v>
      </c>
      <c r="H70" s="568" t="s">
        <v>12</v>
      </c>
      <c r="I70" s="568" t="s">
        <v>66</v>
      </c>
      <c r="J70" s="10" t="s">
        <v>14</v>
      </c>
      <c r="K70" s="568" t="s">
        <v>15</v>
      </c>
      <c r="L70" s="571"/>
      <c r="M70" s="6"/>
    </row>
    <row r="71" spans="1:13" s="8" customFormat="1" ht="14.25" customHeight="1">
      <c r="A71" s="574"/>
      <c r="B71" s="581"/>
      <c r="C71" s="581"/>
      <c r="D71" s="579"/>
      <c r="E71" s="581"/>
      <c r="F71" s="624"/>
      <c r="G71" s="569"/>
      <c r="H71" s="569"/>
      <c r="I71" s="569"/>
      <c r="J71" s="11"/>
      <c r="K71" s="569"/>
      <c r="L71" s="571"/>
      <c r="M71" s="6"/>
    </row>
    <row r="72" spans="1:13" s="8" customFormat="1" ht="15" customHeight="1" thickBot="1">
      <c r="A72" s="574"/>
      <c r="B72" s="581"/>
      <c r="C72" s="581"/>
      <c r="D72" s="579"/>
      <c r="E72" s="581"/>
      <c r="F72" s="624"/>
      <c r="G72" s="569"/>
      <c r="H72" s="569"/>
      <c r="I72" s="569"/>
      <c r="J72" s="11"/>
      <c r="K72" s="575"/>
      <c r="L72" s="572"/>
      <c r="M72" s="6"/>
    </row>
    <row r="73" spans="1:13" s="18" customFormat="1" ht="10.5" customHeight="1" thickBot="1">
      <c r="A73" s="118">
        <v>1</v>
      </c>
      <c r="B73" s="119">
        <v>2</v>
      </c>
      <c r="C73" s="119">
        <v>3</v>
      </c>
      <c r="D73" s="120">
        <v>4</v>
      </c>
      <c r="E73" s="119">
        <v>5</v>
      </c>
      <c r="F73" s="119">
        <v>6</v>
      </c>
      <c r="G73" s="121">
        <v>7</v>
      </c>
      <c r="H73" s="121">
        <v>8</v>
      </c>
      <c r="I73" s="121">
        <v>9</v>
      </c>
      <c r="J73" s="121">
        <v>10</v>
      </c>
      <c r="K73" s="121">
        <v>10</v>
      </c>
      <c r="L73" s="122">
        <v>11</v>
      </c>
      <c r="M73" s="17"/>
    </row>
    <row r="74" spans="1:13" s="23" customFormat="1" ht="18.75" customHeight="1" thickBot="1">
      <c r="A74" s="615" t="s">
        <v>100</v>
      </c>
      <c r="B74" s="616"/>
      <c r="C74" s="617"/>
      <c r="D74" s="19">
        <f aca="true" t="shared" si="19" ref="D74:J74">D75</f>
        <v>2900000</v>
      </c>
      <c r="E74" s="19">
        <f t="shared" si="19"/>
        <v>2885700</v>
      </c>
      <c r="F74" s="19">
        <f t="shared" si="19"/>
        <v>2465000</v>
      </c>
      <c r="G74" s="57">
        <f t="shared" si="19"/>
        <v>120700</v>
      </c>
      <c r="H74" s="19">
        <f t="shared" si="19"/>
        <v>300000</v>
      </c>
      <c r="I74" s="19">
        <f t="shared" si="19"/>
        <v>0</v>
      </c>
      <c r="J74" s="19">
        <f t="shared" si="19"/>
        <v>0</v>
      </c>
      <c r="K74" s="20"/>
      <c r="L74" s="629" t="s">
        <v>42</v>
      </c>
      <c r="M74" s="22"/>
    </row>
    <row r="75" spans="1:13" s="23" customFormat="1" ht="18.75" customHeight="1" thickBot="1">
      <c r="A75" s="576" t="s">
        <v>101</v>
      </c>
      <c r="B75" s="577"/>
      <c r="C75" s="577"/>
      <c r="D75" s="24">
        <f aca="true" t="shared" si="20" ref="D75:J75">SUM(D76:D76)</f>
        <v>2900000</v>
      </c>
      <c r="E75" s="24">
        <f t="shared" si="20"/>
        <v>2885700</v>
      </c>
      <c r="F75" s="24">
        <f t="shared" si="20"/>
        <v>2465000</v>
      </c>
      <c r="G75" s="24">
        <f t="shared" si="20"/>
        <v>120700</v>
      </c>
      <c r="H75" s="24">
        <f t="shared" si="20"/>
        <v>300000</v>
      </c>
      <c r="I75" s="24">
        <f t="shared" si="20"/>
        <v>0</v>
      </c>
      <c r="J75" s="24">
        <f t="shared" si="20"/>
        <v>0</v>
      </c>
      <c r="K75" s="25"/>
      <c r="L75" s="630"/>
      <c r="M75" s="22"/>
    </row>
    <row r="76" spans="1:13" s="23" customFormat="1" ht="25.5" customHeight="1" thickBot="1" thickTop="1">
      <c r="A76" s="105" t="s">
        <v>110</v>
      </c>
      <c r="B76" s="86" t="s">
        <v>103</v>
      </c>
      <c r="C76" s="112" t="s">
        <v>20</v>
      </c>
      <c r="D76" s="88">
        <v>2900000</v>
      </c>
      <c r="E76" s="88">
        <f>SUM(F76,G76,H76,I76,L76)</f>
        <v>2885700</v>
      </c>
      <c r="F76" s="88">
        <v>2465000</v>
      </c>
      <c r="G76" s="89">
        <f>3000+77700+40000</f>
        <v>120700</v>
      </c>
      <c r="H76" s="88">
        <v>300000</v>
      </c>
      <c r="I76" s="88"/>
      <c r="J76" s="89"/>
      <c r="K76" s="89"/>
      <c r="L76" s="631"/>
      <c r="M76" s="22"/>
    </row>
    <row r="77" spans="1:13" s="23" customFormat="1" ht="18.75" customHeight="1" hidden="1">
      <c r="A77" s="612" t="s">
        <v>104</v>
      </c>
      <c r="B77" s="613"/>
      <c r="C77" s="614"/>
      <c r="D77" s="113">
        <f aca="true" t="shared" si="21" ref="D77:I77">D78</f>
        <v>15000</v>
      </c>
      <c r="E77" s="113">
        <f t="shared" si="21"/>
        <v>0</v>
      </c>
      <c r="F77" s="113">
        <f t="shared" si="21"/>
        <v>0</v>
      </c>
      <c r="G77" s="114">
        <f t="shared" si="21"/>
        <v>0</v>
      </c>
      <c r="H77" s="113">
        <f t="shared" si="21"/>
        <v>0</v>
      </c>
      <c r="I77" s="113">
        <f t="shared" si="21"/>
        <v>0</v>
      </c>
      <c r="J77" s="115"/>
      <c r="K77" s="115"/>
      <c r="L77" s="628" t="s">
        <v>105</v>
      </c>
      <c r="M77" s="22"/>
    </row>
    <row r="78" spans="1:13" s="23" customFormat="1" ht="18.75" customHeight="1" hidden="1">
      <c r="A78" s="622" t="s">
        <v>106</v>
      </c>
      <c r="B78" s="623"/>
      <c r="C78" s="623"/>
      <c r="D78" s="95">
        <f aca="true" t="shared" si="22" ref="D78:I78">SUM(D79:D79)</f>
        <v>15000</v>
      </c>
      <c r="E78" s="95">
        <f t="shared" si="22"/>
        <v>0</v>
      </c>
      <c r="F78" s="95">
        <f t="shared" si="22"/>
        <v>0</v>
      </c>
      <c r="G78" s="95">
        <f t="shared" si="22"/>
        <v>0</v>
      </c>
      <c r="H78" s="95">
        <f t="shared" si="22"/>
        <v>0</v>
      </c>
      <c r="I78" s="95">
        <f t="shared" si="22"/>
        <v>0</v>
      </c>
      <c r="J78" s="95"/>
      <c r="K78" s="95"/>
      <c r="L78" s="608"/>
      <c r="M78" s="22"/>
    </row>
    <row r="79" spans="1:13" s="23" customFormat="1" ht="18.75" customHeight="1" hidden="1" thickBot="1">
      <c r="A79" s="116" t="s">
        <v>87</v>
      </c>
      <c r="B79" s="81" t="s">
        <v>107</v>
      </c>
      <c r="C79" s="117">
        <v>2007</v>
      </c>
      <c r="D79" s="83">
        <v>15000</v>
      </c>
      <c r="E79" s="83">
        <f>SUM(F79,G79,H79,I79,L77)</f>
        <v>0</v>
      </c>
      <c r="F79" s="83"/>
      <c r="G79" s="84"/>
      <c r="H79" s="83"/>
      <c r="I79" s="83"/>
      <c r="J79" s="89"/>
      <c r="K79" s="89"/>
      <c r="L79" s="609"/>
      <c r="M79" s="22"/>
    </row>
    <row r="80" spans="1:13" s="23" customFormat="1" ht="30.75" customHeight="1" thickBot="1">
      <c r="A80" s="615" t="s">
        <v>108</v>
      </c>
      <c r="B80" s="616"/>
      <c r="C80" s="617"/>
      <c r="D80" s="19">
        <f aca="true" t="shared" si="23" ref="D80:J80">D87+D81+D83+D89</f>
        <v>1027880</v>
      </c>
      <c r="E80" s="19">
        <f t="shared" si="23"/>
        <v>254720</v>
      </c>
      <c r="F80" s="19">
        <f t="shared" si="23"/>
        <v>0</v>
      </c>
      <c r="G80" s="19">
        <f t="shared" si="23"/>
        <v>77420</v>
      </c>
      <c r="H80" s="19">
        <f t="shared" si="23"/>
        <v>150000</v>
      </c>
      <c r="I80" s="19">
        <f t="shared" si="23"/>
        <v>27300</v>
      </c>
      <c r="J80" s="19">
        <f t="shared" si="23"/>
        <v>0</v>
      </c>
      <c r="K80" s="19"/>
      <c r="L80" s="103"/>
      <c r="M80" s="22"/>
    </row>
    <row r="81" spans="1:13" s="23" customFormat="1" ht="19.5" customHeight="1" thickBot="1">
      <c r="A81" s="600" t="s">
        <v>109</v>
      </c>
      <c r="B81" s="601"/>
      <c r="C81" s="601"/>
      <c r="D81" s="424">
        <f aca="true" t="shared" si="24" ref="D81:K81">SUM(D82:D82)</f>
        <v>40000</v>
      </c>
      <c r="E81" s="424">
        <f t="shared" si="24"/>
        <v>40000</v>
      </c>
      <c r="F81" s="424">
        <f t="shared" si="24"/>
        <v>0</v>
      </c>
      <c r="G81" s="424">
        <f t="shared" si="24"/>
        <v>40000</v>
      </c>
      <c r="H81" s="424">
        <f t="shared" si="24"/>
        <v>0</v>
      </c>
      <c r="I81" s="424">
        <f t="shared" si="24"/>
        <v>0</v>
      </c>
      <c r="J81" s="424">
        <f t="shared" si="24"/>
        <v>0</v>
      </c>
      <c r="K81" s="425">
        <f t="shared" si="24"/>
        <v>0</v>
      </c>
      <c r="L81" s="587" t="s">
        <v>75</v>
      </c>
      <c r="M81" s="22"/>
    </row>
    <row r="82" spans="1:13" s="23" customFormat="1" ht="27.75" customHeight="1" thickBot="1" thickTop="1">
      <c r="A82" s="123" t="s">
        <v>113</v>
      </c>
      <c r="B82" s="56" t="s">
        <v>489</v>
      </c>
      <c r="C82" s="46">
        <v>2008</v>
      </c>
      <c r="D82" s="30">
        <f>E82</f>
        <v>40000</v>
      </c>
      <c r="E82" s="30">
        <f>F82+G82+H82+I82+J82</f>
        <v>40000</v>
      </c>
      <c r="F82" s="30"/>
      <c r="G82" s="30">
        <v>40000</v>
      </c>
      <c r="H82" s="30"/>
      <c r="I82" s="30"/>
      <c r="J82" s="30"/>
      <c r="K82" s="416" t="s">
        <v>111</v>
      </c>
      <c r="L82" s="594"/>
      <c r="M82" s="22"/>
    </row>
    <row r="83" spans="1:13" s="23" customFormat="1" ht="19.5" customHeight="1" thickBot="1" thickTop="1">
      <c r="A83" s="595" t="s">
        <v>112</v>
      </c>
      <c r="B83" s="596"/>
      <c r="C83" s="596"/>
      <c r="D83" s="47">
        <f aca="true" t="shared" si="25" ref="D83:K83">SUM(D84:D86)</f>
        <v>140300</v>
      </c>
      <c r="E83" s="47">
        <f t="shared" si="25"/>
        <v>33000</v>
      </c>
      <c r="F83" s="47">
        <f t="shared" si="25"/>
        <v>0</v>
      </c>
      <c r="G83" s="47">
        <f t="shared" si="25"/>
        <v>21500</v>
      </c>
      <c r="H83" s="47">
        <f t="shared" si="25"/>
        <v>0</v>
      </c>
      <c r="I83" s="47">
        <f t="shared" si="25"/>
        <v>11500</v>
      </c>
      <c r="J83" s="47">
        <f t="shared" si="25"/>
        <v>0</v>
      </c>
      <c r="K83" s="111">
        <f t="shared" si="25"/>
        <v>0</v>
      </c>
      <c r="L83" s="587" t="s">
        <v>75</v>
      </c>
      <c r="M83" s="22"/>
    </row>
    <row r="84" spans="1:13" s="23" customFormat="1" ht="23.25" customHeight="1" thickBot="1" thickTop="1">
      <c r="A84" s="123" t="s">
        <v>115</v>
      </c>
      <c r="B84" s="56" t="s">
        <v>114</v>
      </c>
      <c r="C84" s="46" t="s">
        <v>20</v>
      </c>
      <c r="D84" s="30">
        <f>E84+107300</f>
        <v>112300</v>
      </c>
      <c r="E84" s="30">
        <f>F84+G84+H84+I84+J84</f>
        <v>5000</v>
      </c>
      <c r="F84" s="30"/>
      <c r="G84" s="30">
        <v>5000</v>
      </c>
      <c r="H84" s="30"/>
      <c r="I84" s="30"/>
      <c r="J84" s="30"/>
      <c r="K84" s="484"/>
      <c r="L84" s="588"/>
      <c r="M84" s="22"/>
    </row>
    <row r="85" spans="1:13" s="23" customFormat="1" ht="23.25" customHeight="1" thickTop="1">
      <c r="A85" s="123" t="s">
        <v>118</v>
      </c>
      <c r="B85" s="56" t="s">
        <v>516</v>
      </c>
      <c r="C85" s="46">
        <v>2008</v>
      </c>
      <c r="D85" s="30">
        <f>E85</f>
        <v>12000</v>
      </c>
      <c r="E85" s="30">
        <f>F85+G85+H85+I85+J85</f>
        <v>12000</v>
      </c>
      <c r="F85" s="30"/>
      <c r="G85" s="30">
        <f>100+400</f>
        <v>500</v>
      </c>
      <c r="H85" s="30"/>
      <c r="I85" s="30">
        <f>4000+7500</f>
        <v>11500</v>
      </c>
      <c r="J85" s="30"/>
      <c r="K85" s="484" t="s">
        <v>517</v>
      </c>
      <c r="L85" s="589" t="s">
        <v>42</v>
      </c>
      <c r="M85" s="22"/>
    </row>
    <row r="86" spans="1:13" s="23" customFormat="1" ht="27.75" customHeight="1" thickBot="1">
      <c r="A86" s="124" t="s">
        <v>122</v>
      </c>
      <c r="B86" s="125" t="s">
        <v>116</v>
      </c>
      <c r="C86" s="72">
        <v>2008</v>
      </c>
      <c r="D86" s="45">
        <f>E86</f>
        <v>16000</v>
      </c>
      <c r="E86" s="45">
        <f>F86+G86+H86+I86+J86</f>
        <v>16000</v>
      </c>
      <c r="F86" s="45"/>
      <c r="G86" s="45">
        <v>16000</v>
      </c>
      <c r="H86" s="45"/>
      <c r="I86" s="45"/>
      <c r="J86" s="45"/>
      <c r="K86" s="483"/>
      <c r="L86" s="590"/>
      <c r="M86" s="22"/>
    </row>
    <row r="87" spans="1:13" s="23" customFormat="1" ht="22.5" customHeight="1" thickBot="1" thickTop="1">
      <c r="A87" s="595" t="s">
        <v>117</v>
      </c>
      <c r="B87" s="596"/>
      <c r="C87" s="596"/>
      <c r="D87" s="47">
        <f aca="true" t="shared" si="26" ref="D87:I89">D88</f>
        <v>800000</v>
      </c>
      <c r="E87" s="47">
        <f t="shared" si="26"/>
        <v>150000</v>
      </c>
      <c r="F87" s="47">
        <f t="shared" si="26"/>
        <v>0</v>
      </c>
      <c r="G87" s="47">
        <f t="shared" si="26"/>
        <v>0</v>
      </c>
      <c r="H87" s="47">
        <f t="shared" si="26"/>
        <v>150000</v>
      </c>
      <c r="I87" s="47">
        <f t="shared" si="26"/>
        <v>0</v>
      </c>
      <c r="J87" s="47"/>
      <c r="K87" s="111"/>
      <c r="L87" s="590"/>
      <c r="M87" s="22"/>
    </row>
    <row r="88" spans="1:13" s="23" customFormat="1" ht="26.25" customHeight="1" thickBot="1" thickTop="1">
      <c r="A88" s="105" t="s">
        <v>123</v>
      </c>
      <c r="B88" s="28" t="s">
        <v>119</v>
      </c>
      <c r="C88" s="78" t="s">
        <v>25</v>
      </c>
      <c r="D88" s="30">
        <v>800000</v>
      </c>
      <c r="E88" s="88">
        <f>SUM(F88,G88,H88,I88,L46)</f>
        <v>150000</v>
      </c>
      <c r="F88" s="30"/>
      <c r="G88" s="53"/>
      <c r="H88" s="30">
        <v>150000</v>
      </c>
      <c r="I88" s="30"/>
      <c r="J88" s="88">
        <v>26400</v>
      </c>
      <c r="K88" s="31" t="s">
        <v>21</v>
      </c>
      <c r="L88" s="590"/>
      <c r="M88" s="22"/>
    </row>
    <row r="89" spans="1:13" s="23" customFormat="1" ht="22.5" customHeight="1" thickBot="1" thickTop="1">
      <c r="A89" s="595" t="s">
        <v>391</v>
      </c>
      <c r="B89" s="596"/>
      <c r="C89" s="596"/>
      <c r="D89" s="47">
        <f t="shared" si="26"/>
        <v>47580</v>
      </c>
      <c r="E89" s="47">
        <f t="shared" si="26"/>
        <v>31720</v>
      </c>
      <c r="F89" s="47">
        <f t="shared" si="26"/>
        <v>0</v>
      </c>
      <c r="G89" s="47">
        <f t="shared" si="26"/>
        <v>15920</v>
      </c>
      <c r="H89" s="47">
        <f t="shared" si="26"/>
        <v>0</v>
      </c>
      <c r="I89" s="47">
        <f t="shared" si="26"/>
        <v>15800</v>
      </c>
      <c r="J89" s="47"/>
      <c r="K89" s="111"/>
      <c r="L89" s="590"/>
      <c r="M89" s="22"/>
    </row>
    <row r="90" spans="1:13" s="23" customFormat="1" ht="26.25" customHeight="1" thickBot="1" thickTop="1">
      <c r="A90" s="105" t="s">
        <v>127</v>
      </c>
      <c r="B90" s="28" t="s">
        <v>454</v>
      </c>
      <c r="C90" s="78" t="s">
        <v>57</v>
      </c>
      <c r="D90" s="30">
        <v>47580</v>
      </c>
      <c r="E90" s="88">
        <f>SUM(F90,G90,H90,I90,L48)</f>
        <v>31720</v>
      </c>
      <c r="F90" s="30"/>
      <c r="G90" s="53">
        <v>15920</v>
      </c>
      <c r="H90" s="30"/>
      <c r="I90" s="30">
        <v>15800</v>
      </c>
      <c r="J90" s="88">
        <v>26400</v>
      </c>
      <c r="K90" s="31" t="s">
        <v>386</v>
      </c>
      <c r="L90" s="591"/>
      <c r="M90" s="22"/>
    </row>
    <row r="91" spans="1:13" s="23" customFormat="1" ht="23.25" customHeight="1" thickBot="1">
      <c r="A91" s="585" t="s">
        <v>120</v>
      </c>
      <c r="B91" s="586"/>
      <c r="C91" s="586"/>
      <c r="D91" s="19">
        <f aca="true" t="shared" si="27" ref="D91:I91">D92+D95+D97</f>
        <v>1149000</v>
      </c>
      <c r="E91" s="19">
        <f t="shared" si="27"/>
        <v>838800</v>
      </c>
      <c r="F91" s="19">
        <f t="shared" si="27"/>
        <v>0</v>
      </c>
      <c r="G91" s="19">
        <f t="shared" si="27"/>
        <v>338800</v>
      </c>
      <c r="H91" s="19">
        <f t="shared" si="27"/>
        <v>475000</v>
      </c>
      <c r="I91" s="19">
        <f t="shared" si="27"/>
        <v>25000</v>
      </c>
      <c r="J91" s="19">
        <f>J92+J95</f>
        <v>0</v>
      </c>
      <c r="K91" s="19"/>
      <c r="L91" s="127"/>
      <c r="M91" s="22"/>
    </row>
    <row r="92" spans="1:13" s="23" customFormat="1" ht="18.75" customHeight="1" thickBot="1">
      <c r="A92" s="576" t="s">
        <v>121</v>
      </c>
      <c r="B92" s="577"/>
      <c r="C92" s="577"/>
      <c r="D92" s="24">
        <f aca="true" t="shared" si="28" ref="D92:I92">SUM(D93:D94)</f>
        <v>599000</v>
      </c>
      <c r="E92" s="24">
        <f t="shared" si="28"/>
        <v>288800</v>
      </c>
      <c r="F92" s="24">
        <f t="shared" si="28"/>
        <v>0</v>
      </c>
      <c r="G92" s="24">
        <f t="shared" si="28"/>
        <v>188800</v>
      </c>
      <c r="H92" s="24">
        <f t="shared" si="28"/>
        <v>100000</v>
      </c>
      <c r="I92" s="24">
        <f t="shared" si="28"/>
        <v>0</v>
      </c>
      <c r="J92" s="24">
        <f>J94</f>
        <v>0</v>
      </c>
      <c r="K92" s="25"/>
      <c r="L92" s="128"/>
      <c r="M92" s="22"/>
    </row>
    <row r="93" spans="1:13" s="23" customFormat="1" ht="20.25" customHeight="1" thickTop="1">
      <c r="A93" s="107" t="s">
        <v>132</v>
      </c>
      <c r="B93" s="28" t="s">
        <v>539</v>
      </c>
      <c r="C93" s="108" t="s">
        <v>20</v>
      </c>
      <c r="D93" s="30">
        <f>E93+9000</f>
        <v>92000</v>
      </c>
      <c r="E93" s="30">
        <f>SUM(F93,G93,H93,I93,L93)</f>
        <v>83000</v>
      </c>
      <c r="F93" s="30"/>
      <c r="G93" s="30">
        <f>67000+16000</f>
        <v>83000</v>
      </c>
      <c r="H93" s="30"/>
      <c r="I93" s="30"/>
      <c r="J93" s="30"/>
      <c r="K93" s="30"/>
      <c r="L93" s="593" t="s">
        <v>42</v>
      </c>
      <c r="M93" s="22"/>
    </row>
    <row r="94" spans="1:13" s="23" customFormat="1" ht="30" customHeight="1" thickBot="1">
      <c r="A94" s="129" t="s">
        <v>134</v>
      </c>
      <c r="B94" s="42" t="s">
        <v>124</v>
      </c>
      <c r="C94" s="130" t="s">
        <v>25</v>
      </c>
      <c r="D94" s="45">
        <v>507000</v>
      </c>
      <c r="E94" s="45">
        <f>SUM(F94,G94,H94,I94,L92)</f>
        <v>205800</v>
      </c>
      <c r="F94" s="45"/>
      <c r="G94" s="45">
        <f>30800+75000</f>
        <v>105800</v>
      </c>
      <c r="H94" s="45">
        <v>100000</v>
      </c>
      <c r="I94" s="45"/>
      <c r="J94" s="45"/>
      <c r="K94" s="131" t="s">
        <v>125</v>
      </c>
      <c r="L94" s="594"/>
      <c r="M94" s="22"/>
    </row>
    <row r="95" spans="1:13" s="23" customFormat="1" ht="22.5" customHeight="1" thickBot="1" thickTop="1">
      <c r="A95" s="595" t="s">
        <v>126</v>
      </c>
      <c r="B95" s="596"/>
      <c r="C95" s="596"/>
      <c r="D95" s="47">
        <f aca="true" t="shared" si="29" ref="D95:J97">SUM(D96:D96)</f>
        <v>500000</v>
      </c>
      <c r="E95" s="47">
        <f t="shared" si="29"/>
        <v>500000</v>
      </c>
      <c r="F95" s="47">
        <f t="shared" si="29"/>
        <v>0</v>
      </c>
      <c r="G95" s="47">
        <f t="shared" si="29"/>
        <v>100000</v>
      </c>
      <c r="H95" s="47">
        <f t="shared" si="29"/>
        <v>375000</v>
      </c>
      <c r="I95" s="47">
        <f t="shared" si="29"/>
        <v>25000</v>
      </c>
      <c r="J95" s="47">
        <f t="shared" si="29"/>
        <v>0</v>
      </c>
      <c r="K95" s="111"/>
      <c r="L95" s="126"/>
      <c r="M95" s="22"/>
    </row>
    <row r="96" spans="1:13" s="23" customFormat="1" ht="39.75" thickBot="1" thickTop="1">
      <c r="A96" s="109" t="s">
        <v>136</v>
      </c>
      <c r="B96" s="99" t="s">
        <v>128</v>
      </c>
      <c r="C96" s="106" t="s">
        <v>20</v>
      </c>
      <c r="D96" s="88">
        <f>E96</f>
        <v>500000</v>
      </c>
      <c r="E96" s="101">
        <f>SUM(F96,G96,H96,I96,)</f>
        <v>500000</v>
      </c>
      <c r="F96" s="101"/>
      <c r="G96" s="102">
        <v>100000</v>
      </c>
      <c r="H96" s="101">
        <v>375000</v>
      </c>
      <c r="I96" s="101">
        <v>25000</v>
      </c>
      <c r="J96" s="102"/>
      <c r="K96" s="31" t="s">
        <v>129</v>
      </c>
      <c r="L96" s="90"/>
      <c r="M96" s="22"/>
    </row>
    <row r="97" spans="1:13" s="23" customFormat="1" ht="22.5" customHeight="1" thickBot="1" thickTop="1">
      <c r="A97" s="595" t="s">
        <v>387</v>
      </c>
      <c r="B97" s="596"/>
      <c r="C97" s="596"/>
      <c r="D97" s="47">
        <f t="shared" si="29"/>
        <v>50000</v>
      </c>
      <c r="E97" s="47">
        <f t="shared" si="29"/>
        <v>50000</v>
      </c>
      <c r="F97" s="47">
        <f t="shared" si="29"/>
        <v>0</v>
      </c>
      <c r="G97" s="47">
        <f t="shared" si="29"/>
        <v>50000</v>
      </c>
      <c r="H97" s="47">
        <f t="shared" si="29"/>
        <v>0</v>
      </c>
      <c r="I97" s="47">
        <f t="shared" si="29"/>
        <v>0</v>
      </c>
      <c r="J97" s="47">
        <f t="shared" si="29"/>
        <v>0</v>
      </c>
      <c r="K97" s="111"/>
      <c r="L97" s="126"/>
      <c r="M97" s="22"/>
    </row>
    <row r="98" spans="1:13" s="23" customFormat="1" ht="21.75" customHeight="1" thickTop="1">
      <c r="A98" s="107" t="s">
        <v>389</v>
      </c>
      <c r="B98" s="28" t="s">
        <v>446</v>
      </c>
      <c r="C98" s="108">
        <v>2008</v>
      </c>
      <c r="D98" s="30">
        <v>50000</v>
      </c>
      <c r="E98" s="30">
        <f>SUM(F98,G98,H98)</f>
        <v>50000</v>
      </c>
      <c r="F98" s="30"/>
      <c r="G98" s="53">
        <v>50000</v>
      </c>
      <c r="H98" s="30"/>
      <c r="I98" s="597" t="s">
        <v>388</v>
      </c>
      <c r="J98" s="598"/>
      <c r="K98" s="599"/>
      <c r="L98" s="96"/>
      <c r="M98" s="22"/>
    </row>
    <row r="99" spans="1:13" s="23" customFormat="1" ht="10.5" customHeight="1" thickBot="1">
      <c r="A99" s="66"/>
      <c r="B99" s="67"/>
      <c r="C99" s="68"/>
      <c r="D99" s="69"/>
      <c r="E99" s="69"/>
      <c r="F99" s="69"/>
      <c r="G99" s="69"/>
      <c r="H99" s="69"/>
      <c r="I99" s="69"/>
      <c r="J99" s="69"/>
      <c r="K99" s="69"/>
      <c r="L99" s="70"/>
      <c r="M99" s="22"/>
    </row>
    <row r="100" spans="1:13" s="8" customFormat="1" ht="14.25" customHeight="1">
      <c r="A100" s="573" t="s">
        <v>2</v>
      </c>
      <c r="B100" s="580" t="s">
        <v>3</v>
      </c>
      <c r="C100" s="580" t="s">
        <v>4</v>
      </c>
      <c r="D100" s="578" t="s">
        <v>5</v>
      </c>
      <c r="E100" s="580" t="s">
        <v>6</v>
      </c>
      <c r="F100" s="592" t="s">
        <v>7</v>
      </c>
      <c r="G100" s="583"/>
      <c r="H100" s="583"/>
      <c r="I100" s="584"/>
      <c r="J100" s="7"/>
      <c r="K100" s="7"/>
      <c r="L100" s="570" t="s">
        <v>65</v>
      </c>
      <c r="M100" s="6"/>
    </row>
    <row r="101" spans="1:13" s="8" customFormat="1" ht="14.25" customHeight="1">
      <c r="A101" s="574"/>
      <c r="B101" s="581"/>
      <c r="C101" s="581"/>
      <c r="D101" s="579"/>
      <c r="E101" s="581"/>
      <c r="F101" s="582" t="s">
        <v>9</v>
      </c>
      <c r="G101" s="582" t="s">
        <v>10</v>
      </c>
      <c r="H101" s="582"/>
      <c r="I101" s="582"/>
      <c r="J101" s="9"/>
      <c r="K101" s="9"/>
      <c r="L101" s="571"/>
      <c r="M101" s="6"/>
    </row>
    <row r="102" spans="1:13" s="8" customFormat="1" ht="14.25" customHeight="1">
      <c r="A102" s="574"/>
      <c r="B102" s="581"/>
      <c r="C102" s="581"/>
      <c r="D102" s="579"/>
      <c r="E102" s="581"/>
      <c r="F102" s="624"/>
      <c r="G102" s="568" t="s">
        <v>11</v>
      </c>
      <c r="H102" s="568" t="s">
        <v>12</v>
      </c>
      <c r="I102" s="568" t="s">
        <v>66</v>
      </c>
      <c r="J102" s="10" t="s">
        <v>14</v>
      </c>
      <c r="K102" s="568" t="s">
        <v>15</v>
      </c>
      <c r="L102" s="571"/>
      <c r="M102" s="6"/>
    </row>
    <row r="103" spans="1:13" s="8" customFormat="1" ht="14.25" customHeight="1">
      <c r="A103" s="574"/>
      <c r="B103" s="581"/>
      <c r="C103" s="581"/>
      <c r="D103" s="579"/>
      <c r="E103" s="581"/>
      <c r="F103" s="624"/>
      <c r="G103" s="569"/>
      <c r="H103" s="569"/>
      <c r="I103" s="569"/>
      <c r="J103" s="11"/>
      <c r="K103" s="569"/>
      <c r="L103" s="571"/>
      <c r="M103" s="6"/>
    </row>
    <row r="104" spans="1:13" s="8" customFormat="1" ht="15" customHeight="1" thickBot="1">
      <c r="A104" s="574"/>
      <c r="B104" s="581"/>
      <c r="C104" s="581"/>
      <c r="D104" s="579"/>
      <c r="E104" s="581"/>
      <c r="F104" s="624"/>
      <c r="G104" s="569"/>
      <c r="H104" s="569"/>
      <c r="I104" s="569"/>
      <c r="J104" s="11"/>
      <c r="K104" s="575"/>
      <c r="L104" s="572"/>
      <c r="M104" s="6"/>
    </row>
    <row r="105" spans="1:13" s="18" customFormat="1" ht="10.5" customHeight="1" thickBot="1">
      <c r="A105" s="118">
        <v>1</v>
      </c>
      <c r="B105" s="119">
        <v>2</v>
      </c>
      <c r="C105" s="119">
        <v>3</v>
      </c>
      <c r="D105" s="120">
        <v>4</v>
      </c>
      <c r="E105" s="119">
        <v>5</v>
      </c>
      <c r="F105" s="119">
        <v>6</v>
      </c>
      <c r="G105" s="121">
        <v>7</v>
      </c>
      <c r="H105" s="121">
        <v>8</v>
      </c>
      <c r="I105" s="121">
        <v>9</v>
      </c>
      <c r="J105" s="121">
        <v>10</v>
      </c>
      <c r="K105" s="121">
        <v>10</v>
      </c>
      <c r="L105" s="122">
        <v>11</v>
      </c>
      <c r="M105" s="17"/>
    </row>
    <row r="106" spans="1:13" s="23" customFormat="1" ht="21.75" customHeight="1" thickBot="1">
      <c r="A106" s="585" t="s">
        <v>130</v>
      </c>
      <c r="B106" s="586"/>
      <c r="C106" s="586"/>
      <c r="D106" s="19">
        <f aca="true" t="shared" si="30" ref="D106:J106">D107+D113</f>
        <v>4039000</v>
      </c>
      <c r="E106" s="19">
        <f>E107</f>
        <v>1354000</v>
      </c>
      <c r="F106" s="19">
        <f t="shared" si="30"/>
        <v>0</v>
      </c>
      <c r="G106" s="19">
        <f t="shared" si="30"/>
        <v>368000</v>
      </c>
      <c r="H106" s="19">
        <f t="shared" si="30"/>
        <v>320000</v>
      </c>
      <c r="I106" s="19">
        <f t="shared" si="30"/>
        <v>666000</v>
      </c>
      <c r="J106" s="19">
        <f t="shared" si="30"/>
        <v>0</v>
      </c>
      <c r="K106" s="20"/>
      <c r="L106" s="629" t="s">
        <v>42</v>
      </c>
      <c r="M106" s="22"/>
    </row>
    <row r="107" spans="1:13" s="23" customFormat="1" ht="22.5" customHeight="1" thickBot="1">
      <c r="A107" s="576" t="s">
        <v>131</v>
      </c>
      <c r="B107" s="577"/>
      <c r="C107" s="577"/>
      <c r="D107" s="24">
        <f aca="true" t="shared" si="31" ref="D107:J107">SUM(D108:D111)</f>
        <v>4039000</v>
      </c>
      <c r="E107" s="24">
        <f t="shared" si="31"/>
        <v>1354000</v>
      </c>
      <c r="F107" s="24">
        <f t="shared" si="31"/>
        <v>0</v>
      </c>
      <c r="G107" s="24">
        <f t="shared" si="31"/>
        <v>368000</v>
      </c>
      <c r="H107" s="24">
        <f t="shared" si="31"/>
        <v>320000</v>
      </c>
      <c r="I107" s="24">
        <f t="shared" si="31"/>
        <v>666000</v>
      </c>
      <c r="J107" s="24">
        <f t="shared" si="31"/>
        <v>0</v>
      </c>
      <c r="K107" s="25"/>
      <c r="L107" s="611"/>
      <c r="M107" s="22"/>
    </row>
    <row r="108" spans="1:13" s="23" customFormat="1" ht="39" thickTop="1">
      <c r="A108" s="107" t="s">
        <v>523</v>
      </c>
      <c r="B108" s="28" t="s">
        <v>522</v>
      </c>
      <c r="C108" s="108" t="s">
        <v>133</v>
      </c>
      <c r="D108" s="30">
        <f>1300000+800000</f>
        <v>2100000</v>
      </c>
      <c r="E108" s="30">
        <f>SUM(F108,G108,H108,I108)</f>
        <v>1300000</v>
      </c>
      <c r="F108" s="30"/>
      <c r="G108" s="30">
        <v>314000</v>
      </c>
      <c r="H108" s="30">
        <v>320000</v>
      </c>
      <c r="I108" s="30">
        <v>666000</v>
      </c>
      <c r="J108" s="30"/>
      <c r="K108" s="30"/>
      <c r="L108" s="608"/>
      <c r="M108" s="22"/>
    </row>
    <row r="109" spans="1:13" s="23" customFormat="1" ht="23.25" customHeight="1">
      <c r="A109" s="107" t="s">
        <v>524</v>
      </c>
      <c r="B109" s="28" t="s">
        <v>402</v>
      </c>
      <c r="C109" s="108" t="s">
        <v>392</v>
      </c>
      <c r="D109" s="30">
        <v>300000</v>
      </c>
      <c r="E109" s="30">
        <f>SUM(F109,G109,H109,I109)</f>
        <v>15000</v>
      </c>
      <c r="F109" s="30"/>
      <c r="G109" s="30">
        <v>15000</v>
      </c>
      <c r="H109" s="30"/>
      <c r="I109" s="30"/>
      <c r="J109" s="30"/>
      <c r="K109" s="30"/>
      <c r="L109" s="608"/>
      <c r="M109" s="22"/>
    </row>
    <row r="110" spans="1:13" s="23" customFormat="1" ht="23.25" customHeight="1">
      <c r="A110" s="132" t="s">
        <v>525</v>
      </c>
      <c r="B110" s="133" t="s">
        <v>135</v>
      </c>
      <c r="C110" s="97">
        <v>2008</v>
      </c>
      <c r="D110" s="35">
        <f>E110</f>
        <v>30000</v>
      </c>
      <c r="E110" s="35">
        <f>SUM(F110,G110,H110,I110)</f>
        <v>30000</v>
      </c>
      <c r="F110" s="35"/>
      <c r="G110" s="35">
        <v>30000</v>
      </c>
      <c r="H110" s="35"/>
      <c r="I110" s="35"/>
      <c r="J110" s="35"/>
      <c r="K110" s="35"/>
      <c r="L110" s="608"/>
      <c r="M110" s="22"/>
    </row>
    <row r="111" spans="1:13" s="23" customFormat="1" ht="23.25" customHeight="1" thickBot="1">
      <c r="A111" s="132" t="s">
        <v>526</v>
      </c>
      <c r="B111" s="133" t="s">
        <v>137</v>
      </c>
      <c r="C111" s="97" t="s">
        <v>57</v>
      </c>
      <c r="D111" s="35">
        <v>1609000</v>
      </c>
      <c r="E111" s="35">
        <f>SUM(F111,G111,H111,I111)</f>
        <v>9000</v>
      </c>
      <c r="F111" s="35"/>
      <c r="G111" s="35">
        <v>9000</v>
      </c>
      <c r="H111" s="35"/>
      <c r="I111" s="35"/>
      <c r="J111" s="35"/>
      <c r="K111" s="35"/>
      <c r="L111" s="609"/>
      <c r="M111" s="22"/>
    </row>
    <row r="112" spans="1:13" s="23" customFormat="1" ht="22.5" customHeight="1" thickBot="1">
      <c r="A112" s="134"/>
      <c r="B112" s="616" t="s">
        <v>138</v>
      </c>
      <c r="C112" s="617"/>
      <c r="D112" s="135">
        <f aca="true" t="shared" si="32" ref="D112:I112">D9+D23+D37+D47+D50+D55+D61+D74+D80+D91+D106</f>
        <v>28628948</v>
      </c>
      <c r="E112" s="135">
        <f t="shared" si="32"/>
        <v>8762948</v>
      </c>
      <c r="F112" s="135">
        <f t="shared" si="32"/>
        <v>2465000</v>
      </c>
      <c r="G112" s="135">
        <f t="shared" si="32"/>
        <v>2317623</v>
      </c>
      <c r="H112" s="135">
        <f t="shared" si="32"/>
        <v>2414164</v>
      </c>
      <c r="I112" s="135">
        <f t="shared" si="32"/>
        <v>1566161</v>
      </c>
      <c r="J112" s="135">
        <f>J91+J77+J74+J61+J43+J37+J23+J9+J80+J55+J106</f>
        <v>0</v>
      </c>
      <c r="K112" s="135"/>
      <c r="L112" s="20"/>
      <c r="M112" s="22"/>
    </row>
    <row r="113" spans="1:12" s="138" customFormat="1" ht="14.25" customHeight="1">
      <c r="A113" s="136"/>
      <c r="B113" s="3"/>
      <c r="C113" s="3"/>
      <c r="D113" s="4"/>
      <c r="E113" s="4"/>
      <c r="F113" s="3"/>
      <c r="G113" s="3"/>
      <c r="H113" s="4"/>
      <c r="I113" s="3"/>
      <c r="J113" s="3"/>
      <c r="K113" s="3"/>
      <c r="L113" s="137"/>
    </row>
    <row r="114" spans="5:6" ht="18.75" customHeight="1">
      <c r="E114" s="140">
        <f>E116-E112</f>
        <v>4435900</v>
      </c>
      <c r="F114" s="139">
        <v>23000</v>
      </c>
    </row>
    <row r="115" spans="5:11" ht="18.75" customHeight="1">
      <c r="E115" s="140"/>
      <c r="F115" s="139">
        <v>16000</v>
      </c>
      <c r="I115" s="141"/>
      <c r="K115" s="142"/>
    </row>
    <row r="116" spans="5:6" ht="18.75" customHeight="1">
      <c r="E116" s="140">
        <v>13198848</v>
      </c>
      <c r="F116" s="139">
        <v>40000</v>
      </c>
    </row>
    <row r="117" ht="18.75" customHeight="1">
      <c r="F117" s="139">
        <f>SUM(F114:F116)</f>
        <v>79000</v>
      </c>
    </row>
  </sheetData>
  <mergeCells count="110">
    <mergeCell ref="D68:D72"/>
    <mergeCell ref="K70:K72"/>
    <mergeCell ref="A97:C97"/>
    <mergeCell ref="L106:L111"/>
    <mergeCell ref="G69:I69"/>
    <mergeCell ref="G70:G72"/>
    <mergeCell ref="H70:H72"/>
    <mergeCell ref="L100:L104"/>
    <mergeCell ref="F101:F104"/>
    <mergeCell ref="G101:I101"/>
    <mergeCell ref="K62:K63"/>
    <mergeCell ref="L81:L82"/>
    <mergeCell ref="E68:E72"/>
    <mergeCell ref="F68:I68"/>
    <mergeCell ref="L68:L72"/>
    <mergeCell ref="F69:F72"/>
    <mergeCell ref="L62:L63"/>
    <mergeCell ref="L64:L66"/>
    <mergeCell ref="I70:I72"/>
    <mergeCell ref="K33:K35"/>
    <mergeCell ref="C31:C35"/>
    <mergeCell ref="D31:D35"/>
    <mergeCell ref="E31:E35"/>
    <mergeCell ref="F31:I31"/>
    <mergeCell ref="F32:F35"/>
    <mergeCell ref="G32:I32"/>
    <mergeCell ref="G33:G35"/>
    <mergeCell ref="H33:H35"/>
    <mergeCell ref="I33:I35"/>
    <mergeCell ref="A1:L1"/>
    <mergeCell ref="L77:L79"/>
    <mergeCell ref="L74:L76"/>
    <mergeCell ref="I5:I7"/>
    <mergeCell ref="L3:L7"/>
    <mergeCell ref="A44:C44"/>
    <mergeCell ref="A77:C77"/>
    <mergeCell ref="A3:A7"/>
    <mergeCell ref="A37:C37"/>
    <mergeCell ref="A38:C38"/>
    <mergeCell ref="K5:K7"/>
    <mergeCell ref="B112:C112"/>
    <mergeCell ref="A95:C95"/>
    <mergeCell ref="A75:C75"/>
    <mergeCell ref="A61:C61"/>
    <mergeCell ref="A64:C64"/>
    <mergeCell ref="A74:C74"/>
    <mergeCell ref="A92:C92"/>
    <mergeCell ref="A31:A35"/>
    <mergeCell ref="B31:B35"/>
    <mergeCell ref="A24:C24"/>
    <mergeCell ref="D3:D7"/>
    <mergeCell ref="B3:B7"/>
    <mergeCell ref="C3:C7"/>
    <mergeCell ref="A9:C9"/>
    <mergeCell ref="A10:C10"/>
    <mergeCell ref="A23:C23"/>
    <mergeCell ref="A20:C20"/>
    <mergeCell ref="G4:I4"/>
    <mergeCell ref="E3:E7"/>
    <mergeCell ref="G5:G7"/>
    <mergeCell ref="H5:H7"/>
    <mergeCell ref="F4:F7"/>
    <mergeCell ref="F3:I3"/>
    <mergeCell ref="A80:C80"/>
    <mergeCell ref="A47:C47"/>
    <mergeCell ref="A48:C48"/>
    <mergeCell ref="A78:C78"/>
    <mergeCell ref="A62:C62"/>
    <mergeCell ref="A50:C50"/>
    <mergeCell ref="A53:C53"/>
    <mergeCell ref="A51:C51"/>
    <mergeCell ref="A56:C56"/>
    <mergeCell ref="L45:L46"/>
    <mergeCell ref="L56:L60"/>
    <mergeCell ref="A43:C43"/>
    <mergeCell ref="A55:C55"/>
    <mergeCell ref="K48:K49"/>
    <mergeCell ref="L48:L49"/>
    <mergeCell ref="K53:K54"/>
    <mergeCell ref="L53:L54"/>
    <mergeCell ref="K51:K52"/>
    <mergeCell ref="L51:L52"/>
    <mergeCell ref="A81:C81"/>
    <mergeCell ref="A83:C83"/>
    <mergeCell ref="A89:C89"/>
    <mergeCell ref="L11:L16"/>
    <mergeCell ref="L20:L22"/>
    <mergeCell ref="L31:L35"/>
    <mergeCell ref="L39:L41"/>
    <mergeCell ref="A68:A72"/>
    <mergeCell ref="B68:B72"/>
    <mergeCell ref="C68:C72"/>
    <mergeCell ref="A91:C91"/>
    <mergeCell ref="L93:L94"/>
    <mergeCell ref="A87:C87"/>
    <mergeCell ref="I98:K98"/>
    <mergeCell ref="A106:C106"/>
    <mergeCell ref="A107:C107"/>
    <mergeCell ref="L83:L84"/>
    <mergeCell ref="L85:L90"/>
    <mergeCell ref="A100:A104"/>
    <mergeCell ref="B100:B104"/>
    <mergeCell ref="C100:C104"/>
    <mergeCell ref="D100:D104"/>
    <mergeCell ref="E100:E104"/>
    <mergeCell ref="F100:I100"/>
    <mergeCell ref="G102:G104"/>
    <mergeCell ref="H102:H104"/>
    <mergeCell ref="I102:I104"/>
    <mergeCell ref="K102:K104"/>
  </mergeCells>
  <printOptions/>
  <pageMargins left="0.1968503937007874" right="0.15748031496062992" top="0.75" bottom="0.31496062992125984" header="0.11811023622047245" footer="0.11811023622047245"/>
  <pageSetup horizontalDpi="300" verticalDpi="300" orientation="landscape" paperSize="9" scale="85" r:id="rId1"/>
  <headerFooter alignWithMargins="0">
    <oddHeader>&amp;R&amp;"Arial CE,Pogrubiony"Załącznik Nr &amp;A&amp;"Arial CE,Standardowy"
&amp;9do Uchwały Rady Gminy
Miłkowice Nr  XXV/138/2008
z dnia 26 maja 2008 roku</oddHeader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workbookViewId="0" topLeftCell="A16">
      <selection activeCell="G34" sqref="G34"/>
    </sheetView>
  </sheetViews>
  <sheetFormatPr defaultColWidth="9.00390625" defaultRowHeight="12.75"/>
  <cols>
    <col min="1" max="1" width="4.75390625" style="374" bestFit="1" customWidth="1"/>
    <col min="2" max="2" width="25.375" style="374" customWidth="1"/>
    <col min="3" max="3" width="12.00390625" style="374" customWidth="1"/>
    <col min="4" max="4" width="3.875" style="374" customWidth="1"/>
    <col min="5" max="5" width="14.375" style="374" customWidth="1"/>
    <col min="6" max="6" width="14.00390625" style="374" customWidth="1"/>
    <col min="7" max="7" width="14.375" style="374" customWidth="1"/>
    <col min="8" max="8" width="12.00390625" style="374" customWidth="1"/>
    <col min="9" max="16384" width="9.125" style="374" customWidth="1"/>
  </cols>
  <sheetData>
    <row r="1" spans="1:7" ht="20.25" customHeight="1">
      <c r="A1" s="645" t="s">
        <v>403</v>
      </c>
      <c r="B1" s="645"/>
      <c r="C1" s="645"/>
      <c r="D1" s="645"/>
      <c r="E1" s="645"/>
      <c r="F1" s="645"/>
      <c r="G1" s="645"/>
    </row>
    <row r="2" spans="2:7" ht="27" customHeight="1">
      <c r="B2" s="651" t="s">
        <v>404</v>
      </c>
      <c r="C2" s="651"/>
      <c r="D2" s="651"/>
      <c r="E2" s="651"/>
      <c r="F2" s="651"/>
      <c r="G2" s="376"/>
    </row>
    <row r="3" spans="1:7" ht="18" customHeight="1">
      <c r="A3" s="375"/>
      <c r="B3" s="375"/>
      <c r="C3" s="375"/>
      <c r="D3" s="375"/>
      <c r="E3" s="375"/>
      <c r="F3" s="375"/>
      <c r="G3" s="375"/>
    </row>
    <row r="4" spans="1:7" ht="18" customHeight="1">
      <c r="A4" s="650" t="s">
        <v>405</v>
      </c>
      <c r="B4" s="650"/>
      <c r="C4" s="377"/>
      <c r="D4" s="377"/>
      <c r="E4" s="377"/>
      <c r="F4" s="406">
        <f>C33</f>
        <v>19178107.83</v>
      </c>
      <c r="G4" s="379" t="s">
        <v>406</v>
      </c>
    </row>
    <row r="5" spans="1:7" ht="18" customHeight="1">
      <c r="A5" s="650" t="s">
        <v>407</v>
      </c>
      <c r="B5" s="650"/>
      <c r="C5" s="377"/>
      <c r="D5" s="377"/>
      <c r="E5" s="377"/>
      <c r="F5" s="406">
        <f>G33</f>
        <v>20858992.83</v>
      </c>
      <c r="G5" s="379" t="s">
        <v>406</v>
      </c>
    </row>
    <row r="6" spans="1:7" ht="18" customHeight="1">
      <c r="A6" s="650" t="s">
        <v>408</v>
      </c>
      <c r="B6" s="650"/>
      <c r="C6" s="650"/>
      <c r="D6" s="377"/>
      <c r="E6" s="377"/>
      <c r="F6" s="378">
        <f>F4-F5</f>
        <v>-1680885</v>
      </c>
      <c r="G6" s="379" t="s">
        <v>406</v>
      </c>
    </row>
    <row r="7" ht="14.25" customHeight="1">
      <c r="A7" s="380"/>
    </row>
    <row r="8" spans="1:7" ht="14.25" customHeight="1">
      <c r="A8" s="638" t="s">
        <v>409</v>
      </c>
      <c r="B8" s="638"/>
      <c r="C8" s="638"/>
      <c r="D8" s="638"/>
      <c r="E8" s="638"/>
      <c r="F8" s="638"/>
      <c r="G8" s="638"/>
    </row>
    <row r="9" ht="8.25" customHeight="1">
      <c r="G9" s="381"/>
    </row>
    <row r="10" spans="1:7" ht="9.75" customHeight="1">
      <c r="A10" s="646" t="s">
        <v>2</v>
      </c>
      <c r="B10" s="661" t="s">
        <v>142</v>
      </c>
      <c r="C10" s="662"/>
      <c r="D10" s="662"/>
      <c r="E10" s="663"/>
      <c r="F10" s="647" t="s">
        <v>141</v>
      </c>
      <c r="G10" s="647" t="s">
        <v>410</v>
      </c>
    </row>
    <row r="11" spans="1:7" ht="9.75" customHeight="1">
      <c r="A11" s="646"/>
      <c r="B11" s="664"/>
      <c r="C11" s="665"/>
      <c r="D11" s="665"/>
      <c r="E11" s="666"/>
      <c r="F11" s="648"/>
      <c r="G11" s="648"/>
    </row>
    <row r="12" spans="1:7" ht="9.75" customHeight="1">
      <c r="A12" s="646"/>
      <c r="B12" s="667"/>
      <c r="C12" s="668"/>
      <c r="D12" s="668"/>
      <c r="E12" s="669"/>
      <c r="F12" s="649"/>
      <c r="G12" s="649"/>
    </row>
    <row r="13" spans="1:7" s="383" customFormat="1" ht="6.75" customHeight="1">
      <c r="A13" s="382">
        <v>1</v>
      </c>
      <c r="B13" s="673">
        <v>2</v>
      </c>
      <c r="C13" s="674"/>
      <c r="D13" s="674"/>
      <c r="E13" s="675"/>
      <c r="F13" s="382">
        <v>3</v>
      </c>
      <c r="G13" s="382">
        <v>4</v>
      </c>
    </row>
    <row r="14" spans="1:7" ht="18.75" customHeight="1">
      <c r="A14" s="652" t="s">
        <v>411</v>
      </c>
      <c r="B14" s="653"/>
      <c r="C14" s="653"/>
      <c r="D14" s="653"/>
      <c r="E14" s="654"/>
      <c r="F14" s="384"/>
      <c r="G14" s="385">
        <f>SUM(G15:G22)</f>
        <v>2465625</v>
      </c>
    </row>
    <row r="15" spans="1:7" ht="18.75" customHeight="1">
      <c r="A15" s="386" t="s">
        <v>18</v>
      </c>
      <c r="B15" s="655" t="s">
        <v>412</v>
      </c>
      <c r="C15" s="656"/>
      <c r="D15" s="656"/>
      <c r="E15" s="657"/>
      <c r="F15" s="386" t="s">
        <v>413</v>
      </c>
      <c r="G15" s="387">
        <f>505000+320000+225000+300000+150000+100000+71864</f>
        <v>1671864</v>
      </c>
    </row>
    <row r="16" spans="1:8" ht="18.75" customHeight="1">
      <c r="A16" s="388" t="s">
        <v>23</v>
      </c>
      <c r="B16" s="642" t="s">
        <v>414</v>
      </c>
      <c r="C16" s="643"/>
      <c r="D16" s="643"/>
      <c r="E16" s="644"/>
      <c r="F16" s="388" t="s">
        <v>413</v>
      </c>
      <c r="G16" s="392">
        <f>213000+154300+375000</f>
        <v>742300</v>
      </c>
      <c r="H16" s="393">
        <f>SUM(G15:G16)</f>
        <v>2414164</v>
      </c>
    </row>
    <row r="17" spans="1:8" ht="27" customHeight="1">
      <c r="A17" s="388" t="s">
        <v>26</v>
      </c>
      <c r="B17" s="670" t="s">
        <v>415</v>
      </c>
      <c r="C17" s="671"/>
      <c r="D17" s="671"/>
      <c r="E17" s="672"/>
      <c r="F17" s="388" t="s">
        <v>416</v>
      </c>
      <c r="G17" s="392"/>
      <c r="H17" s="393"/>
    </row>
    <row r="18" spans="1:7" ht="18.75" customHeight="1">
      <c r="A18" s="388" t="s">
        <v>28</v>
      </c>
      <c r="B18" s="642" t="s">
        <v>417</v>
      </c>
      <c r="C18" s="643"/>
      <c r="D18" s="643"/>
      <c r="E18" s="644"/>
      <c r="F18" s="388" t="s">
        <v>418</v>
      </c>
      <c r="G18" s="392"/>
    </row>
    <row r="19" spans="1:7" ht="18.75" customHeight="1">
      <c r="A19" s="388" t="s">
        <v>31</v>
      </c>
      <c r="B19" s="642" t="s">
        <v>419</v>
      </c>
      <c r="C19" s="643"/>
      <c r="D19" s="643"/>
      <c r="E19" s="644"/>
      <c r="F19" s="388" t="s">
        <v>420</v>
      </c>
      <c r="G19" s="392"/>
    </row>
    <row r="20" spans="1:7" ht="18.75" customHeight="1">
      <c r="A20" s="388" t="s">
        <v>33</v>
      </c>
      <c r="B20" s="642" t="s">
        <v>421</v>
      </c>
      <c r="C20" s="643"/>
      <c r="D20" s="643"/>
      <c r="E20" s="644"/>
      <c r="F20" s="388" t="s">
        <v>422</v>
      </c>
      <c r="G20" s="392"/>
    </row>
    <row r="21" spans="1:7" ht="18.75" customHeight="1">
      <c r="A21" s="388" t="s">
        <v>35</v>
      </c>
      <c r="B21" s="642" t="s">
        <v>423</v>
      </c>
      <c r="C21" s="643"/>
      <c r="D21" s="643"/>
      <c r="E21" s="644"/>
      <c r="F21" s="388" t="s">
        <v>424</v>
      </c>
      <c r="G21" s="392"/>
    </row>
    <row r="22" spans="1:7" ht="18.75" customHeight="1">
      <c r="A22" s="388" t="s">
        <v>37</v>
      </c>
      <c r="B22" s="639" t="s">
        <v>425</v>
      </c>
      <c r="C22" s="640"/>
      <c r="D22" s="640"/>
      <c r="E22" s="641"/>
      <c r="F22" s="394" t="s">
        <v>426</v>
      </c>
      <c r="G22" s="395">
        <v>51461</v>
      </c>
    </row>
    <row r="23" spans="1:7" ht="18.75" customHeight="1">
      <c r="A23" s="652" t="s">
        <v>427</v>
      </c>
      <c r="B23" s="653"/>
      <c r="C23" s="653"/>
      <c r="D23" s="653"/>
      <c r="E23" s="654"/>
      <c r="F23" s="384"/>
      <c r="G23" s="385">
        <f>SUM(G24:G30)</f>
        <v>784740</v>
      </c>
    </row>
    <row r="24" spans="1:7" ht="18.75" customHeight="1">
      <c r="A24" s="386" t="s">
        <v>18</v>
      </c>
      <c r="B24" s="655" t="s">
        <v>428</v>
      </c>
      <c r="C24" s="656"/>
      <c r="D24" s="656"/>
      <c r="E24" s="657"/>
      <c r="F24" s="386" t="s">
        <v>429</v>
      </c>
      <c r="G24" s="387">
        <f>150000+133200+90000+60000+60000</f>
        <v>493200</v>
      </c>
    </row>
    <row r="25" spans="1:8" ht="18.75" customHeight="1">
      <c r="A25" s="388" t="s">
        <v>23</v>
      </c>
      <c r="B25" s="642" t="s">
        <v>430</v>
      </c>
      <c r="C25" s="643"/>
      <c r="D25" s="643"/>
      <c r="E25" s="644"/>
      <c r="F25" s="388" t="s">
        <v>429</v>
      </c>
      <c r="G25" s="392">
        <f>145220+24200+32120+60000+30000</f>
        <v>291540</v>
      </c>
      <c r="H25" s="393"/>
    </row>
    <row r="26" spans="1:8" ht="29.25" customHeight="1">
      <c r="A26" s="388" t="s">
        <v>26</v>
      </c>
      <c r="B26" s="658" t="s">
        <v>431</v>
      </c>
      <c r="C26" s="659"/>
      <c r="D26" s="659"/>
      <c r="E26" s="660"/>
      <c r="F26" s="388" t="s">
        <v>432</v>
      </c>
      <c r="G26" s="392"/>
      <c r="H26" s="393"/>
    </row>
    <row r="27" spans="1:7" ht="18.75" customHeight="1">
      <c r="A27" s="388" t="s">
        <v>28</v>
      </c>
      <c r="B27" s="642" t="s">
        <v>433</v>
      </c>
      <c r="C27" s="643"/>
      <c r="D27" s="643"/>
      <c r="E27" s="644"/>
      <c r="F27" s="388" t="s">
        <v>434</v>
      </c>
      <c r="G27" s="392"/>
    </row>
    <row r="28" spans="1:7" ht="18.75" customHeight="1">
      <c r="A28" s="388" t="s">
        <v>31</v>
      </c>
      <c r="B28" s="642" t="s">
        <v>435</v>
      </c>
      <c r="C28" s="643"/>
      <c r="D28" s="643"/>
      <c r="E28" s="644"/>
      <c r="F28" s="388" t="s">
        <v>436</v>
      </c>
      <c r="G28" s="392"/>
    </row>
    <row r="29" spans="1:7" ht="18.75" customHeight="1">
      <c r="A29" s="388" t="s">
        <v>33</v>
      </c>
      <c r="B29" s="389" t="s">
        <v>437</v>
      </c>
      <c r="C29" s="390"/>
      <c r="D29" s="390"/>
      <c r="E29" s="391"/>
      <c r="F29" s="388" t="s">
        <v>438</v>
      </c>
      <c r="G29" s="392"/>
    </row>
    <row r="30" spans="1:7" ht="18.75" customHeight="1">
      <c r="A30" s="394" t="s">
        <v>35</v>
      </c>
      <c r="B30" s="639" t="s">
        <v>439</v>
      </c>
      <c r="C30" s="640"/>
      <c r="D30" s="640"/>
      <c r="E30" s="641"/>
      <c r="F30" s="394" t="s">
        <v>440</v>
      </c>
      <c r="G30" s="395"/>
    </row>
    <row r="31" spans="1:7" ht="7.5" customHeight="1">
      <c r="A31" s="396"/>
      <c r="B31" s="397"/>
      <c r="C31" s="397"/>
      <c r="D31" s="397"/>
      <c r="E31" s="397"/>
      <c r="F31" s="397"/>
      <c r="G31" s="397"/>
    </row>
    <row r="32" spans="1:9" ht="12.75">
      <c r="A32" s="398"/>
      <c r="B32" s="399"/>
      <c r="C32" s="399"/>
      <c r="D32" s="399"/>
      <c r="E32" s="399"/>
      <c r="F32" s="399"/>
      <c r="G32" s="399"/>
      <c r="H32" s="400"/>
      <c r="I32" s="400"/>
    </row>
    <row r="33" spans="1:8" ht="18" customHeight="1">
      <c r="A33" s="374" t="s">
        <v>441</v>
      </c>
      <c r="B33" s="401"/>
      <c r="C33" s="418">
        <f>19146107.83+32000</f>
        <v>19178107.83</v>
      </c>
      <c r="D33" s="402"/>
      <c r="E33" s="374" t="s">
        <v>442</v>
      </c>
      <c r="G33" s="422">
        <f>20826992.83+32000</f>
        <v>20858992.83</v>
      </c>
      <c r="H33" s="421">
        <f>C33-G33</f>
        <v>-1680885</v>
      </c>
    </row>
    <row r="34" spans="1:7" ht="18" customHeight="1">
      <c r="A34" s="403" t="s">
        <v>443</v>
      </c>
      <c r="B34" s="403"/>
      <c r="C34" s="419">
        <f>G14</f>
        <v>2465625</v>
      </c>
      <c r="D34" s="404"/>
      <c r="E34" s="403" t="s">
        <v>444</v>
      </c>
      <c r="F34" s="403"/>
      <c r="G34" s="423">
        <f>G23</f>
        <v>784740</v>
      </c>
    </row>
    <row r="35" spans="1:8" ht="18" customHeight="1">
      <c r="A35" s="374" t="s">
        <v>445</v>
      </c>
      <c r="C35" s="420">
        <f>C33+C34</f>
        <v>21643732.83</v>
      </c>
      <c r="D35" s="405"/>
      <c r="E35" s="374" t="s">
        <v>445</v>
      </c>
      <c r="G35" s="422">
        <f>G33+G34</f>
        <v>21643732.83</v>
      </c>
      <c r="H35" s="393">
        <f>C35-G35</f>
        <v>0</v>
      </c>
    </row>
  </sheetData>
  <mergeCells count="27">
    <mergeCell ref="B21:E21"/>
    <mergeCell ref="B17:E17"/>
    <mergeCell ref="B16:E16"/>
    <mergeCell ref="B13:E13"/>
    <mergeCell ref="B18:E18"/>
    <mergeCell ref="B15:E15"/>
    <mergeCell ref="B20:E20"/>
    <mergeCell ref="A6:C6"/>
    <mergeCell ref="B30:E30"/>
    <mergeCell ref="A23:E23"/>
    <mergeCell ref="B24:E24"/>
    <mergeCell ref="B25:E25"/>
    <mergeCell ref="B26:E26"/>
    <mergeCell ref="B27:E27"/>
    <mergeCell ref="B28:E28"/>
    <mergeCell ref="A14:E14"/>
    <mergeCell ref="B10:E12"/>
    <mergeCell ref="A8:G8"/>
    <mergeCell ref="B22:E22"/>
    <mergeCell ref="B19:E19"/>
    <mergeCell ref="A1:G1"/>
    <mergeCell ref="A10:A12"/>
    <mergeCell ref="F10:F12"/>
    <mergeCell ref="G10:G12"/>
    <mergeCell ref="A4:B4"/>
    <mergeCell ref="A5:B5"/>
    <mergeCell ref="B2:F2"/>
  </mergeCells>
  <printOptions horizontalCentered="1"/>
  <pageMargins left="0.3937007874015748" right="0.3937007874015748" top="1.24" bottom="0.5905511811023623" header="0.5" footer="0.5118110236220472"/>
  <pageSetup horizontalDpi="600" verticalDpi="600" orientation="portrait" paperSize="9" r:id="rId1"/>
  <headerFooter alignWithMargins="0">
    <oddHeader>&amp;R&amp;"Arial CE,Pogrubiony"Załącznik nr &amp;A&amp;"Arial CE,Standardowy"
do Uchwały Rady Gminy Miłkowice Nr  XXVII/138/2008
z dnia 29 lipca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2008-07-31T07:11:23Z</cp:lastPrinted>
  <dcterms:created xsi:type="dcterms:W3CDTF">2008-02-21T12:21:20Z</dcterms:created>
  <dcterms:modified xsi:type="dcterms:W3CDTF">2008-07-31T07:31:20Z</dcterms:modified>
  <cp:category/>
  <cp:version/>
  <cp:contentType/>
  <cp:contentStatus/>
</cp:coreProperties>
</file>