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'1'!$A$1:$F$433</definedName>
    <definedName name="_xlnm.Print_Area" localSheetId="1">'2'!$A$1:$F$582</definedName>
    <definedName name="_xlnm.Print_Area" localSheetId="2">'3'!$A$1:$L$76</definedName>
    <definedName name="_xlnm.Print_Area" localSheetId="3">'4'!$A$1:$J$247</definedName>
    <definedName name="_xlnm.Print_Area" localSheetId="4">'5'!$A$1:$L$85</definedName>
    <definedName name="_xlnm.Print_Area" localSheetId="5">'6'!$A$1:$G$39</definedName>
  </definedNames>
  <calcPr fullCalcOnLoad="1"/>
</workbook>
</file>

<file path=xl/sharedStrings.xml><?xml version="1.0" encoding="utf-8"?>
<sst xmlns="http://schemas.openxmlformats.org/spreadsheetml/2006/main" count="2371" uniqueCount="654">
  <si>
    <r>
      <t xml:space="preserve">Nazwa projektu: </t>
    </r>
    <r>
      <rPr>
        <i/>
        <sz val="10"/>
        <color indexed="8"/>
        <rFont val="Arial"/>
        <family val="2"/>
      </rPr>
      <t>Remont drogi w Siedliskach wraz z infrastrukturą towarzyszącą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</si>
  <si>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</si>
  <si>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t>10.</t>
  </si>
  <si>
    <r>
      <t xml:space="preserve">Program: </t>
    </r>
    <r>
      <rPr>
        <sz val="10"/>
        <rFont val="Arial"/>
        <family val="2"/>
      </rPr>
      <t>Europejski Fundusz Społeczny</t>
    </r>
  </si>
  <si>
    <r>
      <t>Priorytet:</t>
    </r>
    <r>
      <rPr>
        <sz val="10"/>
        <rFont val="Arial"/>
        <family val="2"/>
      </rPr>
      <t xml:space="preserve"> Promocja integracji społecznej</t>
    </r>
  </si>
  <si>
    <r>
      <t>Działanie:</t>
    </r>
    <r>
      <rPr>
        <sz val="10"/>
        <rFont val="Arial"/>
        <family val="2"/>
      </rPr>
      <t xml:space="preserve">  Rozwój i upowszechnianie aktywnej integracji</t>
    </r>
  </si>
  <si>
    <r>
      <t xml:space="preserve">Nazwa projektu: </t>
    </r>
    <r>
      <rPr>
        <sz val="10"/>
        <color indexed="8"/>
        <rFont val="Arial"/>
        <family val="2"/>
      </rPr>
      <t>Razem lepiej</t>
    </r>
  </si>
  <si>
    <r>
      <t>Zakup pojemników do selektywnej zbiórki odpadów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</si>
  <si>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Parafia Rzymsko-Katolicka w Miłkowicach</t>
  </si>
  <si>
    <t>Dotacje celowe otrzymane z powiatu na inwestycje i zakupy inwestycyjne realizowane na podstawie porozumień (umów) między jednostkami samorządu terytorialnego</t>
  </si>
  <si>
    <t>6620</t>
  </si>
  <si>
    <t>2010 rok</t>
  </si>
  <si>
    <t>2011 rok</t>
  </si>
  <si>
    <t>2012 rok</t>
  </si>
  <si>
    <t>Budowa sieci kanalizacji sanitarnej dla miejscowości Jezierzany, Jakuszów, Pątnówek i Bobrów - I etap (Pątnówek-Jakuszów)</t>
  </si>
  <si>
    <t>Urząd Gminy        w Miłkowicach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</si>
  <si>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</si>
  <si>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</si>
  <si>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</si>
  <si>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</si>
  <si>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</si>
  <si>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Budowa sieci kanalizacji sanitarnej dla miejscowości Jezierzany, Jakuszów, Pątnówek i Bobrów - II etap (Jakuszów-Jezierzany)</t>
  </si>
  <si>
    <t>2011-2012</t>
  </si>
  <si>
    <t>2007-2013</t>
  </si>
  <si>
    <t>Budowa kanalizacji sanitarnej wraz z przyłączami na terenie gminy Miłkowice dla miejscowości Ulesie i Lipce</t>
  </si>
  <si>
    <t>2011-2013</t>
  </si>
  <si>
    <t>Budowa sieci wodociągowej na terenie gminy Miłkowice (Kochlice-Głuchowice)</t>
  </si>
  <si>
    <t>Budowa ujęcia wody i stacji uzdatniania na terenie gminy Miłkowice</t>
  </si>
  <si>
    <t>Budowa wodociągu tranzytowego Niedźwiedzice-Miłkowice i udział w budowie Stacji Uzdatniania Wody w Okmianach</t>
  </si>
  <si>
    <t>Rozbudowa kanalizacji sanitarnej w Dobrzejowie</t>
  </si>
  <si>
    <t>Modernizacja sieci wodociągowej na terenie gminy Miłkowice</t>
  </si>
  <si>
    <t>Modernizacja sieci kanalizacyjnej na terenie gminy Miłkowice</t>
  </si>
  <si>
    <t>Biblioteki, domy i ośrodki kultury, świetlice i kluby</t>
  </si>
  <si>
    <t>Utworzenie Centrum Edukacyjno-Kulturalnego w Ulesiu</t>
  </si>
  <si>
    <t>2007-2012</t>
  </si>
  <si>
    <t>2007-2009</t>
  </si>
  <si>
    <t>2009-2012</t>
  </si>
  <si>
    <t>Utworzenie świetlicy wiejskiej z segmentów kontenerowych w Goślinowie</t>
  </si>
  <si>
    <t>Utworzenie świetlicy wiejskiej z segmentów kontenerowych w Jakuszowie</t>
  </si>
  <si>
    <t>Gospodarka gruntami i nierucho-mościami</t>
  </si>
  <si>
    <t>Utworzenie Strefy Aktywności Gospodarczej w Rzeszotarach</t>
  </si>
  <si>
    <t>Urząd Gminy    w Miłkowicach</t>
  </si>
  <si>
    <t>2008-2013</t>
  </si>
  <si>
    <t>Ochrona przeciwpożaro-wa</t>
  </si>
  <si>
    <t>Modernizacja i remont budynku OSP w Grzymalinie</t>
  </si>
  <si>
    <t>Zdrowie i opieka społeczna</t>
  </si>
  <si>
    <t>Edukacja i sport</t>
  </si>
  <si>
    <t>Przebudowa obiektu sportowego w Miłkowicach wraz z budową szatni</t>
  </si>
  <si>
    <t>Budowa szatni w Siedliskach</t>
  </si>
  <si>
    <t>Przebudowa Szkoły Podstawowej w Miłkowicach</t>
  </si>
  <si>
    <t>Budowa wielofunkcyjnej hali sportowej przy Szkole Podstawowej w Rzeszotarach</t>
  </si>
  <si>
    <t>2012-2014</t>
  </si>
  <si>
    <t>Transport i komunikacja</t>
  </si>
  <si>
    <t>Remont dróg osiedlowych w Miłkowicach</t>
  </si>
  <si>
    <t>Remont dróg gminnych w Rzeszotarach</t>
  </si>
  <si>
    <t>Remont drogi w Siedliskach wraz z infrastrukturą towarzyszącą</t>
  </si>
  <si>
    <t>2008-2011</t>
  </si>
  <si>
    <t>Budowa drogi asfaltowej Grzymalinie na odcinku Grzymalin-Głuchowice 2000m</t>
  </si>
  <si>
    <t>Budowa dróg asfaltowych w Jakuszowie</t>
  </si>
  <si>
    <t>Budowa drogi asfaltowej na odcinku Miłkowice - Grzymalin: - 700 m</t>
  </si>
  <si>
    <t>Budowa drogi asfaltowej w Lipcach: - 400 m</t>
  </si>
  <si>
    <t>Budowa drogi asfaltowej w Gniewomirowicach: - 500 m</t>
  </si>
  <si>
    <t>Remont drogi asfaltowej na odcinku Miłkowice-Grzymalin: 700m</t>
  </si>
  <si>
    <t>Budowa dróg osiedlowych w Gniewomirowicach</t>
  </si>
  <si>
    <t>2010-2014</t>
  </si>
  <si>
    <t>Budowa ścieżek rowerowych na terenie gminy - około 10 km</t>
  </si>
  <si>
    <t>Modernizacja placu targowego w Miłkowicach</t>
  </si>
  <si>
    <t>Ochrona środowiska</t>
  </si>
  <si>
    <t>Budowa kotłowni ekologicznej dla kompleksu budynków publicznych w Miłkowicach</t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</si>
  <si>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</si>
  <si>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</si>
  <si>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</si>
  <si>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t>Zakup pojemników niezbędnych do prowadzenia selektywnej zbiórki odpadów na terenie Gminy Miłkowice wraz z belownicą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</si>
  <si>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</si>
  <si>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</si>
  <si>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</si>
  <si>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</si>
  <si>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</si>
  <si>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</si>
  <si>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</si>
  <si>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</si>
  <si>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</si>
  <si>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</si>
  <si>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</si>
  <si>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</si>
  <si>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</si>
  <si>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</si>
  <si>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</si>
  <si>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</si>
  <si>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</si>
  <si>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</si>
  <si>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</si>
  <si>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</si>
  <si>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</si>
  <si>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</si>
  <si>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</si>
  <si>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</si>
  <si>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</si>
  <si>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</si>
  <si>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</si>
  <si>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</si>
  <si>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</si>
  <si>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</si>
  <si>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</si>
  <si>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</si>
  <si>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</si>
  <si>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</si>
  <si>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</si>
  <si>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</si>
  <si>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</si>
  <si>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</si>
  <si>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</si>
  <si>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</si>
  <si>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</si>
  <si>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</si>
  <si>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</si>
  <si>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</si>
  <si>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</si>
  <si>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</si>
  <si>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</si>
  <si>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</si>
  <si>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</si>
  <si>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</si>
  <si>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</si>
  <si>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</si>
  <si>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</si>
  <si>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</si>
  <si>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</si>
  <si>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</si>
  <si>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</si>
  <si>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</si>
  <si>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</si>
  <si>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</si>
  <si>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</si>
  <si>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</si>
  <si>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</si>
  <si>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</si>
  <si>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</si>
  <si>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</si>
  <si>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</si>
  <si>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</si>
  <si>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</si>
  <si>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</si>
  <si>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</si>
  <si>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</si>
  <si>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</si>
  <si>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</si>
  <si>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</si>
  <si>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</si>
  <si>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</si>
  <si>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</si>
  <si>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</si>
  <si>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</si>
  <si>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</si>
  <si>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</si>
  <si>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</si>
  <si>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</si>
  <si>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</si>
  <si>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</si>
  <si>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</si>
  <si>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</si>
  <si>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</si>
  <si>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</si>
  <si>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</si>
  <si>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</si>
  <si>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</si>
  <si>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</si>
  <si>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</si>
  <si>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</si>
  <si>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</si>
  <si>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</si>
  <si>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</si>
  <si>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</si>
  <si>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</si>
  <si>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</si>
  <si>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</si>
  <si>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</si>
  <si>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</si>
  <si>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</si>
  <si>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</si>
  <si>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</si>
  <si>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</si>
  <si>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</si>
  <si>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</si>
  <si>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</si>
  <si>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</si>
  <si>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</si>
  <si>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</si>
  <si>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</si>
  <si>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</si>
  <si>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</si>
  <si>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</si>
  <si>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</si>
  <si>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</si>
  <si>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</si>
  <si>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</si>
  <si>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</si>
  <si>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</si>
  <si>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</si>
  <si>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</si>
  <si>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</si>
  <si>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</si>
  <si>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</si>
  <si>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</si>
  <si>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</si>
  <si>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</si>
  <si>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</si>
  <si>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</si>
  <si>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</si>
  <si>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</si>
  <si>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</si>
  <si>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</si>
  <si>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</si>
  <si>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</si>
  <si>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</si>
  <si>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</si>
  <si>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</si>
  <si>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</si>
  <si>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</si>
  <si>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</si>
  <si>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</si>
  <si>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</si>
  <si>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</si>
  <si>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</si>
  <si>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</si>
  <si>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</si>
  <si>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</si>
  <si>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</si>
  <si>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</si>
  <si>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</si>
  <si>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</si>
  <si>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</si>
  <si>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</si>
  <si>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</si>
  <si>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</si>
  <si>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</si>
  <si>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</si>
  <si>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</si>
  <si>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</si>
  <si>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</si>
  <si>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</si>
  <si>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</si>
  <si>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</si>
  <si>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</si>
  <si>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</si>
  <si>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</si>
  <si>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</si>
  <si>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</si>
  <si>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</si>
  <si>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</si>
  <si>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</si>
  <si>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</si>
  <si>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</si>
  <si>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</si>
  <si>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</si>
  <si>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</si>
  <si>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</si>
  <si>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</si>
  <si>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</si>
  <si>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</si>
  <si>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</si>
  <si>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</si>
  <si>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</si>
  <si>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</si>
  <si>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</si>
  <si>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</si>
  <si>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</si>
  <si>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</si>
  <si>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</si>
  <si>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</si>
  <si>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</si>
  <si>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</si>
  <si>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</si>
  <si>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</si>
  <si>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</si>
  <si>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</si>
  <si>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</si>
  <si>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</si>
  <si>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</si>
  <si>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</si>
  <si>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</si>
  <si>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</si>
  <si>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</si>
  <si>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</si>
  <si>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</si>
  <si>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</si>
  <si>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</si>
  <si>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</si>
  <si>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</si>
  <si>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</si>
  <si>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</si>
  <si>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</si>
  <si>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</si>
  <si>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</si>
  <si>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</si>
  <si>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</si>
  <si>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</si>
  <si>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</si>
  <si>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</si>
  <si>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</si>
  <si>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</si>
  <si>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</si>
  <si>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</si>
  <si>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</si>
  <si>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</si>
  <si>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</si>
  <si>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</si>
  <si>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</si>
  <si>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</si>
  <si>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0010</t>
  </si>
  <si>
    <t>0020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</si>
  <si>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</si>
  <si>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</si>
  <si>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</si>
  <si>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</si>
  <si>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</si>
  <si>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</si>
  <si>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</si>
  <si>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</si>
  <si>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</si>
  <si>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</si>
  <si>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</si>
  <si>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</si>
  <si>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</si>
  <si>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</si>
  <si>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</si>
  <si>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</si>
  <si>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</si>
  <si>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</si>
  <si>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</si>
  <si>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</si>
  <si>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</si>
  <si>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</si>
  <si>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</si>
  <si>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</si>
  <si>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</si>
  <si>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</si>
  <si>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</si>
  <si>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</si>
  <si>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</si>
  <si>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</si>
  <si>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</si>
  <si>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</si>
  <si>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</si>
  <si>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</si>
  <si>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</si>
  <si>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</si>
  <si>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</si>
  <si>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</si>
  <si>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</si>
  <si>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</si>
  <si>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</si>
  <si>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</si>
  <si>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</si>
  <si>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</si>
  <si>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</si>
  <si>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</si>
  <si>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</si>
  <si>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</si>
  <si>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</si>
  <si>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</si>
  <si>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</si>
  <si>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</si>
  <si>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</si>
  <si>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</si>
  <si>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</si>
  <si>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</si>
  <si>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Remont dróg transportu rolnego w Grzymalinie</t>
  </si>
  <si>
    <t xml:space="preserve">Remont dróg transportu rolnego w Kochlicach 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</si>
  <si>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</si>
  <si>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</si>
  <si>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</si>
  <si>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</si>
  <si>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</si>
  <si>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</si>
  <si>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</si>
  <si>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</si>
  <si>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</si>
  <si>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dotacja dla Gminy Chojnów</t>
  </si>
  <si>
    <t>wydatki inwestycyjne UG</t>
  </si>
  <si>
    <t>Rozbudowa kanalizacji sanitarnej w Dobrzejowie (dotacja dla GZGK Miłkowice)</t>
  </si>
  <si>
    <t>Adaptacja zaplecza św. wiejskiej Ulesie na kotłownię oraz modernizacja instal. c.o.</t>
  </si>
  <si>
    <t>Utworzenie Centrum Edukacyjno-Kulturalnego Ulesie</t>
  </si>
  <si>
    <t>dotacja dla GOZ na podwyższenie kwalifikacji personelu medycznego</t>
  </si>
  <si>
    <t>0770</t>
  </si>
  <si>
    <t>Wpłaty z tytułu odpłatnego nabycia prawa własności oraz prawa użytkowania wieczystego nieruchomości</t>
  </si>
  <si>
    <t>2009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</si>
  <si>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</si>
  <si>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</si>
  <si>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</si>
  <si>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</si>
  <si>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</si>
  <si>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</si>
  <si>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</si>
  <si>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</si>
  <si>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</si>
  <si>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</si>
  <si>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</si>
  <si>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</si>
  <si>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</si>
  <si>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</si>
  <si>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</si>
  <si>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</si>
  <si>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</si>
  <si>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</si>
  <si>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</si>
  <si>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</si>
  <si>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</si>
  <si>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</si>
  <si>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</si>
  <si>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dochody majątkowe</t>
  </si>
  <si>
    <t>dochody bieżące</t>
  </si>
  <si>
    <t>ZMIANA PLANU DOCHODÓW GMINY MIŁKOWICE NA ROK 2010</t>
  </si>
  <si>
    <t>zimowe utrzymanie dróg powiatowych</t>
  </si>
  <si>
    <t>ZMIANA PLANU WYDATKÓW GMINY MIŁKOWICE NA ROK 2010</t>
  </si>
  <si>
    <t>dotacja dla UM Lubin na przedszkole</t>
  </si>
  <si>
    <t>wynagrodzenia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</si>
  <si>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</si>
  <si>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</si>
  <si>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</si>
  <si>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</si>
  <si>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</si>
  <si>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</si>
  <si>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pozostałe wydatki bieżące (Szkolno-Gimnazjalny Zespół Szkół)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</si>
  <si>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</si>
  <si>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</si>
  <si>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</si>
  <si>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</si>
  <si>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</si>
  <si>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</si>
  <si>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</si>
  <si>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</si>
  <si>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</si>
  <si>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</si>
  <si>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</si>
  <si>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</si>
  <si>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</si>
  <si>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</si>
  <si>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</si>
  <si>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</si>
  <si>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</si>
  <si>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</si>
  <si>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</si>
  <si>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</si>
  <si>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</si>
  <si>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</si>
  <si>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</si>
  <si>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</si>
  <si>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</si>
  <si>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</si>
  <si>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</si>
  <si>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</si>
  <si>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</si>
  <si>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</si>
  <si>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</si>
  <si>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</si>
  <si>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</si>
  <si>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</si>
  <si>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</si>
  <si>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</si>
  <si>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</si>
  <si>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</si>
  <si>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</si>
  <si>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</si>
  <si>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</si>
  <si>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</si>
  <si>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</si>
  <si>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</si>
  <si>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</si>
  <si>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</si>
  <si>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Zakup pompy szlamowej dla OPS Rzeszotary (fundusz sołecki Rzeszotary-Dobrzejów)</t>
  </si>
  <si>
    <t>Dział 801 : OŚWIATA I WYCHOWANIE</t>
  </si>
  <si>
    <t>Rozdział  80195: Pozostała działalność</t>
  </si>
  <si>
    <t>Założenie monitoringu wizyjnego w SP Rzeszotary (fundusz sołecki Rzeszotary-Dobrzejów)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</si>
  <si>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</si>
  <si>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</si>
  <si>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</si>
  <si>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</si>
  <si>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</si>
  <si>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</si>
  <si>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</si>
  <si>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</si>
  <si>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</si>
  <si>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</si>
  <si>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św. wiejskiej z segmentów kontenerowych w Jakuszowie</t>
  </si>
  <si>
    <t>2010-2012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</si>
  <si>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</si>
  <si>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</si>
  <si>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</si>
  <si>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</si>
  <si>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</si>
  <si>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</si>
  <si>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</si>
  <si>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</si>
  <si>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</si>
  <si>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</si>
  <si>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</si>
  <si>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</si>
  <si>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</si>
  <si>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</si>
  <si>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</si>
  <si>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</si>
  <si>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</si>
  <si>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11.214zł ze śr. F-szu sołeckiego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</si>
  <si>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</si>
  <si>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</si>
  <si>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</si>
  <si>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</si>
  <si>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Rozdział  90002: Gospodarka odpadami</t>
  </si>
  <si>
    <t>Zakup pojemników do selektywnej zbiórki odpadów</t>
  </si>
  <si>
    <t>dotacja dla GZGK na "Zakup pojemników do selektywnej zbiórki odpadów"</t>
  </si>
  <si>
    <t>Remont świetlicy w Gniewomirowicach, w tym:</t>
  </si>
  <si>
    <t>dotacja celowa dla GZGK na inwestycję "Budowa sieci wodociągowej dla miejscowości Głuchowice i Kochlice"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</si>
  <si>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</si>
  <si>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</si>
  <si>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</si>
  <si>
    <t>Wybory Prezydenta Rzeczypospolitej Polskiej</t>
  </si>
  <si>
    <t>Limit wydatków związanych z Wieloletnim Programem Inwestycyjnym Gminy Miłkowice na lata 2010-2012</t>
  </si>
  <si>
    <t>Nazwa i cel programu</t>
  </si>
  <si>
    <t>Jednostka organizacyjna realizująca program</t>
  </si>
  <si>
    <t>Okres realizacji</t>
  </si>
  <si>
    <t xml:space="preserve">Łączne nakłady finansowe </t>
  </si>
  <si>
    <t>Wysokość wydatków w latach</t>
  </si>
  <si>
    <t>Wykaz dotacji udzielanych z budżetu Gminy Miłkowice w roku 2010</t>
  </si>
  <si>
    <t>Wyszczególnienie</t>
  </si>
  <si>
    <t>Nazwa dotowanego</t>
  </si>
  <si>
    <t>Zakres</t>
  </si>
  <si>
    <t>Kwota dotacji</t>
  </si>
  <si>
    <t xml:space="preserve">  I. Jednostki sektora finansów publicznych</t>
  </si>
  <si>
    <t xml:space="preserve">  I.1.  Dotacje przedmiotowe </t>
  </si>
  <si>
    <t>Gminny Zakład Gospodarki komunalnej w Miłkowicach</t>
  </si>
  <si>
    <t>dotacja do 1 mieszkańca gminy w zakresie utrzymania czystości</t>
  </si>
  <si>
    <t xml:space="preserve">  I.2. Dotacje podmiotowe 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</si>
  <si>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</si>
  <si>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</si>
  <si>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</si>
  <si>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</si>
  <si>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</si>
  <si>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</si>
  <si>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</si>
  <si>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</si>
  <si>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I.3. Dotacje celowe</t>
  </si>
  <si>
    <t>na realizację programów profilaktyki rozwiązywania problemów alkoholowych</t>
  </si>
  <si>
    <t>900</t>
  </si>
  <si>
    <t>90002</t>
  </si>
  <si>
    <t xml:space="preserve">  II. Jednostki spoza sektora finansów publicznych</t>
  </si>
  <si>
    <t xml:space="preserve">  II.1. Dotacje podmiotowe </t>
  </si>
  <si>
    <t>Przedszkole Niepubliczne "Słoneczko" w Miłkowicach</t>
  </si>
  <si>
    <t xml:space="preserve">na koszty utrzymania dzieci uczęszczających do przedszkola </t>
  </si>
  <si>
    <t xml:space="preserve">  II.2. Dotacje celowe</t>
  </si>
  <si>
    <t>X</t>
  </si>
  <si>
    <t>na dofinansowanie prac remontowych przy zabytkach</t>
  </si>
  <si>
    <t>Klub Sportowy "VICTORIA" Rzeszotary</t>
  </si>
  <si>
    <t>upowszechnianie kultury fizycznej sportu na terenie gminy Miłkowice</t>
  </si>
  <si>
    <t>Ludowy Klub Sportowy "Czarni" Miłkowice</t>
  </si>
  <si>
    <t>Ludowy Zespół Sportowy "Dąb-Stowarzyszenie" Siedliska</t>
  </si>
  <si>
    <t>Klub Brydża Sportowego w Miłkowicach</t>
  </si>
  <si>
    <t>Klub Sportowy "ISKRA" Kochlice</t>
  </si>
  <si>
    <t>Ogółem dotacje udzielone z budżetu Gminy Miłkowice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</si>
  <si>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</si>
  <si>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</si>
  <si>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cmentarnej</t>
    </r>
  </si>
  <si>
    <r>
      <t>Modernizacja sieci wodociągowej na terenie Gminy Miłkowice (</t>
    </r>
    <r>
      <rPr>
        <i/>
        <sz val="10"/>
        <rFont val="Arial CE"/>
        <family val="0"/>
      </rPr>
      <t>dotacja inwestycyjna)</t>
    </r>
  </si>
  <si>
    <r>
      <t xml:space="preserve">Modernizacja sieci kanalizacyjnej na terenie Gminy Miłkowice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</si>
  <si>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r>
      <t xml:space="preserve">Budowa sieci wodociągowej dla Kochlic i Głuchowic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</si>
  <si>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Utrzymanie zieleni w miastach i gminach</t>
  </si>
  <si>
    <t>Remont świetlicy w Gniewomirowicach</t>
  </si>
  <si>
    <t>dot. z Powiatu Legnickiego</t>
  </si>
  <si>
    <t>Budowa chodnika z kanalizacją deszczową w miejscowości Miłkowice w ciągu drogi powiatowej nr 2210 D na odcinku od km 5+415 do km 5+970</t>
  </si>
  <si>
    <t xml:space="preserve">       Rozdział 60014 : Drogi publiczne powiatowe</t>
  </si>
  <si>
    <t>dotacja z Doln. Urz.Wojew.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</si>
  <si>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</si>
  <si>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</si>
  <si>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wydatki sfinansowane ze środków unijnych, w tym:</t>
  </si>
  <si>
    <t>wydatki sfinansowane z dotacji z budżetu państwa, w tym:</t>
  </si>
  <si>
    <t>Projekt systemowy "Razem lepiej"</t>
  </si>
  <si>
    <t>wydatki sfinansowane ze środków własnych gminy, w tym:</t>
  </si>
  <si>
    <t>świadczenia na rzecz osób fizycznych</t>
  </si>
  <si>
    <t>GOPS Miłkowice (świadczenia na rzecz os.fiz.)</t>
  </si>
  <si>
    <t>Remont chodnika w Miłkowicach</t>
  </si>
  <si>
    <t>Wydatki majątkowe (dotacja dla GZGK)</t>
  </si>
  <si>
    <t>Szkolno-Gimnazjalny Zespół Szkół (doposażenie punktu wydawania posiłków)</t>
  </si>
  <si>
    <t>Wydatki majątkowe, w tym (dotacje dla GZGK):</t>
  </si>
  <si>
    <t>600</t>
  </si>
  <si>
    <t>60014</t>
  </si>
  <si>
    <r>
      <t>Budowa chodnika z kanalizacją deszczową w miejscowości Miłkowice w ciągu drogi powiatowej nr 2210 D na odcinku od km 5+415 do km 5+970 (</t>
    </r>
    <r>
      <rPr>
        <i/>
        <sz val="10"/>
        <rFont val="Arial CE"/>
        <family val="0"/>
      </rPr>
      <t>dotacja inwestycyjna)</t>
    </r>
  </si>
  <si>
    <t>Wydatki  na programy i projekty realizowane ze środków pochodzących z funduszy strukturalnych i funduszu spójności Unii na lata 2010-2012</t>
  </si>
  <si>
    <t>w tys. złotych</t>
  </si>
  <si>
    <t>L.p</t>
  </si>
  <si>
    <t>Projekt</t>
  </si>
  <si>
    <t>Kategoria interwencji funduszy strukturalnych</t>
  </si>
  <si>
    <t>Klasyfikacja (dział, rozdział)</t>
  </si>
  <si>
    <t>Przewidywane nakłady i źródła finansowania</t>
  </si>
  <si>
    <t>Planowane wydatki budżetowe na realizację zadań programu w latach    2010 - 2012</t>
  </si>
  <si>
    <t>źródło</t>
  </si>
  <si>
    <t>wartość zadania ogółem:</t>
  </si>
  <si>
    <t>dotychczas poniesione nakłady</t>
  </si>
  <si>
    <t>Razem</t>
  </si>
  <si>
    <t>Wydatki  majątkowe  razem:</t>
  </si>
  <si>
    <t>x</t>
  </si>
  <si>
    <t>1.</t>
  </si>
  <si>
    <t>Program:  Program Rozwoju Obszarów Wiejskich</t>
  </si>
  <si>
    <t>010,01010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</si>
  <si>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</si>
  <si>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</si>
  <si>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</si>
  <si>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</si>
  <si>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</si>
  <si>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2.</t>
  </si>
  <si>
    <t>Wartość zadania</t>
  </si>
  <si>
    <t>środki budżetu j.s.t</t>
  </si>
  <si>
    <t>środki z UE *)</t>
  </si>
  <si>
    <t>3.</t>
  </si>
  <si>
    <t>4.</t>
  </si>
  <si>
    <t>Kredyty i pożyczki</t>
  </si>
  <si>
    <t>5.</t>
  </si>
  <si>
    <t>921,92109</t>
  </si>
  <si>
    <t>754,75412</t>
  </si>
  <si>
    <t xml:space="preserve">kredyty i pożyczki </t>
  </si>
  <si>
    <t>7.</t>
  </si>
  <si>
    <t>926,92601</t>
  </si>
  <si>
    <t>2008-2014</t>
  </si>
  <si>
    <t>8.</t>
  </si>
  <si>
    <t>9.</t>
  </si>
  <si>
    <t>środki budzetu j.s.t</t>
  </si>
  <si>
    <t>900,90005</t>
  </si>
  <si>
    <t>środki z UE</t>
  </si>
  <si>
    <t>11.</t>
  </si>
  <si>
    <t>600,60016</t>
  </si>
  <si>
    <t>12.</t>
  </si>
  <si>
    <t>900,90004</t>
  </si>
  <si>
    <t>Ogółem:</t>
  </si>
  <si>
    <t>Uzupełnienie powyższego zestawienia :</t>
  </si>
  <si>
    <t xml:space="preserve"> *) Ze względu na wymogi zawarte w Programie Rozwoju Obszarów Wiejskich dotyczących kwestii finansowania inwestycji zalecono aby w źródłach finansowania wykazać w 100% posiadanie środków własnych.</t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</si>
  <si>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</si>
  <si>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</si>
  <si>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</si>
  <si>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II etap (Jakuszów-Jezierzany)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</si>
  <si>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Gniewomirowice, Goślinów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</si>
  <si>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Ulesie i Lipce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</si>
  <si>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</si>
  <si>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>Działanie: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</si>
  <si>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</si>
  <si>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</si>
  <si>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>Nazwa projektu:</t>
    </r>
    <r>
      <rPr>
        <i/>
        <sz val="10"/>
        <color indexed="8"/>
        <rFont val="Arial"/>
        <family val="2"/>
      </rPr>
      <t>Modernizacja i remont budynku OSP w Grzymalinie</t>
    </r>
  </si>
  <si>
    <r>
      <t xml:space="preserve">Nazwa Projektu:  </t>
    </r>
    <r>
      <rPr>
        <i/>
        <sz val="10"/>
        <color indexed="8"/>
        <rFont val="Arial"/>
        <family val="2"/>
      </rPr>
      <t>Budowa wielofunkcyjnej hali sportowej przy Szkole Podstawowej w Rzeszotarach</t>
    </r>
  </si>
  <si>
    <r>
      <t xml:space="preserve">Nazwa Projektu:  </t>
    </r>
    <r>
      <rPr>
        <i/>
        <sz val="10"/>
        <color indexed="8"/>
        <rFont val="Arial"/>
        <family val="2"/>
      </rPr>
      <t>Przebudowa obiektu sportowego w Miłkowicach wraz z budową szatni</t>
    </r>
  </si>
  <si>
    <r>
      <t>Działanie:</t>
    </r>
    <r>
      <rPr>
        <sz val="10"/>
        <rFont val="Arial"/>
        <family val="2"/>
      </rPr>
      <t xml:space="preserve"> Obszary wiejskie</t>
    </r>
  </si>
  <si>
    <r>
      <t>Oś 3: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</si>
  <si>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kontynuacja) 3000 m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</si>
  <si>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</si>
  <si>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>Działanie:</t>
    </r>
    <r>
      <rPr>
        <sz val="10"/>
        <rFont val="Arial"/>
        <family val="2"/>
      </rPr>
      <t xml:space="preserve"> 5.1 Odnawialne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</si>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</sst>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Times New Roman CE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/>
      <protection/>
    </xf>
    <xf numFmtId="49" fontId="8" fillId="0" borderId="2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" fontId="8" fillId="0" borderId="2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49" fontId="9" fillId="0" borderId="1" xfId="22" applyNumberFormat="1" applyFont="1" applyBorder="1" applyAlignment="1">
      <alignment horizont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2" fillId="0" borderId="4" xfId="22" applyBorder="1" applyAlignment="1">
      <alignment horizontal="center"/>
      <protection/>
    </xf>
    <xf numFmtId="0" fontId="10" fillId="0" borderId="1" xfId="22" applyFont="1" applyBorder="1" applyAlignment="1">
      <alignment horizontal="center" vertical="center"/>
      <protection/>
    </xf>
    <xf numFmtId="49" fontId="2" fillId="0" borderId="5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/>
      <protection/>
    </xf>
    <xf numFmtId="3" fontId="2" fillId="0" borderId="1" xfId="22" applyNumberFormat="1" applyBorder="1" applyAlignment="1">
      <alignment vertical="center"/>
      <protection/>
    </xf>
    <xf numFmtId="0" fontId="2" fillId="0" borderId="0" xfId="22">
      <alignment/>
      <protection/>
    </xf>
    <xf numFmtId="0" fontId="10" fillId="0" borderId="4" xfId="22" applyFont="1" applyBorder="1" applyAlignment="1">
      <alignment horizontal="center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0" fontId="2" fillId="0" borderId="4" xfId="22" applyBorder="1" applyAlignment="1">
      <alignment vertical="center"/>
      <protection/>
    </xf>
    <xf numFmtId="3" fontId="2" fillId="0" borderId="4" xfId="22" applyNumberFormat="1" applyBorder="1" applyAlignment="1">
      <alignment vertical="center"/>
      <protection/>
    </xf>
    <xf numFmtId="0" fontId="2" fillId="0" borderId="6" xfId="22" applyBorder="1" applyAlignment="1">
      <alignment horizontal="center"/>
      <protection/>
    </xf>
    <xf numFmtId="49" fontId="2" fillId="0" borderId="4" xfId="22" applyNumberFormat="1" applyBorder="1" applyAlignment="1">
      <alignment horizontal="center" vertical="center"/>
      <protection/>
    </xf>
    <xf numFmtId="49" fontId="9" fillId="0" borderId="7" xfId="22" applyNumberFormat="1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vertical="center"/>
      <protection/>
    </xf>
    <xf numFmtId="0" fontId="2" fillId="0" borderId="4" xfId="22" applyBorder="1" applyAlignment="1">
      <alignment horizontal="center" vertical="center"/>
      <protection/>
    </xf>
    <xf numFmtId="0" fontId="2" fillId="0" borderId="4" xfId="22" applyBorder="1" applyAlignment="1">
      <alignment vertical="center" wrapText="1"/>
      <protection/>
    </xf>
    <xf numFmtId="3" fontId="2" fillId="0" borderId="6" xfId="22" applyNumberFormat="1" applyBorder="1" applyAlignment="1">
      <alignment vertical="center"/>
      <protection/>
    </xf>
    <xf numFmtId="0" fontId="2" fillId="0" borderId="6" xfId="22" applyBorder="1" applyAlignment="1">
      <alignment horizontal="center" vertical="center"/>
      <protection/>
    </xf>
    <xf numFmtId="0" fontId="2" fillId="0" borderId="6" xfId="22" applyBorder="1" applyAlignment="1">
      <alignment vertical="center" wrapText="1"/>
      <protection/>
    </xf>
    <xf numFmtId="3" fontId="2" fillId="0" borderId="5" xfId="22" applyNumberFormat="1" applyBorder="1" applyAlignment="1">
      <alignment vertical="center"/>
      <protection/>
    </xf>
    <xf numFmtId="49" fontId="2" fillId="0" borderId="1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 wrapText="1"/>
      <protection/>
    </xf>
    <xf numFmtId="0" fontId="2" fillId="0" borderId="8" xfId="22" applyBorder="1" applyAlignment="1">
      <alignment horizontal="center"/>
      <protection/>
    </xf>
    <xf numFmtId="0" fontId="10" fillId="0" borderId="9" xfId="22" applyFont="1" applyBorder="1" applyAlignment="1">
      <alignment horizontal="center" vertical="center"/>
      <protection/>
    </xf>
    <xf numFmtId="49" fontId="2" fillId="0" borderId="9" xfId="22" applyNumberFormat="1" applyBorder="1" applyAlignment="1">
      <alignment horizontal="center" vertical="center"/>
      <protection/>
    </xf>
    <xf numFmtId="0" fontId="2" fillId="0" borderId="9" xfId="22" applyBorder="1" applyAlignment="1">
      <alignment vertical="center" wrapText="1"/>
      <protection/>
    </xf>
    <xf numFmtId="3" fontId="2" fillId="0" borderId="9" xfId="22" applyNumberFormat="1" applyBorder="1" applyAlignment="1">
      <alignment vertical="center"/>
      <protection/>
    </xf>
    <xf numFmtId="0" fontId="2" fillId="0" borderId="0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2" fillId="0" borderId="0" xfId="22" applyNumberFormat="1" applyBorder="1" applyAlignment="1">
      <alignment horizontal="center" vertical="center"/>
      <protection/>
    </xf>
    <xf numFmtId="0" fontId="2" fillId="0" borderId="0" xfId="22" applyBorder="1" applyAlignment="1">
      <alignment vertical="center" wrapText="1"/>
      <protection/>
    </xf>
    <xf numFmtId="3" fontId="2" fillId="0" borderId="0" xfId="22" applyNumberFormat="1" applyBorder="1" applyAlignment="1">
      <alignment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8" fillId="0" borderId="0" xfId="22" applyNumberFormat="1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2" fillId="0" borderId="5" xfId="22" applyBorder="1" applyAlignment="1">
      <alignment vertical="center" wrapText="1"/>
      <protection/>
    </xf>
    <xf numFmtId="0" fontId="2" fillId="0" borderId="5" xfId="22" applyBorder="1" applyAlignment="1">
      <alignment horizontal="center"/>
      <protection/>
    </xf>
    <xf numFmtId="0" fontId="2" fillId="0" borderId="5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49" fontId="2" fillId="0" borderId="6" xfId="22" applyNumberFormat="1" applyBorder="1" applyAlignment="1">
      <alignment horizontal="left" vertical="center"/>
      <protection/>
    </xf>
    <xf numFmtId="0" fontId="2" fillId="0" borderId="9" xfId="22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 vertical="center"/>
      <protection/>
    </xf>
    <xf numFmtId="0" fontId="9" fillId="0" borderId="4" xfId="22" applyFont="1" applyBorder="1" applyAlignment="1">
      <alignment horizontal="center"/>
      <protection/>
    </xf>
    <xf numFmtId="0" fontId="2" fillId="0" borderId="1" xfId="22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49" fontId="2" fillId="0" borderId="8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center"/>
      <protection/>
    </xf>
    <xf numFmtId="3" fontId="2" fillId="0" borderId="8" xfId="22" applyNumberFormat="1" applyBorder="1" applyAlignment="1">
      <alignment vertical="center"/>
      <protection/>
    </xf>
    <xf numFmtId="0" fontId="2" fillId="0" borderId="1" xfId="22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3" fontId="9" fillId="0" borderId="5" xfId="22" applyNumberFormat="1" applyFont="1" applyBorder="1" applyAlignment="1">
      <alignment vertical="center"/>
      <protection/>
    </xf>
    <xf numFmtId="0" fontId="2" fillId="0" borderId="8" xfId="22" applyBorder="1" applyAlignment="1">
      <alignment horizontal="center" vertical="center"/>
      <protection/>
    </xf>
    <xf numFmtId="0" fontId="2" fillId="0" borderId="8" xfId="22" applyBorder="1" applyAlignment="1">
      <alignment vertical="center" wrapText="1"/>
      <protection/>
    </xf>
    <xf numFmtId="0" fontId="2" fillId="0" borderId="9" xfId="22" applyBorder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/>
      <protection/>
    </xf>
    <xf numFmtId="0" fontId="9" fillId="0" borderId="9" xfId="22" applyFont="1" applyBorder="1" applyAlignment="1">
      <alignment horizontal="center" vertical="center" wrapText="1"/>
      <protection/>
    </xf>
    <xf numFmtId="0" fontId="2" fillId="0" borderId="2" xfId="22" applyBorder="1" applyAlignment="1">
      <alignment horizontal="center" vertical="center"/>
      <protection/>
    </xf>
    <xf numFmtId="49" fontId="2" fillId="0" borderId="2" xfId="22" applyNumberFormat="1" applyBorder="1" applyAlignment="1">
      <alignment horizontal="center" vertical="center"/>
      <protection/>
    </xf>
    <xf numFmtId="49" fontId="2" fillId="0" borderId="3" xfId="22" applyNumberForma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3" fontId="2" fillId="0" borderId="3" xfId="22" applyNumberFormat="1" applyBorder="1" applyAlignment="1">
      <alignment vertical="center"/>
      <protection/>
    </xf>
    <xf numFmtId="49" fontId="12" fillId="0" borderId="5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left" vertical="center" wrapText="1"/>
      <protection/>
    </xf>
    <xf numFmtId="0" fontId="12" fillId="0" borderId="8" xfId="22" applyFont="1" applyBorder="1" applyAlignment="1">
      <alignment horizontal="center" vertical="center"/>
      <protection/>
    </xf>
    <xf numFmtId="49" fontId="12" fillId="0" borderId="8" xfId="22" applyNumberFormat="1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center" vertical="center"/>
      <protection/>
    </xf>
    <xf numFmtId="49" fontId="2" fillId="0" borderId="7" xfId="22" applyNumberFormat="1" applyBorder="1" applyAlignment="1">
      <alignment horizontal="center" vertical="center"/>
      <protection/>
    </xf>
    <xf numFmtId="3" fontId="2" fillId="0" borderId="7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9" fillId="0" borderId="1" xfId="22" applyFont="1" applyBorder="1" applyAlignment="1">
      <alignment horizontal="center" vertical="center"/>
      <protection/>
    </xf>
    <xf numFmtId="49" fontId="0" fillId="0" borderId="5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3" fontId="0" fillId="0" borderId="5" xfId="22" applyNumberFormat="1" applyFont="1" applyBorder="1" applyAlignment="1">
      <alignment vertical="center"/>
      <protection/>
    </xf>
    <xf numFmtId="3" fontId="0" fillId="0" borderId="1" xfId="22" applyNumberFormat="1" applyFont="1" applyBorder="1" applyAlignment="1">
      <alignment vertical="center"/>
      <protection/>
    </xf>
    <xf numFmtId="0" fontId="9" fillId="0" borderId="4" xfId="22" applyFont="1" applyBorder="1" applyAlignment="1">
      <alignment horizontal="center" vertical="center"/>
      <protection/>
    </xf>
    <xf numFmtId="49" fontId="0" fillId="0" borderId="6" xfId="22" applyNumberFormat="1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left" vertical="center" wrapText="1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4" xfId="22" applyNumberFormat="1" applyFont="1" applyBorder="1" applyAlignment="1">
      <alignment vertical="center"/>
      <protection/>
    </xf>
    <xf numFmtId="0" fontId="9" fillId="0" borderId="6" xfId="22" applyFont="1" applyBorder="1" applyAlignment="1">
      <alignment horizontal="center" vertical="center"/>
      <protection/>
    </xf>
    <xf numFmtId="49" fontId="9" fillId="0" borderId="9" xfId="22" applyNumberFormat="1" applyFont="1" applyBorder="1" applyAlignment="1">
      <alignment horizontal="center" vertical="center"/>
      <protection/>
    </xf>
    <xf numFmtId="3" fontId="9" fillId="0" borderId="0" xfId="22" applyNumberFormat="1" applyFont="1">
      <alignment/>
      <protection/>
    </xf>
    <xf numFmtId="0" fontId="9" fillId="0" borderId="2" xfId="22" applyFont="1" applyBorder="1" applyAlignment="1">
      <alignment horizontal="center" vertical="center"/>
      <protection/>
    </xf>
    <xf numFmtId="3" fontId="11" fillId="0" borderId="2" xfId="22" applyNumberFormat="1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3" fontId="5" fillId="0" borderId="3" xfId="22" applyNumberFormat="1" applyFont="1" applyBorder="1" applyAlignment="1">
      <alignment vertical="center"/>
      <protection/>
    </xf>
    <xf numFmtId="0" fontId="12" fillId="0" borderId="7" xfId="22" applyFont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12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left" vertical="center" wrapText="1"/>
      <protection/>
    </xf>
    <xf numFmtId="0" fontId="6" fillId="0" borderId="0" xfId="22" applyFont="1">
      <alignment/>
      <protection/>
    </xf>
    <xf numFmtId="0" fontId="0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0" fillId="0" borderId="0" xfId="23" applyAlignment="1">
      <alignment horizontal="center" vertical="center"/>
      <protection/>
    </xf>
    <xf numFmtId="3" fontId="0" fillId="0" borderId="0" xfId="23" applyNumberFormat="1" applyAlignment="1">
      <alignment vertical="center"/>
      <protection/>
    </xf>
    <xf numFmtId="0" fontId="0" fillId="0" borderId="0" xfId="23" applyAlignment="1">
      <alignment vertical="center"/>
      <protection/>
    </xf>
    <xf numFmtId="0" fontId="14" fillId="0" borderId="0" xfId="23" applyFont="1" applyAlignment="1">
      <alignment horizontal="center" vertical="center"/>
      <protection/>
    </xf>
    <xf numFmtId="49" fontId="2" fillId="0" borderId="9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center" wrapText="1"/>
      <protection/>
    </xf>
    <xf numFmtId="0" fontId="15" fillId="0" borderId="4" xfId="22" applyFont="1" applyBorder="1" applyAlignment="1">
      <alignment horizontal="right" vertical="center" wrapText="1"/>
      <protection/>
    </xf>
    <xf numFmtId="3" fontId="2" fillId="0" borderId="4" xfId="22" applyNumberFormat="1" applyFont="1" applyBorder="1" applyAlignment="1">
      <alignment horizontal="center" vertical="center"/>
      <protection/>
    </xf>
    <xf numFmtId="3" fontId="2" fillId="0" borderId="4" xfId="22" applyNumberFormat="1" applyBorder="1" applyAlignment="1">
      <alignment horizontal="center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2" fillId="0" borderId="6" xfId="22" applyFont="1" applyBorder="1" applyAlignment="1">
      <alignment vertical="center" wrapText="1"/>
      <protection/>
    </xf>
    <xf numFmtId="3" fontId="9" fillId="0" borderId="6" xfId="22" applyNumberFormat="1" applyFont="1" applyBorder="1" applyAlignment="1">
      <alignment vertical="center"/>
      <protection/>
    </xf>
    <xf numFmtId="0" fontId="15" fillId="0" borderId="6" xfId="22" applyFont="1" applyBorder="1" applyAlignment="1">
      <alignment horizontal="right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9" fillId="0" borderId="12" xfId="22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0" fillId="0" borderId="17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2" fillId="0" borderId="12" xfId="22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3" fontId="8" fillId="0" borderId="18" xfId="22" applyNumberFormat="1" applyFont="1" applyBorder="1" applyAlignment="1">
      <alignment vertical="center"/>
      <protection/>
    </xf>
    <xf numFmtId="49" fontId="9" fillId="0" borderId="19" xfId="22" applyNumberFormat="1" applyFont="1" applyBorder="1" applyAlignment="1">
      <alignment horizontal="center" vertical="center"/>
      <protection/>
    </xf>
    <xf numFmtId="49" fontId="2" fillId="0" borderId="14" xfId="22" applyNumberFormat="1" applyBorder="1" applyAlignment="1">
      <alignment horizontal="center" vertical="center"/>
      <protection/>
    </xf>
    <xf numFmtId="3" fontId="10" fillId="0" borderId="6" xfId="22" applyNumberFormat="1" applyFont="1" applyBorder="1" applyAlignment="1">
      <alignment horizontal="center" vertical="center"/>
      <protection/>
    </xf>
    <xf numFmtId="49" fontId="2" fillId="0" borderId="20" xfId="22" applyNumberFormat="1" applyBorder="1" applyAlignment="1">
      <alignment horizontal="center" vertical="center"/>
      <protection/>
    </xf>
    <xf numFmtId="49" fontId="2" fillId="0" borderId="13" xfId="22" applyNumberFormat="1" applyBorder="1" applyAlignment="1">
      <alignment horizontal="center" vertical="center"/>
      <protection/>
    </xf>
    <xf numFmtId="49" fontId="2" fillId="0" borderId="19" xfId="22" applyNumberFormat="1" applyBorder="1" applyAlignment="1">
      <alignment horizontal="center" vertical="center"/>
      <protection/>
    </xf>
    <xf numFmtId="49" fontId="2" fillId="0" borderId="15" xfId="22" applyNumberForma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0" fillId="0" borderId="12" xfId="23" applyBorder="1" applyAlignment="1">
      <alignment horizont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49" fontId="9" fillId="0" borderId="12" xfId="22" applyNumberFormat="1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  <xf numFmtId="0" fontId="9" fillId="0" borderId="22" xfId="22" applyFont="1" applyBorder="1" applyAlignment="1">
      <alignment horizontal="center" vertical="center"/>
      <protection/>
    </xf>
    <xf numFmtId="49" fontId="2" fillId="0" borderId="23" xfId="22" applyNumberFormat="1" applyBorder="1" applyAlignment="1">
      <alignment horizontal="center" vertical="center"/>
      <protection/>
    </xf>
    <xf numFmtId="3" fontId="2" fillId="0" borderId="4" xfId="22" applyNumberFormat="1" applyFont="1" applyBorder="1" applyAlignment="1">
      <alignment vertical="center"/>
      <protection/>
    </xf>
    <xf numFmtId="49" fontId="9" fillId="0" borderId="20" xfId="22" applyNumberFormat="1" applyFont="1" applyBorder="1" applyAlignment="1">
      <alignment horizontal="center" vertical="center"/>
      <protection/>
    </xf>
    <xf numFmtId="0" fontId="15" fillId="0" borderId="9" xfId="22" applyFont="1" applyBorder="1" applyAlignment="1">
      <alignment horizontal="right" vertical="center" wrapText="1"/>
      <protection/>
    </xf>
    <xf numFmtId="0" fontId="2" fillId="0" borderId="8" xfId="22" applyFont="1" applyBorder="1" applyAlignment="1">
      <alignment vertical="center" wrapText="1"/>
      <protection/>
    </xf>
    <xf numFmtId="3" fontId="16" fillId="0" borderId="16" xfId="19" applyNumberFormat="1" applyFont="1" applyBorder="1" applyAlignment="1">
      <alignment vertical="center" wrapText="1"/>
      <protection/>
    </xf>
    <xf numFmtId="0" fontId="2" fillId="0" borderId="7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49" fontId="2" fillId="0" borderId="7" xfId="22" applyNumberFormat="1" applyFont="1" applyBorder="1" applyAlignment="1">
      <alignment horizontal="center" vertical="center"/>
      <protection/>
    </xf>
    <xf numFmtId="0" fontId="2" fillId="0" borderId="7" xfId="22" applyBorder="1" applyAlignment="1">
      <alignment vertical="center"/>
      <protection/>
    </xf>
    <xf numFmtId="3" fontId="11" fillId="0" borderId="18" xfId="22" applyNumberFormat="1" applyFont="1" applyBorder="1" applyAlignment="1">
      <alignment vertical="center"/>
      <protection/>
    </xf>
    <xf numFmtId="0" fontId="2" fillId="0" borderId="15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49" fontId="2" fillId="0" borderId="11" xfId="22" applyNumberFormat="1" applyFont="1" applyBorder="1" applyAlignment="1">
      <alignment horizontal="center" vertical="center"/>
      <protection/>
    </xf>
    <xf numFmtId="0" fontId="2" fillId="0" borderId="11" xfId="22" applyFont="1" applyBorder="1" applyAlignment="1">
      <alignment vertical="center" wrapText="1"/>
      <protection/>
    </xf>
    <xf numFmtId="0" fontId="2" fillId="0" borderId="10" xfId="22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49" fontId="12" fillId="0" borderId="7" xfId="22" applyNumberFormat="1" applyFont="1" applyBorder="1" applyAlignment="1">
      <alignment horizontal="center" vertical="center"/>
      <protection/>
    </xf>
    <xf numFmtId="3" fontId="2" fillId="0" borderId="7" xfId="22" applyNumberFormat="1" applyBorder="1" applyAlignment="1">
      <alignment horizontal="center" vertical="center"/>
      <protection/>
    </xf>
    <xf numFmtId="3" fontId="2" fillId="0" borderId="11" xfId="22" applyNumberForma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 wrapText="1"/>
      <protection/>
    </xf>
    <xf numFmtId="3" fontId="2" fillId="0" borderId="1" xfId="22" applyNumberFormat="1" applyBorder="1" applyAlignment="1">
      <alignment horizontal="center" vertical="center"/>
      <protection/>
    </xf>
    <xf numFmtId="49" fontId="8" fillId="0" borderId="24" xfId="22" applyNumberFormat="1" applyFont="1" applyBorder="1" applyAlignment="1">
      <alignment horizontal="center"/>
      <protection/>
    </xf>
    <xf numFmtId="49" fontId="9" fillId="0" borderId="25" xfId="22" applyNumberFormat="1" applyFont="1" applyBorder="1" applyAlignment="1">
      <alignment horizontal="center" vertical="center"/>
      <protection/>
    </xf>
    <xf numFmtId="4" fontId="2" fillId="0" borderId="1" xfId="22" applyNumberFormat="1" applyBorder="1" applyAlignment="1">
      <alignment vertical="center"/>
      <protection/>
    </xf>
    <xf numFmtId="4" fontId="2" fillId="0" borderId="4" xfId="22" applyNumberFormat="1" applyBorder="1" applyAlignment="1">
      <alignment vertical="center"/>
      <protection/>
    </xf>
    <xf numFmtId="4" fontId="9" fillId="0" borderId="7" xfId="22" applyNumberFormat="1" applyFont="1" applyBorder="1" applyAlignment="1">
      <alignment vertical="center"/>
      <protection/>
    </xf>
    <xf numFmtId="4" fontId="2" fillId="0" borderId="6" xfId="22" applyNumberFormat="1" applyBorder="1" applyAlignment="1">
      <alignment vertical="center"/>
      <protection/>
    </xf>
    <xf numFmtId="4" fontId="2" fillId="0" borderId="5" xfId="22" applyNumberFormat="1" applyBorder="1" applyAlignment="1">
      <alignment vertical="center"/>
      <protection/>
    </xf>
    <xf numFmtId="0" fontId="7" fillId="0" borderId="26" xfId="22" applyFont="1" applyBorder="1" applyAlignment="1">
      <alignment horizontal="center" vertical="center"/>
      <protection/>
    </xf>
    <xf numFmtId="49" fontId="9" fillId="0" borderId="23" xfId="22" applyNumberFormat="1" applyFont="1" applyBorder="1" applyAlignment="1">
      <alignment horizontal="center" vertical="center"/>
      <protection/>
    </xf>
    <xf numFmtId="4" fontId="2" fillId="0" borderId="7" xfId="22" applyNumberFormat="1" applyBorder="1" applyAlignment="1">
      <alignment vertical="center"/>
      <protection/>
    </xf>
    <xf numFmtId="4" fontId="6" fillId="0" borderId="0" xfId="22" applyNumberFormat="1" applyFont="1">
      <alignment/>
      <protection/>
    </xf>
    <xf numFmtId="3" fontId="9" fillId="0" borderId="9" xfId="22" applyNumberFormat="1" applyFont="1" applyBorder="1" applyAlignment="1">
      <alignment horizontal="center" vertical="center"/>
      <protection/>
    </xf>
    <xf numFmtId="49" fontId="2" fillId="0" borderId="17" xfId="22" applyNumberFormat="1" applyBorder="1" applyAlignment="1">
      <alignment horizontal="center" vertical="center"/>
      <protection/>
    </xf>
    <xf numFmtId="0" fontId="2" fillId="0" borderId="7" xfId="22" applyBorder="1" applyAlignment="1">
      <alignment vertical="center" wrapText="1"/>
      <protection/>
    </xf>
    <xf numFmtId="0" fontId="17" fillId="0" borderId="22" xfId="19" applyFont="1" applyBorder="1" applyAlignment="1">
      <alignment vertical="top"/>
      <protection/>
    </xf>
    <xf numFmtId="3" fontId="17" fillId="0" borderId="0" xfId="19" applyNumberFormat="1" applyFont="1">
      <alignment/>
      <protection/>
    </xf>
    <xf numFmtId="0" fontId="17" fillId="0" borderId="0" xfId="19" applyFont="1">
      <alignment/>
      <protection/>
    </xf>
    <xf numFmtId="0" fontId="18" fillId="0" borderId="22" xfId="19" applyFont="1" applyBorder="1" applyAlignment="1">
      <alignment horizontal="right" vertical="center" wrapText="1"/>
      <protection/>
    </xf>
    <xf numFmtId="0" fontId="18" fillId="0" borderId="27" xfId="19" applyFont="1" applyBorder="1" applyAlignment="1">
      <alignment horizontal="right" vertical="center" wrapText="1"/>
      <protection/>
    </xf>
    <xf numFmtId="3" fontId="18" fillId="0" borderId="9" xfId="19" applyNumberFormat="1" applyFont="1" applyFill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3" fontId="20" fillId="0" borderId="5" xfId="19" applyNumberFormat="1" applyFont="1" applyFill="1" applyBorder="1" applyAlignment="1">
      <alignment horizontal="center" vertical="center"/>
      <protection/>
    </xf>
    <xf numFmtId="3" fontId="17" fillId="0" borderId="28" xfId="19" applyNumberFormat="1" applyFont="1" applyBorder="1" applyAlignment="1">
      <alignment horizontal="center"/>
      <protection/>
    </xf>
    <xf numFmtId="3" fontId="20" fillId="0" borderId="20" xfId="19" applyNumberFormat="1" applyFont="1" applyBorder="1" applyAlignment="1">
      <alignment horizontal="center"/>
      <protection/>
    </xf>
    <xf numFmtId="0" fontId="15" fillId="0" borderId="19" xfId="22" applyFont="1" applyBorder="1" applyAlignment="1">
      <alignment horizontal="right" vertical="center" wrapText="1"/>
      <protection/>
    </xf>
    <xf numFmtId="49" fontId="9" fillId="0" borderId="15" xfId="22" applyNumberFormat="1" applyFont="1" applyBorder="1" applyAlignment="1">
      <alignment horizontal="center" vertical="center"/>
      <protection/>
    </xf>
    <xf numFmtId="3" fontId="9" fillId="0" borderId="4" xfId="22" applyNumberFormat="1" applyFont="1" applyBorder="1" applyAlignment="1">
      <alignment vertical="center"/>
      <protection/>
    </xf>
    <xf numFmtId="0" fontId="15" fillId="0" borderId="13" xfId="22" applyFont="1" applyBorder="1" applyAlignment="1">
      <alignment horizontal="right" vertical="center" wrapText="1"/>
      <protection/>
    </xf>
    <xf numFmtId="49" fontId="9" fillId="0" borderId="29" xfId="22" applyNumberFormat="1" applyFont="1" applyBorder="1" applyAlignment="1">
      <alignment horizontal="center" vertical="center"/>
      <protection/>
    </xf>
    <xf numFmtId="0" fontId="2" fillId="0" borderId="11" xfId="22" applyBorder="1" applyAlignment="1">
      <alignment vertical="center"/>
      <protection/>
    </xf>
    <xf numFmtId="0" fontId="2" fillId="0" borderId="9" xfId="22" applyBorder="1" applyAlignment="1">
      <alignment vertical="center"/>
      <protection/>
    </xf>
    <xf numFmtId="0" fontId="2" fillId="0" borderId="14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3" fontId="15" fillId="0" borderId="9" xfId="22" applyNumberFormat="1" applyFont="1" applyBorder="1" applyAlignment="1">
      <alignment vertical="center"/>
      <protection/>
    </xf>
    <xf numFmtId="3" fontId="2" fillId="0" borderId="7" xfId="22" applyNumberFormat="1" applyBorder="1" applyAlignment="1">
      <alignment horizontal="righ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0" xfId="22" applyBorder="1">
      <alignment/>
      <protection/>
    </xf>
    <xf numFmtId="3" fontId="11" fillId="0" borderId="0" xfId="22" applyNumberFormat="1" applyFont="1" applyAlignment="1">
      <alignment vertical="center"/>
      <protection/>
    </xf>
    <xf numFmtId="0" fontId="15" fillId="0" borderId="30" xfId="22" applyFont="1" applyBorder="1" applyAlignment="1">
      <alignment horizontal="right" vertical="center" wrapText="1"/>
      <protection/>
    </xf>
    <xf numFmtId="3" fontId="20" fillId="0" borderId="28" xfId="19" applyNumberFormat="1" applyFont="1" applyFill="1" applyBorder="1" applyAlignment="1">
      <alignment horizontal="center" vertical="center"/>
      <protection/>
    </xf>
    <xf numFmtId="3" fontId="9" fillId="0" borderId="28" xfId="22" applyNumberFormat="1" applyFont="1" applyBorder="1" applyAlignment="1">
      <alignment vertical="center"/>
      <protection/>
    </xf>
    <xf numFmtId="0" fontId="2" fillId="0" borderId="9" xfId="22" applyFont="1" applyBorder="1" applyAlignment="1">
      <alignment vertical="center" wrapText="1"/>
      <protection/>
    </xf>
    <xf numFmtId="3" fontId="20" fillId="0" borderId="6" xfId="19" applyNumberFormat="1" applyFont="1" applyFill="1" applyBorder="1" applyAlignment="1">
      <alignment horizontal="center" vertical="center"/>
      <protection/>
    </xf>
    <xf numFmtId="0" fontId="2" fillId="0" borderId="29" xfId="22" applyBorder="1" applyAlignment="1">
      <alignment vertical="center" wrapText="1"/>
      <protection/>
    </xf>
    <xf numFmtId="3" fontId="2" fillId="0" borderId="29" xfId="22" applyNumberFormat="1" applyBorder="1" applyAlignment="1">
      <alignment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2" fillId="0" borderId="11" xfId="22" applyBorder="1" applyAlignment="1">
      <alignment vertical="center" wrapText="1"/>
      <protection/>
    </xf>
    <xf numFmtId="3" fontId="2" fillId="0" borderId="11" xfId="22" applyNumberFormat="1" applyBorder="1" applyAlignment="1">
      <alignment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3" fontId="20" fillId="0" borderId="8" xfId="19" applyNumberFormat="1" applyFont="1" applyFill="1" applyBorder="1" applyAlignment="1">
      <alignment horizontal="center" vertical="center"/>
      <protection/>
    </xf>
    <xf numFmtId="49" fontId="9" fillId="0" borderId="22" xfId="22" applyNumberFormat="1" applyFont="1" applyBorder="1" applyAlignment="1">
      <alignment horizontal="center" vertical="center"/>
      <protection/>
    </xf>
    <xf numFmtId="3" fontId="21" fillId="0" borderId="5" xfId="22" applyNumberFormat="1" applyFont="1" applyBorder="1" applyAlignment="1">
      <alignment horizontal="center" vertical="center"/>
      <protection/>
    </xf>
    <xf numFmtId="49" fontId="2" fillId="0" borderId="31" xfId="22" applyNumberFormat="1" applyBorder="1" applyAlignment="1">
      <alignment horizontal="center" vertical="center"/>
      <protection/>
    </xf>
    <xf numFmtId="3" fontId="2" fillId="0" borderId="28" xfId="22" applyNumberFormat="1" applyBorder="1" applyAlignment="1">
      <alignment vertical="center"/>
      <protection/>
    </xf>
    <xf numFmtId="49" fontId="2" fillId="0" borderId="32" xfId="22" applyNumberFormat="1" applyBorder="1" applyAlignment="1">
      <alignment horizontal="center" vertical="center"/>
      <protection/>
    </xf>
    <xf numFmtId="3" fontId="2" fillId="0" borderId="33" xfId="22" applyNumberForma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0" fontId="20" fillId="0" borderId="33" xfId="22" applyFont="1" applyBorder="1" applyAlignment="1">
      <alignment horizontal="right" vertical="center" wrapText="1"/>
      <protection/>
    </xf>
    <xf numFmtId="0" fontId="20" fillId="0" borderId="19" xfId="22" applyFont="1" applyBorder="1" applyAlignment="1">
      <alignment horizontal="right" vertical="center" wrapText="1"/>
      <protection/>
    </xf>
    <xf numFmtId="0" fontId="2" fillId="0" borderId="21" xfId="22" applyBorder="1" applyAlignment="1">
      <alignment horizontal="center"/>
      <protection/>
    </xf>
    <xf numFmtId="0" fontId="10" fillId="0" borderId="22" xfId="22" applyFont="1" applyBorder="1" applyAlignment="1">
      <alignment horizontal="center" vertical="center"/>
      <protection/>
    </xf>
    <xf numFmtId="49" fontId="2" fillId="0" borderId="25" xfId="22" applyNumberForma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3" fontId="2" fillId="0" borderId="9" xfId="22" applyNumberFormat="1" applyBorder="1" applyAlignment="1">
      <alignment horizontal="center" vertical="center"/>
      <protection/>
    </xf>
    <xf numFmtId="49" fontId="2" fillId="0" borderId="16" xfId="22" applyNumberForma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 wrapText="1"/>
      <protection/>
    </xf>
    <xf numFmtId="0" fontId="15" fillId="0" borderId="17" xfId="22" applyFont="1" applyBorder="1" applyAlignment="1">
      <alignment horizontal="right" vertical="center" wrapText="1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8" fillId="0" borderId="24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8" fillId="0" borderId="24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/>
      <protection/>
    </xf>
    <xf numFmtId="3" fontId="2" fillId="0" borderId="9" xfId="22" applyNumberFormat="1" applyBorder="1" applyAlignment="1">
      <alignment horizontal="right" vertical="center"/>
      <protection/>
    </xf>
    <xf numFmtId="3" fontId="20" fillId="0" borderId="9" xfId="19" applyNumberFormat="1" applyFont="1" applyFill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/>
      <protection/>
    </xf>
    <xf numFmtId="0" fontId="11" fillId="0" borderId="24" xfId="22" applyFont="1" applyBorder="1" applyAlignment="1">
      <alignment horizontal="center" vertical="center"/>
      <protection/>
    </xf>
    <xf numFmtId="49" fontId="2" fillId="0" borderId="11" xfId="22" applyNumberFormat="1" applyBorder="1" applyAlignment="1">
      <alignment horizontal="center" vertical="center"/>
      <protection/>
    </xf>
    <xf numFmtId="4" fontId="11" fillId="0" borderId="2" xfId="22" applyNumberFormat="1" applyFont="1" applyBorder="1" applyAlignment="1">
      <alignment vertical="center"/>
      <protection/>
    </xf>
    <xf numFmtId="4" fontId="2" fillId="0" borderId="9" xfId="22" applyNumberFormat="1" applyBorder="1" applyAlignment="1">
      <alignment vertical="center"/>
      <protection/>
    </xf>
    <xf numFmtId="4" fontId="8" fillId="0" borderId="2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0" fontId="12" fillId="0" borderId="14" xfId="22" applyFont="1" applyBorder="1" applyAlignment="1">
      <alignment horizontal="center" vertical="center"/>
      <protection/>
    </xf>
    <xf numFmtId="4" fontId="15" fillId="0" borderId="5" xfId="19" applyNumberFormat="1" applyFont="1" applyFill="1" applyBorder="1" applyAlignment="1">
      <alignment horizontal="center" vertical="center"/>
      <protection/>
    </xf>
    <xf numFmtId="4" fontId="0" fillId="0" borderId="0" xfId="23" applyNumberFormat="1">
      <alignment/>
      <protection/>
    </xf>
    <xf numFmtId="4" fontId="0" fillId="0" borderId="0" xfId="23" applyNumberFormat="1" applyAlignment="1">
      <alignment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15" fillId="0" borderId="33" xfId="22" applyFont="1" applyBorder="1" applyAlignment="1">
      <alignment horizontal="right" vertical="center" wrapText="1"/>
      <protection/>
    </xf>
    <xf numFmtId="4" fontId="8" fillId="0" borderId="0" xfId="22" applyNumberFormat="1" applyFont="1">
      <alignment/>
      <protection/>
    </xf>
    <xf numFmtId="49" fontId="0" fillId="0" borderId="13" xfId="22" applyNumberFormat="1" applyFont="1" applyBorder="1" applyAlignment="1">
      <alignment horizontal="center" vertical="center"/>
      <protection/>
    </xf>
    <xf numFmtId="49" fontId="0" fillId="0" borderId="19" xfId="22" applyNumberFormat="1" applyFont="1" applyBorder="1" applyAlignment="1">
      <alignment horizontal="center" vertical="center"/>
      <protection/>
    </xf>
    <xf numFmtId="3" fontId="21" fillId="0" borderId="6" xfId="22" applyNumberFormat="1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left" vertical="center" wrapText="1"/>
      <protection/>
    </xf>
    <xf numFmtId="3" fontId="21" fillId="0" borderId="28" xfId="22" applyNumberFormat="1" applyFont="1" applyBorder="1" applyAlignment="1">
      <alignment horizontal="center" vertical="center"/>
      <protection/>
    </xf>
    <xf numFmtId="3" fontId="21" fillId="0" borderId="8" xfId="22" applyNumberFormat="1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10" fillId="0" borderId="8" xfId="22" applyNumberFormat="1" applyFont="1" applyBorder="1" applyAlignment="1">
      <alignment horizontal="center" vertical="center"/>
      <protection/>
    </xf>
    <xf numFmtId="0" fontId="15" fillId="0" borderId="27" xfId="22" applyFont="1" applyBorder="1" applyAlignment="1">
      <alignment horizontal="right" vertical="center" wrapText="1"/>
      <protection/>
    </xf>
    <xf numFmtId="3" fontId="8" fillId="0" borderId="35" xfId="22" applyNumberFormat="1" applyFont="1" applyBorder="1" applyAlignment="1">
      <alignment vertical="center"/>
      <protection/>
    </xf>
    <xf numFmtId="0" fontId="15" fillId="0" borderId="12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3" fontId="20" fillId="0" borderId="1" xfId="19" applyNumberFormat="1" applyFont="1" applyFill="1" applyBorder="1" applyAlignment="1">
      <alignment horizontal="center" vertical="center"/>
      <protection/>
    </xf>
    <xf numFmtId="0" fontId="2" fillId="0" borderId="22" xfId="22" applyBorder="1" applyAlignment="1">
      <alignment horizontal="center" vertical="center"/>
      <protection/>
    </xf>
    <xf numFmtId="49" fontId="2" fillId="0" borderId="22" xfId="22" applyNumberForma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15" fillId="0" borderId="36" xfId="22" applyFont="1" applyBorder="1" applyAlignment="1">
      <alignment vertical="center" wrapText="1"/>
      <protection/>
    </xf>
    <xf numFmtId="0" fontId="15" fillId="0" borderId="28" xfId="22" applyFont="1" applyBorder="1" applyAlignment="1">
      <alignment horizontal="center" vertical="center" wrapText="1"/>
      <protection/>
    </xf>
    <xf numFmtId="0" fontId="15" fillId="0" borderId="37" xfId="22" applyFont="1" applyBorder="1" applyAlignment="1">
      <alignment vertical="center" wrapText="1"/>
      <protection/>
    </xf>
    <xf numFmtId="0" fontId="15" fillId="0" borderId="5" xfId="22" applyFont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right" vertical="center" wrapText="1"/>
      <protection/>
    </xf>
    <xf numFmtId="0" fontId="15" fillId="0" borderId="38" xfId="22" applyFont="1" applyBorder="1" applyAlignment="1">
      <alignment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49" fontId="12" fillId="0" borderId="13" xfId="22" applyNumberFormat="1" applyFont="1" applyBorder="1" applyAlignment="1">
      <alignment horizontal="center" vertical="center"/>
      <protection/>
    </xf>
    <xf numFmtId="49" fontId="12" fillId="0" borderId="17" xfId="22" applyNumberFormat="1" applyFont="1" applyBorder="1" applyAlignment="1">
      <alignment horizontal="center" vertical="center"/>
      <protection/>
    </xf>
    <xf numFmtId="0" fontId="15" fillId="0" borderId="20" xfId="22" applyFont="1" applyBorder="1" applyAlignment="1">
      <alignment horizontal="right" vertical="center" wrapText="1"/>
      <protection/>
    </xf>
    <xf numFmtId="3" fontId="2" fillId="0" borderId="7" xfId="22" applyNumberFormat="1" applyFont="1" applyBorder="1" applyAlignment="1">
      <alignment vertical="center"/>
      <protection/>
    </xf>
    <xf numFmtId="0" fontId="15" fillId="0" borderId="23" xfId="22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2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/>
    </xf>
    <xf numFmtId="49" fontId="2" fillId="0" borderId="28" xfId="22" applyNumberFormat="1" applyBorder="1" applyAlignment="1">
      <alignment horizontal="center" vertical="center"/>
      <protection/>
    </xf>
    <xf numFmtId="49" fontId="2" fillId="0" borderId="28" xfId="22" applyNumberFormat="1" applyFont="1" applyBorder="1" applyAlignment="1">
      <alignment horizontal="center" vertical="center"/>
      <protection/>
    </xf>
    <xf numFmtId="0" fontId="2" fillId="0" borderId="28" xfId="22" applyBorder="1" applyAlignment="1">
      <alignment vertical="center"/>
      <protection/>
    </xf>
    <xf numFmtId="49" fontId="2" fillId="0" borderId="8" xfId="22" applyNumberFormat="1" applyFont="1" applyBorder="1" applyAlignment="1">
      <alignment horizontal="center" vertical="center"/>
      <protection/>
    </xf>
    <xf numFmtId="49" fontId="2" fillId="0" borderId="10" xfId="22" applyNumberFormat="1" applyBorder="1" applyAlignment="1">
      <alignment horizontal="center" vertical="center"/>
      <protection/>
    </xf>
    <xf numFmtId="4" fontId="13" fillId="0" borderId="2" xfId="22" applyNumberFormat="1" applyFont="1" applyBorder="1" applyAlignment="1">
      <alignment vertical="center"/>
      <protection/>
    </xf>
    <xf numFmtId="0" fontId="20" fillId="0" borderId="28" xfId="22" applyFont="1" applyBorder="1" applyAlignment="1">
      <alignment horizontal="center" vertical="center" wrapText="1"/>
      <protection/>
    </xf>
    <xf numFmtId="0" fontId="20" fillId="0" borderId="1" xfId="22" applyFont="1" applyBorder="1" applyAlignment="1">
      <alignment horizontal="center" vertical="center" wrapText="1"/>
      <protection/>
    </xf>
    <xf numFmtId="3" fontId="20" fillId="0" borderId="9" xfId="22" applyNumberFormat="1" applyFont="1" applyBorder="1" applyAlignment="1">
      <alignment horizontal="center" vertical="center"/>
      <protection/>
    </xf>
    <xf numFmtId="0" fontId="15" fillId="0" borderId="28" xfId="22" applyFont="1" applyBorder="1" applyAlignment="1">
      <alignment vertical="center" wrapText="1"/>
      <protection/>
    </xf>
    <xf numFmtId="0" fontId="15" fillId="0" borderId="8" xfId="22" applyFont="1" applyBorder="1" applyAlignment="1">
      <alignment vertical="center" wrapText="1"/>
      <protection/>
    </xf>
    <xf numFmtId="3" fontId="20" fillId="0" borderId="28" xfId="22" applyNumberFormat="1" applyFont="1" applyBorder="1" applyAlignment="1">
      <alignment horizontal="center" vertical="center" wrapText="1"/>
      <protection/>
    </xf>
    <xf numFmtId="3" fontId="20" fillId="0" borderId="8" xfId="22" applyNumberFormat="1" applyFont="1" applyBorder="1" applyAlignment="1">
      <alignment horizontal="center" vertical="center" wrapText="1"/>
      <protection/>
    </xf>
    <xf numFmtId="3" fontId="21" fillId="0" borderId="7" xfId="22" applyNumberFormat="1" applyFont="1" applyBorder="1" applyAlignment="1">
      <alignment horizontal="center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center" vertical="center"/>
      <protection/>
    </xf>
    <xf numFmtId="49" fontId="9" fillId="0" borderId="27" xfId="22" applyNumberFormat="1" applyFont="1" applyBorder="1" applyAlignment="1">
      <alignment horizontal="center" vertical="center"/>
      <protection/>
    </xf>
    <xf numFmtId="3" fontId="21" fillId="0" borderId="19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3" fontId="21" fillId="0" borderId="9" xfId="22" applyNumberFormat="1" applyFont="1" applyBorder="1" applyAlignment="1">
      <alignment horizontal="center" vertical="center"/>
      <protection/>
    </xf>
    <xf numFmtId="49" fontId="2" fillId="0" borderId="30" xfId="22" applyNumberForma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center" wrapText="1"/>
      <protection/>
    </xf>
    <xf numFmtId="3" fontId="20" fillId="0" borderId="39" xfId="22" applyNumberFormat="1" applyFont="1" applyBorder="1" applyAlignment="1">
      <alignment horizontal="center" vertical="center" wrapText="1"/>
      <protection/>
    </xf>
    <xf numFmtId="0" fontId="15" fillId="0" borderId="27" xfId="19" applyFont="1" applyBorder="1" applyAlignment="1">
      <alignment horizontal="right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/>
      <protection/>
    </xf>
    <xf numFmtId="0" fontId="10" fillId="0" borderId="20" xfId="22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 wrapText="1"/>
      <protection/>
    </xf>
    <xf numFmtId="0" fontId="15" fillId="0" borderId="32" xfId="22" applyFont="1" applyBorder="1" applyAlignment="1">
      <alignment vertical="center" wrapText="1"/>
      <protection/>
    </xf>
    <xf numFmtId="0" fontId="2" fillId="0" borderId="8" xfId="22" applyBorder="1" applyAlignment="1">
      <alignment vertical="top" wrapText="1"/>
      <protection/>
    </xf>
    <xf numFmtId="0" fontId="2" fillId="0" borderId="9" xfId="22" applyFont="1" applyBorder="1" applyAlignment="1">
      <alignment vertical="top" wrapText="1"/>
      <protection/>
    </xf>
    <xf numFmtId="3" fontId="21" fillId="0" borderId="16" xfId="22" applyNumberFormat="1" applyFont="1" applyBorder="1" applyAlignment="1">
      <alignment horizontal="center" vertical="center"/>
      <protection/>
    </xf>
    <xf numFmtId="49" fontId="9" fillId="0" borderId="14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 wrapText="1"/>
      <protection/>
    </xf>
    <xf numFmtId="0" fontId="15" fillId="0" borderId="40" xfId="22" applyFont="1" applyBorder="1" applyAlignment="1">
      <alignment horizontal="right" vertical="top" wrapText="1"/>
      <protection/>
    </xf>
    <xf numFmtId="3" fontId="20" fillId="0" borderId="33" xfId="22" applyNumberFormat="1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/>
      <protection/>
    </xf>
    <xf numFmtId="0" fontId="15" fillId="0" borderId="20" xfId="22" applyFont="1" applyBorder="1" applyAlignment="1">
      <alignment horizontal="left" vertical="center" wrapText="1"/>
      <protection/>
    </xf>
    <xf numFmtId="3" fontId="20" fillId="0" borderId="20" xfId="19" applyNumberFormat="1" applyFont="1" applyFill="1" applyBorder="1" applyAlignment="1">
      <alignment horizontal="center" vertical="center"/>
      <protection/>
    </xf>
    <xf numFmtId="0" fontId="9" fillId="0" borderId="26" xfId="22" applyFont="1" applyBorder="1" applyAlignment="1">
      <alignment horizontal="center"/>
      <protection/>
    </xf>
    <xf numFmtId="49" fontId="0" fillId="0" borderId="7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left" vertical="center" wrapText="1"/>
      <protection/>
    </xf>
    <xf numFmtId="0" fontId="9" fillId="0" borderId="31" xfId="22" applyFont="1" applyBorder="1" applyAlignment="1">
      <alignment vertical="center"/>
      <protection/>
    </xf>
    <xf numFmtId="3" fontId="20" fillId="0" borderId="9" xfId="22" applyNumberFormat="1" applyFont="1" applyBorder="1" applyAlignment="1">
      <alignment horizontal="center" vertical="center" wrapText="1"/>
      <protection/>
    </xf>
    <xf numFmtId="3" fontId="21" fillId="0" borderId="33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 wrapText="1"/>
      <protection/>
    </xf>
    <xf numFmtId="3" fontId="20" fillId="0" borderId="19" xfId="22" applyNumberFormat="1" applyFont="1" applyBorder="1" applyAlignment="1">
      <alignment horizontal="center" vertical="center" wrapText="1"/>
      <protection/>
    </xf>
    <xf numFmtId="3" fontId="20" fillId="0" borderId="20" xfId="22" applyNumberFormat="1" applyFont="1" applyBorder="1" applyAlignment="1">
      <alignment horizontal="center" vertical="center" wrapText="1"/>
      <protection/>
    </xf>
    <xf numFmtId="3" fontId="20" fillId="0" borderId="28" xfId="19" applyNumberFormat="1" applyFont="1" applyBorder="1" applyAlignment="1">
      <alignment horizontal="center"/>
      <protection/>
    </xf>
    <xf numFmtId="3" fontId="20" fillId="0" borderId="28" xfId="22" applyNumberFormat="1" applyFont="1" applyBorder="1" applyAlignment="1">
      <alignment vertical="center" wrapText="1"/>
      <protection/>
    </xf>
    <xf numFmtId="3" fontId="20" fillId="0" borderId="1" xfId="22" applyNumberFormat="1" applyFont="1" applyBorder="1" applyAlignment="1">
      <alignment horizontal="center" vertical="center" wrapText="1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2" fontId="9" fillId="0" borderId="30" xfId="22" applyNumberFormat="1" applyFont="1" applyBorder="1" applyAlignment="1">
      <alignment horizontal="center" vertical="center"/>
      <protection/>
    </xf>
    <xf numFmtId="2" fontId="15" fillId="0" borderId="30" xfId="22" applyNumberFormat="1" applyFont="1" applyBorder="1" applyAlignment="1">
      <alignment horizontal="right" vertical="center" wrapText="1"/>
      <protection/>
    </xf>
    <xf numFmtId="3" fontId="15" fillId="0" borderId="28" xfId="22" applyNumberFormat="1" applyFont="1" applyBorder="1" applyAlignment="1">
      <alignment horizontal="center" vertical="center" wrapText="1"/>
      <protection/>
    </xf>
    <xf numFmtId="3" fontId="15" fillId="0" borderId="33" xfId="22" applyNumberFormat="1" applyFont="1" applyBorder="1" applyAlignment="1">
      <alignment horizontal="center" vertical="center" wrapText="1"/>
      <protection/>
    </xf>
    <xf numFmtId="3" fontId="15" fillId="0" borderId="9" xfId="22" applyNumberFormat="1" applyFont="1" applyBorder="1" applyAlignment="1">
      <alignment horizontal="center" vertical="center" wrapText="1"/>
      <protection/>
    </xf>
    <xf numFmtId="3" fontId="15" fillId="0" borderId="20" xfId="22" applyNumberFormat="1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 wrapText="1"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3" fontId="25" fillId="0" borderId="0" xfId="24" applyNumberFormat="1" applyFont="1">
      <alignment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24" applyFont="1" applyAlignment="1">
      <alignment textRotation="180"/>
      <protection/>
    </xf>
    <xf numFmtId="0" fontId="26" fillId="2" borderId="41" xfId="24" applyFont="1" applyFill="1" applyBorder="1" applyAlignment="1">
      <alignment horizontal="center" vertical="center" wrapText="1"/>
      <protection/>
    </xf>
    <xf numFmtId="0" fontId="25" fillId="0" borderId="0" xfId="24" applyFont="1" applyAlignment="1">
      <alignment vertical="center" wrapText="1"/>
      <protection/>
    </xf>
    <xf numFmtId="0" fontId="26" fillId="2" borderId="31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27" fillId="0" borderId="42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3" fontId="22" fillId="0" borderId="11" xfId="24" applyNumberFormat="1" applyFont="1" applyFill="1" applyBorder="1" applyAlignment="1">
      <alignment horizontal="center" vertical="center" wrapText="1"/>
      <protection/>
    </xf>
    <xf numFmtId="0" fontId="22" fillId="0" borderId="11" xfId="24" applyFont="1" applyFill="1" applyBorder="1" applyAlignment="1">
      <alignment horizontal="center" vertical="center" wrapText="1"/>
      <protection/>
    </xf>
    <xf numFmtId="0" fontId="22" fillId="0" borderId="43" xfId="24" applyFont="1" applyFill="1" applyBorder="1" applyAlignment="1">
      <alignment horizontal="center" vertical="center" wrapText="1"/>
      <protection/>
    </xf>
    <xf numFmtId="0" fontId="27" fillId="0" borderId="0" xfId="24" applyFont="1" applyFill="1" applyAlignment="1">
      <alignment horizontal="center" textRotation="180"/>
      <protection/>
    </xf>
    <xf numFmtId="0" fontId="27" fillId="0" borderId="0" xfId="24" applyFont="1" applyFill="1" applyAlignment="1">
      <alignment horizontal="center" vertical="center" wrapText="1"/>
      <protection/>
    </xf>
    <xf numFmtId="3" fontId="26" fillId="0" borderId="2" xfId="24" applyNumberFormat="1" applyFont="1" applyFill="1" applyBorder="1" applyAlignment="1">
      <alignment vertical="center" wrapText="1"/>
      <protection/>
    </xf>
    <xf numFmtId="3" fontId="26" fillId="0" borderId="44" xfId="24" applyNumberFormat="1" applyFont="1" applyFill="1" applyBorder="1" applyAlignment="1">
      <alignment vertical="center" wrapText="1"/>
      <protection/>
    </xf>
    <xf numFmtId="3" fontId="2" fillId="0" borderId="18" xfId="24" applyNumberFormat="1" applyFont="1" applyFill="1" applyBorder="1" applyAlignment="1">
      <alignment vertical="center" wrapText="1"/>
      <protection/>
    </xf>
    <xf numFmtId="0" fontId="26" fillId="0" borderId="0" xfId="24" applyFont="1" applyFill="1" applyAlignment="1">
      <alignment textRotation="180"/>
      <protection/>
    </xf>
    <xf numFmtId="0" fontId="25" fillId="0" borderId="0" xfId="24" applyFont="1" applyFill="1" applyAlignment="1">
      <alignment vertical="center" wrapText="1"/>
      <protection/>
    </xf>
    <xf numFmtId="3" fontId="5" fillId="0" borderId="45" xfId="24" applyNumberFormat="1" applyFont="1" applyFill="1" applyBorder="1" applyAlignment="1">
      <alignment vertical="center" wrapText="1"/>
      <protection/>
    </xf>
    <xf numFmtId="3" fontId="5" fillId="0" borderId="46" xfId="24" applyNumberFormat="1" applyFont="1" applyFill="1" applyBorder="1" applyAlignment="1">
      <alignment vertical="center" wrapText="1"/>
      <protection/>
    </xf>
    <xf numFmtId="3" fontId="2" fillId="0" borderId="47" xfId="24" applyNumberFormat="1" applyFont="1" applyFill="1" applyBorder="1" applyAlignment="1">
      <alignment vertical="center" wrapText="1"/>
      <protection/>
    </xf>
    <xf numFmtId="0" fontId="2" fillId="0" borderId="48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vertical="center" wrapText="1"/>
      <protection/>
    </xf>
    <xf numFmtId="0" fontId="2" fillId="0" borderId="7" xfId="24" applyNumberFormat="1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vertical="center" wrapText="1"/>
      <protection/>
    </xf>
    <xf numFmtId="3" fontId="27" fillId="0" borderId="21" xfId="24" applyNumberFormat="1" applyFont="1" applyFill="1" applyBorder="1" applyAlignment="1">
      <alignment vertical="center" wrapText="1"/>
      <protection/>
    </xf>
    <xf numFmtId="0" fontId="2" fillId="0" borderId="49" xfId="24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horizontal="right" vertical="center" wrapText="1"/>
      <protection/>
    </xf>
    <xf numFmtId="3" fontId="28" fillId="0" borderId="7" xfId="24" applyNumberFormat="1" applyFont="1" applyFill="1" applyBorder="1" applyAlignment="1">
      <alignment horizontal="center" vertical="center" wrapText="1"/>
      <protection/>
    </xf>
    <xf numFmtId="0" fontId="2" fillId="0" borderId="9" xfId="24" applyNumberFormat="1" applyFont="1" applyFill="1" applyBorder="1" applyAlignment="1">
      <alignment horizontal="center" vertical="center" wrapText="1"/>
      <protection/>
    </xf>
    <xf numFmtId="3" fontId="23" fillId="0" borderId="9" xfId="24" applyNumberFormat="1" applyFont="1" applyFill="1" applyBorder="1" applyAlignment="1">
      <alignment vertical="center" wrapText="1"/>
      <protection/>
    </xf>
    <xf numFmtId="3" fontId="29" fillId="0" borderId="7" xfId="24" applyNumberFormat="1" applyFont="1" applyFill="1" applyBorder="1" applyAlignment="1">
      <alignment vertical="center" wrapText="1"/>
      <protection/>
    </xf>
    <xf numFmtId="3" fontId="27" fillId="0" borderId="12" xfId="24" applyNumberFormat="1" applyFont="1" applyFill="1" applyBorder="1" applyAlignment="1">
      <alignment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30" fillId="0" borderId="7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horizontal="left" vertical="center" wrapText="1"/>
      <protection/>
    </xf>
    <xf numFmtId="0" fontId="2" fillId="0" borderId="20" xfId="24" applyNumberFormat="1" applyFont="1" applyFill="1" applyBorder="1" applyAlignment="1">
      <alignment horizontal="center" vertical="center" wrapText="1"/>
      <protection/>
    </xf>
    <xf numFmtId="3" fontId="25" fillId="0" borderId="9" xfId="24" applyNumberFormat="1" applyFont="1" applyFill="1" applyBorder="1" applyAlignment="1">
      <alignment vertical="center" wrapText="1"/>
      <protection/>
    </xf>
    <xf numFmtId="3" fontId="25" fillId="0" borderId="21" xfId="24" applyNumberFormat="1" applyFont="1" applyFill="1" applyBorder="1" applyAlignment="1">
      <alignment vertical="center" wrapText="1"/>
      <protection/>
    </xf>
    <xf numFmtId="0" fontId="2" fillId="0" borderId="51" xfId="24" applyFont="1" applyFill="1" applyBorder="1" applyAlignment="1">
      <alignment horizontal="center" vertical="center" wrapText="1"/>
      <protection/>
    </xf>
    <xf numFmtId="0" fontId="2" fillId="0" borderId="52" xfId="24" applyFont="1" applyFill="1" applyBorder="1" applyAlignment="1">
      <alignment vertical="center" wrapText="1"/>
      <protection/>
    </xf>
    <xf numFmtId="1" fontId="2" fillId="0" borderId="53" xfId="24" applyNumberFormat="1" applyFont="1" applyFill="1" applyBorder="1" applyAlignment="1">
      <alignment horizontal="center" vertical="center" wrapText="1"/>
      <protection/>
    </xf>
    <xf numFmtId="3" fontId="25" fillId="0" borderId="52" xfId="24" applyNumberFormat="1" applyFont="1" applyFill="1" applyBorder="1" applyAlignment="1">
      <alignment vertical="center" wrapText="1"/>
      <protection/>
    </xf>
    <xf numFmtId="3" fontId="25" fillId="0" borderId="54" xfId="24" applyNumberFormat="1" applyFont="1" applyFill="1" applyBorder="1" applyAlignment="1">
      <alignment vertical="center" wrapText="1"/>
      <protection/>
    </xf>
    <xf numFmtId="3" fontId="2" fillId="0" borderId="55" xfId="24" applyNumberFormat="1" applyFont="1" applyFill="1" applyBorder="1" applyAlignment="1">
      <alignment vertical="center" wrapText="1"/>
      <protection/>
    </xf>
    <xf numFmtId="3" fontId="2" fillId="0" borderId="56" xfId="24" applyNumberFormat="1" applyFont="1" applyFill="1" applyBorder="1" applyAlignment="1">
      <alignment vertical="center" wrapText="1"/>
      <protection/>
    </xf>
    <xf numFmtId="0" fontId="25" fillId="0" borderId="0" xfId="24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" fillId="0" borderId="0" xfId="24" applyNumberFormat="1" applyFont="1" applyFill="1" applyBorder="1" applyAlignment="1">
      <alignment horizontal="center" vertical="center" wrapText="1"/>
      <protection/>
    </xf>
    <xf numFmtId="0" fontId="26" fillId="0" borderId="0" xfId="24" applyFont="1" applyBorder="1" applyAlignment="1">
      <alignment textRotation="180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7" fillId="0" borderId="48" xfId="24" applyFont="1" applyFill="1" applyBorder="1" applyAlignment="1">
      <alignment horizontal="center" vertical="center" wrapText="1"/>
      <protection/>
    </xf>
    <xf numFmtId="0" fontId="27" fillId="0" borderId="9" xfId="24" applyFont="1" applyFill="1" applyBorder="1" applyAlignment="1">
      <alignment horizontal="center" vertical="center" wrapText="1"/>
      <protection/>
    </xf>
    <xf numFmtId="3" fontId="22" fillId="0" borderId="9" xfId="24" applyNumberFormat="1" applyFont="1" applyFill="1" applyBorder="1" applyAlignment="1">
      <alignment horizontal="center" vertical="center" wrapText="1"/>
      <protection/>
    </xf>
    <xf numFmtId="0" fontId="22" fillId="0" borderId="9" xfId="24" applyFont="1" applyFill="1" applyBorder="1" applyAlignment="1">
      <alignment horizontal="center" vertical="center" wrapText="1"/>
      <protection/>
    </xf>
    <xf numFmtId="3" fontId="26" fillId="0" borderId="2" xfId="21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textRotation="180"/>
      <protection/>
    </xf>
    <xf numFmtId="0" fontId="25" fillId="0" borderId="0" xfId="21" applyFont="1" applyFill="1" applyAlignment="1">
      <alignment vertical="center" wrapText="1"/>
      <protection/>
    </xf>
    <xf numFmtId="3" fontId="5" fillId="0" borderId="57" xfId="21" applyNumberFormat="1" applyFont="1" applyFill="1" applyBorder="1" applyAlignment="1">
      <alignment vertical="center" wrapText="1"/>
      <protection/>
    </xf>
    <xf numFmtId="0" fontId="2" fillId="0" borderId="58" xfId="24" applyFont="1" applyFill="1" applyBorder="1" applyAlignment="1">
      <alignment vertical="center" wrapText="1"/>
      <protection/>
    </xf>
    <xf numFmtId="0" fontId="2" fillId="0" borderId="59" xfId="24" applyFont="1" applyFill="1" applyBorder="1" applyAlignment="1">
      <alignment horizontal="center" vertical="center" wrapText="1"/>
      <protection/>
    </xf>
    <xf numFmtId="0" fontId="2" fillId="0" borderId="60" xfId="24" applyFont="1" applyFill="1" applyBorder="1" applyAlignment="1">
      <alignment vertical="center" wrapText="1"/>
      <protection/>
    </xf>
    <xf numFmtId="1" fontId="2" fillId="0" borderId="60" xfId="24" applyNumberFormat="1" applyFont="1" applyFill="1" applyBorder="1" applyAlignment="1">
      <alignment horizontal="center" vertical="center" wrapText="1"/>
      <protection/>
    </xf>
    <xf numFmtId="3" fontId="25" fillId="0" borderId="60" xfId="24" applyNumberFormat="1" applyFont="1" applyFill="1" applyBorder="1" applyAlignment="1">
      <alignment vertical="center" wrapText="1"/>
      <protection/>
    </xf>
    <xf numFmtId="3" fontId="27" fillId="0" borderId="60" xfId="24" applyNumberFormat="1" applyFont="1" applyFill="1" applyBorder="1" applyAlignment="1">
      <alignment vertical="center" wrapText="1"/>
      <protection/>
    </xf>
    <xf numFmtId="0" fontId="2" fillId="0" borderId="0" xfId="24" applyFont="1" applyBorder="1">
      <alignment/>
      <protection/>
    </xf>
    <xf numFmtId="0" fontId="27" fillId="0" borderId="7" xfId="24" applyFont="1" applyFill="1" applyBorder="1" applyAlignment="1">
      <alignment horizontal="center" vertical="center" wrapText="1"/>
      <protection/>
    </xf>
    <xf numFmtId="3" fontId="22" fillId="0" borderId="7" xfId="24" applyNumberFormat="1" applyFont="1" applyFill="1" applyBorder="1" applyAlignment="1">
      <alignment horizontal="center" vertical="center" wrapText="1"/>
      <protection/>
    </xf>
    <xf numFmtId="0" fontId="22" fillId="0" borderId="7" xfId="24" applyFont="1" applyFill="1" applyBorder="1" applyAlignment="1">
      <alignment horizontal="center" vertical="center" wrapText="1"/>
      <protection/>
    </xf>
    <xf numFmtId="0" fontId="2" fillId="0" borderId="9" xfId="24" applyFont="1" applyFill="1" applyBorder="1" applyAlignment="1">
      <alignment vertical="center" wrapText="1"/>
      <protection/>
    </xf>
    <xf numFmtId="1" fontId="2" fillId="0" borderId="9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vertical="center" wrapText="1"/>
      <protection/>
    </xf>
    <xf numFmtId="1" fontId="2" fillId="0" borderId="7" xfId="24" applyNumberFormat="1" applyFont="1" applyFill="1" applyBorder="1" applyAlignment="1">
      <alignment horizontal="center" vertical="center" wrapText="1"/>
      <protection/>
    </xf>
    <xf numFmtId="3" fontId="27" fillId="0" borderId="7" xfId="24" applyNumberFormat="1" applyFont="1" applyFill="1" applyBorder="1" applyAlignment="1">
      <alignment vertical="center" wrapText="1"/>
      <protection/>
    </xf>
    <xf numFmtId="0" fontId="2" fillId="0" borderId="61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vertical="center" wrapText="1"/>
      <protection/>
    </xf>
    <xf numFmtId="1" fontId="2" fillId="0" borderId="10" xfId="24" applyNumberFormat="1" applyFont="1" applyFill="1" applyBorder="1" applyAlignment="1">
      <alignment vertical="center" wrapText="1"/>
      <protection/>
    </xf>
    <xf numFmtId="3" fontId="25" fillId="0" borderId="10" xfId="24" applyNumberFormat="1" applyFont="1" applyFill="1" applyBorder="1" applyAlignment="1">
      <alignment vertical="center" wrapText="1"/>
      <protection/>
    </xf>
    <xf numFmtId="3" fontId="25" fillId="0" borderId="62" xfId="24" applyNumberFormat="1" applyFont="1" applyFill="1" applyBorder="1" applyAlignment="1">
      <alignment vertical="center" wrapText="1"/>
      <protection/>
    </xf>
    <xf numFmtId="3" fontId="27" fillId="0" borderId="62" xfId="24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vertical="center" wrapText="1"/>
      <protection/>
    </xf>
    <xf numFmtId="3" fontId="5" fillId="0" borderId="63" xfId="24" applyNumberFormat="1" applyFont="1" applyFill="1" applyBorder="1" applyAlignment="1">
      <alignment vertical="center" wrapText="1"/>
      <protection/>
    </xf>
    <xf numFmtId="0" fontId="25" fillId="0" borderId="61" xfId="24" applyFont="1" applyFill="1" applyBorder="1" applyAlignment="1">
      <alignment horizontal="center" vertical="center" wrapText="1"/>
      <protection/>
    </xf>
    <xf numFmtId="1" fontId="2" fillId="0" borderId="20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left" vertical="center" wrapText="1"/>
      <protection/>
    </xf>
    <xf numFmtId="3" fontId="5" fillId="0" borderId="47" xfId="24" applyNumberFormat="1" applyFont="1" applyFill="1" applyBorder="1" applyAlignment="1">
      <alignment vertical="center" wrapText="1"/>
      <protection/>
    </xf>
    <xf numFmtId="0" fontId="26" fillId="0" borderId="64" xfId="24" applyFont="1" applyFill="1" applyBorder="1" applyAlignment="1">
      <alignment vertical="center" wrapText="1"/>
      <protection/>
    </xf>
    <xf numFmtId="3" fontId="26" fillId="0" borderId="65" xfId="24" applyNumberFormat="1" applyFont="1" applyFill="1" applyBorder="1" applyAlignment="1">
      <alignment vertical="center" wrapText="1"/>
      <protection/>
    </xf>
    <xf numFmtId="3" fontId="26" fillId="0" borderId="18" xfId="24" applyNumberFormat="1" applyFont="1" applyFill="1" applyBorder="1" applyAlignment="1">
      <alignment vertical="center" wrapText="1"/>
      <protection/>
    </xf>
    <xf numFmtId="0" fontId="20" fillId="0" borderId="0" xfId="24" applyFont="1" applyAlignment="1">
      <alignment vertical="top"/>
      <protection/>
    </xf>
    <xf numFmtId="0" fontId="26" fillId="0" borderId="0" xfId="24" applyFont="1" applyAlignment="1">
      <alignment vertical="center" wrapText="1"/>
      <protection/>
    </xf>
    <xf numFmtId="3" fontId="26" fillId="0" borderId="0" xfId="24" applyNumberFormat="1" applyFont="1" applyBorder="1" applyAlignment="1">
      <alignment vertical="center" wrapText="1"/>
      <protection/>
    </xf>
    <xf numFmtId="0" fontId="32" fillId="0" borderId="0" xfId="24" applyFont="1">
      <alignment/>
      <protection/>
    </xf>
    <xf numFmtId="3" fontId="32" fillId="0" borderId="0" xfId="24" applyNumberFormat="1" applyFont="1">
      <alignment/>
      <protection/>
    </xf>
    <xf numFmtId="0" fontId="32" fillId="0" borderId="0" xfId="24" applyFont="1" applyAlignment="1">
      <alignment horizontal="right"/>
      <protection/>
    </xf>
    <xf numFmtId="0" fontId="33" fillId="0" borderId="0" xfId="24" applyFont="1">
      <alignment/>
      <protection/>
    </xf>
    <xf numFmtId="3" fontId="17" fillId="0" borderId="0" xfId="24" applyNumberFormat="1" applyFont="1">
      <alignment/>
      <protection/>
    </xf>
    <xf numFmtId="3" fontId="2" fillId="0" borderId="50" xfId="24" applyNumberFormat="1" applyFont="1" applyFill="1" applyBorder="1" applyAlignment="1">
      <alignment vertical="center" wrapText="1"/>
      <protection/>
    </xf>
    <xf numFmtId="3" fontId="2" fillId="0" borderId="66" xfId="24" applyNumberFormat="1" applyFont="1" applyFill="1" applyBorder="1" applyAlignment="1">
      <alignment horizontal="center" vertical="center" wrapText="1"/>
      <protection/>
    </xf>
    <xf numFmtId="3" fontId="2" fillId="0" borderId="55" xfId="24" applyNumberFormat="1" applyFont="1" applyFill="1" applyBorder="1" applyAlignment="1">
      <alignment horizontal="center" vertical="center" wrapText="1"/>
      <protection/>
    </xf>
    <xf numFmtId="3" fontId="2" fillId="0" borderId="67" xfId="24" applyNumberFormat="1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3" fontId="6" fillId="2" borderId="26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0" fontId="26" fillId="2" borderId="26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0" fontId="26" fillId="2" borderId="34" xfId="24" applyFont="1" applyFill="1" applyBorder="1" applyAlignment="1">
      <alignment horizontal="center" vertical="center" wrapText="1"/>
      <protection/>
    </xf>
    <xf numFmtId="0" fontId="26" fillId="2" borderId="68" xfId="24" applyFont="1" applyFill="1" applyBorder="1" applyAlignment="1">
      <alignment horizontal="center" vertical="center" wrapText="1"/>
      <protection/>
    </xf>
    <xf numFmtId="0" fontId="31" fillId="2" borderId="69" xfId="24" applyFont="1" applyFill="1" applyBorder="1" applyAlignment="1">
      <alignment horizontal="center" vertical="center" wrapText="1"/>
      <protection/>
    </xf>
    <xf numFmtId="0" fontId="31" fillId="2" borderId="70" xfId="24" applyFont="1" applyFill="1" applyBorder="1" applyAlignment="1">
      <alignment horizontal="center" vertical="center" wrapText="1"/>
      <protection/>
    </xf>
    <xf numFmtId="3" fontId="20" fillId="0" borderId="14" xfId="22" applyNumberFormat="1" applyFont="1" applyBorder="1" applyAlignment="1">
      <alignment horizontal="center" vertical="center" wrapText="1"/>
      <protection/>
    </xf>
    <xf numFmtId="3" fontId="34" fillId="0" borderId="6" xfId="22" applyNumberFormat="1" applyFont="1" applyBorder="1" applyAlignment="1">
      <alignment horizontal="center" vertical="center"/>
      <protection/>
    </xf>
    <xf numFmtId="49" fontId="2" fillId="0" borderId="27" xfId="22" applyNumberFormat="1" applyBorder="1" applyAlignment="1">
      <alignment horizontal="center" vertical="center"/>
      <protection/>
    </xf>
    <xf numFmtId="49" fontId="2" fillId="0" borderId="71" xfId="22" applyNumberForma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3" fontId="2" fillId="0" borderId="15" xfId="22" applyNumberFormat="1" applyBorder="1" applyAlignment="1">
      <alignment vertical="center"/>
      <protection/>
    </xf>
    <xf numFmtId="4" fontId="9" fillId="0" borderId="0" xfId="22" applyNumberFormat="1" applyFont="1">
      <alignment/>
      <protection/>
    </xf>
    <xf numFmtId="0" fontId="15" fillId="0" borderId="30" xfId="22" applyFont="1" applyBorder="1" applyAlignment="1">
      <alignment vertical="center" wrapText="1"/>
      <protection/>
    </xf>
    <xf numFmtId="3" fontId="20" fillId="0" borderId="28" xfId="22" applyNumberFormat="1" applyFont="1" applyBorder="1" applyAlignment="1">
      <alignment horizontal="center" vertical="center"/>
      <protection/>
    </xf>
    <xf numFmtId="3" fontId="15" fillId="0" borderId="28" xfId="22" applyNumberFormat="1" applyFont="1" applyBorder="1" applyAlignment="1">
      <alignment vertical="center"/>
      <protection/>
    </xf>
    <xf numFmtId="3" fontId="15" fillId="0" borderId="19" xfId="22" applyNumberFormat="1" applyFont="1" applyBorder="1" applyAlignment="1">
      <alignment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0" fontId="15" fillId="0" borderId="71" xfId="22" applyFont="1" applyBorder="1" applyAlignment="1">
      <alignment vertical="center" wrapText="1"/>
      <protection/>
    </xf>
    <xf numFmtId="0" fontId="10" fillId="0" borderId="27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" fillId="0" borderId="72" xfId="24" applyNumberFormat="1" applyFont="1" applyFill="1" applyBorder="1" applyAlignment="1">
      <alignment horizontal="center" vertical="center" wrapText="1"/>
      <protection/>
    </xf>
    <xf numFmtId="3" fontId="9" fillId="0" borderId="20" xfId="22" applyNumberFormat="1" applyFont="1" applyBorder="1" applyAlignment="1">
      <alignment horizontal="center" vertical="center"/>
      <protection/>
    </xf>
    <xf numFmtId="3" fontId="9" fillId="0" borderId="0" xfId="22" applyNumberFormat="1" applyFont="1" applyBorder="1" applyAlignment="1">
      <alignment horizontal="center" vertical="center"/>
      <protection/>
    </xf>
    <xf numFmtId="3" fontId="2" fillId="0" borderId="13" xfId="22" applyNumberFormat="1" applyBorder="1" applyAlignment="1">
      <alignment horizontal="center" vertical="center"/>
      <protection/>
    </xf>
    <xf numFmtId="3" fontId="2" fillId="0" borderId="1" xfId="22" applyNumberFormat="1" applyBorder="1" applyAlignment="1">
      <alignment vertical="center" wrapText="1"/>
      <protection/>
    </xf>
    <xf numFmtId="3" fontId="2" fillId="0" borderId="15" xfId="22" applyNumberFormat="1" applyBorder="1" applyAlignment="1">
      <alignment horizontal="center" vertical="center"/>
      <protection/>
    </xf>
    <xf numFmtId="3" fontId="2" fillId="0" borderId="4" xfId="22" applyNumberFormat="1" applyBorder="1" applyAlignment="1">
      <alignment vertical="center" wrapText="1"/>
      <protection/>
    </xf>
    <xf numFmtId="3" fontId="10" fillId="0" borderId="0" xfId="22" applyNumberFormat="1" applyFont="1" applyBorder="1" applyAlignment="1">
      <alignment horizontal="center" vertical="center"/>
      <protection/>
    </xf>
    <xf numFmtId="3" fontId="2" fillId="0" borderId="19" xfId="22" applyNumberFormat="1" applyBorder="1" applyAlignment="1">
      <alignment horizontal="center" vertical="center"/>
      <protection/>
    </xf>
    <xf numFmtId="3" fontId="2" fillId="0" borderId="14" xfId="22" applyNumberFormat="1" applyBorder="1" applyAlignment="1">
      <alignment horizontal="center" vertical="center"/>
      <protection/>
    </xf>
    <xf numFmtId="3" fontId="2" fillId="0" borderId="7" xfId="22" applyNumberFormat="1" applyFont="1" applyBorder="1" applyAlignment="1">
      <alignment vertical="center" wrapText="1"/>
      <protection/>
    </xf>
    <xf numFmtId="3" fontId="15" fillId="0" borderId="33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/>
    </xf>
    <xf numFmtId="3" fontId="9" fillId="0" borderId="22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horizontal="right" vertical="center" wrapText="1"/>
      <protection/>
    </xf>
    <xf numFmtId="3" fontId="12" fillId="0" borderId="0" xfId="22" applyNumberFormat="1" applyFont="1" applyBorder="1" applyAlignment="1">
      <alignment horizontal="center" vertical="center"/>
      <protection/>
    </xf>
    <xf numFmtId="3" fontId="2" fillId="0" borderId="32" xfId="22" applyNumberFormat="1" applyBorder="1" applyAlignment="1">
      <alignment horizontal="center" vertical="center"/>
      <protection/>
    </xf>
    <xf numFmtId="3" fontId="20" fillId="0" borderId="19" xfId="22" applyNumberFormat="1" applyFont="1" applyBorder="1" applyAlignment="1">
      <alignment horizontal="right" vertical="center" wrapText="1"/>
      <protection/>
    </xf>
    <xf numFmtId="3" fontId="20" fillId="0" borderId="19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1" fontId="9" fillId="0" borderId="9" xfId="22" applyNumberFormat="1" applyFont="1" applyBorder="1" applyAlignment="1">
      <alignment horizontal="center" vertical="center"/>
      <protection/>
    </xf>
    <xf numFmtId="1" fontId="9" fillId="0" borderId="0" xfId="22" applyNumberFormat="1" applyFont="1" applyBorder="1" applyAlignment="1">
      <alignment horizontal="center" vertical="center"/>
      <protection/>
    </xf>
    <xf numFmtId="1" fontId="2" fillId="0" borderId="0" xfId="22" applyNumberForma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1" fontId="9" fillId="0" borderId="7" xfId="22" applyNumberFormat="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0" borderId="28" xfId="21" applyFont="1" applyBorder="1" applyAlignment="1">
      <alignment horizontal="center" vertical="center"/>
      <protection/>
    </xf>
    <xf numFmtId="3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4" fontId="0" fillId="0" borderId="0" xfId="21" applyNumberFormat="1" applyAlignment="1">
      <alignment vertical="center"/>
      <protection/>
    </xf>
    <xf numFmtId="0" fontId="2" fillId="0" borderId="0" xfId="21" applyFont="1">
      <alignment/>
      <protection/>
    </xf>
    <xf numFmtId="0" fontId="0" fillId="0" borderId="6" xfId="21" applyFont="1" applyBorder="1" applyAlignment="1">
      <alignment horizontal="center" vertical="center"/>
      <protection/>
    </xf>
    <xf numFmtId="3" fontId="0" fillId="0" borderId="6" xfId="21" applyNumberFormat="1" applyFont="1" applyBorder="1" applyAlignment="1">
      <alignment vertical="center"/>
      <protection/>
    </xf>
    <xf numFmtId="2" fontId="2" fillId="0" borderId="1" xfId="22" applyNumberFormat="1" applyBorder="1" applyAlignment="1">
      <alignment vertical="center"/>
      <protection/>
    </xf>
    <xf numFmtId="2" fontId="2" fillId="0" borderId="4" xfId="22" applyNumberFormat="1" applyBorder="1" applyAlignment="1">
      <alignment vertical="center"/>
      <protection/>
    </xf>
    <xf numFmtId="2" fontId="9" fillId="0" borderId="7" xfId="22" applyNumberFormat="1" applyFont="1" applyBorder="1" applyAlignment="1">
      <alignment vertical="center"/>
      <protection/>
    </xf>
    <xf numFmtId="2" fontId="2" fillId="0" borderId="6" xfId="22" applyNumberFormat="1" applyBorder="1" applyAlignment="1">
      <alignment vertical="center"/>
      <protection/>
    </xf>
    <xf numFmtId="2" fontId="2" fillId="0" borderId="5" xfId="22" applyNumberFormat="1" applyBorder="1" applyAlignment="1">
      <alignment vertical="center"/>
      <protection/>
    </xf>
    <xf numFmtId="2" fontId="0" fillId="0" borderId="6" xfId="0" applyNumberForma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" fillId="0" borderId="8" xfId="22" applyNumberFormat="1" applyBorder="1" applyAlignment="1">
      <alignment vertical="center"/>
      <protection/>
    </xf>
    <xf numFmtId="2" fontId="20" fillId="0" borderId="28" xfId="19" applyNumberFormat="1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22" fillId="0" borderId="0" xfId="20" applyFont="1" applyAlignment="1">
      <alignment horizontal="right" vertical="center"/>
      <protection/>
    </xf>
    <xf numFmtId="0" fontId="26" fillId="0" borderId="0" xfId="20" applyFont="1" applyAlignment="1">
      <alignment textRotation="180"/>
      <protection/>
    </xf>
    <xf numFmtId="0" fontId="26" fillId="2" borderId="41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2" borderId="71" xfId="20" applyFont="1" applyFill="1" applyBorder="1" applyAlignment="1">
      <alignment horizontal="center" vertical="center" wrapText="1"/>
      <protection/>
    </xf>
    <xf numFmtId="0" fontId="6" fillId="2" borderId="73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35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35" fillId="0" borderId="0" xfId="20" applyFont="1" applyFill="1" applyAlignment="1">
      <alignment horizontal="center" textRotation="180"/>
      <protection/>
    </xf>
    <xf numFmtId="0" fontId="35" fillId="0" borderId="0" xfId="20" applyFont="1" applyFill="1" applyAlignment="1">
      <alignment horizontal="center" vertical="center" wrapText="1"/>
      <protection/>
    </xf>
    <xf numFmtId="3" fontId="2" fillId="0" borderId="31" xfId="20" applyNumberFormat="1" applyFont="1" applyFill="1" applyBorder="1" applyAlignment="1">
      <alignment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3" fontId="2" fillId="0" borderId="12" xfId="20" applyNumberFormat="1" applyFont="1" applyFill="1" applyBorder="1" applyAlignment="1">
      <alignment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3" fontId="2" fillId="0" borderId="21" xfId="20" applyNumberFormat="1" applyFont="1" applyFill="1" applyBorder="1" applyAlignment="1">
      <alignment vertical="center" wrapText="1"/>
      <protection/>
    </xf>
    <xf numFmtId="3" fontId="25" fillId="0" borderId="20" xfId="20" applyNumberFormat="1" applyFont="1" applyFill="1" applyBorder="1" applyAlignment="1">
      <alignment vertical="center" wrapText="1"/>
      <protection/>
    </xf>
    <xf numFmtId="3" fontId="25" fillId="0" borderId="22" xfId="20" applyNumberFormat="1" applyFont="1" applyFill="1" applyBorder="1" applyAlignment="1">
      <alignment vertical="center" wrapText="1"/>
      <protection/>
    </xf>
    <xf numFmtId="3" fontId="25" fillId="0" borderId="9" xfId="20" applyNumberFormat="1" applyFont="1" applyFill="1" applyBorder="1" applyAlignment="1">
      <alignment vertical="center" wrapText="1"/>
      <protection/>
    </xf>
    <xf numFmtId="3" fontId="25" fillId="0" borderId="71" xfId="20" applyNumberFormat="1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vertical="center" wrapText="1"/>
      <protection/>
    </xf>
    <xf numFmtId="3" fontId="25" fillId="0" borderId="31" xfId="20" applyNumberFormat="1" applyFont="1" applyFill="1" applyBorder="1" applyAlignment="1">
      <alignment vertical="center" wrapText="1"/>
      <protection/>
    </xf>
    <xf numFmtId="3" fontId="25" fillId="0" borderId="73" xfId="20" applyNumberFormat="1" applyFont="1" applyFill="1" applyBorder="1" applyAlignment="1">
      <alignment vertical="center" wrapText="1"/>
      <protection/>
    </xf>
    <xf numFmtId="0" fontId="36" fillId="0" borderId="1" xfId="20" applyFont="1" applyFill="1" applyBorder="1" applyAlignment="1">
      <alignment vertical="center" wrapText="1"/>
      <protection/>
    </xf>
    <xf numFmtId="0" fontId="36" fillId="0" borderId="9" xfId="20" applyFont="1" applyFill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24" fillId="0" borderId="0" xfId="20" applyFont="1" applyBorder="1">
      <alignment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37" fillId="0" borderId="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Border="1" applyAlignment="1">
      <alignment horizontal="center" vertical="center" wrapText="1"/>
      <protection/>
    </xf>
    <xf numFmtId="3" fontId="25" fillId="0" borderId="40" xfId="20" applyNumberFormat="1" applyFont="1" applyFill="1" applyBorder="1" applyAlignment="1">
      <alignment vertical="center" wrapText="1"/>
      <protection/>
    </xf>
    <xf numFmtId="3" fontId="2" fillId="0" borderId="74" xfId="20" applyNumberFormat="1" applyFont="1" applyFill="1" applyBorder="1" applyAlignment="1">
      <alignment vertical="center" wrapText="1"/>
      <protection/>
    </xf>
    <xf numFmtId="3" fontId="25" fillId="0" borderId="32" xfId="20" applyNumberFormat="1" applyFont="1" applyFill="1" applyBorder="1" applyAlignment="1">
      <alignment vertical="center" wrapText="1"/>
      <protection/>
    </xf>
    <xf numFmtId="3" fontId="25" fillId="0" borderId="11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vertical="center" wrapText="1"/>
      <protection/>
    </xf>
    <xf numFmtId="0" fontId="36" fillId="0" borderId="22" xfId="20" applyFont="1" applyFill="1" applyBorder="1" applyAlignment="1">
      <alignment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3" fontId="25" fillId="0" borderId="39" xfId="20" applyNumberFormat="1" applyFont="1" applyFill="1" applyBorder="1" applyAlignment="1">
      <alignment vertical="center" wrapText="1"/>
      <protection/>
    </xf>
    <xf numFmtId="3" fontId="31" fillId="0" borderId="74" xfId="20" applyNumberFormat="1" applyFont="1" applyFill="1" applyBorder="1" applyAlignment="1">
      <alignment vertical="center" wrapText="1"/>
      <protection/>
    </xf>
    <xf numFmtId="3" fontId="26" fillId="0" borderId="32" xfId="20" applyNumberFormat="1" applyFont="1" applyFill="1" applyBorder="1" applyAlignment="1">
      <alignment vertical="center" wrapText="1"/>
      <protection/>
    </xf>
    <xf numFmtId="3" fontId="26" fillId="0" borderId="7" xfId="20" applyNumberFormat="1" applyFont="1" applyFill="1" applyBorder="1" applyAlignment="1">
      <alignment vertical="center" wrapText="1"/>
      <protection/>
    </xf>
    <xf numFmtId="0" fontId="20" fillId="0" borderId="0" xfId="20" applyFont="1" applyFill="1" applyAlignment="1">
      <alignment vertical="top"/>
      <protection/>
    </xf>
    <xf numFmtId="0" fontId="25" fillId="0" borderId="0" xfId="20" applyFont="1" applyFill="1">
      <alignment/>
      <protection/>
    </xf>
    <xf numFmtId="3" fontId="26" fillId="0" borderId="0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>
      <alignment/>
      <protection/>
    </xf>
    <xf numFmtId="3" fontId="38" fillId="0" borderId="0" xfId="20" applyNumberFormat="1" applyFont="1" applyFill="1">
      <alignment/>
      <protection/>
    </xf>
    <xf numFmtId="0" fontId="26" fillId="0" borderId="0" xfId="20" applyFont="1" applyAlignment="1">
      <alignment vertical="center" wrapText="1"/>
      <protection/>
    </xf>
    <xf numFmtId="0" fontId="32" fillId="0" borderId="0" xfId="20" applyFont="1" applyFill="1">
      <alignment/>
      <protection/>
    </xf>
    <xf numFmtId="3" fontId="32" fillId="0" borderId="0" xfId="20" applyNumberFormat="1" applyFont="1" applyFill="1">
      <alignment/>
      <protection/>
    </xf>
    <xf numFmtId="0" fontId="32" fillId="0" borderId="0" xfId="20" applyFont="1">
      <alignment/>
      <protection/>
    </xf>
    <xf numFmtId="3" fontId="32" fillId="0" borderId="0" xfId="20" applyNumberFormat="1" applyFont="1">
      <alignment/>
      <protection/>
    </xf>
    <xf numFmtId="0" fontId="6" fillId="3" borderId="7" xfId="21" applyFont="1" applyFill="1" applyBorder="1" applyAlignment="1">
      <alignment horizontal="center" vertical="center"/>
      <protection/>
    </xf>
    <xf numFmtId="0" fontId="14" fillId="0" borderId="0" xfId="21" applyFont="1" applyAlignment="1">
      <alignment horizontal="right" vertical="center"/>
      <protection/>
    </xf>
    <xf numFmtId="0" fontId="39" fillId="0" borderId="64" xfId="21" applyFont="1" applyBorder="1" applyAlignment="1">
      <alignment vertical="center"/>
      <protection/>
    </xf>
    <xf numFmtId="0" fontId="39" fillId="0" borderId="75" xfId="21" applyFont="1" applyBorder="1" applyAlignment="1">
      <alignment vertical="center"/>
      <protection/>
    </xf>
    <xf numFmtId="3" fontId="39" fillId="0" borderId="18" xfId="21" applyNumberFormat="1" applyFont="1" applyBorder="1" applyAlignment="1">
      <alignment vertical="center"/>
      <protection/>
    </xf>
    <xf numFmtId="0" fontId="39" fillId="0" borderId="9" xfId="21" applyFont="1" applyBorder="1" applyAlignment="1">
      <alignment vertical="center"/>
      <protection/>
    </xf>
    <xf numFmtId="3" fontId="39" fillId="0" borderId="9" xfId="21" applyNumberFormat="1" applyFont="1" applyBorder="1" applyAlignment="1">
      <alignment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/>
      <protection/>
    </xf>
    <xf numFmtId="3" fontId="0" fillId="0" borderId="5" xfId="21" applyNumberFormat="1" applyFont="1" applyBorder="1" applyAlignment="1">
      <alignment vertical="center"/>
      <protection/>
    </xf>
    <xf numFmtId="0" fontId="22" fillId="0" borderId="28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vertical="center" wrapText="1"/>
      <protection/>
    </xf>
    <xf numFmtId="0" fontId="0" fillId="0" borderId="28" xfId="21" applyFont="1" applyBorder="1" applyAlignment="1">
      <alignment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vertical="center" wrapText="1"/>
      <protection/>
    </xf>
    <xf numFmtId="3" fontId="0" fillId="0" borderId="7" xfId="21" applyNumberFormat="1" applyFont="1" applyBorder="1" applyAlignment="1">
      <alignment vertical="center"/>
      <protection/>
    </xf>
    <xf numFmtId="0" fontId="39" fillId="0" borderId="44" xfId="21" applyFont="1" applyBorder="1" applyAlignment="1">
      <alignment vertical="center"/>
      <protection/>
    </xf>
    <xf numFmtId="3" fontId="39" fillId="0" borderId="2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vertical="center" wrapText="1"/>
      <protection/>
    </xf>
    <xf numFmtId="3" fontId="0" fillId="0" borderId="7" xfId="21" applyNumberFormat="1" applyFont="1" applyFill="1" applyBorder="1" applyAlignment="1">
      <alignment horizontal="right" vertical="center" wrapText="1"/>
      <protection/>
    </xf>
    <xf numFmtId="3" fontId="0" fillId="0" borderId="7" xfId="21" applyNumberFormat="1" applyFont="1" applyFill="1" applyBorder="1" applyAlignment="1">
      <alignment vertical="center"/>
      <protection/>
    </xf>
    <xf numFmtId="0" fontId="39" fillId="0" borderId="34" xfId="21" applyFont="1" applyBorder="1" applyAlignment="1">
      <alignment vertical="center"/>
      <protection/>
    </xf>
    <xf numFmtId="0" fontId="39" fillId="0" borderId="41" xfId="21" applyFont="1" applyBorder="1" applyAlignment="1">
      <alignment vertical="center"/>
      <protection/>
    </xf>
    <xf numFmtId="3" fontId="39" fillId="0" borderId="3" xfId="21" applyNumberFormat="1" applyFont="1" applyBorder="1" applyAlignment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vertical="center" wrapText="1"/>
      <protection/>
    </xf>
    <xf numFmtId="3" fontId="0" fillId="0" borderId="3" xfId="21" applyNumberFormat="1" applyFont="1" applyBorder="1" applyAlignment="1">
      <alignment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vertical="center" wrapText="1"/>
      <protection/>
    </xf>
    <xf numFmtId="3" fontId="6" fillId="0" borderId="18" xfId="21" applyNumberFormat="1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left" vertical="center" wrapText="1"/>
      <protection/>
    </xf>
    <xf numFmtId="49" fontId="2" fillId="0" borderId="21" xfId="22" applyNumberFormat="1" applyBorder="1" applyAlignment="1">
      <alignment horizontal="center" vertical="center"/>
      <protection/>
    </xf>
    <xf numFmtId="0" fontId="20" fillId="0" borderId="13" xfId="22" applyFont="1" applyBorder="1" applyAlignment="1">
      <alignment horizontal="right" vertical="center" wrapText="1"/>
      <protection/>
    </xf>
    <xf numFmtId="0" fontId="20" fillId="0" borderId="15" xfId="22" applyFont="1" applyBorder="1" applyAlignment="1">
      <alignment horizontal="right" vertical="center" wrapText="1"/>
      <protection/>
    </xf>
    <xf numFmtId="3" fontId="30" fillId="0" borderId="9" xfId="24" applyNumberFormat="1" applyFont="1" applyFill="1" applyBorder="1" applyAlignment="1">
      <alignment vertical="center" wrapText="1"/>
      <protection/>
    </xf>
    <xf numFmtId="3" fontId="20" fillId="0" borderId="13" xfId="22" applyNumberFormat="1" applyFont="1" applyBorder="1" applyAlignment="1">
      <alignment horizontal="center" vertical="center" wrapText="1"/>
      <protection/>
    </xf>
    <xf numFmtId="0" fontId="20" fillId="0" borderId="30" xfId="22" applyFont="1" applyBorder="1" applyAlignment="1">
      <alignment horizontal="right" vertical="center" wrapText="1"/>
      <protection/>
    </xf>
    <xf numFmtId="0" fontId="20" fillId="0" borderId="27" xfId="22" applyFont="1" applyBorder="1" applyAlignment="1">
      <alignment horizontal="right" vertical="center" wrapText="1"/>
      <protection/>
    </xf>
    <xf numFmtId="3" fontId="15" fillId="0" borderId="5" xfId="22" applyNumberFormat="1" applyFont="1" applyBorder="1" applyAlignment="1">
      <alignment horizontal="center" vertical="center" wrapText="1"/>
      <protection/>
    </xf>
    <xf numFmtId="3" fontId="2" fillId="0" borderId="76" xfId="24" applyNumberFormat="1" applyFont="1" applyFill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4" fontId="21" fillId="0" borderId="8" xfId="22" applyNumberFormat="1" applyFont="1" applyBorder="1" applyAlignment="1">
      <alignment horizontal="center" vertical="center"/>
      <protection/>
    </xf>
    <xf numFmtId="4" fontId="21" fillId="0" borderId="1" xfId="22" applyNumberFormat="1" applyFont="1" applyBorder="1" applyAlignment="1">
      <alignment horizontal="center" vertical="center"/>
      <protection/>
    </xf>
    <xf numFmtId="4" fontId="8" fillId="0" borderId="18" xfId="22" applyNumberFormat="1" applyFont="1" applyBorder="1" applyAlignment="1">
      <alignment vertical="center"/>
      <protection/>
    </xf>
    <xf numFmtId="3" fontId="8" fillId="0" borderId="75" xfId="22" applyNumberFormat="1" applyFont="1" applyBorder="1" applyAlignment="1">
      <alignment horizontal="center" vertical="center"/>
      <protection/>
    </xf>
    <xf numFmtId="3" fontId="8" fillId="0" borderId="65" xfId="22" applyNumberFormat="1" applyFont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3" fontId="21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 wrapText="1"/>
    </xf>
    <xf numFmtId="3" fontId="15" fillId="0" borderId="20" xfId="22" applyNumberFormat="1" applyFont="1" applyBorder="1" applyAlignment="1">
      <alignment horizontal="right" vertical="center" wrapText="1"/>
      <protection/>
    </xf>
    <xf numFmtId="49" fontId="2" fillId="0" borderId="74" xfId="22" applyNumberFormat="1" applyBorder="1" applyAlignment="1">
      <alignment horizontal="center" vertical="center"/>
      <protection/>
    </xf>
    <xf numFmtId="0" fontId="20" fillId="0" borderId="13" xfId="24" applyFont="1" applyFill="1" applyBorder="1" applyAlignment="1">
      <alignment horizontal="right" vertical="center" wrapText="1"/>
      <protection/>
    </xf>
    <xf numFmtId="0" fontId="21" fillId="0" borderId="27" xfId="0" applyFont="1" applyBorder="1" applyAlignment="1">
      <alignment horizontal="right" vertical="center" wrapText="1"/>
    </xf>
    <xf numFmtId="0" fontId="2" fillId="0" borderId="0" xfId="18" applyFont="1">
      <alignment/>
      <protection/>
    </xf>
    <xf numFmtId="0" fontId="2" fillId="0" borderId="0" xfId="18" applyFont="1" applyFill="1">
      <alignment/>
      <protection/>
    </xf>
    <xf numFmtId="0" fontId="26" fillId="0" borderId="0" xfId="18" applyFont="1" applyBorder="1" applyAlignment="1">
      <alignment horizontal="center" vertical="top" wrapText="1"/>
      <protection/>
    </xf>
    <xf numFmtId="0" fontId="26" fillId="0" borderId="0" xfId="18" applyFont="1" applyFill="1" applyBorder="1" applyAlignment="1">
      <alignment horizontal="center" vertical="top" wrapText="1"/>
      <protection/>
    </xf>
    <xf numFmtId="0" fontId="27" fillId="0" borderId="0" xfId="20" applyFont="1" applyBorder="1" applyAlignment="1">
      <alignment horizontal="right" vertical="center"/>
      <protection/>
    </xf>
    <xf numFmtId="0" fontId="42" fillId="3" borderId="10" xfId="18" applyFont="1" applyFill="1" applyBorder="1" applyAlignment="1">
      <alignment horizontal="center" vertical="center" wrapText="1"/>
      <protection/>
    </xf>
    <xf numFmtId="0" fontId="42" fillId="3" borderId="50" xfId="18" applyFont="1" applyFill="1" applyBorder="1" applyAlignment="1">
      <alignment horizontal="center" vertical="center" wrapText="1"/>
      <protection/>
    </xf>
    <xf numFmtId="0" fontId="35" fillId="0" borderId="48" xfId="18" applyFont="1" applyBorder="1" applyAlignment="1">
      <alignment horizontal="center" vertical="center" wrapText="1"/>
      <protection/>
    </xf>
    <xf numFmtId="0" fontId="35" fillId="0" borderId="9" xfId="18" applyFont="1" applyBorder="1" applyAlignment="1">
      <alignment horizontal="center" vertical="center" wrapText="1"/>
      <protection/>
    </xf>
    <xf numFmtId="3" fontId="35" fillId="0" borderId="9" xfId="18" applyNumberFormat="1" applyFont="1" applyBorder="1" applyAlignment="1">
      <alignment horizontal="center" vertical="center"/>
      <protection/>
    </xf>
    <xf numFmtId="3" fontId="35" fillId="0" borderId="9" xfId="18" applyNumberFormat="1" applyFont="1" applyFill="1" applyBorder="1" applyAlignment="1">
      <alignment horizontal="center" vertical="center"/>
      <protection/>
    </xf>
    <xf numFmtId="3" fontId="35" fillId="0" borderId="67" xfId="18" applyNumberFormat="1" applyFont="1" applyBorder="1" applyAlignment="1">
      <alignment horizontal="center" vertical="center"/>
      <protection/>
    </xf>
    <xf numFmtId="0" fontId="35" fillId="0" borderId="0" xfId="18" applyFont="1" applyAlignment="1">
      <alignment vertical="center"/>
      <protection/>
    </xf>
    <xf numFmtId="0" fontId="35" fillId="0" borderId="0" xfId="18" applyFont="1" applyFill="1" applyAlignment="1">
      <alignment vertical="center"/>
      <protection/>
    </xf>
    <xf numFmtId="0" fontId="34" fillId="0" borderId="51" xfId="18" applyFont="1" applyBorder="1" applyAlignment="1">
      <alignment horizontal="center" vertical="center" wrapText="1"/>
      <protection/>
    </xf>
    <xf numFmtId="0" fontId="31" fillId="0" borderId="52" xfId="18" applyFont="1" applyBorder="1" applyAlignment="1">
      <alignment horizontal="center" vertical="center" wrapText="1"/>
      <protection/>
    </xf>
    <xf numFmtId="0" fontId="27" fillId="0" borderId="52" xfId="18" applyFont="1" applyBorder="1" applyAlignment="1">
      <alignment horizontal="center" vertical="center" wrapText="1"/>
      <protection/>
    </xf>
    <xf numFmtId="3" fontId="36" fillId="0" borderId="52" xfId="18" applyNumberFormat="1" applyFont="1" applyBorder="1" applyAlignment="1">
      <alignment horizontal="center" vertical="center"/>
      <protection/>
    </xf>
    <xf numFmtId="3" fontId="36" fillId="0" borderId="52" xfId="18" applyNumberFormat="1" applyFont="1" applyFill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8" fillId="0" borderId="44" xfId="22" applyNumberFormat="1" applyFont="1" applyBorder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31" fillId="0" borderId="77" xfId="18" applyFont="1" applyFill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vertical="center" wrapText="1"/>
      <protection/>
    </xf>
    <xf numFmtId="0" fontId="25" fillId="0" borderId="20" xfId="18" applyFont="1" applyFill="1" applyBorder="1" applyAlignment="1">
      <alignment vertical="center"/>
      <protection/>
    </xf>
    <xf numFmtId="3" fontId="36" fillId="0" borderId="9" xfId="18" applyNumberFormat="1" applyFont="1" applyFill="1" applyBorder="1" applyAlignment="1">
      <alignment horizontal="center" vertical="center"/>
      <protection/>
    </xf>
    <xf numFmtId="3" fontId="36" fillId="0" borderId="67" xfId="18" applyNumberFormat="1" applyFont="1" applyFill="1" applyBorder="1" applyAlignment="1">
      <alignment horizontal="center" vertical="center"/>
      <protection/>
    </xf>
    <xf numFmtId="0" fontId="2" fillId="0" borderId="77" xfId="18" applyFont="1" applyFill="1" applyBorder="1" applyAlignment="1">
      <alignment horizontal="center" vertical="center"/>
      <protection/>
    </xf>
    <xf numFmtId="0" fontId="31" fillId="0" borderId="7" xfId="18" applyFont="1" applyFill="1" applyBorder="1" applyAlignment="1">
      <alignment vertical="center" wrapText="1"/>
      <protection/>
    </xf>
    <xf numFmtId="0" fontId="34" fillId="0" borderId="1" xfId="18" applyFont="1" applyFill="1" applyBorder="1" applyAlignment="1">
      <alignment vertical="center"/>
      <protection/>
    </xf>
    <xf numFmtId="0" fontId="25" fillId="0" borderId="16" xfId="18" applyFont="1" applyFill="1" applyBorder="1" applyAlignment="1">
      <alignment vertical="center"/>
      <protection/>
    </xf>
    <xf numFmtId="3" fontId="37" fillId="0" borderId="7" xfId="18" applyNumberFormat="1" applyFont="1" applyFill="1" applyBorder="1" applyAlignment="1">
      <alignment horizontal="center" vertical="center"/>
      <protection/>
    </xf>
    <xf numFmtId="3" fontId="36" fillId="0" borderId="7" xfId="18" applyNumberFormat="1" applyFont="1" applyFill="1" applyBorder="1" applyAlignment="1">
      <alignment horizontal="center" vertical="center"/>
      <protection/>
    </xf>
    <xf numFmtId="0" fontId="2" fillId="0" borderId="78" xfId="18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horizontal="center" vertical="center"/>
      <protection/>
    </xf>
    <xf numFmtId="0" fontId="34" fillId="0" borderId="10" xfId="18" applyFont="1" applyFill="1" applyBorder="1" applyAlignment="1">
      <alignment vertical="center"/>
      <protection/>
    </xf>
    <xf numFmtId="0" fontId="25" fillId="0" borderId="53" xfId="18" applyFont="1" applyFill="1" applyBorder="1" applyAlignment="1">
      <alignment vertical="center"/>
      <protection/>
    </xf>
    <xf numFmtId="3" fontId="37" fillId="0" borderId="52" xfId="18" applyNumberFormat="1" applyFont="1" applyFill="1" applyBorder="1" applyAlignment="1">
      <alignment horizontal="center" vertical="center"/>
      <protection/>
    </xf>
    <xf numFmtId="3" fontId="36" fillId="0" borderId="79" xfId="18" applyNumberFormat="1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31" fillId="0" borderId="80" xfId="18" applyFont="1" applyFill="1" applyBorder="1" applyAlignment="1">
      <alignment horizontal="center" vertical="center"/>
      <protection/>
    </xf>
    <xf numFmtId="0" fontId="27" fillId="0" borderId="26" xfId="18" applyFont="1" applyFill="1" applyBorder="1" applyAlignment="1">
      <alignment horizontal="center" vertical="center"/>
      <protection/>
    </xf>
    <xf numFmtId="49" fontId="34" fillId="0" borderId="26" xfId="18" applyNumberFormat="1" applyFont="1" applyFill="1" applyBorder="1" applyAlignment="1">
      <alignment vertical="center" wrapText="1"/>
      <protection/>
    </xf>
    <xf numFmtId="0" fontId="25" fillId="0" borderId="68" xfId="18" applyFont="1" applyFill="1" applyBorder="1" applyAlignment="1">
      <alignment vertical="center"/>
      <protection/>
    </xf>
    <xf numFmtId="0" fontId="27" fillId="0" borderId="1" xfId="18" applyFont="1" applyFill="1" applyBorder="1" applyAlignment="1">
      <alignment horizontal="center" vertical="center"/>
      <protection/>
    </xf>
    <xf numFmtId="0" fontId="27" fillId="0" borderId="1" xfId="18" applyFont="1" applyFill="1" applyBorder="1" applyAlignment="1">
      <alignment vertical="center"/>
      <protection/>
    </xf>
    <xf numFmtId="0" fontId="27" fillId="0" borderId="10" xfId="18" applyFont="1" applyFill="1" applyBorder="1" applyAlignment="1">
      <alignment horizontal="center" vertical="center"/>
      <protection/>
    </xf>
    <xf numFmtId="0" fontId="27" fillId="0" borderId="10" xfId="18" applyFont="1" applyFill="1" applyBorder="1" applyAlignment="1">
      <alignment vertical="center"/>
      <protection/>
    </xf>
    <xf numFmtId="0" fontId="31" fillId="0" borderId="81" xfId="18" applyFont="1" applyFill="1" applyBorder="1" applyAlignment="1">
      <alignment vertical="center"/>
      <protection/>
    </xf>
    <xf numFmtId="49" fontId="34" fillId="0" borderId="26" xfId="18" applyNumberFormat="1" applyFont="1" applyFill="1" applyBorder="1" applyAlignment="1">
      <alignment vertical="center"/>
      <protection/>
    </xf>
    <xf numFmtId="1" fontId="36" fillId="0" borderId="3" xfId="18" applyNumberFormat="1" applyFont="1" applyFill="1" applyBorder="1" applyAlignment="1">
      <alignment horizontal="center" vertical="center"/>
      <protection/>
    </xf>
    <xf numFmtId="3" fontId="36" fillId="0" borderId="82" xfId="18" applyNumberFormat="1" applyFont="1" applyFill="1" applyBorder="1" applyAlignment="1">
      <alignment horizontal="center" vertical="center"/>
      <protection/>
    </xf>
    <xf numFmtId="0" fontId="45" fillId="0" borderId="0" xfId="18" applyFont="1" applyAlignment="1">
      <alignment vertical="center"/>
      <protection/>
    </xf>
    <xf numFmtId="0" fontId="45" fillId="0" borderId="0" xfId="18" applyFont="1" applyFill="1" applyAlignment="1">
      <alignment vertical="center"/>
      <protection/>
    </xf>
    <xf numFmtId="0" fontId="31" fillId="0" borderId="49" xfId="18" applyFont="1" applyFill="1" applyBorder="1" applyAlignment="1">
      <alignment vertical="center" wrapText="1"/>
      <protection/>
    </xf>
    <xf numFmtId="49" fontId="34" fillId="0" borderId="1" xfId="18" applyNumberFormat="1" applyFont="1" applyFill="1" applyBorder="1" applyAlignment="1">
      <alignment vertical="center"/>
      <protection/>
    </xf>
    <xf numFmtId="0" fontId="2" fillId="0" borderId="83" xfId="18" applyFont="1" applyFill="1" applyBorder="1" applyAlignment="1">
      <alignment horizontal="center" vertical="center"/>
      <protection/>
    </xf>
    <xf numFmtId="0" fontId="27" fillId="0" borderId="9" xfId="18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vertical="center"/>
      <protection/>
    </xf>
    <xf numFmtId="0" fontId="2" fillId="0" borderId="40" xfId="18" applyFont="1" applyBorder="1" applyAlignment="1">
      <alignment vertical="center"/>
      <protection/>
    </xf>
    <xf numFmtId="3" fontId="35" fillId="0" borderId="18" xfId="18" applyNumberFormat="1" applyFont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/>
      <protection/>
    </xf>
    <xf numFmtId="49" fontId="34" fillId="0" borderId="1" xfId="18" applyNumberFormat="1" applyFont="1" applyFill="1" applyBorder="1" applyAlignment="1">
      <alignment horizontal="left" vertical="center"/>
      <protection/>
    </xf>
    <xf numFmtId="1" fontId="36" fillId="0" borderId="9" xfId="18" applyNumberFormat="1" applyFont="1" applyFill="1" applyBorder="1" applyAlignment="1">
      <alignment horizontal="center" vertical="center"/>
      <protection/>
    </xf>
    <xf numFmtId="3" fontId="36" fillId="0" borderId="66" xfId="18" applyNumberFormat="1" applyFont="1" applyFill="1" applyBorder="1" applyAlignment="1">
      <alignment horizontal="center" vertical="center"/>
      <protection/>
    </xf>
    <xf numFmtId="0" fontId="25" fillId="0" borderId="16" xfId="18" applyFont="1" applyFill="1" applyBorder="1" applyAlignment="1">
      <alignment vertical="center" wrapText="1"/>
      <protection/>
    </xf>
    <xf numFmtId="3" fontId="37" fillId="0" borderId="10" xfId="18" applyNumberFormat="1" applyFont="1" applyFill="1" applyBorder="1" applyAlignment="1">
      <alignment horizontal="center" vertical="center"/>
      <protection/>
    </xf>
    <xf numFmtId="0" fontId="37" fillId="0" borderId="7" xfId="18" applyNumberFormat="1" applyFont="1" applyFill="1" applyBorder="1" applyAlignment="1">
      <alignment horizontal="center" vertical="center"/>
      <protection/>
    </xf>
    <xf numFmtId="0" fontId="31" fillId="0" borderId="77" xfId="18" applyFont="1" applyFill="1" applyBorder="1" applyAlignment="1">
      <alignment horizontal="center" vertical="center"/>
      <protection/>
    </xf>
    <xf numFmtId="49" fontId="34" fillId="0" borderId="14" xfId="18" applyNumberFormat="1" applyFont="1" applyFill="1" applyBorder="1" applyAlignment="1">
      <alignment vertical="center"/>
      <protection/>
    </xf>
    <xf numFmtId="1" fontId="37" fillId="0" borderId="7" xfId="18" applyNumberFormat="1" applyFont="1" applyFill="1" applyBorder="1" applyAlignment="1">
      <alignment horizontal="center" vertical="center"/>
      <protection/>
    </xf>
    <xf numFmtId="49" fontId="34" fillId="0" borderId="10" xfId="18" applyNumberFormat="1" applyFont="1" applyFill="1" applyBorder="1" applyAlignment="1">
      <alignment vertical="center"/>
      <protection/>
    </xf>
    <xf numFmtId="49" fontId="34" fillId="0" borderId="39" xfId="18" applyNumberFormat="1" applyFont="1" applyFill="1" applyBorder="1" applyAlignment="1">
      <alignment vertical="center"/>
      <protection/>
    </xf>
    <xf numFmtId="0" fontId="31" fillId="0" borderId="80" xfId="18" applyFont="1" applyFill="1" applyBorder="1" applyAlignment="1">
      <alignment horizontal="center" vertical="center"/>
      <protection/>
    </xf>
    <xf numFmtId="0" fontId="2" fillId="0" borderId="26" xfId="18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44" fillId="0" borderId="0" xfId="18" applyFont="1" applyFill="1" applyBorder="1" applyAlignment="1">
      <alignment horizontal="left" vertical="center" wrapText="1"/>
      <protection/>
    </xf>
    <xf numFmtId="49" fontId="34" fillId="0" borderId="0" xfId="18" applyNumberFormat="1" applyFont="1" applyFill="1" applyBorder="1" applyAlignment="1">
      <alignment vertical="center"/>
      <protection/>
    </xf>
    <xf numFmtId="0" fontId="25" fillId="0" borderId="0" xfId="18" applyFont="1" applyFill="1" applyBorder="1" applyAlignment="1">
      <alignment vertical="center"/>
      <protection/>
    </xf>
    <xf numFmtId="3" fontId="37" fillId="0" borderId="0" xfId="18" applyNumberFormat="1" applyFont="1" applyFill="1" applyBorder="1" applyAlignment="1">
      <alignment horizontal="center" vertical="center"/>
      <protection/>
    </xf>
    <xf numFmtId="3" fontId="36" fillId="0" borderId="0" xfId="18" applyNumberFormat="1" applyFont="1" applyFill="1" applyBorder="1" applyAlignment="1">
      <alignment horizontal="center" vertical="center"/>
      <protection/>
    </xf>
    <xf numFmtId="0" fontId="31" fillId="0" borderId="3" xfId="18" applyFont="1" applyFill="1" applyBorder="1" applyAlignment="1">
      <alignment vertical="center"/>
      <protection/>
    </xf>
    <xf numFmtId="49" fontId="34" fillId="0" borderId="84" xfId="18" applyNumberFormat="1" applyFont="1" applyFill="1" applyBorder="1" applyAlignment="1">
      <alignment vertical="center"/>
      <protection/>
    </xf>
    <xf numFmtId="0" fontId="27" fillId="0" borderId="14" xfId="18" applyFont="1" applyFill="1" applyBorder="1" applyAlignment="1">
      <alignment vertical="center"/>
      <protection/>
    </xf>
    <xf numFmtId="0" fontId="25" fillId="0" borderId="73" xfId="18" applyFont="1" applyFill="1" applyBorder="1" applyAlignment="1">
      <alignment vertical="center"/>
      <protection/>
    </xf>
    <xf numFmtId="3" fontId="37" fillId="0" borderId="11" xfId="18" applyNumberFormat="1" applyFont="1" applyFill="1" applyBorder="1" applyAlignment="1">
      <alignment horizontal="center" vertical="center"/>
      <protection/>
    </xf>
    <xf numFmtId="3" fontId="36" fillId="0" borderId="43" xfId="18" applyNumberFormat="1" applyFont="1" applyFill="1" applyBorder="1" applyAlignment="1">
      <alignment horizontal="center" vertical="center"/>
      <protection/>
    </xf>
    <xf numFmtId="0" fontId="2" fillId="0" borderId="24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0" fontId="26" fillId="0" borderId="2" xfId="18" applyFont="1" applyBorder="1" applyAlignment="1">
      <alignment horizontal="center" vertical="center"/>
      <protection/>
    </xf>
    <xf numFmtId="3" fontId="36" fillId="0" borderId="2" xfId="18" applyNumberFormat="1" applyFont="1" applyBorder="1" applyAlignment="1">
      <alignment horizontal="center" vertical="center"/>
      <protection/>
    </xf>
    <xf numFmtId="0" fontId="46" fillId="0" borderId="0" xfId="18" applyFont="1" applyAlignment="1">
      <alignment horizontal="center"/>
      <protection/>
    </xf>
    <xf numFmtId="0" fontId="46" fillId="0" borderId="0" xfId="18" applyFont="1" applyBorder="1">
      <alignment/>
      <protection/>
    </xf>
    <xf numFmtId="0" fontId="46" fillId="0" borderId="0" xfId="18" applyFont="1" applyFill="1" applyBorder="1">
      <alignment/>
      <protection/>
    </xf>
    <xf numFmtId="0" fontId="46" fillId="0" borderId="0" xfId="18" applyFont="1">
      <alignment/>
      <protection/>
    </xf>
    <xf numFmtId="0" fontId="46" fillId="0" borderId="0" xfId="18" applyFont="1" applyFill="1">
      <alignment/>
      <protection/>
    </xf>
    <xf numFmtId="0" fontId="31" fillId="0" borderId="0" xfId="20" applyFont="1">
      <alignment/>
      <protection/>
    </xf>
    <xf numFmtId="0" fontId="46" fillId="0" borderId="7" xfId="18" applyFont="1" applyBorder="1">
      <alignment/>
      <protection/>
    </xf>
    <xf numFmtId="0" fontId="46" fillId="0" borderId="71" xfId="18" applyFont="1" applyBorder="1">
      <alignment/>
      <protection/>
    </xf>
    <xf numFmtId="0" fontId="46" fillId="0" borderId="31" xfId="18" applyFont="1" applyBorder="1">
      <alignment/>
      <protection/>
    </xf>
    <xf numFmtId="0" fontId="46" fillId="0" borderId="31" xfId="18" applyFont="1" applyFill="1" applyBorder="1">
      <alignment/>
      <protection/>
    </xf>
    <xf numFmtId="0" fontId="22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vertical="center" wrapText="1"/>
      <protection/>
    </xf>
    <xf numFmtId="3" fontId="0" fillId="0" borderId="9" xfId="21" applyNumberFormat="1" applyFont="1" applyBorder="1" applyAlignment="1">
      <alignment vertical="center"/>
      <protection/>
    </xf>
    <xf numFmtId="3" fontId="15" fillId="0" borderId="33" xfId="22" applyNumberFormat="1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14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right" vertical="center" wrapText="1"/>
      <protection/>
    </xf>
    <xf numFmtId="0" fontId="15" fillId="0" borderId="20" xfId="22" applyFont="1" applyBorder="1" applyAlignment="1">
      <alignment horizontal="right" vertical="center" wrapText="1"/>
      <protection/>
    </xf>
    <xf numFmtId="0" fontId="15" fillId="0" borderId="0" xfId="22" applyFont="1" applyBorder="1" applyAlignment="1">
      <alignment horizontal="right" vertical="center" wrapText="1"/>
      <protection/>
    </xf>
    <xf numFmtId="0" fontId="15" fillId="0" borderId="14" xfId="22" applyFont="1" applyBorder="1" applyAlignment="1">
      <alignment horizontal="right" vertical="center" wrapText="1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0" fontId="15" fillId="0" borderId="33" xfId="22" applyFont="1" applyBorder="1" applyAlignment="1">
      <alignment horizontal="center" vertical="center" wrapText="1"/>
      <protection/>
    </xf>
    <xf numFmtId="0" fontId="6" fillId="3" borderId="69" xfId="22" applyFont="1" applyFill="1" applyBorder="1" applyAlignment="1">
      <alignment horizontal="center" vertical="center"/>
      <protection/>
    </xf>
    <xf numFmtId="0" fontId="6" fillId="3" borderId="61" xfId="22" applyFont="1" applyFill="1" applyBorder="1" applyAlignment="1">
      <alignment horizontal="center" vertical="center"/>
      <protection/>
    </xf>
    <xf numFmtId="0" fontId="6" fillId="3" borderId="26" xfId="22" applyFont="1" applyFill="1" applyBorder="1" applyAlignment="1">
      <alignment horizontal="center" vertical="center"/>
      <protection/>
    </xf>
    <xf numFmtId="0" fontId="6" fillId="3" borderId="10" xfId="22" applyFont="1" applyFill="1" applyBorder="1" applyAlignment="1">
      <alignment horizontal="center" vertical="center"/>
      <protection/>
    </xf>
    <xf numFmtId="0" fontId="4" fillId="0" borderId="0" xfId="23" applyFont="1" applyAlignment="1">
      <alignment horizontal="center"/>
      <protection/>
    </xf>
    <xf numFmtId="0" fontId="11" fillId="0" borderId="31" xfId="22" applyFont="1" applyBorder="1" applyAlignment="1">
      <alignment horizontal="center"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9" fillId="0" borderId="71" xfId="22" applyFont="1" applyBorder="1" applyAlignment="1">
      <alignment horizontal="center" vertical="center" wrapText="1"/>
      <protection/>
    </xf>
    <xf numFmtId="0" fontId="6" fillId="3" borderId="26" xfId="22" applyFont="1" applyFill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top" wrapText="1"/>
      <protection/>
    </xf>
    <xf numFmtId="0" fontId="9" fillId="0" borderId="16" xfId="22" applyFont="1" applyBorder="1" applyAlignment="1">
      <alignment horizontal="center" vertical="top" wrapText="1"/>
      <protection/>
    </xf>
    <xf numFmtId="0" fontId="9" fillId="0" borderId="71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15" fillId="0" borderId="23" xfId="22" applyFont="1" applyBorder="1" applyAlignment="1">
      <alignment horizontal="right" vertical="center" wrapText="1"/>
      <protection/>
    </xf>
    <xf numFmtId="0" fontId="13" fillId="0" borderId="65" xfId="22" applyFont="1" applyBorder="1" applyAlignment="1">
      <alignment horizontal="right" vertical="center"/>
      <protection/>
    </xf>
    <xf numFmtId="0" fontId="15" fillId="0" borderId="85" xfId="22" applyFont="1" applyBorder="1" applyAlignment="1">
      <alignment horizontal="center" vertical="center" wrapText="1"/>
      <protection/>
    </xf>
    <xf numFmtId="0" fontId="15" fillId="0" borderId="53" xfId="22" applyFont="1" applyBorder="1" applyAlignment="1">
      <alignment horizontal="center" vertical="center" wrapText="1"/>
      <protection/>
    </xf>
    <xf numFmtId="0" fontId="9" fillId="0" borderId="34" xfId="22" applyFont="1" applyBorder="1" applyAlignment="1">
      <alignment horizontal="center" vertical="center"/>
      <protection/>
    </xf>
    <xf numFmtId="0" fontId="9" fillId="0" borderId="68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 wrapText="1"/>
      <protection/>
    </xf>
    <xf numFmtId="0" fontId="9" fillId="0" borderId="68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8" fillId="0" borderId="44" xfId="22" applyFont="1" applyBorder="1" applyAlignment="1">
      <alignment horizontal="center" vertical="center" wrapText="1"/>
      <protection/>
    </xf>
    <xf numFmtId="0" fontId="8" fillId="0" borderId="75" xfId="22" applyFont="1" applyBorder="1" applyAlignment="1">
      <alignment horizontal="center" vertical="center" wrapText="1"/>
      <protection/>
    </xf>
    <xf numFmtId="0" fontId="8" fillId="0" borderId="65" xfId="22" applyFont="1" applyBorder="1" applyAlignment="1">
      <alignment horizontal="center" vertical="center" wrapText="1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75" xfId="22" applyFont="1" applyBorder="1" applyAlignment="1">
      <alignment horizontal="center" vertical="center"/>
      <protection/>
    </xf>
    <xf numFmtId="0" fontId="8" fillId="0" borderId="65" xfId="22" applyFont="1" applyBorder="1" applyAlignment="1">
      <alignment horizontal="center" vertical="center"/>
      <protection/>
    </xf>
    <xf numFmtId="0" fontId="15" fillId="0" borderId="32" xfId="22" applyFont="1" applyBorder="1" applyAlignment="1">
      <alignment horizontal="center" vertical="center" wrapText="1"/>
      <protection/>
    </xf>
    <xf numFmtId="0" fontId="15" fillId="0" borderId="73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6" fillId="0" borderId="71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5" fillId="0" borderId="71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13" fillId="0" borderId="64" xfId="22" applyFont="1" applyBorder="1" applyAlignment="1">
      <alignment horizontal="right" vertical="center"/>
      <protection/>
    </xf>
    <xf numFmtId="0" fontId="13" fillId="0" borderId="75" xfId="22" applyFont="1" applyBorder="1" applyAlignment="1">
      <alignment horizontal="right" vertical="center"/>
      <protection/>
    </xf>
    <xf numFmtId="0" fontId="19" fillId="0" borderId="22" xfId="19" applyFont="1" applyBorder="1" applyAlignment="1">
      <alignment horizontal="center" vertical="center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5" fillId="0" borderId="86" xfId="22" applyFont="1" applyBorder="1" applyAlignment="1">
      <alignment horizontal="center" vertical="center" wrapText="1"/>
      <protection/>
    </xf>
    <xf numFmtId="0" fontId="15" fillId="0" borderId="87" xfId="22" applyFont="1" applyBorder="1" applyAlignment="1">
      <alignment horizontal="center" vertical="center" wrapText="1"/>
      <protection/>
    </xf>
    <xf numFmtId="0" fontId="20" fillId="0" borderId="71" xfId="19" applyFont="1" applyBorder="1" applyAlignment="1">
      <alignment horizontal="center" vertical="center" wrapText="1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29" xfId="22" applyFont="1" applyBorder="1" applyAlignment="1">
      <alignment horizontal="center" vertical="center" wrapText="1"/>
      <protection/>
    </xf>
    <xf numFmtId="0" fontId="20" fillId="0" borderId="19" xfId="22" applyFont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right" vertical="center" wrapText="1"/>
      <protection/>
    </xf>
    <xf numFmtId="0" fontId="15" fillId="0" borderId="19" xfId="22" applyFont="1" applyBorder="1" applyAlignment="1">
      <alignment horizontal="right" vertical="center" wrapText="1"/>
      <protection/>
    </xf>
    <xf numFmtId="0" fontId="18" fillId="0" borderId="30" xfId="19" applyFont="1" applyBorder="1" applyAlignment="1">
      <alignment horizontal="center" vertical="center" wrapText="1"/>
      <protection/>
    </xf>
    <xf numFmtId="0" fontId="18" fillId="0" borderId="33" xfId="19" applyFont="1" applyBorder="1" applyAlignment="1">
      <alignment horizontal="center" vertical="center" wrapText="1"/>
      <protection/>
    </xf>
    <xf numFmtId="0" fontId="2" fillId="0" borderId="71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20" fillId="0" borderId="22" xfId="22" applyFont="1" applyBorder="1" applyAlignment="1">
      <alignment horizontal="center" vertical="center" wrapText="1"/>
      <protection/>
    </xf>
    <xf numFmtId="0" fontId="20" fillId="0" borderId="20" xfId="22" applyFont="1" applyBorder="1" applyAlignment="1">
      <alignment horizontal="center" vertical="center" wrapText="1"/>
      <protection/>
    </xf>
    <xf numFmtId="0" fontId="13" fillId="0" borderId="44" xfId="22" applyFont="1" applyBorder="1" applyAlignment="1">
      <alignment horizontal="right" vertical="center"/>
      <protection/>
    </xf>
    <xf numFmtId="0" fontId="15" fillId="0" borderId="1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3" fontId="27" fillId="0" borderId="11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center" vertical="center" wrapText="1"/>
      <protection/>
    </xf>
    <xf numFmtId="0" fontId="2" fillId="0" borderId="43" xfId="24" applyFont="1" applyFill="1" applyBorder="1" applyAlignment="1">
      <alignment horizontal="center" vertical="center" wrapText="1"/>
      <protection/>
    </xf>
    <xf numFmtId="0" fontId="2" fillId="0" borderId="67" xfId="24" applyFont="1" applyFill="1" applyBorder="1" applyAlignment="1">
      <alignment horizontal="center" vertical="center" wrapText="1"/>
      <protection/>
    </xf>
    <xf numFmtId="3" fontId="6" fillId="2" borderId="26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3" fontId="6" fillId="2" borderId="10" xfId="24" applyNumberFormat="1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6" fillId="2" borderId="26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10" xfId="24" applyFont="1" applyFill="1" applyBorder="1" applyAlignment="1">
      <alignment horizontal="center" vertical="center" wrapText="1"/>
      <protection/>
    </xf>
    <xf numFmtId="0" fontId="26" fillId="2" borderId="34" xfId="24" applyFont="1" applyFill="1" applyBorder="1" applyAlignment="1">
      <alignment horizontal="center" vertical="center" wrapText="1"/>
      <protection/>
    </xf>
    <xf numFmtId="0" fontId="26" fillId="2" borderId="41" xfId="24" applyFont="1" applyFill="1" applyBorder="1" applyAlignment="1">
      <alignment horizontal="center" vertical="center" wrapText="1"/>
      <protection/>
    </xf>
    <xf numFmtId="0" fontId="26" fillId="2" borderId="68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0" fontId="26" fillId="2" borderId="52" xfId="24" applyFont="1" applyFill="1" applyBorder="1" applyAlignment="1">
      <alignment horizontal="center" vertical="center" wrapText="1"/>
      <protection/>
    </xf>
    <xf numFmtId="3" fontId="2" fillId="0" borderId="76" xfId="24" applyNumberFormat="1" applyFont="1" applyFill="1" applyBorder="1" applyAlignment="1">
      <alignment horizontal="center"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2" fillId="0" borderId="55" xfId="24" applyNumberFormat="1" applyFont="1" applyFill="1" applyBorder="1" applyAlignment="1">
      <alignment horizontal="center" vertical="center" wrapText="1"/>
      <protection/>
    </xf>
    <xf numFmtId="0" fontId="6" fillId="2" borderId="82" xfId="24" applyFont="1" applyFill="1" applyBorder="1" applyAlignment="1">
      <alignment horizontal="center" vertical="center" wrapText="1"/>
      <protection/>
    </xf>
    <xf numFmtId="0" fontId="6" fillId="2" borderId="66" xfId="24" applyFont="1" applyFill="1" applyBorder="1" applyAlignment="1">
      <alignment horizontal="center" vertical="center" wrapText="1"/>
      <protection/>
    </xf>
    <xf numFmtId="0" fontId="6" fillId="2" borderId="79" xfId="24" applyFont="1" applyFill="1" applyBorder="1" applyAlignment="1">
      <alignment horizontal="center" vertical="center" wrapText="1"/>
      <protection/>
    </xf>
    <xf numFmtId="0" fontId="26" fillId="0" borderId="75" xfId="24" applyFont="1" applyFill="1" applyBorder="1" applyAlignment="1">
      <alignment horizontal="center" vertical="center" wrapText="1"/>
      <protection/>
    </xf>
    <xf numFmtId="0" fontId="26" fillId="0" borderId="65" xfId="24" applyFont="1" applyFill="1" applyBorder="1" applyAlignment="1">
      <alignment horizontal="center" vertical="center" wrapText="1"/>
      <protection/>
    </xf>
    <xf numFmtId="0" fontId="5" fillId="0" borderId="88" xfId="24" applyFont="1" applyFill="1" applyBorder="1" applyAlignment="1">
      <alignment horizontal="left" vertical="center" wrapText="1"/>
      <protection/>
    </xf>
    <xf numFmtId="0" fontId="5" fillId="0" borderId="45" xfId="24" applyFont="1" applyFill="1" applyBorder="1" applyAlignment="1">
      <alignment horizontal="left" vertical="center" wrapText="1"/>
      <protection/>
    </xf>
    <xf numFmtId="0" fontId="26" fillId="0" borderId="64" xfId="24" applyFont="1" applyFill="1" applyBorder="1" applyAlignment="1">
      <alignment horizontal="center" vertical="center" wrapText="1"/>
      <protection/>
    </xf>
    <xf numFmtId="0" fontId="5" fillId="0" borderId="89" xfId="21" applyFont="1" applyFill="1" applyBorder="1" applyAlignment="1">
      <alignment horizontal="left" vertical="center" wrapText="1"/>
      <protection/>
    </xf>
    <xf numFmtId="0" fontId="5" fillId="0" borderId="57" xfId="21" applyFont="1" applyFill="1" applyBorder="1" applyAlignment="1">
      <alignment horizontal="left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center" wrapText="1"/>
      <protection/>
    </xf>
    <xf numFmtId="0" fontId="6" fillId="2" borderId="43" xfId="24" applyFont="1" applyFill="1" applyBorder="1" applyAlignment="1">
      <alignment horizontal="center" vertical="center" wrapText="1"/>
      <protection/>
    </xf>
    <xf numFmtId="0" fontId="26" fillId="2" borderId="69" xfId="24" applyFont="1" applyFill="1" applyBorder="1" applyAlignment="1">
      <alignment horizontal="center" vertical="center" wrapText="1"/>
      <protection/>
    </xf>
    <xf numFmtId="0" fontId="26" fillId="2" borderId="70" xfId="24" applyFont="1" applyFill="1" applyBorder="1" applyAlignment="1">
      <alignment horizontal="center" vertical="center" wrapText="1"/>
      <protection/>
    </xf>
    <xf numFmtId="0" fontId="26" fillId="0" borderId="24" xfId="24" applyFont="1" applyFill="1" applyBorder="1" applyAlignment="1">
      <alignment horizontal="center" vertical="center" wrapText="1"/>
      <protection/>
    </xf>
    <xf numFmtId="0" fontId="26" fillId="0" borderId="2" xfId="24" applyFont="1" applyFill="1" applyBorder="1" applyAlignment="1">
      <alignment horizontal="center" vertical="center" wrapText="1"/>
      <protection/>
    </xf>
    <xf numFmtId="3" fontId="2" fillId="0" borderId="67" xfId="24" applyNumberFormat="1" applyFont="1" applyFill="1" applyBorder="1" applyAlignment="1">
      <alignment horizontal="center" vertical="center" wrapText="1"/>
      <protection/>
    </xf>
    <xf numFmtId="0" fontId="2" fillId="0" borderId="90" xfId="24" applyFont="1" applyFill="1" applyBorder="1" applyAlignment="1">
      <alignment horizontal="center" vertical="center" wrapText="1"/>
      <protection/>
    </xf>
    <xf numFmtId="0" fontId="2" fillId="0" borderId="50" xfId="24" applyFont="1" applyFill="1" applyBorder="1" applyAlignment="1">
      <alignment horizontal="center" vertical="center" wrapText="1"/>
      <protection/>
    </xf>
    <xf numFmtId="3" fontId="2" fillId="0" borderId="43" xfId="24" applyNumberFormat="1" applyFont="1" applyFill="1" applyBorder="1" applyAlignment="1">
      <alignment horizontal="center" vertical="center" wrapText="1"/>
      <protection/>
    </xf>
    <xf numFmtId="0" fontId="5" fillId="0" borderId="91" xfId="24" applyFont="1" applyFill="1" applyBorder="1" applyAlignment="1">
      <alignment horizontal="left" vertical="center" wrapText="1"/>
      <protection/>
    </xf>
    <xf numFmtId="0" fontId="5" fillId="0" borderId="92" xfId="24" applyFont="1" applyFill="1" applyBorder="1" applyAlignment="1">
      <alignment horizontal="left" vertical="center" wrapText="1"/>
      <protection/>
    </xf>
    <xf numFmtId="0" fontId="5" fillId="0" borderId="93" xfId="24" applyFont="1" applyFill="1" applyBorder="1" applyAlignment="1">
      <alignment horizontal="left" vertical="center" wrapText="1"/>
      <protection/>
    </xf>
    <xf numFmtId="0" fontId="26" fillId="2" borderId="61" xfId="24" applyFont="1" applyFill="1" applyBorder="1" applyAlignment="1">
      <alignment horizontal="center" vertical="center" wrapText="1"/>
      <protection/>
    </xf>
    <xf numFmtId="0" fontId="37" fillId="0" borderId="11" xfId="20" applyFont="1" applyFill="1" applyBorder="1" applyAlignment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 wrapText="1"/>
      <protection/>
    </xf>
    <xf numFmtId="0" fontId="37" fillId="0" borderId="9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3" fontId="2" fillId="0" borderId="11" xfId="20" applyNumberFormat="1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 applyAlignment="1">
      <alignment horizontal="center" vertical="center" wrapText="1"/>
      <protection/>
    </xf>
    <xf numFmtId="1" fontId="2" fillId="0" borderId="11" xfId="20" applyNumberFormat="1" applyFont="1" applyFill="1" applyBorder="1" applyAlignment="1">
      <alignment horizontal="center" vertical="center" wrapText="1"/>
      <protection/>
    </xf>
    <xf numFmtId="1" fontId="2" fillId="0" borderId="1" xfId="20" applyNumberFormat="1" applyFont="1" applyFill="1" applyBorder="1" applyAlignment="1">
      <alignment horizontal="center" vertical="center" wrapText="1"/>
      <protection/>
    </xf>
    <xf numFmtId="1" fontId="2" fillId="0" borderId="9" xfId="20" applyNumberFormat="1" applyFont="1" applyFill="1" applyBorder="1" applyAlignment="1">
      <alignment horizontal="center" vertical="center" wrapText="1"/>
      <protection/>
    </xf>
    <xf numFmtId="3" fontId="7" fillId="0" borderId="9" xfId="20" applyNumberFormat="1" applyFont="1" applyFill="1" applyBorder="1" applyAlignment="1">
      <alignment horizontal="center" vertical="center" wrapText="1"/>
      <protection/>
    </xf>
    <xf numFmtId="0" fontId="26" fillId="2" borderId="26" xfId="20" applyFont="1" applyFill="1" applyBorder="1" applyAlignment="1">
      <alignment horizontal="center" vertical="center" wrapText="1"/>
      <protection/>
    </xf>
    <xf numFmtId="0" fontId="26" fillId="2" borderId="1" xfId="20" applyFont="1" applyFill="1" applyBorder="1" applyAlignment="1">
      <alignment horizontal="center" vertical="center" wrapText="1"/>
      <protection/>
    </xf>
    <xf numFmtId="0" fontId="26" fillId="2" borderId="10" xfId="20" applyFont="1" applyFill="1" applyBorder="1" applyAlignment="1">
      <alignment horizontal="center" vertical="center" wrapText="1"/>
      <protection/>
    </xf>
    <xf numFmtId="3" fontId="6" fillId="2" borderId="94" xfId="20" applyNumberFormat="1" applyFont="1" applyFill="1" applyBorder="1" applyAlignment="1">
      <alignment horizontal="center" vertical="center" wrapText="1"/>
      <protection/>
    </xf>
    <xf numFmtId="3" fontId="6" fillId="2" borderId="84" xfId="20" applyNumberFormat="1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3" fontId="6" fillId="2" borderId="14" xfId="20" applyNumberFormat="1" applyFont="1" applyFill="1" applyBorder="1" applyAlignment="1">
      <alignment horizontal="center" vertical="center" wrapText="1"/>
      <protection/>
    </xf>
    <xf numFmtId="3" fontId="6" fillId="2" borderId="62" xfId="20" applyNumberFormat="1" applyFont="1" applyFill="1" applyBorder="1" applyAlignment="1">
      <alignment horizontal="center" vertical="center" wrapText="1"/>
      <protection/>
    </xf>
    <xf numFmtId="3" fontId="6" fillId="2" borderId="39" xfId="20" applyNumberFormat="1" applyFont="1" applyFill="1" applyBorder="1" applyAlignment="1">
      <alignment horizontal="center" vertical="center" wrapText="1"/>
      <protection/>
    </xf>
    <xf numFmtId="0" fontId="6" fillId="2" borderId="94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62" xfId="20" applyFont="1" applyFill="1" applyBorder="1" applyAlignment="1">
      <alignment horizontal="center" vertical="center" wrapText="1"/>
      <protection/>
    </xf>
    <xf numFmtId="0" fontId="26" fillId="2" borderId="94" xfId="20" applyFont="1" applyFill="1" applyBorder="1" applyAlignment="1">
      <alignment horizontal="center" vertical="center" wrapText="1"/>
      <protection/>
    </xf>
    <xf numFmtId="0" fontId="26" fillId="2" borderId="95" xfId="20" applyFont="1" applyFill="1" applyBorder="1" applyAlignment="1">
      <alignment horizontal="center" vertical="center" wrapText="1"/>
      <protection/>
    </xf>
    <xf numFmtId="0" fontId="26" fillId="2" borderId="96" xfId="20" applyFont="1" applyFill="1" applyBorder="1" applyAlignment="1">
      <alignment horizontal="center" vertical="center" wrapText="1"/>
      <protection/>
    </xf>
    <xf numFmtId="0" fontId="26" fillId="2" borderId="21" xfId="20" applyFont="1" applyFill="1" applyBorder="1" applyAlignment="1">
      <alignment horizontal="center" vertical="center" wrapText="1"/>
      <protection/>
    </xf>
    <xf numFmtId="0" fontId="26" fillId="2" borderId="22" xfId="20" applyFont="1" applyFill="1" applyBorder="1" applyAlignment="1">
      <alignment horizontal="center" vertical="center" wrapText="1"/>
      <protection/>
    </xf>
    <xf numFmtId="0" fontId="26" fillId="2" borderId="97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43" xfId="20" applyFont="1" applyFill="1" applyBorder="1" applyAlignment="1">
      <alignment horizontal="center" vertical="center" wrapText="1"/>
      <protection/>
    </xf>
    <xf numFmtId="0" fontId="6" fillId="2" borderId="50" xfId="20" applyFont="1" applyFill="1" applyBorder="1" applyAlignment="1">
      <alignment horizontal="center" vertical="center" wrapText="1"/>
      <protection/>
    </xf>
    <xf numFmtId="3" fontId="2" fillId="0" borderId="74" xfId="20" applyNumberFormat="1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0" fontId="26" fillId="2" borderId="69" xfId="20" applyFont="1" applyFill="1" applyBorder="1" applyAlignment="1">
      <alignment horizontal="center" vertical="center" wrapText="1"/>
      <protection/>
    </xf>
    <xf numFmtId="0" fontId="26" fillId="2" borderId="70" xfId="20" applyFont="1" applyFill="1" applyBorder="1" applyAlignment="1">
      <alignment horizontal="center" vertical="center" wrapText="1"/>
      <protection/>
    </xf>
    <xf numFmtId="0" fontId="26" fillId="2" borderId="61" xfId="20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1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21" xfId="20" applyNumberFormat="1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horizontal="center" vertical="center" wrapText="1"/>
      <protection/>
    </xf>
    <xf numFmtId="0" fontId="36" fillId="0" borderId="11" xfId="20" applyFont="1" applyFill="1" applyBorder="1" applyAlignment="1">
      <alignment horizontal="center" vertical="center" wrapText="1"/>
      <protection/>
    </xf>
    <xf numFmtId="0" fontId="36" fillId="0" borderId="1" xfId="20" applyFont="1" applyFill="1" applyBorder="1" applyAlignment="1">
      <alignment horizontal="center" vertical="center" wrapText="1"/>
      <protection/>
    </xf>
    <xf numFmtId="0" fontId="36" fillId="0" borderId="9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31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Fill="1" applyBorder="1" applyAlignment="1">
      <alignment horizontal="center" vertical="center" wrapText="1"/>
      <protection/>
    </xf>
    <xf numFmtId="0" fontId="37" fillId="0" borderId="7" xfId="20" applyFont="1" applyFill="1" applyBorder="1" applyAlignment="1">
      <alignment horizontal="center" vertical="center" wrapText="1"/>
      <protection/>
    </xf>
    <xf numFmtId="0" fontId="36" fillId="0" borderId="7" xfId="20" applyFont="1" applyFill="1" applyBorder="1" applyAlignment="1">
      <alignment horizontal="center" vertical="center" wrapText="1"/>
      <protection/>
    </xf>
    <xf numFmtId="0" fontId="36" fillId="0" borderId="74" xfId="20" applyFont="1" applyFill="1" applyBorder="1" applyAlignment="1">
      <alignment horizontal="center" vertical="center" wrapText="1"/>
      <protection/>
    </xf>
    <xf numFmtId="0" fontId="36" fillId="0" borderId="32" xfId="20" applyFont="1" applyFill="1" applyBorder="1" applyAlignment="1">
      <alignment horizontal="center" vertical="center" wrapText="1"/>
      <protection/>
    </xf>
    <xf numFmtId="0" fontId="36" fillId="0" borderId="73" xfId="20" applyFont="1" applyFill="1" applyBorder="1" applyAlignment="1">
      <alignment horizontal="center" vertical="center" wrapText="1"/>
      <protection/>
    </xf>
    <xf numFmtId="0" fontId="36" fillId="0" borderId="12" xfId="20" applyFont="1" applyFill="1" applyBorder="1" applyAlignment="1">
      <alignment horizontal="center" vertical="center" wrapText="1"/>
      <protection/>
    </xf>
    <xf numFmtId="0" fontId="36" fillId="0" borderId="0" xfId="20" applyFont="1" applyFill="1" applyBorder="1" applyAlignment="1">
      <alignment horizontal="center" vertical="center" wrapText="1"/>
      <protection/>
    </xf>
    <xf numFmtId="0" fontId="36" fillId="0" borderId="21" xfId="20" applyFont="1" applyFill="1" applyBorder="1" applyAlignment="1">
      <alignment horizontal="center" vertical="center" wrapText="1"/>
      <protection/>
    </xf>
    <xf numFmtId="0" fontId="36" fillId="0" borderId="22" xfId="20" applyFont="1" applyFill="1" applyBorder="1" applyAlignment="1">
      <alignment horizontal="center" vertical="center" wrapText="1"/>
      <protection/>
    </xf>
    <xf numFmtId="0" fontId="36" fillId="0" borderId="20" xfId="20" applyFont="1" applyFill="1" applyBorder="1" applyAlignment="1">
      <alignment horizontal="center" vertical="center" wrapText="1"/>
      <protection/>
    </xf>
    <xf numFmtId="0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31" xfId="20" applyNumberFormat="1" applyFont="1" applyFill="1" applyBorder="1" applyAlignment="1">
      <alignment horizontal="center" vertical="center" wrapText="1"/>
      <protection/>
    </xf>
    <xf numFmtId="0" fontId="13" fillId="0" borderId="1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3" fillId="0" borderId="9" xfId="20" applyFont="1" applyFill="1" applyBorder="1" applyAlignment="1">
      <alignment horizontal="center" vertical="center" wrapText="1"/>
      <protection/>
    </xf>
    <xf numFmtId="0" fontId="44" fillId="0" borderId="42" xfId="18" applyFont="1" applyFill="1" applyBorder="1" applyAlignment="1">
      <alignment horizontal="left" vertical="center" wrapText="1"/>
      <protection/>
    </xf>
    <xf numFmtId="0" fontId="44" fillId="0" borderId="48" xfId="18" applyFont="1" applyFill="1" applyBorder="1" applyAlignment="1">
      <alignment horizontal="left" vertical="center" wrapText="1"/>
      <protection/>
    </xf>
    <xf numFmtId="0" fontId="44" fillId="0" borderId="11" xfId="18" applyFont="1" applyFill="1" applyBorder="1" applyAlignment="1">
      <alignment horizontal="left" vertical="center" wrapText="1"/>
      <protection/>
    </xf>
    <xf numFmtId="0" fontId="43" fillId="0" borderId="10" xfId="18" applyFont="1" applyFill="1" applyBorder="1" applyAlignment="1">
      <alignment horizontal="left" vertical="center" wrapText="1"/>
      <protection/>
    </xf>
    <xf numFmtId="0" fontId="46" fillId="0" borderId="0" xfId="18" applyFont="1" applyBorder="1" applyAlignment="1">
      <alignment horizontal="left" wrapText="1"/>
      <protection/>
    </xf>
    <xf numFmtId="0" fontId="44" fillId="0" borderId="10" xfId="18" applyFont="1" applyFill="1" applyBorder="1" applyAlignment="1">
      <alignment horizontal="left" vertical="center" wrapText="1"/>
      <protection/>
    </xf>
    <xf numFmtId="49" fontId="34" fillId="0" borderId="26" xfId="18" applyNumberFormat="1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horizontal="center" vertical="center"/>
      <protection/>
    </xf>
    <xf numFmtId="0" fontId="42" fillId="3" borderId="11" xfId="18" applyFont="1" applyFill="1" applyBorder="1" applyAlignment="1">
      <alignment horizontal="center" vertical="center" wrapText="1"/>
      <protection/>
    </xf>
    <xf numFmtId="0" fontId="42" fillId="3" borderId="10" xfId="18" applyFont="1" applyFill="1" applyBorder="1" applyAlignment="1">
      <alignment horizontal="center" vertical="center" wrapText="1"/>
      <protection/>
    </xf>
    <xf numFmtId="0" fontId="42" fillId="3" borderId="94" xfId="18" applyFont="1" applyFill="1" applyBorder="1" applyAlignment="1">
      <alignment horizontal="center" vertical="center" wrapText="1"/>
      <protection/>
    </xf>
    <xf numFmtId="0" fontId="42" fillId="3" borderId="95" xfId="18" applyFont="1" applyFill="1" applyBorder="1" applyAlignment="1">
      <alignment horizontal="center" vertical="center" wrapText="1"/>
      <protection/>
    </xf>
    <xf numFmtId="0" fontId="42" fillId="3" borderId="96" xfId="18" applyFont="1" applyFill="1" applyBorder="1" applyAlignment="1">
      <alignment horizontal="center" vertical="center" wrapText="1"/>
      <protection/>
    </xf>
    <xf numFmtId="0" fontId="42" fillId="3" borderId="21" xfId="18" applyFont="1" applyFill="1" applyBorder="1" applyAlignment="1">
      <alignment horizontal="center" vertical="center" wrapText="1"/>
      <protection/>
    </xf>
    <xf numFmtId="0" fontId="42" fillId="3" borderId="22" xfId="18" applyFont="1" applyFill="1" applyBorder="1" applyAlignment="1">
      <alignment horizontal="center" vertical="center" wrapText="1"/>
      <protection/>
    </xf>
    <xf numFmtId="0" fontId="42" fillId="3" borderId="97" xfId="18" applyFont="1" applyFill="1" applyBorder="1" applyAlignment="1">
      <alignment horizontal="center" vertical="center" wrapText="1"/>
      <protection/>
    </xf>
    <xf numFmtId="0" fontId="36" fillId="0" borderId="0" xfId="18" applyFont="1" applyBorder="1" applyAlignment="1">
      <alignment horizontal="center" vertical="top" wrapText="1"/>
      <protection/>
    </xf>
    <xf numFmtId="0" fontId="41" fillId="3" borderId="81" xfId="18" applyFont="1" applyFill="1" applyBorder="1" applyAlignment="1">
      <alignment horizontal="center" vertical="center" wrapText="1"/>
      <protection/>
    </xf>
    <xf numFmtId="0" fontId="41" fillId="3" borderId="49" xfId="18" applyFont="1" applyFill="1" applyBorder="1" applyAlignment="1">
      <alignment horizontal="center" vertical="center" wrapText="1"/>
      <protection/>
    </xf>
    <xf numFmtId="0" fontId="41" fillId="3" borderId="51" xfId="18" applyFont="1" applyFill="1" applyBorder="1" applyAlignment="1">
      <alignment horizontal="center" vertical="center" wrapText="1"/>
      <protection/>
    </xf>
    <xf numFmtId="0" fontId="42" fillId="3" borderId="3" xfId="18" applyFont="1" applyFill="1" applyBorder="1" applyAlignment="1">
      <alignment horizontal="center" vertical="center" wrapText="1"/>
      <protection/>
    </xf>
    <xf numFmtId="0" fontId="42" fillId="3" borderId="7" xfId="18" applyFont="1" applyFill="1" applyBorder="1" applyAlignment="1">
      <alignment horizontal="center" vertical="center" wrapText="1"/>
      <protection/>
    </xf>
    <xf numFmtId="0" fontId="42" fillId="3" borderId="52" xfId="18" applyFont="1" applyFill="1" applyBorder="1" applyAlignment="1">
      <alignment horizontal="center" vertical="center" wrapText="1"/>
      <protection/>
    </xf>
    <xf numFmtId="0" fontId="42" fillId="3" borderId="34" xfId="18" applyFont="1" applyFill="1" applyBorder="1" applyAlignment="1">
      <alignment horizontal="center" vertical="center" wrapText="1"/>
      <protection/>
    </xf>
    <xf numFmtId="0" fontId="42" fillId="3" borderId="41" xfId="18" applyFont="1" applyFill="1" applyBorder="1" applyAlignment="1">
      <alignment horizontal="center" vertical="center" wrapText="1"/>
      <protection/>
    </xf>
    <xf numFmtId="0" fontId="0" fillId="0" borderId="68" xfId="20" applyBorder="1" applyAlignment="1">
      <alignment horizontal="center" vertical="center" wrapText="1"/>
      <protection/>
    </xf>
    <xf numFmtId="0" fontId="42" fillId="3" borderId="26" xfId="18" applyFont="1" applyFill="1" applyBorder="1" applyAlignment="1">
      <alignment horizontal="center" vertical="center" wrapText="1"/>
      <protection/>
    </xf>
    <xf numFmtId="0" fontId="42" fillId="3" borderId="1" xfId="18" applyFont="1" applyFill="1" applyBorder="1" applyAlignment="1">
      <alignment horizontal="center" vertical="center" wrapText="1"/>
      <protection/>
    </xf>
    <xf numFmtId="49" fontId="34" fillId="0" borderId="26" xfId="18" applyNumberFormat="1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/>
      <protection/>
    </xf>
    <xf numFmtId="0" fontId="6" fillId="0" borderId="64" xfId="21" applyFont="1" applyBorder="1" applyAlignment="1">
      <alignment horizontal="center" vertical="center"/>
      <protection/>
    </xf>
    <xf numFmtId="0" fontId="6" fillId="0" borderId="75" xfId="21" applyFont="1" applyBorder="1" applyAlignment="1">
      <alignment horizontal="center" vertical="center"/>
      <protection/>
    </xf>
    <xf numFmtId="0" fontId="6" fillId="0" borderId="6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Hyperlink" xfId="17"/>
    <cellStyle name="Normalny_28647_20060508_140808" xfId="18"/>
    <cellStyle name="Normalny_Budżet 2008" xfId="19"/>
    <cellStyle name="Normalny_ukł wykonawczy_Projekt załączników" xfId="20"/>
    <cellStyle name="Normalny_Zał_budżet_252" xfId="21"/>
    <cellStyle name="Normalny_zarz_układ wykonawczy" xfId="22"/>
    <cellStyle name="Normalny_Zarz60_Zał1_Projekt załączników2007" xfId="23"/>
    <cellStyle name="Normalny_Zarz78_Zał1_Projekt załączników2008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5"/>
  <sheetViews>
    <sheetView showGridLines="0" zoomScale="75" zoomScaleNormal="75" workbookViewId="0" topLeftCell="A1">
      <selection activeCell="H48" sqref="H48:H4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815" t="s">
        <v>412</v>
      </c>
      <c r="B2" s="815"/>
      <c r="C2" s="815"/>
      <c r="D2" s="815"/>
      <c r="E2" s="815"/>
      <c r="F2" s="815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811" t="s">
        <v>76</v>
      </c>
      <c r="B4" s="813" t="s">
        <v>77</v>
      </c>
      <c r="C4" s="813" t="s">
        <v>78</v>
      </c>
      <c r="D4" s="813" t="s">
        <v>79</v>
      </c>
      <c r="E4" s="819" t="s">
        <v>345</v>
      </c>
      <c r="F4" s="819" t="s">
        <v>348</v>
      </c>
    </row>
    <row r="5" spans="1:6" s="4" customFormat="1" ht="15" customHeight="1" thickBot="1">
      <c r="A5" s="812"/>
      <c r="B5" s="814"/>
      <c r="C5" s="814"/>
      <c r="D5" s="814"/>
      <c r="E5" s="814"/>
      <c r="F5" s="814"/>
    </row>
    <row r="6" spans="1:6" s="6" customFormat="1" ht="7.5" customHeight="1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</row>
    <row r="7" spans="1:6" s="11" customFormat="1" ht="23.25" customHeight="1" hidden="1" thickBot="1">
      <c r="A7" s="190" t="s">
        <v>80</v>
      </c>
      <c r="B7" s="839" t="s">
        <v>81</v>
      </c>
      <c r="C7" s="840"/>
      <c r="D7" s="841"/>
      <c r="E7" s="10">
        <f>E17+E33+E8+E27+E29+E31</f>
        <v>0</v>
      </c>
      <c r="F7" s="292">
        <f>F17+F33+F8+F27+F29+F31</f>
        <v>0</v>
      </c>
    </row>
    <row r="8" spans="1:6" s="16" customFormat="1" ht="23.25" customHeight="1" hidden="1">
      <c r="A8" s="12"/>
      <c r="B8" s="13" t="s">
        <v>82</v>
      </c>
      <c r="C8" s="14"/>
      <c r="D8" s="14" t="s">
        <v>83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84</v>
      </c>
      <c r="D9" s="20" t="s">
        <v>85</v>
      </c>
      <c r="E9" s="21"/>
      <c r="F9" s="21"/>
    </row>
    <row r="10" spans="1:6" s="22" customFormat="1" ht="16.5" customHeight="1" hidden="1">
      <c r="A10" s="17"/>
      <c r="B10" s="23"/>
      <c r="C10" s="24" t="s">
        <v>86</v>
      </c>
      <c r="D10" s="25" t="s">
        <v>87</v>
      </c>
      <c r="E10" s="26"/>
      <c r="F10" s="26"/>
    </row>
    <row r="11" spans="1:6" s="22" customFormat="1" ht="16.5" customHeight="1" hidden="1">
      <c r="A11" s="17"/>
      <c r="B11" s="23"/>
      <c r="C11" s="24" t="s">
        <v>88</v>
      </c>
      <c r="D11" s="25" t="s">
        <v>89</v>
      </c>
      <c r="E11" s="26"/>
      <c r="F11" s="26"/>
    </row>
    <row r="12" spans="1:6" s="22" customFormat="1" ht="16.5" customHeight="1" hidden="1">
      <c r="A12" s="17"/>
      <c r="B12" s="23"/>
      <c r="C12" s="24" t="s">
        <v>90</v>
      </c>
      <c r="D12" s="25" t="s">
        <v>91</v>
      </c>
      <c r="E12" s="26"/>
      <c r="F12" s="26"/>
    </row>
    <row r="13" spans="1:6" s="22" customFormat="1" ht="16.5" customHeight="1" hidden="1">
      <c r="A13" s="17"/>
      <c r="B13" s="23"/>
      <c r="C13" s="24" t="s">
        <v>92</v>
      </c>
      <c r="D13" s="25" t="s">
        <v>93</v>
      </c>
      <c r="E13" s="26"/>
      <c r="F13" s="26"/>
    </row>
    <row r="14" spans="1:6" s="22" customFormat="1" ht="16.5" customHeight="1" hidden="1">
      <c r="A14" s="17"/>
      <c r="B14" s="23"/>
      <c r="C14" s="24" t="s">
        <v>94</v>
      </c>
      <c r="D14" s="25" t="s">
        <v>95</v>
      </c>
      <c r="E14" s="26"/>
      <c r="F14" s="26"/>
    </row>
    <row r="15" spans="1:6" s="22" customFormat="1" ht="16.5" customHeight="1" hidden="1">
      <c r="A15" s="17"/>
      <c r="B15" s="23"/>
      <c r="C15" s="24" t="s">
        <v>96</v>
      </c>
      <c r="D15" s="25" t="s">
        <v>97</v>
      </c>
      <c r="E15" s="26"/>
      <c r="F15" s="26"/>
    </row>
    <row r="16" spans="1:6" s="22" customFormat="1" ht="16.5" customHeight="1" hidden="1">
      <c r="A16" s="27"/>
      <c r="B16" s="23"/>
      <c r="C16" s="28" t="s">
        <v>98</v>
      </c>
      <c r="D16" s="25" t="s">
        <v>99</v>
      </c>
      <c r="E16" s="26"/>
      <c r="F16" s="26"/>
    </row>
    <row r="17" spans="1:6" s="16" customFormat="1" ht="21.75" customHeight="1" hidden="1">
      <c r="A17" s="12"/>
      <c r="B17" s="29" t="s">
        <v>100</v>
      </c>
      <c r="C17" s="816" t="s">
        <v>101</v>
      </c>
      <c r="D17" s="817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93"/>
      <c r="B18" s="294"/>
      <c r="C18" s="850" t="s">
        <v>389</v>
      </c>
      <c r="D18" s="850"/>
      <c r="E18" s="850"/>
      <c r="F18" s="851"/>
    </row>
    <row r="19" spans="1:6" s="22" customFormat="1" ht="21.75" customHeight="1" hidden="1">
      <c r="A19" s="151"/>
      <c r="B19" s="46"/>
      <c r="C19" s="99" t="s">
        <v>102</v>
      </c>
      <c r="D19" s="177" t="s">
        <v>103</v>
      </c>
      <c r="E19" s="199"/>
      <c r="F19" s="310"/>
    </row>
    <row r="20" spans="1:6" s="22" customFormat="1" ht="38.25" hidden="1">
      <c r="A20" s="151"/>
      <c r="B20" s="164"/>
      <c r="C20" s="176" t="s">
        <v>365</v>
      </c>
      <c r="D20" s="203" t="s">
        <v>105</v>
      </c>
      <c r="E20" s="199"/>
      <c r="F20" s="310"/>
    </row>
    <row r="21" spans="1:6" s="22" customFormat="1" ht="38.25" hidden="1">
      <c r="A21" s="151"/>
      <c r="B21" s="164"/>
      <c r="C21" s="180">
        <v>6298</v>
      </c>
      <c r="D21" s="203" t="s">
        <v>106</v>
      </c>
      <c r="E21" s="199"/>
      <c r="F21" s="100"/>
    </row>
    <row r="22" spans="1:6" s="22" customFormat="1" ht="19.5" customHeight="1" hidden="1">
      <c r="A22" s="151"/>
      <c r="B22" s="46"/>
      <c r="C22" s="158" t="s">
        <v>107</v>
      </c>
      <c r="D22" s="39" t="s">
        <v>108</v>
      </c>
      <c r="E22" s="192"/>
      <c r="F22" s="21"/>
    </row>
    <row r="23" spans="1:6" s="22" customFormat="1" ht="19.5" customHeight="1" hidden="1">
      <c r="A23" s="151"/>
      <c r="B23" s="46"/>
      <c r="C23" s="159"/>
      <c r="D23" s="33"/>
      <c r="E23" s="193"/>
      <c r="F23" s="26"/>
    </row>
    <row r="24" spans="1:6" s="22" customFormat="1" ht="12.75" hidden="1">
      <c r="A24" s="151"/>
      <c r="B24" s="164"/>
      <c r="C24" s="159" t="s">
        <v>109</v>
      </c>
      <c r="D24" s="33" t="s">
        <v>108</v>
      </c>
      <c r="E24" s="195"/>
      <c r="F24" s="26"/>
    </row>
    <row r="25" spans="1:6" s="22" customFormat="1" ht="26.25" customHeight="1" hidden="1">
      <c r="A25" s="151"/>
      <c r="B25" s="164"/>
      <c r="C25" s="163">
        <v>6059</v>
      </c>
      <c r="D25" s="33" t="s">
        <v>108</v>
      </c>
      <c r="E25" s="196"/>
      <c r="F25" s="34"/>
    </row>
    <row r="26" spans="1:6" s="22" customFormat="1" ht="38.25" hidden="1">
      <c r="A26" s="151"/>
      <c r="B26" s="164"/>
      <c r="C26" s="179">
        <v>6210</v>
      </c>
      <c r="D26" s="33" t="s">
        <v>110</v>
      </c>
      <c r="E26" s="192"/>
      <c r="F26" s="21"/>
    </row>
    <row r="27" spans="1:6" s="16" customFormat="1" ht="23.25" customHeight="1" hidden="1">
      <c r="A27" s="151"/>
      <c r="B27" s="142" t="s">
        <v>111</v>
      </c>
      <c r="C27" s="148"/>
      <c r="D27" s="30" t="s">
        <v>112</v>
      </c>
      <c r="E27" s="194">
        <f>E28</f>
        <v>0</v>
      </c>
      <c r="F27" s="31">
        <f>F28</f>
        <v>0</v>
      </c>
    </row>
    <row r="28" spans="1:6" s="22" customFormat="1" ht="19.5" customHeight="1" hidden="1">
      <c r="A28" s="151"/>
      <c r="B28" s="46"/>
      <c r="C28" s="155" t="s">
        <v>96</v>
      </c>
      <c r="D28" s="20" t="s">
        <v>97</v>
      </c>
      <c r="E28" s="192"/>
      <c r="F28" s="21"/>
    </row>
    <row r="29" spans="1:6" s="16" customFormat="1" ht="23.25" customHeight="1" hidden="1">
      <c r="A29" s="151"/>
      <c r="B29" s="142" t="s">
        <v>113</v>
      </c>
      <c r="C29" s="148"/>
      <c r="D29" s="30" t="s">
        <v>114</v>
      </c>
      <c r="E29" s="194">
        <f>E30</f>
        <v>0</v>
      </c>
      <c r="F29" s="31">
        <f>F30</f>
        <v>0</v>
      </c>
    </row>
    <row r="30" spans="1:6" s="22" customFormat="1" ht="19.5" customHeight="1" hidden="1">
      <c r="A30" s="151"/>
      <c r="B30" s="46"/>
      <c r="C30" s="155" t="s">
        <v>115</v>
      </c>
      <c r="D30" s="39" t="s">
        <v>116</v>
      </c>
      <c r="E30" s="192"/>
      <c r="F30" s="21"/>
    </row>
    <row r="31" spans="1:6" s="16" customFormat="1" ht="23.25" customHeight="1" hidden="1">
      <c r="A31" s="151"/>
      <c r="B31" s="142" t="s">
        <v>117</v>
      </c>
      <c r="C31" s="148"/>
      <c r="D31" s="30" t="s">
        <v>118</v>
      </c>
      <c r="E31" s="194">
        <f>E32</f>
        <v>0</v>
      </c>
      <c r="F31" s="31">
        <f>F32</f>
        <v>0</v>
      </c>
    </row>
    <row r="32" spans="1:6" s="22" customFormat="1" ht="19.5" customHeight="1" hidden="1">
      <c r="A32" s="151"/>
      <c r="B32" s="46"/>
      <c r="C32" s="155" t="s">
        <v>107</v>
      </c>
      <c r="D32" s="39" t="s">
        <v>108</v>
      </c>
      <c r="E32" s="192"/>
      <c r="F32" s="21"/>
    </row>
    <row r="33" spans="1:6" s="16" customFormat="1" ht="20.25" customHeight="1" hidden="1">
      <c r="A33" s="165"/>
      <c r="B33" s="29" t="s">
        <v>119</v>
      </c>
      <c r="C33" s="822" t="s">
        <v>120</v>
      </c>
      <c r="D33" s="849"/>
      <c r="E33" s="31">
        <f>E34+E35</f>
        <v>0</v>
      </c>
      <c r="F33" s="31">
        <f>F35</f>
        <v>0</v>
      </c>
    </row>
    <row r="34" spans="1:6" s="22" customFormat="1" ht="25.5" hidden="1">
      <c r="A34" s="151"/>
      <c r="B34" s="46"/>
      <c r="C34" s="176" t="s">
        <v>384</v>
      </c>
      <c r="D34" s="174" t="s">
        <v>385</v>
      </c>
      <c r="E34" s="100"/>
      <c r="F34" s="100"/>
    </row>
    <row r="35" spans="1:6" s="22" customFormat="1" ht="39" customHeight="1" hidden="1">
      <c r="A35" s="151"/>
      <c r="B35" s="46"/>
      <c r="C35" s="99" t="s">
        <v>160</v>
      </c>
      <c r="D35" s="39" t="s">
        <v>161</v>
      </c>
      <c r="E35" s="21"/>
      <c r="F35" s="21"/>
    </row>
    <row r="36" spans="1:6" s="16" customFormat="1" ht="27" customHeight="1" hidden="1" thickBot="1">
      <c r="A36" s="144"/>
      <c r="B36" s="141"/>
      <c r="C36" s="348"/>
      <c r="D36" s="828" t="s">
        <v>405</v>
      </c>
      <c r="E36" s="828"/>
      <c r="F36" s="829"/>
    </row>
    <row r="37" spans="1:6" s="11" customFormat="1" ht="22.5" customHeight="1" hidden="1" thickBot="1">
      <c r="A37" s="190" t="s">
        <v>123</v>
      </c>
      <c r="B37" s="8"/>
      <c r="C37" s="52"/>
      <c r="D37" s="9" t="s">
        <v>124</v>
      </c>
      <c r="E37" s="10">
        <f>E38</f>
        <v>0</v>
      </c>
      <c r="F37" s="153">
        <f>F38</f>
        <v>0</v>
      </c>
    </row>
    <row r="38" spans="1:6" s="16" customFormat="1" ht="22.5" customHeight="1" hidden="1">
      <c r="A38" s="12"/>
      <c r="B38" s="113" t="s">
        <v>125</v>
      </c>
      <c r="C38" s="55"/>
      <c r="D38" s="55" t="s">
        <v>126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127</v>
      </c>
      <c r="D39" s="43" t="s">
        <v>128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99" customFormat="1" ht="30" customHeight="1" hidden="1" thickBot="1">
      <c r="A42" s="263">
        <v>400</v>
      </c>
      <c r="B42" s="836" t="s">
        <v>129</v>
      </c>
      <c r="C42" s="837"/>
      <c r="D42" s="838"/>
      <c r="E42" s="10">
        <f>E43</f>
        <v>0</v>
      </c>
      <c r="F42" s="153">
        <f>F43</f>
        <v>0</v>
      </c>
    </row>
    <row r="43" spans="1:6" s="16" customFormat="1" ht="16.5" customHeight="1" hidden="1">
      <c r="A43" s="144"/>
      <c r="B43" s="55">
        <v>40002</v>
      </c>
      <c r="C43" s="830" t="s">
        <v>130</v>
      </c>
      <c r="D43" s="831"/>
      <c r="E43" s="56">
        <f>E44</f>
        <v>0</v>
      </c>
      <c r="F43" s="56">
        <f>F44</f>
        <v>0</v>
      </c>
    </row>
    <row r="44" spans="1:6" s="22" customFormat="1" ht="19.5" customHeight="1" hidden="1">
      <c r="A44" s="151"/>
      <c r="B44" s="46"/>
      <c r="C44" s="318" t="s">
        <v>102</v>
      </c>
      <c r="D44" s="20" t="s">
        <v>103</v>
      </c>
      <c r="E44" s="37"/>
      <c r="F44" s="21"/>
    </row>
    <row r="45" spans="1:6" s="22" customFormat="1" ht="19.5" customHeight="1" hidden="1">
      <c r="A45" s="151"/>
      <c r="B45" s="46"/>
      <c r="C45" s="160" t="s">
        <v>131</v>
      </c>
      <c r="D45" s="33" t="s">
        <v>132</v>
      </c>
      <c r="E45" s="34"/>
      <c r="F45" s="26"/>
    </row>
    <row r="46" spans="1:6" s="22" customFormat="1" ht="19.5" customHeight="1" hidden="1" thickBot="1">
      <c r="A46" s="151"/>
      <c r="B46" s="46"/>
      <c r="C46" s="160" t="s">
        <v>133</v>
      </c>
      <c r="D46" s="25" t="s">
        <v>134</v>
      </c>
      <c r="E46" s="26"/>
      <c r="F46" s="26"/>
    </row>
    <row r="47" spans="1:6" s="11" customFormat="1" ht="23.25" customHeight="1" thickBot="1">
      <c r="A47" s="263">
        <v>600</v>
      </c>
      <c r="B47" s="839" t="s">
        <v>135</v>
      </c>
      <c r="C47" s="840"/>
      <c r="D47" s="841"/>
      <c r="E47" s="10">
        <f>E48+E51</f>
        <v>165400</v>
      </c>
      <c r="F47" s="153">
        <f>F51+F48</f>
        <v>159100</v>
      </c>
    </row>
    <row r="48" spans="1:6" s="16" customFormat="1" ht="25.5" customHeight="1">
      <c r="A48" s="144"/>
      <c r="B48" s="55">
        <v>60014</v>
      </c>
      <c r="C48" s="830" t="s">
        <v>136</v>
      </c>
      <c r="D48" s="831"/>
      <c r="E48" s="56">
        <f>E50</f>
        <v>40000</v>
      </c>
      <c r="F48" s="56">
        <f>F50</f>
        <v>0</v>
      </c>
    </row>
    <row r="49" spans="1:6" s="16" customFormat="1" ht="15.75" customHeight="1">
      <c r="A49" s="162"/>
      <c r="B49" s="141"/>
      <c r="C49" s="141"/>
      <c r="D49" s="846" t="s">
        <v>410</v>
      </c>
      <c r="E49" s="846"/>
      <c r="F49" s="847"/>
    </row>
    <row r="50" spans="1:6" s="22" customFormat="1" ht="56.25" customHeight="1">
      <c r="A50" s="162"/>
      <c r="B50" s="46"/>
      <c r="C50" s="176" t="s">
        <v>10</v>
      </c>
      <c r="D50" s="671" t="s">
        <v>9</v>
      </c>
      <c r="E50" s="21">
        <v>40000</v>
      </c>
      <c r="F50" s="21"/>
    </row>
    <row r="51" spans="1:6" s="16" customFormat="1" ht="24" customHeight="1">
      <c r="A51" s="162"/>
      <c r="B51" s="30">
        <v>60016</v>
      </c>
      <c r="C51" s="362"/>
      <c r="D51" s="267" t="s">
        <v>139</v>
      </c>
      <c r="E51" s="31">
        <f>E54</f>
        <v>125400</v>
      </c>
      <c r="F51" s="31">
        <f>F53</f>
        <v>159100</v>
      </c>
    </row>
    <row r="52" spans="1:6" s="16" customFormat="1" ht="15.75" customHeight="1">
      <c r="A52" s="162"/>
      <c r="B52" s="141"/>
      <c r="C52" s="141"/>
      <c r="D52" s="846" t="s">
        <v>411</v>
      </c>
      <c r="E52" s="846"/>
      <c r="F52" s="847"/>
    </row>
    <row r="53" spans="1:6" s="22" customFormat="1" ht="25.5">
      <c r="A53" s="162"/>
      <c r="B53" s="46"/>
      <c r="C53" s="176" t="s">
        <v>276</v>
      </c>
      <c r="D53" s="203" t="s">
        <v>277</v>
      </c>
      <c r="E53" s="21"/>
      <c r="F53" s="21">
        <f>583400-424300</f>
        <v>159100</v>
      </c>
    </row>
    <row r="54" spans="1:6" s="22" customFormat="1" ht="39" thickBot="1">
      <c r="A54" s="151"/>
      <c r="B54" s="164"/>
      <c r="C54" s="176" t="s">
        <v>365</v>
      </c>
      <c r="D54" s="203" t="s">
        <v>105</v>
      </c>
      <c r="E54" s="100">
        <v>125400</v>
      </c>
      <c r="F54" s="100"/>
    </row>
    <row r="55" spans="1:6" s="22" customFormat="1" ht="17.25" customHeight="1" hidden="1">
      <c r="A55" s="293"/>
      <c r="B55" s="294"/>
      <c r="C55" s="294"/>
      <c r="D55" s="229" t="s">
        <v>337</v>
      </c>
      <c r="E55" s="300"/>
      <c r="F55" s="301"/>
    </row>
    <row r="56" spans="1:6" s="22" customFormat="1" ht="17.25" customHeight="1" hidden="1">
      <c r="A56" s="293"/>
      <c r="B56" s="294"/>
      <c r="C56" s="294"/>
      <c r="D56" s="304" t="s">
        <v>367</v>
      </c>
      <c r="E56" s="305"/>
      <c r="F56" s="306"/>
    </row>
    <row r="57" spans="1:6" s="22" customFormat="1" ht="17.25" customHeight="1" hidden="1">
      <c r="A57" s="293"/>
      <c r="B57" s="294"/>
      <c r="C57" s="294"/>
      <c r="D57" s="291" t="s">
        <v>368</v>
      </c>
      <c r="E57" s="302"/>
      <c r="F57" s="303"/>
    </row>
    <row r="58" spans="1:6" s="22" customFormat="1" ht="19.5" customHeight="1" hidden="1">
      <c r="A58" s="151"/>
      <c r="B58" s="46"/>
      <c r="C58" s="159" t="s">
        <v>88</v>
      </c>
      <c r="D58" s="25" t="s">
        <v>89</v>
      </c>
      <c r="E58" s="26"/>
      <c r="F58" s="26"/>
    </row>
    <row r="59" spans="1:6" s="22" customFormat="1" ht="19.5" customHeight="1" hidden="1">
      <c r="A59" s="151"/>
      <c r="B59" s="46"/>
      <c r="C59" s="159" t="s">
        <v>92</v>
      </c>
      <c r="D59" s="25" t="s">
        <v>93</v>
      </c>
      <c r="E59" s="26"/>
      <c r="F59" s="26"/>
    </row>
    <row r="60" spans="1:6" s="22" customFormat="1" ht="19.5" customHeight="1" hidden="1">
      <c r="A60" s="151"/>
      <c r="B60" s="46"/>
      <c r="C60" s="159" t="s">
        <v>94</v>
      </c>
      <c r="D60" s="25" t="s">
        <v>95</v>
      </c>
      <c r="E60" s="26"/>
      <c r="F60" s="26"/>
    </row>
    <row r="61" spans="1:6" s="22" customFormat="1" ht="19.5" customHeight="1" hidden="1">
      <c r="A61" s="151"/>
      <c r="B61" s="46"/>
      <c r="C61" s="159" t="s">
        <v>142</v>
      </c>
      <c r="D61" s="25" t="s">
        <v>143</v>
      </c>
      <c r="E61" s="26"/>
      <c r="F61" s="26"/>
    </row>
    <row r="62" spans="1:6" s="22" customFormat="1" ht="19.5" customHeight="1" hidden="1">
      <c r="A62" s="151"/>
      <c r="B62" s="46"/>
      <c r="C62" s="159" t="s">
        <v>96</v>
      </c>
      <c r="D62" s="25" t="s">
        <v>97</v>
      </c>
      <c r="E62" s="26"/>
      <c r="F62" s="26"/>
    </row>
    <row r="63" spans="1:6" s="22" customFormat="1" ht="19.5" customHeight="1" hidden="1" thickBot="1">
      <c r="A63" s="151"/>
      <c r="B63" s="46"/>
      <c r="C63" s="160" t="s">
        <v>107</v>
      </c>
      <c r="D63" s="25" t="s">
        <v>108</v>
      </c>
      <c r="E63" s="26"/>
      <c r="F63" s="26"/>
    </row>
    <row r="64" spans="1:7" s="11" customFormat="1" ht="19.5" customHeight="1" hidden="1" thickBot="1">
      <c r="A64" s="263">
        <v>700</v>
      </c>
      <c r="B64" s="839" t="s">
        <v>144</v>
      </c>
      <c r="C64" s="840"/>
      <c r="D64" s="841"/>
      <c r="E64" s="10">
        <f>E65</f>
        <v>0</v>
      </c>
      <c r="F64" s="153">
        <f>F65+F78</f>
        <v>0</v>
      </c>
      <c r="G64" s="57"/>
    </row>
    <row r="65" spans="1:6" s="16" customFormat="1" ht="20.25" customHeight="1" hidden="1">
      <c r="A65" s="144"/>
      <c r="B65" s="55">
        <v>70005</v>
      </c>
      <c r="C65" s="830" t="s">
        <v>145</v>
      </c>
      <c r="D65" s="831"/>
      <c r="E65" s="56">
        <f>SUM(E66:E72)</f>
        <v>0</v>
      </c>
      <c r="F65" s="56">
        <f>F69+F70</f>
        <v>0</v>
      </c>
    </row>
    <row r="66" spans="1:6" s="22" customFormat="1" ht="25.5" hidden="1">
      <c r="A66" s="151"/>
      <c r="B66" s="46"/>
      <c r="C66" s="158" t="s">
        <v>146</v>
      </c>
      <c r="D66" s="59" t="s">
        <v>147</v>
      </c>
      <c r="E66" s="37"/>
      <c r="F66" s="37"/>
    </row>
    <row r="67" spans="1:6" s="22" customFormat="1" ht="19.5" customHeight="1" hidden="1">
      <c r="A67" s="151"/>
      <c r="B67" s="46"/>
      <c r="C67" s="158" t="s">
        <v>148</v>
      </c>
      <c r="D67" s="61" t="s">
        <v>149</v>
      </c>
      <c r="E67" s="37"/>
      <c r="F67" s="37"/>
    </row>
    <row r="68" spans="1:6" s="22" customFormat="1" ht="51" hidden="1">
      <c r="A68" s="151"/>
      <c r="B68" s="46"/>
      <c r="C68" s="160" t="s">
        <v>127</v>
      </c>
      <c r="D68" s="33" t="s">
        <v>128</v>
      </c>
      <c r="E68" s="26"/>
      <c r="F68" s="26"/>
    </row>
    <row r="69" spans="1:6" s="22" customFormat="1" ht="25.5" hidden="1">
      <c r="A69" s="151"/>
      <c r="B69" s="46"/>
      <c r="C69" s="176" t="s">
        <v>384</v>
      </c>
      <c r="D69" s="174" t="s">
        <v>385</v>
      </c>
      <c r="E69" s="100"/>
      <c r="F69" s="100"/>
    </row>
    <row r="70" spans="1:6" s="22" customFormat="1" ht="19.5" customHeight="1" hidden="1">
      <c r="A70" s="151"/>
      <c r="B70" s="46"/>
      <c r="C70" s="318" t="s">
        <v>102</v>
      </c>
      <c r="D70" s="20" t="s">
        <v>103</v>
      </c>
      <c r="E70" s="37"/>
      <c r="F70" s="21"/>
    </row>
    <row r="71" spans="1:6" s="22" customFormat="1" ht="19.5" customHeight="1" hidden="1">
      <c r="A71" s="151"/>
      <c r="B71" s="46"/>
      <c r="C71" s="158" t="s">
        <v>150</v>
      </c>
      <c r="D71" s="20" t="s">
        <v>151</v>
      </c>
      <c r="E71" s="37"/>
      <c r="F71" s="21"/>
    </row>
    <row r="72" spans="1:6" s="22" customFormat="1" ht="28.5" customHeight="1" hidden="1">
      <c r="A72" s="151"/>
      <c r="B72" s="46"/>
      <c r="C72" s="179">
        <v>6298</v>
      </c>
      <c r="D72" s="33" t="s">
        <v>106</v>
      </c>
      <c r="E72" s="34"/>
      <c r="F72" s="26"/>
    </row>
    <row r="73" spans="1:6" s="22" customFormat="1" ht="19.5" customHeight="1" hidden="1">
      <c r="A73" s="151"/>
      <c r="B73" s="46"/>
      <c r="C73" s="159" t="s">
        <v>96</v>
      </c>
      <c r="D73" s="25" t="s">
        <v>97</v>
      </c>
      <c r="E73" s="26"/>
      <c r="F73" s="26"/>
    </row>
    <row r="74" spans="1:6" s="22" customFormat="1" ht="19.5" customHeight="1" hidden="1">
      <c r="A74" s="151"/>
      <c r="B74" s="46"/>
      <c r="C74" s="159" t="s">
        <v>152</v>
      </c>
      <c r="D74" s="33" t="s">
        <v>153</v>
      </c>
      <c r="E74" s="26"/>
      <c r="F74" s="26"/>
    </row>
    <row r="75" spans="1:6" s="22" customFormat="1" ht="19.5" customHeight="1" hidden="1">
      <c r="A75" s="151"/>
      <c r="B75" s="46"/>
      <c r="C75" s="159" t="s">
        <v>137</v>
      </c>
      <c r="D75" s="25" t="s">
        <v>138</v>
      </c>
      <c r="E75" s="26"/>
      <c r="F75" s="26"/>
    </row>
    <row r="76" spans="1:6" s="22" customFormat="1" ht="19.5" customHeight="1" hidden="1">
      <c r="A76" s="151"/>
      <c r="B76" s="46"/>
      <c r="C76" s="159" t="s">
        <v>154</v>
      </c>
      <c r="D76" s="63" t="s">
        <v>155</v>
      </c>
      <c r="E76" s="26"/>
      <c r="F76" s="26"/>
    </row>
    <row r="77" spans="1:6" s="22" customFormat="1" ht="19.5" customHeight="1" hidden="1">
      <c r="A77" s="151"/>
      <c r="B77" s="46"/>
      <c r="C77" s="160" t="s">
        <v>107</v>
      </c>
      <c r="D77" s="25" t="s">
        <v>108</v>
      </c>
      <c r="E77" s="26"/>
      <c r="F77" s="26"/>
    </row>
    <row r="78" spans="1:6" s="16" customFormat="1" ht="22.5" customHeight="1" hidden="1">
      <c r="A78" s="144"/>
      <c r="B78" s="141">
        <v>70095</v>
      </c>
      <c r="C78" s="148"/>
      <c r="D78" s="30" t="s">
        <v>120</v>
      </c>
      <c r="E78" s="31">
        <f>SUM(E79:E81)</f>
        <v>0</v>
      </c>
      <c r="F78" s="31">
        <f>SUM(F79:F81)</f>
        <v>0</v>
      </c>
    </row>
    <row r="79" spans="1:6" s="22" customFormat="1" ht="19.5" customHeight="1" hidden="1">
      <c r="A79" s="151"/>
      <c r="B79" s="46"/>
      <c r="C79" s="158" t="s">
        <v>133</v>
      </c>
      <c r="D79" s="20" t="s">
        <v>134</v>
      </c>
      <c r="E79" s="21"/>
      <c r="F79" s="21"/>
    </row>
    <row r="80" spans="1:6" s="22" customFormat="1" ht="19.5" customHeight="1" hidden="1">
      <c r="A80" s="151"/>
      <c r="B80" s="46"/>
      <c r="C80" s="159" t="s">
        <v>96</v>
      </c>
      <c r="D80" s="25" t="s">
        <v>97</v>
      </c>
      <c r="E80" s="26"/>
      <c r="F80" s="26"/>
    </row>
    <row r="81" spans="1:6" s="22" customFormat="1" ht="19.5" customHeight="1" hidden="1" thickBot="1">
      <c r="A81" s="151"/>
      <c r="B81" s="46"/>
      <c r="C81" s="160" t="s">
        <v>137</v>
      </c>
      <c r="D81" s="25" t="s">
        <v>138</v>
      </c>
      <c r="E81" s="26"/>
      <c r="F81" s="26"/>
    </row>
    <row r="82" spans="1:6" s="11" customFormat="1" ht="20.25" customHeight="1" hidden="1" thickBot="1">
      <c r="A82" s="52">
        <v>710</v>
      </c>
      <c r="B82" s="51"/>
      <c r="C82" s="9"/>
      <c r="D82" s="9" t="s">
        <v>156</v>
      </c>
      <c r="E82" s="10">
        <f>E88+E83</f>
        <v>0</v>
      </c>
      <c r="F82" s="10">
        <f>F83</f>
        <v>0</v>
      </c>
    </row>
    <row r="83" spans="1:6" s="16" customFormat="1" ht="18.75" customHeight="1" hidden="1">
      <c r="A83" s="58"/>
      <c r="B83" s="14">
        <v>71004</v>
      </c>
      <c r="C83" s="14"/>
      <c r="D83" s="14" t="s">
        <v>157</v>
      </c>
      <c r="E83" s="15"/>
      <c r="F83" s="15">
        <f>F84</f>
        <v>0</v>
      </c>
    </row>
    <row r="84" spans="1:6" s="22" customFormat="1" ht="21.75" customHeight="1" hidden="1">
      <c r="A84" s="40"/>
      <c r="B84" s="64"/>
      <c r="C84" s="42" t="s">
        <v>96</v>
      </c>
      <c r="D84" s="43" t="s">
        <v>97</v>
      </c>
      <c r="E84" s="44"/>
      <c r="F84" s="44"/>
    </row>
    <row r="85" spans="1:6" s="22" customFormat="1" ht="8.25" customHeight="1" hidden="1">
      <c r="A85" s="45"/>
      <c r="B85" s="46"/>
      <c r="C85" s="47"/>
      <c r="D85" s="48"/>
      <c r="E85" s="49"/>
      <c r="F85" s="49"/>
    </row>
    <row r="86" spans="1:6" s="6" customFormat="1" ht="7.5" customHeight="1" hidden="1" thickBot="1">
      <c r="A86" s="65">
        <v>1</v>
      </c>
      <c r="B86" s="65">
        <v>2</v>
      </c>
      <c r="C86" s="65">
        <v>3</v>
      </c>
      <c r="D86" s="65">
        <v>4</v>
      </c>
      <c r="E86" s="65">
        <v>5</v>
      </c>
      <c r="F86" s="65">
        <v>6</v>
      </c>
    </row>
    <row r="87" spans="1:6" s="11" customFormat="1" ht="25.5" customHeight="1" hidden="1" thickBot="1">
      <c r="A87" s="9">
        <v>750</v>
      </c>
      <c r="B87" s="54"/>
      <c r="C87" s="9"/>
      <c r="D87" s="9" t="s">
        <v>158</v>
      </c>
      <c r="E87" s="10">
        <f>E100+E88+E94+E131</f>
        <v>0</v>
      </c>
      <c r="F87" s="10">
        <f>F100+F88+F94+F131</f>
        <v>0</v>
      </c>
    </row>
    <row r="88" spans="1:6" s="16" customFormat="1" ht="18.75" customHeight="1" hidden="1">
      <c r="A88" s="58"/>
      <c r="B88" s="14">
        <v>75011</v>
      </c>
      <c r="C88" s="14"/>
      <c r="D88" s="14" t="s">
        <v>159</v>
      </c>
      <c r="E88" s="15">
        <f>SUM(E89:E90)</f>
        <v>0</v>
      </c>
      <c r="F88" s="15">
        <f>SUM(F91:F93)</f>
        <v>0</v>
      </c>
    </row>
    <row r="89" spans="1:6" s="22" customFormat="1" ht="51" hidden="1">
      <c r="A89" s="27"/>
      <c r="B89" s="66"/>
      <c r="C89" s="19" t="s">
        <v>160</v>
      </c>
      <c r="D89" s="39" t="s">
        <v>161</v>
      </c>
      <c r="E89" s="37"/>
      <c r="F89" s="21"/>
    </row>
    <row r="90" spans="1:6" s="22" customFormat="1" ht="38.25" hidden="1">
      <c r="A90" s="17"/>
      <c r="B90" s="32"/>
      <c r="C90" s="24" t="s">
        <v>162</v>
      </c>
      <c r="D90" s="33" t="s">
        <v>163</v>
      </c>
      <c r="E90" s="34"/>
      <c r="F90" s="26"/>
    </row>
    <row r="91" spans="1:6" s="22" customFormat="1" ht="16.5" customHeight="1" hidden="1">
      <c r="A91" s="17"/>
      <c r="B91" s="23"/>
      <c r="C91" s="24" t="s">
        <v>84</v>
      </c>
      <c r="D91" s="25" t="s">
        <v>85</v>
      </c>
      <c r="E91" s="26"/>
      <c r="F91" s="26"/>
    </row>
    <row r="92" spans="1:6" s="22" customFormat="1" ht="16.5" customHeight="1" hidden="1">
      <c r="A92" s="17"/>
      <c r="B92" s="23"/>
      <c r="C92" s="24" t="s">
        <v>88</v>
      </c>
      <c r="D92" s="25" t="s">
        <v>89</v>
      </c>
      <c r="E92" s="26"/>
      <c r="F92" s="26"/>
    </row>
    <row r="93" spans="1:6" s="22" customFormat="1" ht="16.5" customHeight="1" hidden="1">
      <c r="A93" s="17"/>
      <c r="B93" s="23"/>
      <c r="C93" s="28" t="s">
        <v>90</v>
      </c>
      <c r="D93" s="25" t="s">
        <v>91</v>
      </c>
      <c r="E93" s="26"/>
      <c r="F93" s="26"/>
    </row>
    <row r="94" spans="1:6" s="16" customFormat="1" ht="22.5" customHeight="1" hidden="1">
      <c r="A94" s="67"/>
      <c r="B94" s="30">
        <v>75022</v>
      </c>
      <c r="C94" s="30"/>
      <c r="D94" s="30" t="s">
        <v>164</v>
      </c>
      <c r="E94" s="31"/>
      <c r="F94" s="31">
        <f>SUM(F95:F99)</f>
        <v>0</v>
      </c>
    </row>
    <row r="95" spans="1:6" s="22" customFormat="1" ht="15.75" customHeight="1" hidden="1">
      <c r="A95" s="17"/>
      <c r="B95" s="18"/>
      <c r="C95" s="19" t="s">
        <v>165</v>
      </c>
      <c r="D95" s="20" t="s">
        <v>166</v>
      </c>
      <c r="E95" s="21"/>
      <c r="F95" s="21"/>
    </row>
    <row r="96" spans="1:6" s="22" customFormat="1" ht="15.75" customHeight="1" hidden="1">
      <c r="A96" s="17"/>
      <c r="B96" s="23"/>
      <c r="C96" s="24" t="s">
        <v>94</v>
      </c>
      <c r="D96" s="25" t="s">
        <v>95</v>
      </c>
      <c r="E96" s="26"/>
      <c r="F96" s="26"/>
    </row>
    <row r="97" spans="1:6" s="22" customFormat="1" ht="15.75" customHeight="1" hidden="1">
      <c r="A97" s="17"/>
      <c r="B97" s="23"/>
      <c r="C97" s="24" t="s">
        <v>167</v>
      </c>
      <c r="D97" s="25" t="s">
        <v>168</v>
      </c>
      <c r="E97" s="26"/>
      <c r="F97" s="26"/>
    </row>
    <row r="98" spans="1:6" s="22" customFormat="1" ht="15.75" customHeight="1" hidden="1">
      <c r="A98" s="17"/>
      <c r="B98" s="23"/>
      <c r="C98" s="24" t="s">
        <v>96</v>
      </c>
      <c r="D98" s="25" t="s">
        <v>97</v>
      </c>
      <c r="E98" s="26"/>
      <c r="F98" s="26"/>
    </row>
    <row r="99" spans="1:6" s="22" customFormat="1" ht="15.75" customHeight="1" hidden="1">
      <c r="A99" s="17"/>
      <c r="B99" s="23"/>
      <c r="C99" s="28" t="s">
        <v>169</v>
      </c>
      <c r="D99" s="25" t="s">
        <v>170</v>
      </c>
      <c r="E99" s="26"/>
      <c r="F99" s="26"/>
    </row>
    <row r="100" spans="1:6" s="16" customFormat="1" ht="22.5" customHeight="1" hidden="1">
      <c r="A100" s="144"/>
      <c r="B100" s="30">
        <v>75023</v>
      </c>
      <c r="C100" s="148"/>
      <c r="D100" s="30" t="s">
        <v>171</v>
      </c>
      <c r="E100" s="31">
        <f>SUM(E101:E103)</f>
        <v>0</v>
      </c>
      <c r="F100" s="31">
        <f>SUM(F104:F130)-F124</f>
        <v>0</v>
      </c>
    </row>
    <row r="101" spans="1:6" s="22" customFormat="1" ht="25.5" hidden="1">
      <c r="A101" s="151"/>
      <c r="B101" s="164"/>
      <c r="C101" s="155" t="s">
        <v>172</v>
      </c>
      <c r="D101" s="39" t="s">
        <v>173</v>
      </c>
      <c r="E101" s="21"/>
      <c r="F101" s="21"/>
    </row>
    <row r="102" spans="1:6" s="22" customFormat="1" ht="19.5" customHeight="1" hidden="1">
      <c r="A102" s="151"/>
      <c r="B102" s="164"/>
      <c r="C102" s="99" t="s">
        <v>102</v>
      </c>
      <c r="D102" s="177" t="s">
        <v>103</v>
      </c>
      <c r="E102" s="100"/>
      <c r="F102" s="100"/>
    </row>
    <row r="103" spans="1:6" s="22" customFormat="1" ht="38.25" hidden="1">
      <c r="A103" s="151"/>
      <c r="B103" s="164"/>
      <c r="C103" s="222">
        <v>6298</v>
      </c>
      <c r="D103" s="39" t="s">
        <v>106</v>
      </c>
      <c r="E103" s="37"/>
      <c r="F103" s="21"/>
    </row>
    <row r="104" spans="1:6" s="22" customFormat="1" ht="17.25" customHeight="1" hidden="1">
      <c r="A104" s="151"/>
      <c r="B104" s="46"/>
      <c r="C104" s="159" t="s">
        <v>174</v>
      </c>
      <c r="D104" s="25" t="s">
        <v>175</v>
      </c>
      <c r="E104" s="26"/>
      <c r="F104" s="26"/>
    </row>
    <row r="105" spans="1:6" s="22" customFormat="1" ht="17.25" customHeight="1" hidden="1">
      <c r="A105" s="151"/>
      <c r="B105" s="46"/>
      <c r="C105" s="159" t="s">
        <v>84</v>
      </c>
      <c r="D105" s="25" t="s">
        <v>85</v>
      </c>
      <c r="E105" s="26"/>
      <c r="F105" s="26"/>
    </row>
    <row r="106" spans="1:6" s="22" customFormat="1" ht="17.25" customHeight="1" hidden="1">
      <c r="A106" s="151"/>
      <c r="B106" s="46"/>
      <c r="C106" s="159" t="s">
        <v>86</v>
      </c>
      <c r="D106" s="25" t="s">
        <v>87</v>
      </c>
      <c r="E106" s="26"/>
      <c r="F106" s="26"/>
    </row>
    <row r="107" spans="1:6" s="22" customFormat="1" ht="17.25" customHeight="1" hidden="1">
      <c r="A107" s="151"/>
      <c r="B107" s="46"/>
      <c r="C107" s="159" t="s">
        <v>88</v>
      </c>
      <c r="D107" s="25" t="s">
        <v>89</v>
      </c>
      <c r="E107" s="26"/>
      <c r="F107" s="26"/>
    </row>
    <row r="108" spans="1:6" s="22" customFormat="1" ht="17.25" customHeight="1" hidden="1">
      <c r="A108" s="151"/>
      <c r="B108" s="46"/>
      <c r="C108" s="159" t="s">
        <v>90</v>
      </c>
      <c r="D108" s="25" t="s">
        <v>91</v>
      </c>
      <c r="E108" s="26"/>
      <c r="F108" s="26"/>
    </row>
    <row r="109" spans="1:6" s="22" customFormat="1" ht="17.25" customHeight="1" hidden="1">
      <c r="A109" s="151"/>
      <c r="B109" s="46"/>
      <c r="C109" s="159" t="s">
        <v>176</v>
      </c>
      <c r="D109" s="25" t="s">
        <v>177</v>
      </c>
      <c r="E109" s="26"/>
      <c r="F109" s="26"/>
    </row>
    <row r="110" spans="1:6" s="22" customFormat="1" ht="17.25" customHeight="1" hidden="1">
      <c r="A110" s="151"/>
      <c r="B110" s="46"/>
      <c r="C110" s="159" t="s">
        <v>92</v>
      </c>
      <c r="D110" s="25" t="s">
        <v>93</v>
      </c>
      <c r="E110" s="26"/>
      <c r="F110" s="26"/>
    </row>
    <row r="111" spans="1:6" s="22" customFormat="1" ht="17.25" customHeight="1" hidden="1">
      <c r="A111" s="151"/>
      <c r="B111" s="46"/>
      <c r="C111" s="159" t="s">
        <v>94</v>
      </c>
      <c r="D111" s="25" t="s">
        <v>95</v>
      </c>
      <c r="E111" s="26"/>
      <c r="F111" s="26"/>
    </row>
    <row r="112" spans="1:6" s="22" customFormat="1" ht="17.25" customHeight="1" hidden="1">
      <c r="A112" s="151"/>
      <c r="B112" s="46"/>
      <c r="C112" s="159" t="s">
        <v>133</v>
      </c>
      <c r="D112" s="25" t="s">
        <v>134</v>
      </c>
      <c r="E112" s="26"/>
      <c r="F112" s="26"/>
    </row>
    <row r="113" spans="1:6" s="22" customFormat="1" ht="17.25" customHeight="1" hidden="1">
      <c r="A113" s="151"/>
      <c r="B113" s="46"/>
      <c r="C113" s="159" t="s">
        <v>142</v>
      </c>
      <c r="D113" s="25" t="s">
        <v>143</v>
      </c>
      <c r="E113" s="26"/>
      <c r="F113" s="26"/>
    </row>
    <row r="114" spans="1:6" s="22" customFormat="1" ht="17.25" customHeight="1" hidden="1">
      <c r="A114" s="151"/>
      <c r="B114" s="46"/>
      <c r="C114" s="159" t="s">
        <v>178</v>
      </c>
      <c r="D114" s="25" t="s">
        <v>179</v>
      </c>
      <c r="E114" s="26"/>
      <c r="F114" s="26"/>
    </row>
    <row r="115" spans="1:6" s="22" customFormat="1" ht="17.25" customHeight="1" hidden="1">
      <c r="A115" s="151"/>
      <c r="B115" s="46"/>
      <c r="C115" s="159" t="s">
        <v>96</v>
      </c>
      <c r="D115" s="25" t="s">
        <v>97</v>
      </c>
      <c r="E115" s="26"/>
      <c r="F115" s="26"/>
    </row>
    <row r="116" spans="1:6" s="22" customFormat="1" ht="17.25" customHeight="1" hidden="1">
      <c r="A116" s="151"/>
      <c r="B116" s="46"/>
      <c r="C116" s="159" t="s">
        <v>180</v>
      </c>
      <c r="D116" s="25" t="s">
        <v>181</v>
      </c>
      <c r="E116" s="26"/>
      <c r="F116" s="26"/>
    </row>
    <row r="117" spans="1:6" s="22" customFormat="1" ht="25.5" hidden="1">
      <c r="A117" s="151"/>
      <c r="B117" s="46"/>
      <c r="C117" s="159" t="s">
        <v>182</v>
      </c>
      <c r="D117" s="33" t="s">
        <v>183</v>
      </c>
      <c r="E117" s="26"/>
      <c r="F117" s="26"/>
    </row>
    <row r="118" spans="1:6" s="22" customFormat="1" ht="25.5" hidden="1">
      <c r="A118" s="151"/>
      <c r="B118" s="46"/>
      <c r="C118" s="159" t="s">
        <v>184</v>
      </c>
      <c r="D118" s="33" t="s">
        <v>185</v>
      </c>
      <c r="E118" s="26"/>
      <c r="F118" s="26"/>
    </row>
    <row r="119" spans="1:6" s="22" customFormat="1" ht="25.5" hidden="1">
      <c r="A119" s="151"/>
      <c r="B119" s="46"/>
      <c r="C119" s="159" t="s">
        <v>152</v>
      </c>
      <c r="D119" s="33" t="s">
        <v>153</v>
      </c>
      <c r="E119" s="26"/>
      <c r="F119" s="26"/>
    </row>
    <row r="120" spans="1:6" s="22" customFormat="1" ht="16.5" customHeight="1" hidden="1">
      <c r="A120" s="151"/>
      <c r="B120" s="46"/>
      <c r="C120" s="159" t="s">
        <v>169</v>
      </c>
      <c r="D120" s="25" t="s">
        <v>170</v>
      </c>
      <c r="E120" s="26"/>
      <c r="F120" s="26"/>
    </row>
    <row r="121" spans="1:6" s="22" customFormat="1" ht="16.5" customHeight="1" hidden="1">
      <c r="A121" s="151"/>
      <c r="B121" s="46"/>
      <c r="C121" s="159" t="s">
        <v>137</v>
      </c>
      <c r="D121" s="25" t="s">
        <v>138</v>
      </c>
      <c r="E121" s="26"/>
      <c r="F121" s="26"/>
    </row>
    <row r="122" spans="1:6" s="22" customFormat="1" ht="14.25" customHeight="1" hidden="1">
      <c r="A122" s="151"/>
      <c r="B122" s="46"/>
      <c r="C122" s="202" t="s">
        <v>98</v>
      </c>
      <c r="D122" s="71" t="s">
        <v>99</v>
      </c>
      <c r="E122" s="72"/>
      <c r="F122" s="72"/>
    </row>
    <row r="123" spans="1:6" s="22" customFormat="1" ht="12" customHeight="1" hidden="1">
      <c r="A123" s="151"/>
      <c r="B123" s="46"/>
      <c r="C123" s="47"/>
      <c r="D123" s="48"/>
      <c r="E123" s="49"/>
      <c r="F123" s="49"/>
    </row>
    <row r="124" spans="1:6" s="6" customFormat="1" ht="7.5" customHeight="1" hidden="1">
      <c r="A124" s="152">
        <v>1</v>
      </c>
      <c r="B124" s="223">
        <v>2</v>
      </c>
      <c r="C124" s="150">
        <v>3</v>
      </c>
      <c r="D124" s="50">
        <v>4</v>
      </c>
      <c r="E124" s="50">
        <v>5</v>
      </c>
      <c r="F124" s="50">
        <v>6</v>
      </c>
    </row>
    <row r="125" spans="1:6" s="22" customFormat="1" ht="25.5" hidden="1">
      <c r="A125" s="151"/>
      <c r="B125" s="46"/>
      <c r="C125" s="158" t="s">
        <v>186</v>
      </c>
      <c r="D125" s="39" t="s">
        <v>187</v>
      </c>
      <c r="E125" s="21"/>
      <c r="F125" s="21"/>
    </row>
    <row r="126" spans="1:6" s="22" customFormat="1" ht="25.5" hidden="1">
      <c r="A126" s="151"/>
      <c r="B126" s="46"/>
      <c r="C126" s="159" t="s">
        <v>188</v>
      </c>
      <c r="D126" s="33" t="s">
        <v>189</v>
      </c>
      <c r="E126" s="26"/>
      <c r="F126" s="26"/>
    </row>
    <row r="127" spans="1:6" s="22" customFormat="1" ht="19.5" customHeight="1" hidden="1">
      <c r="A127" s="151"/>
      <c r="B127" s="46"/>
      <c r="C127" s="159" t="s">
        <v>107</v>
      </c>
      <c r="D127" s="25" t="s">
        <v>108</v>
      </c>
      <c r="E127" s="26"/>
      <c r="F127" s="26"/>
    </row>
    <row r="128" spans="1:6" s="22" customFormat="1" ht="12.75" hidden="1">
      <c r="A128" s="151"/>
      <c r="B128" s="46"/>
      <c r="C128" s="159" t="s">
        <v>190</v>
      </c>
      <c r="D128" s="33" t="s">
        <v>191</v>
      </c>
      <c r="E128" s="26"/>
      <c r="F128" s="26"/>
    </row>
    <row r="129" spans="1:6" s="22" customFormat="1" ht="17.25" customHeight="1" hidden="1">
      <c r="A129" s="151"/>
      <c r="B129" s="46"/>
      <c r="C129" s="159" t="s">
        <v>109</v>
      </c>
      <c r="D129" s="25" t="s">
        <v>108</v>
      </c>
      <c r="E129" s="26"/>
      <c r="F129" s="26"/>
    </row>
    <row r="130" spans="1:6" s="22" customFormat="1" ht="17.25" customHeight="1" hidden="1">
      <c r="A130" s="151"/>
      <c r="B130" s="46"/>
      <c r="C130" s="160" t="s">
        <v>192</v>
      </c>
      <c r="D130" s="25" t="s">
        <v>108</v>
      </c>
      <c r="E130" s="26"/>
      <c r="F130" s="26"/>
    </row>
    <row r="131" spans="1:6" s="16" customFormat="1" ht="22.5" customHeight="1" hidden="1">
      <c r="A131" s="58"/>
      <c r="B131" s="55">
        <v>75075</v>
      </c>
      <c r="C131" s="30"/>
      <c r="D131" s="30" t="s">
        <v>193</v>
      </c>
      <c r="E131" s="31"/>
      <c r="F131" s="31">
        <f>SUM(F132:F136)</f>
        <v>0</v>
      </c>
    </row>
    <row r="132" spans="1:6" s="22" customFormat="1" ht="17.25" customHeight="1" hidden="1">
      <c r="A132" s="17"/>
      <c r="B132" s="18"/>
      <c r="C132" s="19" t="s">
        <v>92</v>
      </c>
      <c r="D132" s="20" t="s">
        <v>93</v>
      </c>
      <c r="E132" s="21"/>
      <c r="F132" s="21"/>
    </row>
    <row r="133" spans="1:6" s="22" customFormat="1" ht="17.25" customHeight="1" hidden="1">
      <c r="A133" s="17"/>
      <c r="B133" s="23"/>
      <c r="C133" s="24" t="s">
        <v>94</v>
      </c>
      <c r="D133" s="25" t="s">
        <v>95</v>
      </c>
      <c r="E133" s="26"/>
      <c r="F133" s="26"/>
    </row>
    <row r="134" spans="1:6" s="22" customFormat="1" ht="17.25" customHeight="1" hidden="1">
      <c r="A134" s="17"/>
      <c r="B134" s="23"/>
      <c r="C134" s="24" t="s">
        <v>167</v>
      </c>
      <c r="D134" s="25" t="s">
        <v>168</v>
      </c>
      <c r="E134" s="26"/>
      <c r="F134" s="26"/>
    </row>
    <row r="135" spans="1:6" s="22" customFormat="1" ht="17.25" customHeight="1" hidden="1">
      <c r="A135" s="17"/>
      <c r="B135" s="23"/>
      <c r="C135" s="24" t="s">
        <v>96</v>
      </c>
      <c r="D135" s="25" t="s">
        <v>97</v>
      </c>
      <c r="E135" s="26"/>
      <c r="F135" s="26"/>
    </row>
    <row r="136" spans="1:6" s="22" customFormat="1" ht="17.25" customHeight="1" hidden="1" thickBot="1">
      <c r="A136" s="17"/>
      <c r="B136" s="23"/>
      <c r="C136" s="28" t="s">
        <v>137</v>
      </c>
      <c r="D136" s="25" t="s">
        <v>138</v>
      </c>
      <c r="E136" s="26"/>
      <c r="F136" s="26"/>
    </row>
    <row r="137" spans="1:6" s="11" customFormat="1" ht="45.75" customHeight="1" hidden="1" thickBot="1">
      <c r="A137" s="263">
        <v>751</v>
      </c>
      <c r="B137" s="836" t="s">
        <v>194</v>
      </c>
      <c r="C137" s="837"/>
      <c r="D137" s="838"/>
      <c r="E137" s="10">
        <f>E143</f>
        <v>0</v>
      </c>
      <c r="F137" s="153">
        <f>F138+F153</f>
        <v>0</v>
      </c>
    </row>
    <row r="138" spans="1:6" s="16" customFormat="1" ht="28.5" hidden="1">
      <c r="A138" s="144"/>
      <c r="B138" s="55">
        <v>75101</v>
      </c>
      <c r="C138" s="210"/>
      <c r="D138" s="87" t="s">
        <v>195</v>
      </c>
      <c r="E138" s="56">
        <f>E139</f>
        <v>0</v>
      </c>
      <c r="F138" s="56">
        <f>SUM(F140:F142)</f>
        <v>0</v>
      </c>
    </row>
    <row r="139" spans="1:6" s="22" customFormat="1" ht="51" hidden="1">
      <c r="A139" s="151"/>
      <c r="B139" s="164"/>
      <c r="C139" s="158" t="s">
        <v>160</v>
      </c>
      <c r="D139" s="59" t="s">
        <v>161</v>
      </c>
      <c r="E139" s="37"/>
      <c r="F139" s="21"/>
    </row>
    <row r="140" spans="1:6" s="22" customFormat="1" ht="17.25" customHeight="1" hidden="1">
      <c r="A140" s="151"/>
      <c r="B140" s="46"/>
      <c r="C140" s="159" t="s">
        <v>88</v>
      </c>
      <c r="D140" s="25" t="s">
        <v>89</v>
      </c>
      <c r="E140" s="26"/>
      <c r="F140" s="26"/>
    </row>
    <row r="141" spans="1:6" s="22" customFormat="1" ht="17.25" customHeight="1" hidden="1">
      <c r="A141" s="151"/>
      <c r="B141" s="46"/>
      <c r="C141" s="159" t="s">
        <v>90</v>
      </c>
      <c r="D141" s="25" t="s">
        <v>91</v>
      </c>
      <c r="E141" s="26"/>
      <c r="F141" s="26"/>
    </row>
    <row r="142" spans="1:6" s="22" customFormat="1" ht="17.25" customHeight="1" hidden="1">
      <c r="A142" s="151"/>
      <c r="B142" s="46"/>
      <c r="C142" s="160" t="s">
        <v>92</v>
      </c>
      <c r="D142" s="25" t="s">
        <v>93</v>
      </c>
      <c r="E142" s="26"/>
      <c r="F142" s="26"/>
    </row>
    <row r="143" spans="1:6" s="16" customFormat="1" ht="24" customHeight="1" hidden="1">
      <c r="A143" s="144"/>
      <c r="B143" s="30">
        <v>75107</v>
      </c>
      <c r="C143" s="818" t="s">
        <v>516</v>
      </c>
      <c r="D143" s="835"/>
      <c r="E143" s="31">
        <f>E144</f>
        <v>0</v>
      </c>
      <c r="F143" s="31">
        <f>SUM(F146:F152)</f>
        <v>0</v>
      </c>
    </row>
    <row r="144" spans="1:6" s="22" customFormat="1" ht="51" hidden="1">
      <c r="A144" s="151"/>
      <c r="B144" s="164"/>
      <c r="C144" s="99" t="s">
        <v>160</v>
      </c>
      <c r="D144" s="203" t="s">
        <v>161</v>
      </c>
      <c r="E144" s="100"/>
      <c r="F144" s="100"/>
    </row>
    <row r="145" spans="1:6" s="16" customFormat="1" ht="33.75" customHeight="1" hidden="1">
      <c r="A145" s="166"/>
      <c r="B145" s="167"/>
      <c r="C145" s="241"/>
      <c r="D145" s="850" t="s">
        <v>353</v>
      </c>
      <c r="E145" s="850"/>
      <c r="F145" s="851"/>
    </row>
    <row r="146" spans="1:6" s="22" customFormat="1" ht="17.25" customHeight="1" hidden="1">
      <c r="A146" s="151"/>
      <c r="B146" s="46"/>
      <c r="C146" s="158" t="s">
        <v>165</v>
      </c>
      <c r="D146" s="20" t="s">
        <v>166</v>
      </c>
      <c r="E146" s="21"/>
      <c r="F146" s="21"/>
    </row>
    <row r="147" spans="1:6" s="22" customFormat="1" ht="17.25" customHeight="1" hidden="1">
      <c r="A147" s="151"/>
      <c r="B147" s="46"/>
      <c r="C147" s="159" t="s">
        <v>88</v>
      </c>
      <c r="D147" s="25" t="s">
        <v>89</v>
      </c>
      <c r="E147" s="26"/>
      <c r="F147" s="26"/>
    </row>
    <row r="148" spans="1:6" s="22" customFormat="1" ht="17.25" customHeight="1" hidden="1">
      <c r="A148" s="151"/>
      <c r="B148" s="46"/>
      <c r="C148" s="159" t="s">
        <v>90</v>
      </c>
      <c r="D148" s="25" t="s">
        <v>91</v>
      </c>
      <c r="E148" s="26"/>
      <c r="F148" s="26"/>
    </row>
    <row r="149" spans="1:6" s="22" customFormat="1" ht="17.25" customHeight="1" hidden="1">
      <c r="A149" s="151"/>
      <c r="B149" s="46"/>
      <c r="C149" s="159" t="s">
        <v>92</v>
      </c>
      <c r="D149" s="25" t="s">
        <v>93</v>
      </c>
      <c r="E149" s="26"/>
      <c r="F149" s="26"/>
    </row>
    <row r="150" spans="1:6" s="22" customFormat="1" ht="17.25" customHeight="1" hidden="1">
      <c r="A150" s="151"/>
      <c r="B150" s="46"/>
      <c r="C150" s="159" t="s">
        <v>94</v>
      </c>
      <c r="D150" s="25" t="s">
        <v>95</v>
      </c>
      <c r="E150" s="26"/>
      <c r="F150" s="26"/>
    </row>
    <row r="151" spans="1:6" s="22" customFormat="1" ht="17.25" customHeight="1" hidden="1">
      <c r="A151" s="151"/>
      <c r="B151" s="46"/>
      <c r="C151" s="159" t="s">
        <v>133</v>
      </c>
      <c r="D151" s="25" t="s">
        <v>134</v>
      </c>
      <c r="E151" s="26"/>
      <c r="F151" s="26"/>
    </row>
    <row r="152" spans="1:6" s="22" customFormat="1" ht="17.25" customHeight="1" hidden="1">
      <c r="A152" s="73"/>
      <c r="B152" s="18"/>
      <c r="C152" s="28" t="s">
        <v>96</v>
      </c>
      <c r="D152" s="25" t="s">
        <v>97</v>
      </c>
      <c r="E152" s="26"/>
      <c r="F152" s="26"/>
    </row>
    <row r="153" spans="1:6" s="16" customFormat="1" ht="24" customHeight="1" hidden="1">
      <c r="A153" s="144"/>
      <c r="B153" s="30">
        <v>75113</v>
      </c>
      <c r="C153" s="818" t="s">
        <v>352</v>
      </c>
      <c r="D153" s="835"/>
      <c r="E153" s="31">
        <f>E154</f>
        <v>0</v>
      </c>
      <c r="F153" s="31">
        <f>SUM(F156:F162)</f>
        <v>0</v>
      </c>
    </row>
    <row r="154" spans="1:6" s="22" customFormat="1" ht="51" hidden="1">
      <c r="A154" s="151"/>
      <c r="B154" s="164"/>
      <c r="C154" s="99" t="s">
        <v>160</v>
      </c>
      <c r="D154" s="203" t="s">
        <v>161</v>
      </c>
      <c r="E154" s="100"/>
      <c r="F154" s="100"/>
    </row>
    <row r="155" spans="1:6" s="16" customFormat="1" ht="33.75" customHeight="1" hidden="1">
      <c r="A155" s="166"/>
      <c r="B155" s="167"/>
      <c r="C155" s="241"/>
      <c r="D155" s="850" t="s">
        <v>353</v>
      </c>
      <c r="E155" s="850"/>
      <c r="F155" s="851"/>
    </row>
    <row r="156" spans="1:6" s="22" customFormat="1" ht="17.25" customHeight="1" hidden="1">
      <c r="A156" s="151"/>
      <c r="B156" s="46"/>
      <c r="C156" s="158" t="s">
        <v>165</v>
      </c>
      <c r="D156" s="20" t="s">
        <v>166</v>
      </c>
      <c r="E156" s="21"/>
      <c r="F156" s="21"/>
    </row>
    <row r="157" spans="1:6" s="22" customFormat="1" ht="17.25" customHeight="1" hidden="1">
      <c r="A157" s="151"/>
      <c r="B157" s="46"/>
      <c r="C157" s="159" t="s">
        <v>88</v>
      </c>
      <c r="D157" s="25" t="s">
        <v>89</v>
      </c>
      <c r="E157" s="26"/>
      <c r="F157" s="26"/>
    </row>
    <row r="158" spans="1:6" s="22" customFormat="1" ht="17.25" customHeight="1" hidden="1">
      <c r="A158" s="151"/>
      <c r="B158" s="46"/>
      <c r="C158" s="159" t="s">
        <v>90</v>
      </c>
      <c r="D158" s="25" t="s">
        <v>91</v>
      </c>
      <c r="E158" s="26"/>
      <c r="F158" s="26"/>
    </row>
    <row r="159" spans="1:6" s="22" customFormat="1" ht="17.25" customHeight="1" hidden="1">
      <c r="A159" s="151"/>
      <c r="B159" s="46"/>
      <c r="C159" s="159" t="s">
        <v>92</v>
      </c>
      <c r="D159" s="25" t="s">
        <v>93</v>
      </c>
      <c r="E159" s="26"/>
      <c r="F159" s="26"/>
    </row>
    <row r="160" spans="1:6" s="22" customFormat="1" ht="17.25" customHeight="1" hidden="1">
      <c r="A160" s="151"/>
      <c r="B160" s="46"/>
      <c r="C160" s="159" t="s">
        <v>94</v>
      </c>
      <c r="D160" s="25" t="s">
        <v>95</v>
      </c>
      <c r="E160" s="26"/>
      <c r="F160" s="26"/>
    </row>
    <row r="161" spans="1:6" s="22" customFormat="1" ht="17.25" customHeight="1" hidden="1">
      <c r="A161" s="151"/>
      <c r="B161" s="46"/>
      <c r="C161" s="159" t="s">
        <v>133</v>
      </c>
      <c r="D161" s="25" t="s">
        <v>134</v>
      </c>
      <c r="E161" s="26"/>
      <c r="F161" s="26"/>
    </row>
    <row r="162" spans="1:6" s="22" customFormat="1" ht="17.25" customHeight="1" hidden="1" thickBot="1">
      <c r="A162" s="73"/>
      <c r="B162" s="18"/>
      <c r="C162" s="28" t="s">
        <v>96</v>
      </c>
      <c r="D162" s="25" t="s">
        <v>97</v>
      </c>
      <c r="E162" s="26"/>
      <c r="F162" s="26"/>
    </row>
    <row r="163" spans="1:6" s="11" customFormat="1" ht="23.25" customHeight="1" hidden="1" thickBot="1">
      <c r="A163" s="76">
        <v>752</v>
      </c>
      <c r="B163" s="54"/>
      <c r="C163" s="9"/>
      <c r="D163" s="74" t="s">
        <v>196</v>
      </c>
      <c r="E163" s="10">
        <f>E164</f>
        <v>0</v>
      </c>
      <c r="F163" s="10">
        <f>F164</f>
        <v>0</v>
      </c>
    </row>
    <row r="164" spans="1:6" s="16" customFormat="1" ht="23.25" customHeight="1" hidden="1">
      <c r="A164" s="53"/>
      <c r="B164" s="77">
        <v>75212</v>
      </c>
      <c r="C164" s="77"/>
      <c r="D164" s="78" t="s">
        <v>197</v>
      </c>
      <c r="E164" s="79">
        <f>SUM(E165:E169)-E167</f>
        <v>0</v>
      </c>
      <c r="F164" s="79">
        <f>SUM(F165:F169)-F167</f>
        <v>0</v>
      </c>
    </row>
    <row r="165" spans="1:6" s="22" customFormat="1" ht="51" hidden="1">
      <c r="A165" s="40"/>
      <c r="B165" s="80"/>
      <c r="C165" s="70" t="s">
        <v>160</v>
      </c>
      <c r="D165" s="81" t="s">
        <v>161</v>
      </c>
      <c r="E165" s="72"/>
      <c r="F165" s="72"/>
    </row>
    <row r="166" spans="1:6" s="22" customFormat="1" ht="12.75" customHeight="1" hidden="1">
      <c r="A166" s="45"/>
      <c r="B166" s="46"/>
      <c r="C166" s="47"/>
      <c r="D166" s="48"/>
      <c r="E166" s="49"/>
      <c r="F166" s="49"/>
    </row>
    <row r="167" spans="1:6" s="6" customFormat="1" ht="7.5" customHeight="1" hidden="1">
      <c r="A167" s="50">
        <v>1</v>
      </c>
      <c r="B167" s="50">
        <v>2</v>
      </c>
      <c r="C167" s="50">
        <v>3</v>
      </c>
      <c r="D167" s="50">
        <v>4</v>
      </c>
      <c r="E167" s="50">
        <v>5</v>
      </c>
      <c r="F167" s="50">
        <v>6</v>
      </c>
    </row>
    <row r="168" spans="1:6" s="22" customFormat="1" ht="38.25" hidden="1">
      <c r="A168" s="82"/>
      <c r="B168" s="83"/>
      <c r="C168" s="42" t="s">
        <v>140</v>
      </c>
      <c r="D168" s="43" t="s">
        <v>141</v>
      </c>
      <c r="E168" s="44"/>
      <c r="F168" s="44"/>
    </row>
    <row r="169" spans="1:6" s="22" customFormat="1" ht="16.5" customHeight="1" hidden="1" thickBot="1">
      <c r="A169" s="73"/>
      <c r="B169" s="84"/>
      <c r="C169" s="38" t="s">
        <v>96</v>
      </c>
      <c r="D169" s="39" t="s">
        <v>97</v>
      </c>
      <c r="E169" s="21"/>
      <c r="F169" s="21"/>
    </row>
    <row r="170" spans="1:6" s="11" customFormat="1" ht="29.25" customHeight="1" hidden="1" thickBot="1">
      <c r="A170" s="263">
        <v>754</v>
      </c>
      <c r="B170" s="836" t="s">
        <v>198</v>
      </c>
      <c r="C170" s="837"/>
      <c r="D170" s="838"/>
      <c r="E170" s="10">
        <f>E173</f>
        <v>0</v>
      </c>
      <c r="F170" s="153">
        <f>F186+F171+F173+F192</f>
        <v>0</v>
      </c>
    </row>
    <row r="171" spans="1:6" s="16" customFormat="1" ht="21" customHeight="1" hidden="1">
      <c r="A171" s="144"/>
      <c r="B171" s="141">
        <v>75403</v>
      </c>
      <c r="C171" s="210"/>
      <c r="D171" s="87" t="s">
        <v>199</v>
      </c>
      <c r="E171" s="56">
        <f>E172</f>
        <v>0</v>
      </c>
      <c r="F171" s="56">
        <f>F172</f>
        <v>0</v>
      </c>
    </row>
    <row r="172" spans="1:6" s="22" customFormat="1" ht="21.75" customHeight="1" hidden="1">
      <c r="A172" s="151"/>
      <c r="B172" s="164"/>
      <c r="C172" s="155" t="s">
        <v>94</v>
      </c>
      <c r="D172" s="39" t="s">
        <v>95</v>
      </c>
      <c r="E172" s="21"/>
      <c r="F172" s="21"/>
    </row>
    <row r="173" spans="1:6" s="16" customFormat="1" ht="18.75" customHeight="1" hidden="1">
      <c r="A173" s="144"/>
      <c r="B173" s="30">
        <v>75412</v>
      </c>
      <c r="C173" s="834" t="s">
        <v>200</v>
      </c>
      <c r="D173" s="835"/>
      <c r="E173" s="31">
        <f>E174</f>
        <v>0</v>
      </c>
      <c r="F173" s="31">
        <f>F174</f>
        <v>0</v>
      </c>
    </row>
    <row r="174" spans="1:6" s="22" customFormat="1" ht="38.25" hidden="1">
      <c r="A174" s="151"/>
      <c r="B174" s="161"/>
      <c r="C174" s="176" t="s">
        <v>396</v>
      </c>
      <c r="D174" s="174" t="s">
        <v>397</v>
      </c>
      <c r="E174" s="44"/>
      <c r="F174" s="44"/>
    </row>
    <row r="175" spans="1:6" s="22" customFormat="1" ht="16.5" customHeight="1" hidden="1">
      <c r="A175" s="151"/>
      <c r="B175" s="46"/>
      <c r="C175" s="158" t="s">
        <v>165</v>
      </c>
      <c r="D175" s="20" t="s">
        <v>166</v>
      </c>
      <c r="E175" s="21"/>
      <c r="F175" s="21"/>
    </row>
    <row r="176" spans="1:6" s="22" customFormat="1" ht="16.5" customHeight="1" hidden="1">
      <c r="A176" s="151"/>
      <c r="B176" s="46"/>
      <c r="C176" s="159" t="s">
        <v>88</v>
      </c>
      <c r="D176" s="25" t="s">
        <v>89</v>
      </c>
      <c r="E176" s="26"/>
      <c r="F176" s="26"/>
    </row>
    <row r="177" spans="1:6" s="22" customFormat="1" ht="16.5" customHeight="1" hidden="1">
      <c r="A177" s="151"/>
      <c r="B177" s="46"/>
      <c r="C177" s="159" t="s">
        <v>92</v>
      </c>
      <c r="D177" s="25" t="s">
        <v>93</v>
      </c>
      <c r="E177" s="26"/>
      <c r="F177" s="26"/>
    </row>
    <row r="178" spans="1:6" s="22" customFormat="1" ht="16.5" customHeight="1" hidden="1">
      <c r="A178" s="151"/>
      <c r="B178" s="46"/>
      <c r="C178" s="159" t="s">
        <v>94</v>
      </c>
      <c r="D178" s="25" t="s">
        <v>95</v>
      </c>
      <c r="E178" s="26"/>
      <c r="F178" s="26"/>
    </row>
    <row r="179" spans="1:6" s="22" customFormat="1" ht="16.5" customHeight="1" hidden="1">
      <c r="A179" s="151"/>
      <c r="B179" s="46"/>
      <c r="C179" s="159" t="s">
        <v>167</v>
      </c>
      <c r="D179" s="25" t="s">
        <v>168</v>
      </c>
      <c r="E179" s="26"/>
      <c r="F179" s="26"/>
    </row>
    <row r="180" spans="1:6" s="22" customFormat="1" ht="16.5" customHeight="1" hidden="1">
      <c r="A180" s="151"/>
      <c r="B180" s="46"/>
      <c r="C180" s="159" t="s">
        <v>133</v>
      </c>
      <c r="D180" s="25" t="s">
        <v>134</v>
      </c>
      <c r="E180" s="26"/>
      <c r="F180" s="26"/>
    </row>
    <row r="181" spans="1:6" s="22" customFormat="1" ht="16.5" customHeight="1" hidden="1">
      <c r="A181" s="151"/>
      <c r="B181" s="46"/>
      <c r="C181" s="159" t="s">
        <v>142</v>
      </c>
      <c r="D181" s="25" t="s">
        <v>143</v>
      </c>
      <c r="E181" s="26"/>
      <c r="F181" s="26"/>
    </row>
    <row r="182" spans="1:6" s="22" customFormat="1" ht="16.5" customHeight="1" hidden="1">
      <c r="A182" s="151"/>
      <c r="B182" s="46"/>
      <c r="C182" s="159" t="s">
        <v>96</v>
      </c>
      <c r="D182" s="25" t="s">
        <v>97</v>
      </c>
      <c r="E182" s="26"/>
      <c r="F182" s="26"/>
    </row>
    <row r="183" spans="1:6" s="22" customFormat="1" ht="16.5" customHeight="1" hidden="1">
      <c r="A183" s="151"/>
      <c r="B183" s="46"/>
      <c r="C183" s="159" t="s">
        <v>169</v>
      </c>
      <c r="D183" s="25" t="s">
        <v>170</v>
      </c>
      <c r="E183" s="26"/>
      <c r="F183" s="26"/>
    </row>
    <row r="184" spans="1:6" s="22" customFormat="1" ht="16.5" customHeight="1" hidden="1">
      <c r="A184" s="151"/>
      <c r="B184" s="46"/>
      <c r="C184" s="159" t="s">
        <v>137</v>
      </c>
      <c r="D184" s="25" t="s">
        <v>138</v>
      </c>
      <c r="E184" s="26"/>
      <c r="F184" s="26"/>
    </row>
    <row r="185" spans="1:6" s="22" customFormat="1" ht="12.75" hidden="1">
      <c r="A185" s="151"/>
      <c r="B185" s="46"/>
      <c r="C185" s="160" t="s">
        <v>190</v>
      </c>
      <c r="D185" s="33" t="s">
        <v>191</v>
      </c>
      <c r="E185" s="26"/>
      <c r="F185" s="26"/>
    </row>
    <row r="186" spans="1:6" s="16" customFormat="1" ht="21" customHeight="1" hidden="1">
      <c r="A186" s="144"/>
      <c r="B186" s="141">
        <v>75414</v>
      </c>
      <c r="C186" s="148"/>
      <c r="D186" s="85" t="s">
        <v>201</v>
      </c>
      <c r="E186" s="31">
        <f>E187</f>
        <v>0</v>
      </c>
      <c r="F186" s="31">
        <f>SUM(F188:F191)</f>
        <v>0</v>
      </c>
    </row>
    <row r="187" spans="1:6" s="22" customFormat="1" ht="51" hidden="1">
      <c r="A187" s="151"/>
      <c r="B187" s="164"/>
      <c r="C187" s="158" t="s">
        <v>160</v>
      </c>
      <c r="D187" s="59" t="s">
        <v>161</v>
      </c>
      <c r="E187" s="37"/>
      <c r="F187" s="21"/>
    </row>
    <row r="188" spans="1:6" s="22" customFormat="1" ht="19.5" customHeight="1" hidden="1">
      <c r="A188" s="151"/>
      <c r="B188" s="164"/>
      <c r="C188" s="159" t="s">
        <v>94</v>
      </c>
      <c r="D188" s="36" t="s">
        <v>95</v>
      </c>
      <c r="E188" s="34"/>
      <c r="F188" s="26"/>
    </row>
    <row r="189" spans="1:6" s="22" customFormat="1" ht="19.5" customHeight="1" hidden="1">
      <c r="A189" s="151"/>
      <c r="B189" s="164"/>
      <c r="C189" s="159" t="s">
        <v>96</v>
      </c>
      <c r="D189" s="36" t="s">
        <v>97</v>
      </c>
      <c r="E189" s="34"/>
      <c r="F189" s="26"/>
    </row>
    <row r="190" spans="1:6" s="22" customFormat="1" ht="25.5" hidden="1">
      <c r="A190" s="151"/>
      <c r="B190" s="164"/>
      <c r="C190" s="159" t="s">
        <v>184</v>
      </c>
      <c r="D190" s="36" t="s">
        <v>185</v>
      </c>
      <c r="E190" s="34"/>
      <c r="F190" s="26"/>
    </row>
    <row r="191" spans="1:6" s="22" customFormat="1" ht="25.5" hidden="1">
      <c r="A191" s="151"/>
      <c r="B191" s="164"/>
      <c r="C191" s="160" t="s">
        <v>186</v>
      </c>
      <c r="D191" s="33" t="s">
        <v>187</v>
      </c>
      <c r="E191" s="26"/>
      <c r="F191" s="26"/>
    </row>
    <row r="192" spans="1:6" s="16" customFormat="1" ht="21" customHeight="1" hidden="1">
      <c r="A192" s="144"/>
      <c r="B192" s="30">
        <v>75421</v>
      </c>
      <c r="C192" s="834" t="s">
        <v>120</v>
      </c>
      <c r="D192" s="835"/>
      <c r="E192" s="31">
        <f>E193</f>
        <v>0</v>
      </c>
      <c r="F192" s="31">
        <f>F193</f>
        <v>0</v>
      </c>
    </row>
    <row r="193" spans="1:6" s="22" customFormat="1" ht="19.5" customHeight="1" hidden="1" thickBot="1">
      <c r="A193" s="151"/>
      <c r="B193" s="164"/>
      <c r="C193" s="269" t="s">
        <v>94</v>
      </c>
      <c r="D193" s="39" t="s">
        <v>95</v>
      </c>
      <c r="E193" s="21"/>
      <c r="F193" s="21"/>
    </row>
    <row r="194" spans="1:6" s="11" customFormat="1" ht="61.5" customHeight="1" hidden="1" thickBot="1">
      <c r="A194" s="263">
        <v>756</v>
      </c>
      <c r="B194" s="836" t="s">
        <v>202</v>
      </c>
      <c r="C194" s="837"/>
      <c r="D194" s="838"/>
      <c r="E194" s="272">
        <f>E195+E197+E205+E216+E224</f>
        <v>0</v>
      </c>
      <c r="F194" s="153">
        <f>F195+F197+F205+F216+F224+F227</f>
        <v>0</v>
      </c>
    </row>
    <row r="195" spans="1:6" s="16" customFormat="1" ht="24.75" customHeight="1" hidden="1">
      <c r="A195" s="144"/>
      <c r="B195" s="55">
        <v>75601</v>
      </c>
      <c r="C195" s="832" t="s">
        <v>203</v>
      </c>
      <c r="D195" s="833"/>
      <c r="E195" s="56">
        <f>E196</f>
        <v>0</v>
      </c>
      <c r="F195" s="56">
        <f>F196</f>
        <v>0</v>
      </c>
    </row>
    <row r="196" spans="1:6" s="22" customFormat="1" ht="25.5" hidden="1">
      <c r="A196" s="151"/>
      <c r="B196" s="164"/>
      <c r="C196" s="99" t="s">
        <v>204</v>
      </c>
      <c r="D196" s="39" t="s">
        <v>205</v>
      </c>
      <c r="E196" s="21"/>
      <c r="F196" s="21"/>
    </row>
    <row r="197" spans="1:6" s="16" customFormat="1" ht="41.25" customHeight="1" hidden="1">
      <c r="A197" s="144"/>
      <c r="B197" s="30">
        <v>75615</v>
      </c>
      <c r="C197" s="834" t="s">
        <v>206</v>
      </c>
      <c r="D197" s="835"/>
      <c r="E197" s="31">
        <f>SUM(E198:E204)</f>
        <v>0</v>
      </c>
      <c r="F197" s="31">
        <f>SUM(F198:F204)</f>
        <v>0</v>
      </c>
    </row>
    <row r="198" spans="1:6" s="22" customFormat="1" ht="17.25" customHeight="1" hidden="1">
      <c r="A198" s="151"/>
      <c r="B198" s="164"/>
      <c r="C198" s="318" t="s">
        <v>207</v>
      </c>
      <c r="D198" s="20" t="s">
        <v>208</v>
      </c>
      <c r="E198" s="21"/>
      <c r="F198" s="21"/>
    </row>
    <row r="199" spans="1:6" s="22" customFormat="1" ht="17.25" customHeight="1" hidden="1">
      <c r="A199" s="151"/>
      <c r="B199" s="164"/>
      <c r="C199" s="24" t="s">
        <v>209</v>
      </c>
      <c r="D199" s="62" t="s">
        <v>210</v>
      </c>
      <c r="E199" s="34"/>
      <c r="F199" s="34"/>
    </row>
    <row r="200" spans="1:6" s="22" customFormat="1" ht="17.25" customHeight="1" hidden="1">
      <c r="A200" s="151"/>
      <c r="B200" s="164"/>
      <c r="C200" s="19" t="s">
        <v>211</v>
      </c>
      <c r="D200" s="20" t="s">
        <v>212</v>
      </c>
      <c r="E200" s="21"/>
      <c r="F200" s="21"/>
    </row>
    <row r="201" spans="1:6" s="22" customFormat="1" ht="17.25" customHeight="1" hidden="1">
      <c r="A201" s="151"/>
      <c r="B201" s="164"/>
      <c r="C201" s="24" t="s">
        <v>213</v>
      </c>
      <c r="D201" s="62" t="s">
        <v>214</v>
      </c>
      <c r="E201" s="26"/>
      <c r="F201" s="26"/>
    </row>
    <row r="202" spans="1:6" s="22" customFormat="1" ht="17.25" customHeight="1" hidden="1">
      <c r="A202" s="151"/>
      <c r="B202" s="164"/>
      <c r="C202" s="24" t="s">
        <v>215</v>
      </c>
      <c r="D202" s="62" t="s">
        <v>216</v>
      </c>
      <c r="E202" s="34"/>
      <c r="F202" s="34"/>
    </row>
    <row r="203" spans="1:6" s="22" customFormat="1" ht="17.25" customHeight="1" hidden="1">
      <c r="A203" s="151"/>
      <c r="B203" s="164"/>
      <c r="C203" s="19" t="s">
        <v>148</v>
      </c>
      <c r="D203" s="61" t="s">
        <v>149</v>
      </c>
      <c r="E203" s="21"/>
      <c r="F203" s="21"/>
    </row>
    <row r="204" spans="1:6" s="22" customFormat="1" ht="15" customHeight="1" hidden="1">
      <c r="A204" s="250"/>
      <c r="B204" s="296"/>
      <c r="C204" s="70" t="s">
        <v>217</v>
      </c>
      <c r="D204" s="349" t="s">
        <v>218</v>
      </c>
      <c r="E204" s="72"/>
      <c r="F204" s="72"/>
    </row>
    <row r="205" spans="1:6" s="16" customFormat="1" ht="44.25" customHeight="1" hidden="1">
      <c r="A205" s="144"/>
      <c r="B205" s="30">
        <v>75616</v>
      </c>
      <c r="C205" s="820" t="s">
        <v>219</v>
      </c>
      <c r="D205" s="821"/>
      <c r="E205" s="31">
        <f>E206+E207+E209+E215</f>
        <v>0</v>
      </c>
      <c r="F205" s="31">
        <f>F206+F207+F209+F215</f>
        <v>0</v>
      </c>
    </row>
    <row r="206" spans="1:6" s="22" customFormat="1" ht="16.5" customHeight="1" hidden="1">
      <c r="A206" s="250"/>
      <c r="B206" s="296"/>
      <c r="C206" s="99" t="s">
        <v>207</v>
      </c>
      <c r="D206" s="221" t="s">
        <v>208</v>
      </c>
      <c r="E206" s="44"/>
      <c r="F206" s="44"/>
    </row>
    <row r="207" spans="1:6" s="22" customFormat="1" ht="16.5" customHeight="1" hidden="1">
      <c r="A207" s="151"/>
      <c r="B207" s="164"/>
      <c r="C207" s="19" t="s">
        <v>209</v>
      </c>
      <c r="D207" s="61" t="s">
        <v>210</v>
      </c>
      <c r="E207" s="21"/>
      <c r="F207" s="21"/>
    </row>
    <row r="208" spans="1:6" s="22" customFormat="1" ht="16.5" customHeight="1" hidden="1">
      <c r="A208" s="151"/>
      <c r="B208" s="164"/>
      <c r="C208" s="24" t="s">
        <v>211</v>
      </c>
      <c r="D208" s="25" t="s">
        <v>212</v>
      </c>
      <c r="E208" s="26"/>
      <c r="F208" s="26"/>
    </row>
    <row r="209" spans="1:6" s="22" customFormat="1" ht="16.5" customHeight="1" hidden="1">
      <c r="A209" s="151"/>
      <c r="B209" s="164"/>
      <c r="C209" s="24" t="s">
        <v>213</v>
      </c>
      <c r="D209" s="62" t="s">
        <v>214</v>
      </c>
      <c r="E209" s="26"/>
      <c r="F209" s="26"/>
    </row>
    <row r="210" spans="1:6" s="22" customFormat="1" ht="16.5" customHeight="1" hidden="1">
      <c r="A210" s="151"/>
      <c r="B210" s="164"/>
      <c r="C210" s="24" t="s">
        <v>220</v>
      </c>
      <c r="D210" s="62" t="s">
        <v>221</v>
      </c>
      <c r="E210" s="26"/>
      <c r="F210" s="26"/>
    </row>
    <row r="211" spans="1:6" s="22" customFormat="1" ht="16.5" customHeight="1" hidden="1">
      <c r="A211" s="151"/>
      <c r="B211" s="164"/>
      <c r="C211" s="24" t="s">
        <v>222</v>
      </c>
      <c r="D211" s="62" t="s">
        <v>223</v>
      </c>
      <c r="E211" s="26"/>
      <c r="F211" s="26"/>
    </row>
    <row r="212" spans="1:6" s="22" customFormat="1" ht="25.5" hidden="1">
      <c r="A212" s="151"/>
      <c r="B212" s="164"/>
      <c r="C212" s="19" t="s">
        <v>224</v>
      </c>
      <c r="D212" s="59" t="s">
        <v>225</v>
      </c>
      <c r="E212" s="26"/>
      <c r="F212" s="26"/>
    </row>
    <row r="213" spans="1:6" s="22" customFormat="1" ht="15.75" customHeight="1" hidden="1">
      <c r="A213" s="151"/>
      <c r="B213" s="164"/>
      <c r="C213" s="24" t="s">
        <v>215</v>
      </c>
      <c r="D213" s="62" t="s">
        <v>216</v>
      </c>
      <c r="E213" s="26"/>
      <c r="F213" s="26"/>
    </row>
    <row r="214" spans="1:6" s="22" customFormat="1" ht="15.75" customHeight="1" hidden="1">
      <c r="A214" s="151"/>
      <c r="B214" s="164"/>
      <c r="C214" s="24" t="s">
        <v>148</v>
      </c>
      <c r="D214" s="62" t="s">
        <v>149</v>
      </c>
      <c r="E214" s="26"/>
      <c r="F214" s="26"/>
    </row>
    <row r="215" spans="1:6" s="22" customFormat="1" ht="16.5" customHeight="1" hidden="1">
      <c r="A215" s="250"/>
      <c r="B215" s="296"/>
      <c r="C215" s="70" t="s">
        <v>217</v>
      </c>
      <c r="D215" s="349" t="s">
        <v>218</v>
      </c>
      <c r="E215" s="72"/>
      <c r="F215" s="72"/>
    </row>
    <row r="216" spans="1:6" s="16" customFormat="1" ht="29.25" customHeight="1" hidden="1">
      <c r="A216" s="356"/>
      <c r="B216" s="30">
        <v>75618</v>
      </c>
      <c r="C216" s="834" t="s">
        <v>226</v>
      </c>
      <c r="D216" s="835"/>
      <c r="E216" s="194">
        <f>SUM(E221:E223)</f>
        <v>0</v>
      </c>
      <c r="F216" s="31">
        <f>SUM(F221:F223)</f>
        <v>0</v>
      </c>
    </row>
    <row r="217" spans="1:6" ht="6.75" customHeight="1" hidden="1" thickBot="1">
      <c r="A217" s="3"/>
      <c r="B217" s="3"/>
      <c r="C217" s="3"/>
      <c r="D217" s="3"/>
      <c r="E217" s="3"/>
      <c r="F217" s="3"/>
    </row>
    <row r="218" spans="1:6" s="4" customFormat="1" ht="21.75" customHeight="1" hidden="1">
      <c r="A218" s="811" t="s">
        <v>76</v>
      </c>
      <c r="B218" s="813" t="s">
        <v>77</v>
      </c>
      <c r="C218" s="813" t="s">
        <v>78</v>
      </c>
      <c r="D218" s="813" t="s">
        <v>79</v>
      </c>
      <c r="E218" s="819" t="s">
        <v>345</v>
      </c>
      <c r="F218" s="819" t="s">
        <v>348</v>
      </c>
    </row>
    <row r="219" spans="1:6" s="4" customFormat="1" ht="6.75" customHeight="1" hidden="1" thickBot="1">
      <c r="A219" s="812"/>
      <c r="B219" s="814"/>
      <c r="C219" s="814"/>
      <c r="D219" s="814"/>
      <c r="E219" s="814"/>
      <c r="F219" s="814"/>
    </row>
    <row r="220" spans="1:6" s="6" customFormat="1" ht="7.5" customHeight="1" hidden="1">
      <c r="A220" s="336">
        <v>1</v>
      </c>
      <c r="B220" s="336">
        <v>2</v>
      </c>
      <c r="C220" s="336">
        <v>3</v>
      </c>
      <c r="D220" s="336">
        <v>4</v>
      </c>
      <c r="E220" s="336">
        <v>5</v>
      </c>
      <c r="F220" s="336">
        <v>6</v>
      </c>
    </row>
    <row r="221" spans="1:6" s="22" customFormat="1" ht="15.75" customHeight="1" hidden="1">
      <c r="A221" s="151"/>
      <c r="B221" s="164"/>
      <c r="C221" s="319" t="s">
        <v>398</v>
      </c>
      <c r="D221" s="337" t="s">
        <v>399</v>
      </c>
      <c r="E221" s="21"/>
      <c r="F221" s="21"/>
    </row>
    <row r="222" spans="1:6" s="22" customFormat="1" ht="15.75" customHeight="1" hidden="1">
      <c r="A222" s="151"/>
      <c r="B222" s="164"/>
      <c r="C222" s="24" t="s">
        <v>227</v>
      </c>
      <c r="D222" s="36" t="s">
        <v>228</v>
      </c>
      <c r="E222" s="195"/>
      <c r="F222" s="34"/>
    </row>
    <row r="223" spans="1:6" s="22" customFormat="1" ht="24.75" customHeight="1" hidden="1">
      <c r="A223" s="250"/>
      <c r="B223" s="296"/>
      <c r="C223" s="132" t="s">
        <v>400</v>
      </c>
      <c r="D223" s="350" t="s">
        <v>401</v>
      </c>
      <c r="E223" s="271"/>
      <c r="F223" s="44"/>
    </row>
    <row r="224" spans="1:6" s="16" customFormat="1" ht="18.75" customHeight="1" hidden="1">
      <c r="A224" s="144"/>
      <c r="B224" s="30">
        <v>75621</v>
      </c>
      <c r="C224" s="818" t="s">
        <v>229</v>
      </c>
      <c r="D224" s="835"/>
      <c r="E224" s="31">
        <f>SUM(E225:E226)</f>
        <v>0</v>
      </c>
      <c r="F224" s="31">
        <f>SUM(F225:F226)</f>
        <v>0</v>
      </c>
    </row>
    <row r="225" spans="1:6" s="22" customFormat="1" ht="16.5" customHeight="1" hidden="1">
      <c r="A225" s="151"/>
      <c r="B225" s="164"/>
      <c r="C225" s="319" t="s">
        <v>309</v>
      </c>
      <c r="D225" s="320" t="s">
        <v>230</v>
      </c>
      <c r="E225" s="37"/>
      <c r="F225" s="21"/>
    </row>
    <row r="226" spans="1:6" s="22" customFormat="1" ht="16.5" customHeight="1" hidden="1">
      <c r="A226" s="151"/>
      <c r="B226" s="164"/>
      <c r="C226" s="321" t="s">
        <v>310</v>
      </c>
      <c r="D226" s="71" t="s">
        <v>231</v>
      </c>
      <c r="E226" s="26"/>
      <c r="F226" s="26"/>
    </row>
    <row r="227" spans="1:6" s="16" customFormat="1" ht="33" customHeight="1" hidden="1">
      <c r="A227" s="144"/>
      <c r="B227" s="30">
        <v>75647</v>
      </c>
      <c r="C227" s="834" t="s">
        <v>232</v>
      </c>
      <c r="D227" s="835"/>
      <c r="E227" s="31">
        <f>SUM(E228:E233)</f>
        <v>0</v>
      </c>
      <c r="F227" s="31">
        <f>SUM(F228:F233)</f>
        <v>0</v>
      </c>
    </row>
    <row r="228" spans="1:6" s="22" customFormat="1" ht="17.25" customHeight="1" hidden="1">
      <c r="A228" s="151"/>
      <c r="B228" s="164"/>
      <c r="C228" s="318" t="s">
        <v>233</v>
      </c>
      <c r="D228" s="61" t="s">
        <v>234</v>
      </c>
      <c r="E228" s="37"/>
      <c r="F228" s="21"/>
    </row>
    <row r="229" spans="1:6" s="22" customFormat="1" ht="17.25" customHeight="1" hidden="1">
      <c r="A229" s="151"/>
      <c r="B229" s="164"/>
      <c r="C229" s="24" t="s">
        <v>88</v>
      </c>
      <c r="D229" s="62" t="s">
        <v>235</v>
      </c>
      <c r="E229" s="34"/>
      <c r="F229" s="26"/>
    </row>
    <row r="230" spans="1:6" s="22" customFormat="1" ht="17.25" customHeight="1" hidden="1">
      <c r="A230" s="151"/>
      <c r="B230" s="164"/>
      <c r="C230" s="24" t="s">
        <v>90</v>
      </c>
      <c r="D230" s="62" t="s">
        <v>91</v>
      </c>
      <c r="E230" s="34"/>
      <c r="F230" s="26"/>
    </row>
    <row r="231" spans="1:6" s="22" customFormat="1" ht="17.25" customHeight="1" hidden="1">
      <c r="A231" s="151"/>
      <c r="B231" s="164"/>
      <c r="C231" s="24" t="s">
        <v>92</v>
      </c>
      <c r="D231" s="62" t="s">
        <v>93</v>
      </c>
      <c r="E231" s="34"/>
      <c r="F231" s="26"/>
    </row>
    <row r="232" spans="1:6" s="22" customFormat="1" ht="17.25" customHeight="1" hidden="1">
      <c r="A232" s="151"/>
      <c r="B232" s="164"/>
      <c r="C232" s="24" t="s">
        <v>94</v>
      </c>
      <c r="D232" s="62" t="s">
        <v>95</v>
      </c>
      <c r="E232" s="34"/>
      <c r="F232" s="26"/>
    </row>
    <row r="233" spans="1:6" s="22" customFormat="1" ht="17.25" customHeight="1" hidden="1" thickBot="1">
      <c r="A233" s="151"/>
      <c r="B233" s="164"/>
      <c r="C233" s="70" t="s">
        <v>96</v>
      </c>
      <c r="D233" s="25" t="s">
        <v>97</v>
      </c>
      <c r="E233" s="26"/>
      <c r="F233" s="26"/>
    </row>
    <row r="234" spans="1:6" s="22" customFormat="1" ht="19.5" customHeight="1" hidden="1" thickBot="1">
      <c r="A234" s="51">
        <v>757</v>
      </c>
      <c r="B234" s="183"/>
      <c r="C234" s="322"/>
      <c r="D234" s="9" t="s">
        <v>236</v>
      </c>
      <c r="E234" s="10">
        <f>E235</f>
        <v>0</v>
      </c>
      <c r="F234" s="10">
        <f>F235</f>
        <v>0</v>
      </c>
    </row>
    <row r="235" spans="1:6" s="22" customFormat="1" ht="30.75" customHeight="1" hidden="1">
      <c r="A235" s="73"/>
      <c r="B235" s="14">
        <v>75702</v>
      </c>
      <c r="C235" s="90"/>
      <c r="D235" s="91" t="s">
        <v>237</v>
      </c>
      <c r="E235" s="92">
        <f>E237</f>
        <v>0</v>
      </c>
      <c r="F235" s="92">
        <f>SUM(F236:F237)</f>
        <v>0</v>
      </c>
    </row>
    <row r="236" spans="1:6" s="22" customFormat="1" ht="20.25" customHeight="1" hidden="1">
      <c r="A236" s="17"/>
      <c r="B236" s="84"/>
      <c r="C236" s="93" t="s">
        <v>96</v>
      </c>
      <c r="D236" s="94" t="s">
        <v>97</v>
      </c>
      <c r="E236" s="21"/>
      <c r="F236" s="21"/>
    </row>
    <row r="237" spans="1:6" s="22" customFormat="1" ht="42.75" hidden="1">
      <c r="A237" s="40"/>
      <c r="B237" s="95"/>
      <c r="C237" s="96" t="s">
        <v>238</v>
      </c>
      <c r="D237" s="97" t="s">
        <v>239</v>
      </c>
      <c r="E237" s="72"/>
      <c r="F237" s="72"/>
    </row>
    <row r="238" spans="1:6" s="22" customFormat="1" ht="15" customHeight="1" hidden="1">
      <c r="A238" s="45"/>
      <c r="B238" s="46"/>
      <c r="C238" s="47"/>
      <c r="D238" s="48"/>
      <c r="E238" s="49"/>
      <c r="F238" s="49"/>
    </row>
    <row r="239" spans="1:6" s="6" customFormat="1" ht="7.5" customHeight="1" hidden="1" thickBot="1">
      <c r="A239" s="65">
        <v>1</v>
      </c>
      <c r="B239" s="65">
        <v>2</v>
      </c>
      <c r="C239" s="65">
        <v>3</v>
      </c>
      <c r="D239" s="65">
        <v>4</v>
      </c>
      <c r="E239" s="65">
        <v>5</v>
      </c>
      <c r="F239" s="65">
        <v>6</v>
      </c>
    </row>
    <row r="240" spans="1:6" s="22" customFormat="1" ht="19.5" customHeight="1" hidden="1" thickBot="1">
      <c r="A240" s="268">
        <v>758</v>
      </c>
      <c r="B240" s="839" t="s">
        <v>240</v>
      </c>
      <c r="C240" s="840"/>
      <c r="D240" s="841"/>
      <c r="E240" s="10">
        <f>E241+E244+E251+E246</f>
        <v>0</v>
      </c>
      <c r="F240" s="153">
        <f>F241+F244+F251+F246+F249</f>
        <v>0</v>
      </c>
    </row>
    <row r="241" spans="1:6" s="22" customFormat="1" ht="27" customHeight="1" hidden="1">
      <c r="A241" s="151"/>
      <c r="B241" s="14">
        <v>75801</v>
      </c>
      <c r="C241" s="823" t="s">
        <v>241</v>
      </c>
      <c r="D241" s="853"/>
      <c r="E241" s="44">
        <f>E243</f>
        <v>0</v>
      </c>
      <c r="F241" s="44">
        <f>F243</f>
        <v>0</v>
      </c>
    </row>
    <row r="242" spans="1:6" s="16" customFormat="1" ht="15.75" customHeight="1" hidden="1">
      <c r="A242" s="162"/>
      <c r="B242" s="141"/>
      <c r="C242" s="141"/>
      <c r="D242" s="846" t="s">
        <v>411</v>
      </c>
      <c r="E242" s="846"/>
      <c r="F242" s="847"/>
    </row>
    <row r="243" spans="1:6" s="22" customFormat="1" ht="23.25" customHeight="1" hidden="1">
      <c r="A243" s="151"/>
      <c r="B243" s="274"/>
      <c r="C243" s="360" t="s">
        <v>242</v>
      </c>
      <c r="D243" s="361" t="s">
        <v>243</v>
      </c>
      <c r="E243" s="100"/>
      <c r="F243" s="100"/>
    </row>
    <row r="244" spans="1:6" s="22" customFormat="1" ht="14.25" hidden="1">
      <c r="A244" s="151"/>
      <c r="B244" s="148">
        <v>75807</v>
      </c>
      <c r="C244" s="99"/>
      <c r="D244" s="85" t="s">
        <v>244</v>
      </c>
      <c r="E244" s="100">
        <f>E245</f>
        <v>0</v>
      </c>
      <c r="F244" s="100">
        <f>F245</f>
        <v>0</v>
      </c>
    </row>
    <row r="245" spans="1:6" s="22" customFormat="1" ht="20.25" customHeight="1" hidden="1">
      <c r="A245" s="151"/>
      <c r="B245" s="274"/>
      <c r="C245" s="98" t="s">
        <v>242</v>
      </c>
      <c r="D245" s="94" t="s">
        <v>243</v>
      </c>
      <c r="E245" s="21"/>
      <c r="F245" s="21"/>
    </row>
    <row r="246" spans="1:6" s="22" customFormat="1" ht="21" customHeight="1" hidden="1">
      <c r="A246" s="151"/>
      <c r="B246" s="30">
        <v>75814</v>
      </c>
      <c r="C246" s="834" t="s">
        <v>245</v>
      </c>
      <c r="D246" s="835"/>
      <c r="E246" s="100">
        <f>E248</f>
        <v>0</v>
      </c>
      <c r="F246" s="100">
        <f>F248</f>
        <v>0</v>
      </c>
    </row>
    <row r="247" spans="1:6" s="16" customFormat="1" ht="15.75" customHeight="1" hidden="1">
      <c r="A247" s="162"/>
      <c r="B247" s="141"/>
      <c r="C247" s="141"/>
      <c r="D247" s="846" t="s">
        <v>411</v>
      </c>
      <c r="E247" s="846"/>
      <c r="F247" s="847"/>
    </row>
    <row r="248" spans="1:6" s="22" customFormat="1" ht="23.25" customHeight="1" hidden="1">
      <c r="A248" s="151"/>
      <c r="B248" s="274"/>
      <c r="C248" s="360" t="s">
        <v>102</v>
      </c>
      <c r="D248" s="104" t="s">
        <v>103</v>
      </c>
      <c r="E248" s="21"/>
      <c r="F248" s="21"/>
    </row>
    <row r="249" spans="1:6" s="22" customFormat="1" ht="21" customHeight="1" hidden="1">
      <c r="A249" s="151"/>
      <c r="B249" s="148">
        <v>75818</v>
      </c>
      <c r="C249" s="99"/>
      <c r="D249" s="85" t="s">
        <v>246</v>
      </c>
      <c r="E249" s="100">
        <f>E250</f>
        <v>0</v>
      </c>
      <c r="F249" s="100">
        <f>F250</f>
        <v>0</v>
      </c>
    </row>
    <row r="250" spans="1:6" s="22" customFormat="1" ht="20.25" customHeight="1" hidden="1">
      <c r="A250" s="151"/>
      <c r="B250" s="274"/>
      <c r="C250" s="98" t="s">
        <v>247</v>
      </c>
      <c r="D250" s="94" t="s">
        <v>248</v>
      </c>
      <c r="E250" s="21"/>
      <c r="F250" s="21"/>
    </row>
    <row r="251" spans="1:6" s="22" customFormat="1" ht="19.5" customHeight="1" hidden="1">
      <c r="A251" s="151"/>
      <c r="B251" s="148">
        <v>75831</v>
      </c>
      <c r="C251" s="99"/>
      <c r="D251" s="85" t="s">
        <v>249</v>
      </c>
      <c r="E251" s="100">
        <f>E252</f>
        <v>0</v>
      </c>
      <c r="F251" s="100">
        <f>F252</f>
        <v>0</v>
      </c>
    </row>
    <row r="252" spans="1:6" s="22" customFormat="1" ht="20.25" customHeight="1" hidden="1">
      <c r="A252" s="151"/>
      <c r="B252" s="222"/>
      <c r="C252" s="98" t="s">
        <v>242</v>
      </c>
      <c r="D252" s="94" t="s">
        <v>243</v>
      </c>
      <c r="E252" s="21"/>
      <c r="F252" s="21"/>
    </row>
    <row r="253" spans="1:6" s="16" customFormat="1" ht="30.75" customHeight="1" hidden="1" thickBot="1">
      <c r="A253" s="144"/>
      <c r="B253" s="167"/>
      <c r="C253" s="241"/>
      <c r="D253" s="844" t="s">
        <v>359</v>
      </c>
      <c r="E253" s="844"/>
      <c r="F253" s="845"/>
    </row>
    <row r="254" spans="1:6" s="11" customFormat="1" ht="19.5" customHeight="1" hidden="1" thickBot="1">
      <c r="A254" s="261">
        <v>801</v>
      </c>
      <c r="B254" s="839" t="s">
        <v>250</v>
      </c>
      <c r="C254" s="840"/>
      <c r="D254" s="841"/>
      <c r="E254" s="10"/>
      <c r="F254" s="153">
        <f>F255+F279+F297+F299+F318+F332+F334</f>
        <v>0</v>
      </c>
    </row>
    <row r="255" spans="1:6" s="16" customFormat="1" ht="19.5" customHeight="1" hidden="1">
      <c r="A255" s="58"/>
      <c r="B255" s="14">
        <v>80101</v>
      </c>
      <c r="C255" s="830" t="s">
        <v>251</v>
      </c>
      <c r="D255" s="831"/>
      <c r="E255" s="15"/>
      <c r="F255" s="15">
        <f>SUM(F259:F278)</f>
        <v>0</v>
      </c>
    </row>
    <row r="256" spans="1:6" s="22" customFormat="1" ht="25.5" hidden="1">
      <c r="A256" s="151"/>
      <c r="B256" s="164"/>
      <c r="C256" s="99" t="s">
        <v>276</v>
      </c>
      <c r="D256" s="203" t="s">
        <v>277</v>
      </c>
      <c r="E256" s="100"/>
      <c r="F256" s="100"/>
    </row>
    <row r="257" spans="1:6" s="16" customFormat="1" ht="30.75" customHeight="1" hidden="1">
      <c r="A257" s="144"/>
      <c r="B257" s="141"/>
      <c r="C257" s="241"/>
      <c r="D257" s="844" t="s">
        <v>366</v>
      </c>
      <c r="E257" s="844"/>
      <c r="F257" s="845"/>
    </row>
    <row r="258" spans="1:6" s="16" customFormat="1" ht="19.5" customHeight="1" hidden="1">
      <c r="A258" s="58"/>
      <c r="B258" s="102"/>
      <c r="C258" s="371"/>
      <c r="D258" s="372"/>
      <c r="E258" s="137"/>
      <c r="F258" s="137"/>
    </row>
    <row r="259" spans="1:6" s="22" customFormat="1" ht="16.5" customHeight="1" hidden="1">
      <c r="A259" s="17"/>
      <c r="B259" s="18"/>
      <c r="C259" s="19" t="s">
        <v>174</v>
      </c>
      <c r="D259" s="39" t="s">
        <v>175</v>
      </c>
      <c r="E259" s="21"/>
      <c r="F259" s="21"/>
    </row>
    <row r="260" spans="1:6" s="22" customFormat="1" ht="16.5" customHeight="1" hidden="1">
      <c r="A260" s="17"/>
      <c r="B260" s="23"/>
      <c r="C260" s="24" t="s">
        <v>84</v>
      </c>
      <c r="D260" s="25" t="s">
        <v>85</v>
      </c>
      <c r="E260" s="26"/>
      <c r="F260" s="26"/>
    </row>
    <row r="261" spans="1:6" s="22" customFormat="1" ht="16.5" customHeight="1" hidden="1">
      <c r="A261" s="17"/>
      <c r="B261" s="23"/>
      <c r="C261" s="24" t="s">
        <v>86</v>
      </c>
      <c r="D261" s="25" t="s">
        <v>87</v>
      </c>
      <c r="E261" s="26"/>
      <c r="F261" s="26"/>
    </row>
    <row r="262" spans="1:6" s="22" customFormat="1" ht="16.5" customHeight="1" hidden="1">
      <c r="A262" s="17"/>
      <c r="B262" s="23"/>
      <c r="C262" s="24" t="s">
        <v>88</v>
      </c>
      <c r="D262" s="25" t="s">
        <v>89</v>
      </c>
      <c r="E262" s="26"/>
      <c r="F262" s="26"/>
    </row>
    <row r="263" spans="1:6" s="22" customFormat="1" ht="16.5" customHeight="1" hidden="1">
      <c r="A263" s="17"/>
      <c r="B263" s="23"/>
      <c r="C263" s="24" t="s">
        <v>90</v>
      </c>
      <c r="D263" s="25" t="s">
        <v>91</v>
      </c>
      <c r="E263" s="26"/>
      <c r="F263" s="26"/>
    </row>
    <row r="264" spans="1:7" s="22" customFormat="1" ht="16.5" customHeight="1" hidden="1">
      <c r="A264" s="17"/>
      <c r="B264" s="23"/>
      <c r="C264" s="24" t="s">
        <v>92</v>
      </c>
      <c r="D264" s="25" t="s">
        <v>93</v>
      </c>
      <c r="E264" s="26"/>
      <c r="F264" s="26"/>
      <c r="G264" s="101"/>
    </row>
    <row r="265" spans="1:6" s="22" customFormat="1" ht="16.5" customHeight="1" hidden="1">
      <c r="A265" s="17"/>
      <c r="B265" s="23"/>
      <c r="C265" s="24" t="s">
        <v>94</v>
      </c>
      <c r="D265" s="25" t="s">
        <v>95</v>
      </c>
      <c r="E265" s="26"/>
      <c r="F265" s="26"/>
    </row>
    <row r="266" spans="1:6" s="22" customFormat="1" ht="20.25" customHeight="1" hidden="1">
      <c r="A266" s="17"/>
      <c r="B266" s="23"/>
      <c r="C266" s="24" t="s">
        <v>252</v>
      </c>
      <c r="D266" s="33" t="s">
        <v>253</v>
      </c>
      <c r="E266" s="26"/>
      <c r="F266" s="26"/>
    </row>
    <row r="267" spans="1:6" s="22" customFormat="1" ht="16.5" customHeight="1" hidden="1">
      <c r="A267" s="17"/>
      <c r="B267" s="23"/>
      <c r="C267" s="24" t="s">
        <v>133</v>
      </c>
      <c r="D267" s="25" t="s">
        <v>134</v>
      </c>
      <c r="E267" s="26"/>
      <c r="F267" s="26"/>
    </row>
    <row r="268" spans="1:6" s="22" customFormat="1" ht="16.5" customHeight="1" hidden="1">
      <c r="A268" s="17"/>
      <c r="B268" s="23"/>
      <c r="C268" s="24" t="s">
        <v>142</v>
      </c>
      <c r="D268" s="25" t="s">
        <v>143</v>
      </c>
      <c r="E268" s="26"/>
      <c r="F268" s="26"/>
    </row>
    <row r="269" spans="1:6" s="22" customFormat="1" ht="16.5" customHeight="1" hidden="1">
      <c r="A269" s="17"/>
      <c r="B269" s="23"/>
      <c r="C269" s="24" t="s">
        <v>178</v>
      </c>
      <c r="D269" s="25" t="s">
        <v>179</v>
      </c>
      <c r="E269" s="26"/>
      <c r="F269" s="26"/>
    </row>
    <row r="270" spans="1:6" s="22" customFormat="1" ht="16.5" customHeight="1" hidden="1">
      <c r="A270" s="17"/>
      <c r="B270" s="23"/>
      <c r="C270" s="24" t="s">
        <v>96</v>
      </c>
      <c r="D270" s="25" t="s">
        <v>97</v>
      </c>
      <c r="E270" s="26"/>
      <c r="F270" s="26"/>
    </row>
    <row r="271" spans="1:6" s="22" customFormat="1" ht="16.5" customHeight="1" hidden="1">
      <c r="A271" s="17"/>
      <c r="B271" s="23"/>
      <c r="C271" s="24" t="s">
        <v>180</v>
      </c>
      <c r="D271" s="25" t="s">
        <v>181</v>
      </c>
      <c r="E271" s="26"/>
      <c r="F271" s="26"/>
    </row>
    <row r="272" spans="1:6" s="22" customFormat="1" ht="25.5" hidden="1">
      <c r="A272" s="17"/>
      <c r="B272" s="23"/>
      <c r="C272" s="24" t="s">
        <v>184</v>
      </c>
      <c r="D272" s="33" t="s">
        <v>185</v>
      </c>
      <c r="E272" s="26"/>
      <c r="F272" s="26"/>
    </row>
    <row r="273" spans="1:6" s="22" customFormat="1" ht="16.5" customHeight="1" hidden="1">
      <c r="A273" s="17"/>
      <c r="B273" s="23"/>
      <c r="C273" s="24" t="s">
        <v>169</v>
      </c>
      <c r="D273" s="25" t="s">
        <v>170</v>
      </c>
      <c r="E273" s="26"/>
      <c r="F273" s="26"/>
    </row>
    <row r="274" spans="1:6" s="22" customFormat="1" ht="16.5" customHeight="1" hidden="1">
      <c r="A274" s="17"/>
      <c r="B274" s="23"/>
      <c r="C274" s="24" t="s">
        <v>137</v>
      </c>
      <c r="D274" s="25" t="s">
        <v>138</v>
      </c>
      <c r="E274" s="26"/>
      <c r="F274" s="26"/>
    </row>
    <row r="275" spans="1:6" s="22" customFormat="1" ht="16.5" customHeight="1" hidden="1">
      <c r="A275" s="17"/>
      <c r="B275" s="23"/>
      <c r="C275" s="24" t="s">
        <v>98</v>
      </c>
      <c r="D275" s="25" t="s">
        <v>99</v>
      </c>
      <c r="E275" s="26"/>
      <c r="F275" s="26"/>
    </row>
    <row r="276" spans="1:6" s="22" customFormat="1" ht="25.5" hidden="1">
      <c r="A276" s="17"/>
      <c r="B276" s="23"/>
      <c r="C276" s="24" t="s">
        <v>186</v>
      </c>
      <c r="D276" s="33" t="s">
        <v>187</v>
      </c>
      <c r="E276" s="26"/>
      <c r="F276" s="26"/>
    </row>
    <row r="277" spans="1:6" s="22" customFormat="1" ht="25.5" hidden="1">
      <c r="A277" s="17"/>
      <c r="B277" s="23"/>
      <c r="C277" s="24" t="s">
        <v>188</v>
      </c>
      <c r="D277" s="33" t="s">
        <v>189</v>
      </c>
      <c r="E277" s="26"/>
      <c r="F277" s="26"/>
    </row>
    <row r="278" spans="1:6" s="22" customFormat="1" ht="16.5" customHeight="1" hidden="1">
      <c r="A278" s="27"/>
      <c r="B278" s="23"/>
      <c r="C278" s="28" t="s">
        <v>107</v>
      </c>
      <c r="D278" s="25" t="s">
        <v>108</v>
      </c>
      <c r="E278" s="26"/>
      <c r="F278" s="26"/>
    </row>
    <row r="279" spans="1:6" s="16" customFormat="1" ht="14.25" hidden="1">
      <c r="A279" s="58"/>
      <c r="B279" s="30">
        <v>80103</v>
      </c>
      <c r="C279" s="29"/>
      <c r="D279" s="85" t="s">
        <v>254</v>
      </c>
      <c r="E279" s="31">
        <f>SUM(E280:E296)-E285</f>
        <v>0</v>
      </c>
      <c r="F279" s="31">
        <f>SUM(F280:F296)-F285</f>
        <v>0</v>
      </c>
    </row>
    <row r="280" spans="1:6" s="22" customFormat="1" ht="16.5" customHeight="1" hidden="1">
      <c r="A280" s="17"/>
      <c r="B280" s="18"/>
      <c r="C280" s="19" t="s">
        <v>174</v>
      </c>
      <c r="D280" s="20" t="s">
        <v>175</v>
      </c>
      <c r="E280" s="21"/>
      <c r="F280" s="21"/>
    </row>
    <row r="281" spans="1:6" s="22" customFormat="1" ht="16.5" customHeight="1" hidden="1">
      <c r="A281" s="17"/>
      <c r="B281" s="23"/>
      <c r="C281" s="24" t="s">
        <v>84</v>
      </c>
      <c r="D281" s="25" t="s">
        <v>85</v>
      </c>
      <c r="E281" s="26"/>
      <c r="F281" s="26"/>
    </row>
    <row r="282" spans="1:6" s="22" customFormat="1" ht="16.5" customHeight="1" hidden="1">
      <c r="A282" s="17"/>
      <c r="B282" s="23"/>
      <c r="C282" s="24" t="s">
        <v>86</v>
      </c>
      <c r="D282" s="25" t="s">
        <v>87</v>
      </c>
      <c r="E282" s="26"/>
      <c r="F282" s="26"/>
    </row>
    <row r="283" spans="1:6" s="22" customFormat="1" ht="15.75" customHeight="1" hidden="1">
      <c r="A283" s="40"/>
      <c r="B283" s="69"/>
      <c r="C283" s="70" t="s">
        <v>88</v>
      </c>
      <c r="D283" s="71" t="s">
        <v>89</v>
      </c>
      <c r="E283" s="72"/>
      <c r="F283" s="72"/>
    </row>
    <row r="284" spans="1:6" s="22" customFormat="1" ht="14.25" customHeight="1" hidden="1">
      <c r="A284" s="45"/>
      <c r="B284" s="46"/>
      <c r="C284" s="47"/>
      <c r="D284" s="48"/>
      <c r="E284" s="49"/>
      <c r="F284" s="49"/>
    </row>
    <row r="285" spans="1:6" s="6" customFormat="1" ht="7.5" customHeight="1" hidden="1">
      <c r="A285" s="50">
        <v>1</v>
      </c>
      <c r="B285" s="50">
        <v>2</v>
      </c>
      <c r="C285" s="50">
        <v>3</v>
      </c>
      <c r="D285" s="50">
        <v>4</v>
      </c>
      <c r="E285" s="50">
        <v>5</v>
      </c>
      <c r="F285" s="50">
        <v>6</v>
      </c>
    </row>
    <row r="286" spans="1:7" s="22" customFormat="1" ht="16.5" customHeight="1" hidden="1">
      <c r="A286" s="17"/>
      <c r="B286" s="23"/>
      <c r="C286" s="24" t="s">
        <v>90</v>
      </c>
      <c r="D286" s="25" t="s">
        <v>91</v>
      </c>
      <c r="E286" s="26"/>
      <c r="F286" s="26"/>
      <c r="G286" s="101"/>
    </row>
    <row r="287" spans="1:6" s="22" customFormat="1" ht="16.5" customHeight="1" hidden="1">
      <c r="A287" s="17"/>
      <c r="B287" s="23"/>
      <c r="C287" s="24" t="s">
        <v>94</v>
      </c>
      <c r="D287" s="25" t="s">
        <v>95</v>
      </c>
      <c r="E287" s="26"/>
      <c r="F287" s="26"/>
    </row>
    <row r="288" spans="1:6" s="22" customFormat="1" ht="16.5" customHeight="1" hidden="1">
      <c r="A288" s="17"/>
      <c r="B288" s="23"/>
      <c r="C288" s="24" t="s">
        <v>252</v>
      </c>
      <c r="D288" s="25" t="s">
        <v>253</v>
      </c>
      <c r="E288" s="26"/>
      <c r="F288" s="26"/>
    </row>
    <row r="289" spans="1:6" s="22" customFormat="1" ht="16.5" customHeight="1" hidden="1">
      <c r="A289" s="17"/>
      <c r="B289" s="23"/>
      <c r="C289" s="24" t="s">
        <v>133</v>
      </c>
      <c r="D289" s="25" t="s">
        <v>134</v>
      </c>
      <c r="E289" s="26"/>
      <c r="F289" s="26"/>
    </row>
    <row r="290" spans="1:6" s="22" customFormat="1" ht="16.5" customHeight="1" hidden="1">
      <c r="A290" s="17"/>
      <c r="B290" s="23"/>
      <c r="C290" s="24" t="s">
        <v>178</v>
      </c>
      <c r="D290" s="25" t="s">
        <v>179</v>
      </c>
      <c r="E290" s="26"/>
      <c r="F290" s="26"/>
    </row>
    <row r="291" spans="1:6" s="22" customFormat="1" ht="19.5" customHeight="1" hidden="1">
      <c r="A291" s="17"/>
      <c r="B291" s="23"/>
      <c r="C291" s="24" t="s">
        <v>96</v>
      </c>
      <c r="D291" s="25" t="s">
        <v>97</v>
      </c>
      <c r="E291" s="26"/>
      <c r="F291" s="26"/>
    </row>
    <row r="292" spans="1:6" s="22" customFormat="1" ht="25.5" hidden="1">
      <c r="A292" s="17"/>
      <c r="B292" s="23"/>
      <c r="C292" s="24" t="s">
        <v>184</v>
      </c>
      <c r="D292" s="33" t="s">
        <v>185</v>
      </c>
      <c r="E292" s="26"/>
      <c r="F292" s="26"/>
    </row>
    <row r="293" spans="1:6" s="22" customFormat="1" ht="16.5" customHeight="1" hidden="1">
      <c r="A293" s="17"/>
      <c r="B293" s="23"/>
      <c r="C293" s="24" t="s">
        <v>169</v>
      </c>
      <c r="D293" s="25" t="s">
        <v>170</v>
      </c>
      <c r="E293" s="26"/>
      <c r="F293" s="26"/>
    </row>
    <row r="294" spans="1:6" s="22" customFormat="1" ht="16.5" customHeight="1" hidden="1">
      <c r="A294" s="17"/>
      <c r="B294" s="23"/>
      <c r="C294" s="24" t="s">
        <v>137</v>
      </c>
      <c r="D294" s="25" t="s">
        <v>138</v>
      </c>
      <c r="E294" s="26"/>
      <c r="F294" s="26"/>
    </row>
    <row r="295" spans="1:6" s="22" customFormat="1" ht="16.5" customHeight="1" hidden="1">
      <c r="A295" s="17"/>
      <c r="B295" s="23"/>
      <c r="C295" s="24" t="s">
        <v>98</v>
      </c>
      <c r="D295" s="25" t="s">
        <v>99</v>
      </c>
      <c r="E295" s="26"/>
      <c r="F295" s="26"/>
    </row>
    <row r="296" spans="1:6" s="22" customFormat="1" ht="25.5" hidden="1">
      <c r="A296" s="27"/>
      <c r="B296" s="23"/>
      <c r="C296" s="28" t="s">
        <v>186</v>
      </c>
      <c r="D296" s="33" t="s">
        <v>187</v>
      </c>
      <c r="E296" s="26"/>
      <c r="F296" s="26"/>
    </row>
    <row r="297" spans="1:6" s="16" customFormat="1" ht="19.5" customHeight="1" hidden="1">
      <c r="A297" s="58"/>
      <c r="B297" s="30">
        <v>80104</v>
      </c>
      <c r="C297" s="29"/>
      <c r="D297" s="85" t="s">
        <v>255</v>
      </c>
      <c r="E297" s="31"/>
      <c r="F297" s="31">
        <f>F298</f>
        <v>0</v>
      </c>
    </row>
    <row r="298" spans="1:6" s="22" customFormat="1" ht="17.25" customHeight="1" hidden="1">
      <c r="A298" s="27"/>
      <c r="B298" s="18"/>
      <c r="C298" s="38" t="s">
        <v>96</v>
      </c>
      <c r="D298" s="20" t="s">
        <v>97</v>
      </c>
      <c r="E298" s="21"/>
      <c r="F298" s="21"/>
    </row>
    <row r="299" spans="1:6" s="16" customFormat="1" ht="19.5" customHeight="1" hidden="1">
      <c r="A299" s="58"/>
      <c r="B299" s="30">
        <v>80110</v>
      </c>
      <c r="C299" s="29"/>
      <c r="D299" s="30" t="s">
        <v>256</v>
      </c>
      <c r="E299" s="31"/>
      <c r="F299" s="31">
        <f>SUM(F300:F317)</f>
        <v>0</v>
      </c>
    </row>
    <row r="300" spans="1:6" s="22" customFormat="1" ht="16.5" customHeight="1" hidden="1">
      <c r="A300" s="17"/>
      <c r="B300" s="18"/>
      <c r="C300" s="19" t="s">
        <v>174</v>
      </c>
      <c r="D300" s="39" t="s">
        <v>175</v>
      </c>
      <c r="E300" s="21"/>
      <c r="F300" s="21"/>
    </row>
    <row r="301" spans="1:6" s="22" customFormat="1" ht="16.5" customHeight="1" hidden="1">
      <c r="A301" s="17"/>
      <c r="B301" s="23"/>
      <c r="C301" s="24" t="s">
        <v>84</v>
      </c>
      <c r="D301" s="25" t="s">
        <v>85</v>
      </c>
      <c r="E301" s="26"/>
      <c r="F301" s="26"/>
    </row>
    <row r="302" spans="1:6" s="22" customFormat="1" ht="16.5" customHeight="1" hidden="1">
      <c r="A302" s="17"/>
      <c r="B302" s="23"/>
      <c r="C302" s="24" t="s">
        <v>86</v>
      </c>
      <c r="D302" s="25" t="s">
        <v>87</v>
      </c>
      <c r="E302" s="26"/>
      <c r="F302" s="26"/>
    </row>
    <row r="303" spans="1:6" s="22" customFormat="1" ht="16.5" customHeight="1" hidden="1">
      <c r="A303" s="17"/>
      <c r="B303" s="23"/>
      <c r="C303" s="24" t="s">
        <v>88</v>
      </c>
      <c r="D303" s="25" t="s">
        <v>89</v>
      </c>
      <c r="E303" s="26"/>
      <c r="F303" s="26"/>
    </row>
    <row r="304" spans="1:7" s="22" customFormat="1" ht="16.5" customHeight="1" hidden="1">
      <c r="A304" s="17"/>
      <c r="B304" s="23"/>
      <c r="C304" s="24" t="s">
        <v>90</v>
      </c>
      <c r="D304" s="25" t="s">
        <v>91</v>
      </c>
      <c r="E304" s="26"/>
      <c r="F304" s="26"/>
      <c r="G304" s="101"/>
    </row>
    <row r="305" spans="1:6" s="22" customFormat="1" ht="16.5" customHeight="1" hidden="1">
      <c r="A305" s="17"/>
      <c r="B305" s="23"/>
      <c r="C305" s="24" t="s">
        <v>94</v>
      </c>
      <c r="D305" s="25" t="s">
        <v>95</v>
      </c>
      <c r="E305" s="26"/>
      <c r="F305" s="26"/>
    </row>
    <row r="306" spans="1:6" s="22" customFormat="1" ht="12.75" hidden="1">
      <c r="A306" s="17"/>
      <c r="B306" s="23"/>
      <c r="C306" s="24" t="s">
        <v>252</v>
      </c>
      <c r="D306" s="33" t="s">
        <v>253</v>
      </c>
      <c r="E306" s="26"/>
      <c r="F306" s="26"/>
    </row>
    <row r="307" spans="1:6" s="22" customFormat="1" ht="16.5" customHeight="1" hidden="1">
      <c r="A307" s="17"/>
      <c r="B307" s="23"/>
      <c r="C307" s="24" t="s">
        <v>133</v>
      </c>
      <c r="D307" s="25" t="s">
        <v>134</v>
      </c>
      <c r="E307" s="26"/>
      <c r="F307" s="26"/>
    </row>
    <row r="308" spans="1:6" s="22" customFormat="1" ht="16.5" customHeight="1" hidden="1">
      <c r="A308" s="17"/>
      <c r="B308" s="23"/>
      <c r="C308" s="24" t="s">
        <v>178</v>
      </c>
      <c r="D308" s="25" t="s">
        <v>179</v>
      </c>
      <c r="E308" s="26"/>
      <c r="F308" s="26"/>
    </row>
    <row r="309" spans="1:6" s="22" customFormat="1" ht="16.5" customHeight="1" hidden="1">
      <c r="A309" s="17"/>
      <c r="B309" s="23"/>
      <c r="C309" s="24" t="s">
        <v>96</v>
      </c>
      <c r="D309" s="25" t="s">
        <v>97</v>
      </c>
      <c r="E309" s="26"/>
      <c r="F309" s="26"/>
    </row>
    <row r="310" spans="1:6" s="22" customFormat="1" ht="16.5" customHeight="1" hidden="1">
      <c r="A310" s="17"/>
      <c r="B310" s="23"/>
      <c r="C310" s="24" t="s">
        <v>180</v>
      </c>
      <c r="D310" s="25" t="s">
        <v>181</v>
      </c>
      <c r="E310" s="26"/>
      <c r="F310" s="26"/>
    </row>
    <row r="311" spans="1:6" s="22" customFormat="1" ht="25.5" hidden="1">
      <c r="A311" s="17"/>
      <c r="B311" s="23"/>
      <c r="C311" s="24" t="s">
        <v>184</v>
      </c>
      <c r="D311" s="33" t="s">
        <v>185</v>
      </c>
      <c r="E311" s="26"/>
      <c r="F311" s="26"/>
    </row>
    <row r="312" spans="1:6" s="22" customFormat="1" ht="16.5" customHeight="1" hidden="1">
      <c r="A312" s="17"/>
      <c r="B312" s="23"/>
      <c r="C312" s="24" t="s">
        <v>169</v>
      </c>
      <c r="D312" s="25" t="s">
        <v>170</v>
      </c>
      <c r="E312" s="26"/>
      <c r="F312" s="26"/>
    </row>
    <row r="313" spans="1:6" s="22" customFormat="1" ht="16.5" customHeight="1" hidden="1">
      <c r="A313" s="17"/>
      <c r="B313" s="23"/>
      <c r="C313" s="24" t="s">
        <v>137</v>
      </c>
      <c r="D313" s="25" t="s">
        <v>138</v>
      </c>
      <c r="E313" s="26"/>
      <c r="F313" s="26"/>
    </row>
    <row r="314" spans="1:6" s="22" customFormat="1" ht="16.5" customHeight="1" hidden="1">
      <c r="A314" s="17"/>
      <c r="B314" s="23"/>
      <c r="C314" s="24" t="s">
        <v>98</v>
      </c>
      <c r="D314" s="25" t="s">
        <v>99</v>
      </c>
      <c r="E314" s="26"/>
      <c r="F314" s="26"/>
    </row>
    <row r="315" spans="1:6" s="22" customFormat="1" ht="25.5" hidden="1">
      <c r="A315" s="17"/>
      <c r="B315" s="23"/>
      <c r="C315" s="24" t="s">
        <v>186</v>
      </c>
      <c r="D315" s="33" t="s">
        <v>187</v>
      </c>
      <c r="E315" s="26"/>
      <c r="F315" s="26"/>
    </row>
    <row r="316" spans="1:6" s="22" customFormat="1" ht="25.5" hidden="1">
      <c r="A316" s="17"/>
      <c r="B316" s="23"/>
      <c r="C316" s="24" t="s">
        <v>188</v>
      </c>
      <c r="D316" s="33" t="s">
        <v>189</v>
      </c>
      <c r="E316" s="26"/>
      <c r="F316" s="26"/>
    </row>
    <row r="317" spans="1:6" s="22" customFormat="1" ht="16.5" customHeight="1" hidden="1">
      <c r="A317" s="17"/>
      <c r="B317" s="23"/>
      <c r="C317" s="28" t="s">
        <v>107</v>
      </c>
      <c r="D317" s="25" t="s">
        <v>108</v>
      </c>
      <c r="E317" s="26"/>
      <c r="F317" s="26"/>
    </row>
    <row r="318" spans="1:6" s="16" customFormat="1" ht="19.5" customHeight="1" hidden="1">
      <c r="A318" s="17"/>
      <c r="B318" s="30">
        <v>80113</v>
      </c>
      <c r="C318" s="29"/>
      <c r="D318" s="30" t="s">
        <v>257</v>
      </c>
      <c r="E318" s="31">
        <f>SUM(E319:E331)-E329</f>
        <v>0</v>
      </c>
      <c r="F318" s="31">
        <f>SUM(F319:F331)-F329</f>
        <v>0</v>
      </c>
    </row>
    <row r="319" spans="1:6" s="22" customFormat="1" ht="16.5" customHeight="1" hidden="1">
      <c r="A319" s="17"/>
      <c r="B319" s="18"/>
      <c r="C319" s="19" t="s">
        <v>84</v>
      </c>
      <c r="D319" s="20" t="s">
        <v>85</v>
      </c>
      <c r="E319" s="21"/>
      <c r="F319" s="21"/>
    </row>
    <row r="320" spans="1:6" s="22" customFormat="1" ht="16.5" customHeight="1" hidden="1">
      <c r="A320" s="17"/>
      <c r="B320" s="23"/>
      <c r="C320" s="24" t="s">
        <v>86</v>
      </c>
      <c r="D320" s="25" t="s">
        <v>87</v>
      </c>
      <c r="E320" s="26"/>
      <c r="F320" s="26"/>
    </row>
    <row r="321" spans="1:6" s="22" customFormat="1" ht="16.5" customHeight="1" hidden="1">
      <c r="A321" s="17"/>
      <c r="B321" s="23"/>
      <c r="C321" s="24" t="s">
        <v>88</v>
      </c>
      <c r="D321" s="25" t="s">
        <v>89</v>
      </c>
      <c r="E321" s="26"/>
      <c r="F321" s="26"/>
    </row>
    <row r="322" spans="1:7" s="22" customFormat="1" ht="16.5" customHeight="1" hidden="1">
      <c r="A322" s="17"/>
      <c r="B322" s="23"/>
      <c r="C322" s="24" t="s">
        <v>90</v>
      </c>
      <c r="D322" s="25" t="s">
        <v>91</v>
      </c>
      <c r="E322" s="26"/>
      <c r="F322" s="26"/>
      <c r="G322" s="101"/>
    </row>
    <row r="323" spans="1:7" s="22" customFormat="1" ht="16.5" customHeight="1" hidden="1">
      <c r="A323" s="17"/>
      <c r="B323" s="23"/>
      <c r="C323" s="24" t="s">
        <v>92</v>
      </c>
      <c r="D323" s="25" t="s">
        <v>258</v>
      </c>
      <c r="E323" s="26"/>
      <c r="F323" s="26"/>
      <c r="G323" s="101"/>
    </row>
    <row r="324" spans="1:6" s="22" customFormat="1" ht="16.5" customHeight="1" hidden="1">
      <c r="A324" s="17"/>
      <c r="B324" s="23"/>
      <c r="C324" s="24" t="s">
        <v>94</v>
      </c>
      <c r="D324" s="25" t="s">
        <v>95</v>
      </c>
      <c r="E324" s="26"/>
      <c r="F324" s="26"/>
    </row>
    <row r="325" spans="1:6" s="22" customFormat="1" ht="16.5" customHeight="1" hidden="1">
      <c r="A325" s="17"/>
      <c r="B325" s="23"/>
      <c r="C325" s="24" t="s">
        <v>142</v>
      </c>
      <c r="D325" s="25" t="s">
        <v>143</v>
      </c>
      <c r="E325" s="26"/>
      <c r="F325" s="26"/>
    </row>
    <row r="326" spans="1:6" s="22" customFormat="1" ht="16.5" customHeight="1" hidden="1">
      <c r="A326" s="17"/>
      <c r="B326" s="23"/>
      <c r="C326" s="24" t="s">
        <v>96</v>
      </c>
      <c r="D326" s="25" t="s">
        <v>97</v>
      </c>
      <c r="E326" s="26"/>
      <c r="F326" s="26"/>
    </row>
    <row r="327" spans="1:6" s="22" customFormat="1" ht="16.5" customHeight="1" hidden="1">
      <c r="A327" s="40"/>
      <c r="B327" s="69"/>
      <c r="C327" s="70" t="s">
        <v>169</v>
      </c>
      <c r="D327" s="71" t="s">
        <v>170</v>
      </c>
      <c r="E327" s="72"/>
      <c r="F327" s="72"/>
    </row>
    <row r="328" spans="1:6" s="22" customFormat="1" ht="8.25" customHeight="1" hidden="1">
      <c r="A328" s="45"/>
      <c r="B328" s="46"/>
      <c r="C328" s="47"/>
      <c r="D328" s="48"/>
      <c r="E328" s="49"/>
      <c r="F328" s="49"/>
    </row>
    <row r="329" spans="1:6" s="6" customFormat="1" ht="7.5" customHeight="1" hidden="1">
      <c r="A329" s="50">
        <v>1</v>
      </c>
      <c r="B329" s="50">
        <v>2</v>
      </c>
      <c r="C329" s="50">
        <v>3</v>
      </c>
      <c r="D329" s="50">
        <v>4</v>
      </c>
      <c r="E329" s="50">
        <v>5</v>
      </c>
      <c r="F329" s="50">
        <v>6</v>
      </c>
    </row>
    <row r="330" spans="1:6" s="22" customFormat="1" ht="16.5" customHeight="1" hidden="1">
      <c r="A330" s="17"/>
      <c r="B330" s="23"/>
      <c r="C330" s="24" t="s">
        <v>137</v>
      </c>
      <c r="D330" s="25" t="s">
        <v>138</v>
      </c>
      <c r="E330" s="26"/>
      <c r="F330" s="26"/>
    </row>
    <row r="331" spans="1:6" s="22" customFormat="1" ht="16.5" customHeight="1" hidden="1">
      <c r="A331" s="17"/>
      <c r="B331" s="23"/>
      <c r="C331" s="28" t="s">
        <v>98</v>
      </c>
      <c r="D331" s="25" t="s">
        <v>99</v>
      </c>
      <c r="E331" s="26"/>
      <c r="F331" s="26"/>
    </row>
    <row r="332" spans="1:6" s="16" customFormat="1" ht="19.5" customHeight="1" hidden="1">
      <c r="A332" s="17"/>
      <c r="B332" s="30">
        <v>80146</v>
      </c>
      <c r="C332" s="29"/>
      <c r="D332" s="30" t="s">
        <v>259</v>
      </c>
      <c r="E332" s="31">
        <f>E333</f>
        <v>0</v>
      </c>
      <c r="F332" s="31">
        <f>F333</f>
        <v>0</v>
      </c>
    </row>
    <row r="333" spans="1:6" s="22" customFormat="1" ht="19.5" customHeight="1" hidden="1">
      <c r="A333" s="17"/>
      <c r="B333" s="18"/>
      <c r="C333" s="38" t="s">
        <v>96</v>
      </c>
      <c r="D333" s="20" t="s">
        <v>97</v>
      </c>
      <c r="E333" s="21"/>
      <c r="F333" s="21"/>
    </row>
    <row r="334" spans="1:6" s="16" customFormat="1" ht="19.5" customHeight="1" hidden="1">
      <c r="A334" s="151"/>
      <c r="B334" s="30">
        <v>80195</v>
      </c>
      <c r="C334" s="848" t="s">
        <v>120</v>
      </c>
      <c r="D334" s="849"/>
      <c r="E334" s="31">
        <f>E335</f>
        <v>0</v>
      </c>
      <c r="F334" s="31">
        <f>F335</f>
        <v>0</v>
      </c>
    </row>
    <row r="335" spans="1:6" s="22" customFormat="1" ht="25.5" hidden="1">
      <c r="A335" s="151"/>
      <c r="B335" s="146"/>
      <c r="C335" s="99" t="s">
        <v>276</v>
      </c>
      <c r="D335" s="203" t="s">
        <v>277</v>
      </c>
      <c r="E335" s="100"/>
      <c r="F335" s="100"/>
    </row>
    <row r="336" spans="1:6" s="16" customFormat="1" ht="30.75" customHeight="1" hidden="1" thickBot="1">
      <c r="A336" s="144"/>
      <c r="B336" s="167"/>
      <c r="C336" s="241"/>
      <c r="D336" s="844" t="s">
        <v>358</v>
      </c>
      <c r="E336" s="844"/>
      <c r="F336" s="845"/>
    </row>
    <row r="337" spans="1:6" s="11" customFormat="1" ht="19.5" customHeight="1" hidden="1" thickBot="1">
      <c r="A337" s="264">
        <v>851</v>
      </c>
      <c r="B337" s="9"/>
      <c r="C337" s="9"/>
      <c r="D337" s="9" t="s">
        <v>260</v>
      </c>
      <c r="E337" s="10">
        <f>E338</f>
        <v>0</v>
      </c>
      <c r="F337" s="10">
        <f>F338+F344+F346</f>
        <v>0</v>
      </c>
    </row>
    <row r="338" spans="1:6" s="16" customFormat="1" ht="19.5" customHeight="1" hidden="1">
      <c r="A338" s="58"/>
      <c r="B338" s="14">
        <v>85121</v>
      </c>
      <c r="C338" s="13"/>
      <c r="D338" s="14" t="s">
        <v>261</v>
      </c>
      <c r="E338" s="15">
        <f>SUM(E339:E340)</f>
        <v>0</v>
      </c>
      <c r="F338" s="15">
        <f>SUM(F341:F343)</f>
        <v>0</v>
      </c>
    </row>
    <row r="339" spans="1:6" s="16" customFormat="1" ht="38.25" hidden="1">
      <c r="A339" s="67"/>
      <c r="B339" s="102"/>
      <c r="C339" s="19" t="s">
        <v>262</v>
      </c>
      <c r="D339" s="39" t="s">
        <v>141</v>
      </c>
      <c r="E339" s="37"/>
      <c r="F339" s="21"/>
    </row>
    <row r="340" spans="1:6" s="22" customFormat="1" ht="38.25" hidden="1">
      <c r="A340" s="17"/>
      <c r="B340" s="32"/>
      <c r="C340" s="32">
        <v>6298</v>
      </c>
      <c r="D340" s="33" t="s">
        <v>106</v>
      </c>
      <c r="E340" s="34"/>
      <c r="F340" s="26"/>
    </row>
    <row r="341" spans="1:6" s="22" customFormat="1" ht="38.25" hidden="1">
      <c r="A341" s="17"/>
      <c r="B341" s="23"/>
      <c r="C341" s="24" t="s">
        <v>263</v>
      </c>
      <c r="D341" s="33" t="s">
        <v>264</v>
      </c>
      <c r="E341" s="26"/>
      <c r="F341" s="26"/>
    </row>
    <row r="342" spans="1:6" s="22" customFormat="1" ht="16.5" customHeight="1" hidden="1">
      <c r="A342" s="17"/>
      <c r="B342" s="23"/>
      <c r="C342" s="24" t="s">
        <v>109</v>
      </c>
      <c r="D342" s="33" t="s">
        <v>108</v>
      </c>
      <c r="E342" s="26"/>
      <c r="F342" s="26"/>
    </row>
    <row r="343" spans="1:6" s="22" customFormat="1" ht="16.5" customHeight="1" hidden="1">
      <c r="A343" s="27"/>
      <c r="B343" s="23"/>
      <c r="C343" s="28" t="s">
        <v>192</v>
      </c>
      <c r="D343" s="33" t="s">
        <v>108</v>
      </c>
      <c r="E343" s="26"/>
      <c r="F343" s="26"/>
    </row>
    <row r="344" spans="1:6" s="16" customFormat="1" ht="19.5" customHeight="1" hidden="1">
      <c r="A344" s="58"/>
      <c r="B344" s="30">
        <v>85153</v>
      </c>
      <c r="C344" s="29"/>
      <c r="D344" s="30" t="s">
        <v>265</v>
      </c>
      <c r="E344" s="31">
        <f>E345</f>
        <v>0</v>
      </c>
      <c r="F344" s="31">
        <f>F345</f>
        <v>0</v>
      </c>
    </row>
    <row r="345" spans="1:6" s="16" customFormat="1" ht="20.25" customHeight="1" hidden="1">
      <c r="A345" s="86"/>
      <c r="B345" s="102"/>
      <c r="C345" s="38" t="s">
        <v>96</v>
      </c>
      <c r="D345" s="39" t="s">
        <v>97</v>
      </c>
      <c r="E345" s="21"/>
      <c r="F345" s="21"/>
    </row>
    <row r="346" spans="1:6" s="16" customFormat="1" ht="19.5" customHeight="1" hidden="1">
      <c r="A346" s="86"/>
      <c r="B346" s="30">
        <v>85154</v>
      </c>
      <c r="C346" s="29"/>
      <c r="D346" s="30" t="s">
        <v>266</v>
      </c>
      <c r="E346" s="31">
        <f>E353</f>
        <v>0</v>
      </c>
      <c r="F346" s="31">
        <f>SUM(F347:F354)</f>
        <v>0</v>
      </c>
    </row>
    <row r="347" spans="1:6" s="16" customFormat="1" ht="38.25" hidden="1">
      <c r="A347" s="86"/>
      <c r="B347" s="102"/>
      <c r="C347" s="103" t="s">
        <v>267</v>
      </c>
      <c r="D347" s="104" t="s">
        <v>268</v>
      </c>
      <c r="E347" s="105"/>
      <c r="F347" s="106"/>
    </row>
    <row r="348" spans="1:6" s="16" customFormat="1" ht="25.5" hidden="1">
      <c r="A348" s="86"/>
      <c r="B348" s="107"/>
      <c r="C348" s="108" t="s">
        <v>269</v>
      </c>
      <c r="D348" s="109" t="s">
        <v>270</v>
      </c>
      <c r="E348" s="110"/>
      <c r="F348" s="111"/>
    </row>
    <row r="349" spans="1:6" s="16" customFormat="1" ht="17.25" customHeight="1" hidden="1">
      <c r="A349" s="86"/>
      <c r="B349" s="107"/>
      <c r="C349" s="108" t="s">
        <v>92</v>
      </c>
      <c r="D349" s="109" t="s">
        <v>93</v>
      </c>
      <c r="E349" s="110"/>
      <c r="F349" s="111"/>
    </row>
    <row r="350" spans="1:6" s="16" customFormat="1" ht="17.25" customHeight="1" hidden="1">
      <c r="A350" s="86"/>
      <c r="B350" s="107"/>
      <c r="C350" s="108" t="s">
        <v>94</v>
      </c>
      <c r="D350" s="109" t="s">
        <v>95</v>
      </c>
      <c r="E350" s="110"/>
      <c r="F350" s="111"/>
    </row>
    <row r="351" spans="1:6" s="16" customFormat="1" ht="17.25" customHeight="1" hidden="1">
      <c r="A351" s="86"/>
      <c r="B351" s="107"/>
      <c r="C351" s="108" t="s">
        <v>167</v>
      </c>
      <c r="D351" s="109" t="s">
        <v>168</v>
      </c>
      <c r="E351" s="110"/>
      <c r="F351" s="111"/>
    </row>
    <row r="352" spans="1:6" s="16" customFormat="1" ht="17.25" customHeight="1" hidden="1">
      <c r="A352" s="86"/>
      <c r="B352" s="107"/>
      <c r="C352" s="108" t="s">
        <v>133</v>
      </c>
      <c r="D352" s="109" t="s">
        <v>134</v>
      </c>
      <c r="E352" s="110"/>
      <c r="F352" s="111"/>
    </row>
    <row r="353" spans="1:6" s="16" customFormat="1" ht="17.25" customHeight="1" hidden="1">
      <c r="A353" s="86"/>
      <c r="B353" s="112"/>
      <c r="C353" s="24" t="s">
        <v>96</v>
      </c>
      <c r="D353" s="36" t="s">
        <v>97</v>
      </c>
      <c r="E353" s="34"/>
      <c r="F353" s="34"/>
    </row>
    <row r="354" spans="1:6" s="16" customFormat="1" ht="17.25" customHeight="1" hidden="1">
      <c r="A354" s="58"/>
      <c r="B354" s="102"/>
      <c r="C354" s="38" t="s">
        <v>169</v>
      </c>
      <c r="D354" s="39" t="s">
        <v>170</v>
      </c>
      <c r="E354" s="21"/>
      <c r="F354" s="21"/>
    </row>
    <row r="355" spans="1:6" s="16" customFormat="1" ht="40.5" customHeight="1" hidden="1" thickBot="1">
      <c r="A355" s="144"/>
      <c r="B355" s="141"/>
      <c r="C355" s="191"/>
      <c r="D355" s="850" t="s">
        <v>319</v>
      </c>
      <c r="E355" s="850"/>
      <c r="F355" s="851"/>
    </row>
    <row r="356" spans="1:7" s="11" customFormat="1" ht="24.75" customHeight="1" thickBot="1">
      <c r="A356" s="261">
        <v>852</v>
      </c>
      <c r="B356" s="839" t="s">
        <v>271</v>
      </c>
      <c r="C356" s="840"/>
      <c r="D356" s="841"/>
      <c r="E356" s="272">
        <f>E357+E359+E365+E369+E374+E379+E384+E381</f>
        <v>100330.09999999999</v>
      </c>
      <c r="F356" s="10">
        <f>F357+F359+F365+F369+F374+F379+F384+F381</f>
        <v>0</v>
      </c>
      <c r="G356" s="57">
        <f>E356-F356</f>
        <v>100330.09999999999</v>
      </c>
    </row>
    <row r="357" spans="1:7" s="16" customFormat="1" ht="21.75" customHeight="1" hidden="1">
      <c r="A357" s="144"/>
      <c r="B357" s="55">
        <v>85202</v>
      </c>
      <c r="C357" s="832" t="s">
        <v>272</v>
      </c>
      <c r="D357" s="833"/>
      <c r="E357" s="56">
        <f>E358</f>
        <v>0</v>
      </c>
      <c r="F357" s="56">
        <f>F358</f>
        <v>0</v>
      </c>
      <c r="G357" s="114"/>
    </row>
    <row r="358" spans="1:6" s="22" customFormat="1" ht="42.75" customHeight="1" hidden="1">
      <c r="A358" s="151"/>
      <c r="B358" s="164"/>
      <c r="C358" s="99" t="s">
        <v>273</v>
      </c>
      <c r="D358" s="39" t="s">
        <v>274</v>
      </c>
      <c r="E358" s="192"/>
      <c r="F358" s="21"/>
    </row>
    <row r="359" spans="1:6" s="16" customFormat="1" ht="29.25" customHeight="1" hidden="1">
      <c r="A359" s="144"/>
      <c r="B359" s="30">
        <v>85212</v>
      </c>
      <c r="C359" s="834" t="s">
        <v>275</v>
      </c>
      <c r="D359" s="835"/>
      <c r="E359" s="31">
        <f>SUM(E360:E362)</f>
        <v>0</v>
      </c>
      <c r="F359" s="31">
        <f>SUM(F360:F362)</f>
        <v>0</v>
      </c>
    </row>
    <row r="360" spans="1:6" s="22" customFormat="1" ht="42.75" customHeight="1" hidden="1">
      <c r="A360" s="151"/>
      <c r="B360" s="164"/>
      <c r="C360" s="99" t="s">
        <v>160</v>
      </c>
      <c r="D360" s="43" t="s">
        <v>161</v>
      </c>
      <c r="E360" s="271"/>
      <c r="F360" s="44"/>
    </row>
    <row r="361" spans="1:6" s="16" customFormat="1" ht="30.75" customHeight="1" hidden="1">
      <c r="A361" s="144"/>
      <c r="B361" s="141"/>
      <c r="C361" s="241"/>
      <c r="D361" s="844" t="s">
        <v>366</v>
      </c>
      <c r="E361" s="844"/>
      <c r="F361" s="845"/>
    </row>
    <row r="362" spans="1:6" s="22" customFormat="1" ht="38.25" hidden="1">
      <c r="A362" s="151"/>
      <c r="B362" s="164"/>
      <c r="C362" s="99" t="s">
        <v>162</v>
      </c>
      <c r="D362" s="203" t="s">
        <v>163</v>
      </c>
      <c r="E362" s="100">
        <f>E363+E364</f>
        <v>0</v>
      </c>
      <c r="F362" s="100">
        <f>F363+F364</f>
        <v>0</v>
      </c>
    </row>
    <row r="363" spans="1:6" s="16" customFormat="1" ht="18" customHeight="1" hidden="1">
      <c r="A363" s="144"/>
      <c r="B363" s="141"/>
      <c r="C363" s="373"/>
      <c r="D363" s="374" t="s">
        <v>329</v>
      </c>
      <c r="E363" s="375"/>
      <c r="F363" s="376"/>
    </row>
    <row r="364" spans="1:6" s="16" customFormat="1" ht="18" customHeight="1" hidden="1">
      <c r="A364" s="144"/>
      <c r="B364" s="141"/>
      <c r="C364" s="241"/>
      <c r="D364" s="253" t="s">
        <v>351</v>
      </c>
      <c r="E364" s="377"/>
      <c r="F364" s="378"/>
    </row>
    <row r="365" spans="1:6" s="16" customFormat="1" ht="55.5" customHeight="1" hidden="1">
      <c r="A365" s="144"/>
      <c r="B365" s="30">
        <v>85213</v>
      </c>
      <c r="C365" s="834" t="s">
        <v>369</v>
      </c>
      <c r="D365" s="835"/>
      <c r="E365" s="31">
        <f>E366+E367</f>
        <v>0</v>
      </c>
      <c r="F365" s="31">
        <f>F366</f>
        <v>0</v>
      </c>
    </row>
    <row r="366" spans="1:6" s="22" customFormat="1" ht="39.75" customHeight="1" hidden="1">
      <c r="A366" s="151"/>
      <c r="B366" s="164"/>
      <c r="C366" s="99" t="s">
        <v>160</v>
      </c>
      <c r="D366" s="203" t="s">
        <v>161</v>
      </c>
      <c r="E366" s="199"/>
      <c r="F366" s="100"/>
    </row>
    <row r="367" spans="1:6" s="22" customFormat="1" ht="25.5" hidden="1">
      <c r="A367" s="151"/>
      <c r="B367" s="164"/>
      <c r="C367" s="99" t="s">
        <v>276</v>
      </c>
      <c r="D367" s="203" t="s">
        <v>277</v>
      </c>
      <c r="E367" s="100"/>
      <c r="F367" s="100"/>
    </row>
    <row r="368" spans="1:6" s="16" customFormat="1" ht="30.75" customHeight="1" hidden="1">
      <c r="A368" s="144"/>
      <c r="B368" s="141"/>
      <c r="C368" s="241"/>
      <c r="D368" s="844" t="s">
        <v>377</v>
      </c>
      <c r="E368" s="844"/>
      <c r="F368" s="845"/>
    </row>
    <row r="369" spans="1:6" s="16" customFormat="1" ht="29.25" customHeight="1" hidden="1">
      <c r="A369" s="144"/>
      <c r="B369" s="30">
        <v>85214</v>
      </c>
      <c r="C369" s="834" t="s">
        <v>370</v>
      </c>
      <c r="D369" s="835"/>
      <c r="E369" s="31">
        <f>SUM(E370:E371)</f>
        <v>0</v>
      </c>
      <c r="F369" s="31">
        <f>SUM(F370:F371)</f>
        <v>0</v>
      </c>
    </row>
    <row r="370" spans="1:6" s="22" customFormat="1" ht="41.25" customHeight="1" hidden="1">
      <c r="A370" s="151"/>
      <c r="B370" s="164"/>
      <c r="C370" s="99" t="s">
        <v>160</v>
      </c>
      <c r="D370" s="203" t="s">
        <v>161</v>
      </c>
      <c r="E370" s="100"/>
      <c r="F370" s="100"/>
    </row>
    <row r="371" spans="1:6" s="22" customFormat="1" ht="25.5" hidden="1">
      <c r="A371" s="151"/>
      <c r="B371" s="164"/>
      <c r="C371" s="99" t="s">
        <v>276</v>
      </c>
      <c r="D371" s="203" t="s">
        <v>277</v>
      </c>
      <c r="E371" s="100"/>
      <c r="F371" s="100"/>
    </row>
    <row r="372" spans="1:6" s="16" customFormat="1" ht="14.25" customHeight="1" hidden="1">
      <c r="A372" s="144"/>
      <c r="B372" s="141"/>
      <c r="C372" s="241"/>
      <c r="D372" s="844" t="s">
        <v>408</v>
      </c>
      <c r="E372" s="844"/>
      <c r="F372" s="845"/>
    </row>
    <row r="373" spans="1:6" s="16" customFormat="1" ht="15.75" customHeight="1">
      <c r="A373" s="162"/>
      <c r="B373" s="141"/>
      <c r="C373" s="141"/>
      <c r="D373" s="846" t="s">
        <v>411</v>
      </c>
      <c r="E373" s="846"/>
      <c r="F373" s="847"/>
    </row>
    <row r="374" spans="1:6" s="16" customFormat="1" ht="22.5" customHeight="1">
      <c r="A374" s="144"/>
      <c r="B374" s="30">
        <v>85219</v>
      </c>
      <c r="C374" s="848" t="s">
        <v>278</v>
      </c>
      <c r="D374" s="849"/>
      <c r="E374" s="194">
        <f>SUM(E375:E376)</f>
        <v>85330.09999999999</v>
      </c>
      <c r="F374" s="31">
        <f>SUM(F375:F376)</f>
        <v>0</v>
      </c>
    </row>
    <row r="375" spans="1:6" s="22" customFormat="1" ht="51">
      <c r="A375" s="151"/>
      <c r="B375" s="164"/>
      <c r="C375" s="176" t="s">
        <v>571</v>
      </c>
      <c r="D375" s="174" t="s">
        <v>572</v>
      </c>
      <c r="E375" s="199">
        <v>81039.76</v>
      </c>
      <c r="F375" s="199"/>
    </row>
    <row r="376" spans="1:6" s="22" customFormat="1" ht="51">
      <c r="A376" s="151"/>
      <c r="B376" s="164"/>
      <c r="C376" s="176" t="s">
        <v>386</v>
      </c>
      <c r="D376" s="174" t="s">
        <v>572</v>
      </c>
      <c r="E376" s="199">
        <v>4290.34</v>
      </c>
      <c r="F376" s="199"/>
    </row>
    <row r="377" spans="1:6" s="22" customFormat="1" ht="25.5" hidden="1">
      <c r="A377" s="151"/>
      <c r="B377" s="164"/>
      <c r="C377" s="99" t="s">
        <v>276</v>
      </c>
      <c r="D377" s="59" t="s">
        <v>277</v>
      </c>
      <c r="E377" s="37"/>
      <c r="F377" s="21"/>
    </row>
    <row r="378" spans="1:6" s="16" customFormat="1" ht="21" customHeight="1" hidden="1">
      <c r="A378" s="144"/>
      <c r="B378" s="141"/>
      <c r="C378" s="241"/>
      <c r="D378" s="850" t="s">
        <v>356</v>
      </c>
      <c r="E378" s="850"/>
      <c r="F378" s="851"/>
    </row>
    <row r="379" spans="1:6" s="16" customFormat="1" ht="28.5" hidden="1">
      <c r="A379" s="151"/>
      <c r="B379" s="30">
        <v>85228</v>
      </c>
      <c r="C379" s="260"/>
      <c r="D379" s="85" t="s">
        <v>279</v>
      </c>
      <c r="E379" s="31">
        <f>E380</f>
        <v>0</v>
      </c>
      <c r="F379" s="31">
        <f>F380</f>
        <v>0</v>
      </c>
    </row>
    <row r="380" spans="1:6" s="22" customFormat="1" ht="18" customHeight="1" hidden="1">
      <c r="A380" s="151"/>
      <c r="B380" s="164"/>
      <c r="C380" s="155" t="s">
        <v>280</v>
      </c>
      <c r="D380" s="39" t="s">
        <v>281</v>
      </c>
      <c r="E380" s="21"/>
      <c r="F380" s="21"/>
    </row>
    <row r="381" spans="1:6" s="16" customFormat="1" ht="21" customHeight="1" hidden="1">
      <c r="A381" s="151"/>
      <c r="B381" s="30">
        <v>85278</v>
      </c>
      <c r="C381" s="834" t="s">
        <v>354</v>
      </c>
      <c r="D381" s="835"/>
      <c r="E381" s="31">
        <f>E382</f>
        <v>0</v>
      </c>
      <c r="F381" s="31">
        <f>F382</f>
        <v>0</v>
      </c>
    </row>
    <row r="382" spans="1:6" s="22" customFormat="1" ht="41.25" customHeight="1" hidden="1">
      <c r="A382" s="151"/>
      <c r="B382" s="164"/>
      <c r="C382" s="99" t="s">
        <v>160</v>
      </c>
      <c r="D382" s="203" t="s">
        <v>161</v>
      </c>
      <c r="E382" s="100"/>
      <c r="F382" s="100"/>
    </row>
    <row r="383" spans="1:6" s="16" customFormat="1" ht="24.75" customHeight="1" hidden="1">
      <c r="A383" s="144"/>
      <c r="B383" s="167"/>
      <c r="C383" s="241"/>
      <c r="D383" s="844" t="s">
        <v>376</v>
      </c>
      <c r="E383" s="844"/>
      <c r="F383" s="845"/>
    </row>
    <row r="384" spans="1:6" s="16" customFormat="1" ht="21" customHeight="1">
      <c r="A384" s="151"/>
      <c r="B384" s="30">
        <v>85295</v>
      </c>
      <c r="C384" s="834" t="s">
        <v>120</v>
      </c>
      <c r="D384" s="835"/>
      <c r="E384" s="31">
        <f>E385</f>
        <v>15000</v>
      </c>
      <c r="F384" s="31">
        <f>F385</f>
        <v>0</v>
      </c>
    </row>
    <row r="385" spans="1:6" s="22" customFormat="1" ht="26.25" thickBot="1">
      <c r="A385" s="151"/>
      <c r="B385" s="164"/>
      <c r="C385" s="99" t="s">
        <v>276</v>
      </c>
      <c r="D385" s="59" t="s">
        <v>277</v>
      </c>
      <c r="E385" s="37">
        <v>15000</v>
      </c>
      <c r="F385" s="21"/>
    </row>
    <row r="386" spans="1:6" s="16" customFormat="1" ht="27.75" customHeight="1" hidden="1" thickBot="1">
      <c r="A386" s="144"/>
      <c r="B386" s="141"/>
      <c r="C386" s="142"/>
      <c r="D386" s="842" t="s">
        <v>421</v>
      </c>
      <c r="E386" s="842"/>
      <c r="F386" s="843"/>
    </row>
    <row r="387" spans="1:6" s="117" customFormat="1" ht="27.75" customHeight="1" hidden="1" thickBot="1">
      <c r="A387" s="268">
        <v>853</v>
      </c>
      <c r="B387" s="836" t="s">
        <v>355</v>
      </c>
      <c r="C387" s="837"/>
      <c r="D387" s="838"/>
      <c r="E387" s="270">
        <f>E388</f>
        <v>0</v>
      </c>
      <c r="F387" s="178">
        <f>F388</f>
        <v>0</v>
      </c>
    </row>
    <row r="388" spans="1:6" s="22" customFormat="1" ht="23.25" customHeight="1" hidden="1">
      <c r="A388" s="151"/>
      <c r="B388" s="83">
        <v>85395</v>
      </c>
      <c r="C388" s="852" t="s">
        <v>120</v>
      </c>
      <c r="D388" s="853"/>
      <c r="E388" s="271">
        <f>E389</f>
        <v>0</v>
      </c>
      <c r="F388" s="44">
        <f>F389</f>
        <v>0</v>
      </c>
    </row>
    <row r="389" spans="1:6" s="22" customFormat="1" ht="27.75" customHeight="1" hidden="1" thickBot="1">
      <c r="A389" s="151"/>
      <c r="B389" s="164"/>
      <c r="C389" s="269"/>
      <c r="D389" s="39"/>
      <c r="E389" s="192"/>
      <c r="F389" s="21"/>
    </row>
    <row r="390" spans="1:6" s="117" customFormat="1" ht="22.5" customHeight="1" hidden="1" thickBot="1">
      <c r="A390" s="268">
        <v>854</v>
      </c>
      <c r="B390" s="836" t="s">
        <v>282</v>
      </c>
      <c r="C390" s="837"/>
      <c r="D390" s="838"/>
      <c r="E390" s="116">
        <f>E391</f>
        <v>0</v>
      </c>
      <c r="F390" s="178">
        <f>F391</f>
        <v>0</v>
      </c>
    </row>
    <row r="391" spans="1:6" s="22" customFormat="1" ht="23.25" customHeight="1" hidden="1">
      <c r="A391" s="151"/>
      <c r="B391" s="83">
        <v>85415</v>
      </c>
      <c r="C391" s="852" t="s">
        <v>315</v>
      </c>
      <c r="D391" s="853"/>
      <c r="E391" s="44">
        <f>E392</f>
        <v>0</v>
      </c>
      <c r="F391" s="44">
        <f>F392</f>
        <v>0</v>
      </c>
    </row>
    <row r="392" spans="1:6" s="22" customFormat="1" ht="25.5" hidden="1">
      <c r="A392" s="151"/>
      <c r="B392" s="164"/>
      <c r="C392" s="99" t="s">
        <v>276</v>
      </c>
      <c r="D392" s="203" t="s">
        <v>277</v>
      </c>
      <c r="E392" s="100"/>
      <c r="F392" s="100"/>
    </row>
    <row r="393" spans="1:6" s="22" customFormat="1" ht="30" customHeight="1" hidden="1">
      <c r="A393" s="151"/>
      <c r="B393" s="164"/>
      <c r="C393" s="339"/>
      <c r="D393" s="825" t="s">
        <v>504</v>
      </c>
      <c r="E393" s="825"/>
      <c r="F393" s="810"/>
    </row>
    <row r="394" spans="1:6" s="16" customFormat="1" ht="26.25" customHeight="1" hidden="1" thickBot="1">
      <c r="A394" s="144"/>
      <c r="B394" s="141"/>
      <c r="C394" s="826" t="s">
        <v>406</v>
      </c>
      <c r="D394" s="824"/>
      <c r="E394" s="325"/>
      <c r="F394" s="497"/>
    </row>
    <row r="395" spans="1:6" s="117" customFormat="1" ht="30.75" hidden="1" thickBot="1">
      <c r="A395" s="268">
        <v>900</v>
      </c>
      <c r="B395" s="54"/>
      <c r="C395" s="115"/>
      <c r="D395" s="74" t="s">
        <v>283</v>
      </c>
      <c r="E395" s="116">
        <f>E396</f>
        <v>0</v>
      </c>
      <c r="F395" s="178">
        <f>F396+F398+F401+F403+F405</f>
        <v>0</v>
      </c>
    </row>
    <row r="396" spans="1:6" s="22" customFormat="1" ht="19.5" customHeight="1" hidden="1">
      <c r="A396" s="73"/>
      <c r="B396" s="118">
        <v>90001</v>
      </c>
      <c r="C396" s="90"/>
      <c r="D396" s="91" t="s">
        <v>284</v>
      </c>
      <c r="E396" s="119">
        <f>E397</f>
        <v>0</v>
      </c>
      <c r="F396" s="119">
        <f>F397</f>
        <v>0</v>
      </c>
    </row>
    <row r="397" spans="1:6" s="22" customFormat="1" ht="18" customHeight="1" hidden="1">
      <c r="A397" s="27"/>
      <c r="B397" s="68"/>
      <c r="C397" s="68">
        <v>4260</v>
      </c>
      <c r="D397" s="39" t="s">
        <v>134</v>
      </c>
      <c r="E397" s="21"/>
      <c r="F397" s="21"/>
    </row>
    <row r="398" spans="1:6" s="22" customFormat="1" ht="19.5" customHeight="1" hidden="1">
      <c r="A398" s="27"/>
      <c r="B398" s="120">
        <v>90002</v>
      </c>
      <c r="C398" s="99"/>
      <c r="D398" s="75" t="s">
        <v>285</v>
      </c>
      <c r="E398" s="121">
        <f>E400</f>
        <v>0</v>
      </c>
      <c r="F398" s="121">
        <f>SUM(F399:F400)</f>
        <v>0</v>
      </c>
    </row>
    <row r="399" spans="1:6" s="22" customFormat="1" ht="18" customHeight="1" hidden="1">
      <c r="A399" s="27"/>
      <c r="B399" s="68"/>
      <c r="C399" s="68">
        <v>4300</v>
      </c>
      <c r="D399" s="39" t="s">
        <v>97</v>
      </c>
      <c r="E399" s="21"/>
      <c r="F399" s="21"/>
    </row>
    <row r="400" spans="1:6" s="22" customFormat="1" ht="12.75" hidden="1">
      <c r="A400" s="27"/>
      <c r="B400" s="32"/>
      <c r="C400" s="32">
        <v>6060</v>
      </c>
      <c r="D400" s="33" t="s">
        <v>191</v>
      </c>
      <c r="E400" s="26"/>
      <c r="F400" s="26"/>
    </row>
    <row r="401" spans="1:6" s="22" customFormat="1" ht="14.25" hidden="1">
      <c r="A401" s="27"/>
      <c r="B401" s="120">
        <v>90005</v>
      </c>
      <c r="C401" s="99"/>
      <c r="D401" s="75" t="s">
        <v>286</v>
      </c>
      <c r="E401" s="121">
        <f>E402</f>
        <v>0</v>
      </c>
      <c r="F401" s="121">
        <f>F402</f>
        <v>0</v>
      </c>
    </row>
    <row r="402" spans="1:6" s="22" customFormat="1" ht="18" customHeight="1" hidden="1">
      <c r="A402" s="27"/>
      <c r="B402" s="68"/>
      <c r="C402" s="68">
        <v>4430</v>
      </c>
      <c r="D402" s="39" t="s">
        <v>138</v>
      </c>
      <c r="E402" s="21"/>
      <c r="F402" s="21"/>
    </row>
    <row r="403" spans="1:6" s="22" customFormat="1" ht="19.5" customHeight="1" hidden="1">
      <c r="A403" s="27"/>
      <c r="B403" s="120">
        <v>90015</v>
      </c>
      <c r="C403" s="99"/>
      <c r="D403" s="75" t="s">
        <v>287</v>
      </c>
      <c r="E403" s="121">
        <f>E404</f>
        <v>0</v>
      </c>
      <c r="F403" s="121">
        <f>F404</f>
        <v>0</v>
      </c>
    </row>
    <row r="404" spans="1:6" s="22" customFormat="1" ht="18" customHeight="1" hidden="1">
      <c r="A404" s="27"/>
      <c r="B404" s="68"/>
      <c r="C404" s="68">
        <v>4260</v>
      </c>
      <c r="D404" s="39" t="s">
        <v>134</v>
      </c>
      <c r="E404" s="21"/>
      <c r="F404" s="21"/>
    </row>
    <row r="405" spans="1:6" s="22" customFormat="1" ht="19.5" customHeight="1" hidden="1">
      <c r="A405" s="27"/>
      <c r="B405" s="120">
        <v>90095</v>
      </c>
      <c r="C405" s="99"/>
      <c r="D405" s="75" t="s">
        <v>120</v>
      </c>
      <c r="E405" s="121">
        <f>E406</f>
        <v>0</v>
      </c>
      <c r="F405" s="121">
        <f>F406</f>
        <v>0</v>
      </c>
    </row>
    <row r="406" spans="1:6" s="22" customFormat="1" ht="18" customHeight="1" hidden="1" thickBot="1">
      <c r="A406" s="17"/>
      <c r="B406" s="68"/>
      <c r="C406" s="68">
        <v>4300</v>
      </c>
      <c r="D406" s="39" t="s">
        <v>97</v>
      </c>
      <c r="E406" s="21"/>
      <c r="F406" s="21"/>
    </row>
    <row r="407" spans="1:6" s="117" customFormat="1" ht="21.75" customHeight="1" hidden="1" thickBot="1">
      <c r="A407" s="268">
        <v>921</v>
      </c>
      <c r="B407" s="836" t="s">
        <v>288</v>
      </c>
      <c r="C407" s="837"/>
      <c r="D407" s="838"/>
      <c r="E407" s="116">
        <f>E408+E418</f>
        <v>0</v>
      </c>
      <c r="F407" s="178">
        <f>F408+F418+F424</f>
        <v>0</v>
      </c>
    </row>
    <row r="408" spans="1:6" s="22" customFormat="1" ht="19.5" customHeight="1" hidden="1">
      <c r="A408" s="151"/>
      <c r="B408" s="83">
        <v>92109</v>
      </c>
      <c r="C408" s="832" t="s">
        <v>289</v>
      </c>
      <c r="D408" s="833"/>
      <c r="E408" s="44">
        <f>E409</f>
        <v>0</v>
      </c>
      <c r="F408" s="44">
        <f>F411</f>
        <v>0</v>
      </c>
    </row>
    <row r="409" spans="1:6" s="22" customFormat="1" ht="38.25" hidden="1">
      <c r="A409" s="151"/>
      <c r="B409" s="161"/>
      <c r="C409" s="176" t="s">
        <v>396</v>
      </c>
      <c r="D409" s="174" t="s">
        <v>397</v>
      </c>
      <c r="E409" s="44">
        <f>E410+E413</f>
        <v>0</v>
      </c>
      <c r="F409" s="44"/>
    </row>
    <row r="410" spans="1:6" s="16" customFormat="1" ht="38.25" hidden="1">
      <c r="A410" s="144"/>
      <c r="B410" s="141"/>
      <c r="C410" s="142"/>
      <c r="D410" s="229" t="s">
        <v>417</v>
      </c>
      <c r="E410" s="329"/>
      <c r="F410" s="324"/>
    </row>
    <row r="411" spans="1:6" s="22" customFormat="1" ht="39.75" customHeight="1" hidden="1">
      <c r="A411" s="151"/>
      <c r="B411" s="164"/>
      <c r="C411" s="180">
        <v>6300</v>
      </c>
      <c r="D411" s="350" t="s">
        <v>387</v>
      </c>
      <c r="E411" s="44"/>
      <c r="F411" s="44"/>
    </row>
    <row r="412" spans="1:6" s="16" customFormat="1" ht="25.5" hidden="1">
      <c r="A412" s="144"/>
      <c r="B412" s="141"/>
      <c r="C412" s="142"/>
      <c r="D412" s="229" t="s">
        <v>339</v>
      </c>
      <c r="E412" s="369"/>
      <c r="F412" s="324"/>
    </row>
    <row r="413" spans="1:6" s="16" customFormat="1" ht="38.25" hidden="1">
      <c r="A413" s="144"/>
      <c r="B413" s="141"/>
      <c r="C413" s="142"/>
      <c r="D413" s="143" t="s">
        <v>418</v>
      </c>
      <c r="E413" s="370"/>
      <c r="F413" s="325"/>
    </row>
    <row r="414" spans="1:6" s="22" customFormat="1" ht="12" customHeight="1" hidden="1">
      <c r="A414" s="151"/>
      <c r="B414" s="46"/>
      <c r="C414" s="47"/>
      <c r="D414" s="48"/>
      <c r="E414" s="49"/>
      <c r="F414" s="49"/>
    </row>
    <row r="415" spans="1:6" s="6" customFormat="1" ht="7.5" customHeight="1" hidden="1">
      <c r="A415" s="50">
        <v>1</v>
      </c>
      <c r="B415" s="50">
        <v>2</v>
      </c>
      <c r="C415" s="150">
        <v>3</v>
      </c>
      <c r="D415" s="50">
        <v>4</v>
      </c>
      <c r="E415" s="50">
        <v>5</v>
      </c>
      <c r="F415" s="50">
        <v>6</v>
      </c>
    </row>
    <row r="416" spans="1:6" s="22" customFormat="1" ht="28.5" customHeight="1" hidden="1">
      <c r="A416" s="151"/>
      <c r="B416" s="164"/>
      <c r="C416" s="159" t="s">
        <v>290</v>
      </c>
      <c r="D416" s="33" t="s">
        <v>291</v>
      </c>
      <c r="E416" s="34"/>
      <c r="F416" s="34"/>
    </row>
    <row r="417" spans="1:6" s="22" customFormat="1" ht="16.5" customHeight="1" hidden="1">
      <c r="A417" s="151"/>
      <c r="B417" s="164"/>
      <c r="C417" s="160" t="s">
        <v>107</v>
      </c>
      <c r="D417" s="33" t="s">
        <v>108</v>
      </c>
      <c r="E417" s="26"/>
      <c r="F417" s="26"/>
    </row>
    <row r="418" spans="1:6" s="22" customFormat="1" ht="19.5" customHeight="1" hidden="1">
      <c r="A418" s="151"/>
      <c r="B418" s="120">
        <v>92116</v>
      </c>
      <c r="C418" s="834" t="s">
        <v>292</v>
      </c>
      <c r="D418" s="835"/>
      <c r="E418" s="100">
        <f>SUM(E419:E422)</f>
        <v>0</v>
      </c>
      <c r="F418" s="100">
        <f>F420</f>
        <v>0</v>
      </c>
    </row>
    <row r="419" spans="1:6" s="22" customFormat="1" ht="38.25" hidden="1">
      <c r="A419" s="151"/>
      <c r="B419" s="161"/>
      <c r="C419" s="155" t="s">
        <v>140</v>
      </c>
      <c r="D419" s="39" t="s">
        <v>141</v>
      </c>
      <c r="E419" s="21"/>
      <c r="F419" s="21"/>
    </row>
    <row r="420" spans="1:6" s="22" customFormat="1" ht="51" hidden="1">
      <c r="A420" s="151"/>
      <c r="B420" s="164"/>
      <c r="C420" s="180">
        <v>6300</v>
      </c>
      <c r="D420" s="174" t="s">
        <v>387</v>
      </c>
      <c r="E420" s="100"/>
      <c r="F420" s="100"/>
    </row>
    <row r="421" spans="1:6" s="16" customFormat="1" ht="27.75" customHeight="1" hidden="1">
      <c r="A421" s="144"/>
      <c r="B421" s="141"/>
      <c r="C421" s="142"/>
      <c r="D421" s="842" t="s">
        <v>340</v>
      </c>
      <c r="E421" s="842"/>
      <c r="F421" s="843"/>
    </row>
    <row r="422" spans="1:6" s="22" customFormat="1" ht="25.5" hidden="1">
      <c r="A422" s="151"/>
      <c r="B422" s="164"/>
      <c r="C422" s="159" t="s">
        <v>290</v>
      </c>
      <c r="D422" s="33" t="s">
        <v>291</v>
      </c>
      <c r="E422" s="34"/>
      <c r="F422" s="34"/>
    </row>
    <row r="423" spans="1:6" s="22" customFormat="1" ht="16.5" customHeight="1" hidden="1">
      <c r="A423" s="151"/>
      <c r="B423" s="164"/>
      <c r="C423" s="160" t="s">
        <v>107</v>
      </c>
      <c r="D423" s="33" t="s">
        <v>108</v>
      </c>
      <c r="E423" s="26"/>
      <c r="F423" s="26"/>
    </row>
    <row r="424" spans="1:6" s="22" customFormat="1" ht="19.5" customHeight="1" hidden="1">
      <c r="A424" s="151"/>
      <c r="B424" s="120">
        <v>92120</v>
      </c>
      <c r="C424" s="255"/>
      <c r="D424" s="75" t="s">
        <v>293</v>
      </c>
      <c r="E424" s="121">
        <f>E425</f>
        <v>0</v>
      </c>
      <c r="F424" s="121">
        <f>F425</f>
        <v>0</v>
      </c>
    </row>
    <row r="425" spans="1:6" s="22" customFormat="1" ht="21.75" customHeight="1" hidden="1" thickBot="1">
      <c r="A425" s="151"/>
      <c r="B425" s="164"/>
      <c r="C425" s="222">
        <v>4300</v>
      </c>
      <c r="D425" s="39" t="s">
        <v>97</v>
      </c>
      <c r="E425" s="21"/>
      <c r="F425" s="21"/>
    </row>
    <row r="426" spans="1:6" s="117" customFormat="1" ht="24" customHeight="1" hidden="1" thickBot="1">
      <c r="A426" s="51">
        <v>926</v>
      </c>
      <c r="B426" s="298"/>
      <c r="C426" s="115"/>
      <c r="D426" s="74" t="s">
        <v>294</v>
      </c>
      <c r="E426" s="116">
        <f>E427+E432</f>
        <v>0</v>
      </c>
      <c r="F426" s="116">
        <f>F427+F432+F436</f>
        <v>0</v>
      </c>
    </row>
    <row r="427" spans="1:6" s="22" customFormat="1" ht="19.5" customHeight="1" hidden="1">
      <c r="A427" s="60"/>
      <c r="B427" s="123">
        <v>92605</v>
      </c>
      <c r="C427" s="19"/>
      <c r="D427" s="124" t="s">
        <v>295</v>
      </c>
      <c r="E427" s="37">
        <f>E429</f>
        <v>0</v>
      </c>
      <c r="F427" s="37">
        <f>SUM(F428:F430)</f>
        <v>0</v>
      </c>
    </row>
    <row r="428" spans="1:6" s="22" customFormat="1" ht="25.5" hidden="1">
      <c r="A428" s="73"/>
      <c r="B428" s="84"/>
      <c r="C428" s="19" t="s">
        <v>290</v>
      </c>
      <c r="D428" s="33" t="s">
        <v>291</v>
      </c>
      <c r="E428" s="21"/>
      <c r="F428" s="21"/>
    </row>
    <row r="429" spans="1:6" s="22" customFormat="1" ht="38.25" hidden="1">
      <c r="A429" s="27"/>
      <c r="B429" s="35"/>
      <c r="C429" s="35">
        <v>2820</v>
      </c>
      <c r="D429" s="36" t="s">
        <v>296</v>
      </c>
      <c r="E429" s="34"/>
      <c r="F429" s="34"/>
    </row>
    <row r="430" spans="1:6" s="22" customFormat="1" ht="28.5" customHeight="1" hidden="1" thickBot="1">
      <c r="A430" s="27"/>
      <c r="B430" s="35"/>
      <c r="C430" s="24" t="s">
        <v>133</v>
      </c>
      <c r="D430" s="33" t="s">
        <v>291</v>
      </c>
      <c r="E430" s="34"/>
      <c r="F430" s="34"/>
    </row>
    <row r="431" spans="1:9" s="125" customFormat="1" ht="27" customHeight="1" thickBot="1">
      <c r="A431" s="854" t="s">
        <v>297</v>
      </c>
      <c r="B431" s="855"/>
      <c r="C431" s="855"/>
      <c r="D431" s="827"/>
      <c r="E431" s="323">
        <f>E356+E47</f>
        <v>265730.1</v>
      </c>
      <c r="F431" s="323">
        <f>F356+F47</f>
        <v>159100</v>
      </c>
      <c r="G431" s="200">
        <f>E431-F431</f>
        <v>106630.09999999998</v>
      </c>
      <c r="I431" s="200"/>
    </row>
    <row r="432" spans="5:7" ht="17.25" customHeight="1">
      <c r="E432" s="126"/>
      <c r="F432" s="276"/>
      <c r="G432" s="276"/>
    </row>
    <row r="433" spans="1:7" ht="12.75">
      <c r="A433" s="127" t="s">
        <v>298</v>
      </c>
      <c r="B433" s="128"/>
      <c r="C433" s="128"/>
      <c r="E433" s="129"/>
      <c r="F433" s="130"/>
      <c r="G433" s="276"/>
    </row>
    <row r="434" spans="2:6" ht="12.75">
      <c r="B434" s="131"/>
      <c r="C434" s="128"/>
      <c r="D434" s="130"/>
      <c r="E434" s="130"/>
      <c r="F434" s="130"/>
    </row>
    <row r="435" spans="2:6" ht="12.75">
      <c r="B435" s="128"/>
      <c r="C435" s="128"/>
      <c r="D435" s="130"/>
      <c r="E435" s="130"/>
      <c r="F435" s="130"/>
    </row>
    <row r="436" spans="2:6" ht="12.75">
      <c r="B436" s="128"/>
      <c r="C436" s="128"/>
      <c r="D436" s="130"/>
      <c r="E436" s="130"/>
      <c r="F436" s="130"/>
    </row>
    <row r="437" spans="2:6" ht="12.75">
      <c r="B437" s="128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  <row r="448" spans="2:6" ht="12.75">
      <c r="B448" s="128"/>
      <c r="C448" s="128"/>
      <c r="D448" s="130"/>
      <c r="E448" s="130"/>
      <c r="F448" s="130"/>
    </row>
    <row r="449" spans="2:6" ht="12.75">
      <c r="B449" s="128"/>
      <c r="C449" s="128"/>
      <c r="D449" s="130"/>
      <c r="E449" s="130"/>
      <c r="F449" s="130"/>
    </row>
    <row r="450" spans="2:6" ht="12.75">
      <c r="B450" s="128"/>
      <c r="C450" s="128"/>
      <c r="D450" s="130"/>
      <c r="E450" s="130"/>
      <c r="F450" s="130"/>
    </row>
    <row r="451" spans="2:6" ht="12.75">
      <c r="B451" s="128"/>
      <c r="C451" s="128"/>
      <c r="D451" s="130"/>
      <c r="E451" s="130"/>
      <c r="F451" s="130"/>
    </row>
    <row r="452" spans="2:6" ht="12.75">
      <c r="B452" s="128"/>
      <c r="C452" s="128"/>
      <c r="D452" s="130"/>
      <c r="E452" s="130"/>
      <c r="F452" s="130"/>
    </row>
    <row r="453" spans="2:6" ht="12.75">
      <c r="B453" s="128"/>
      <c r="C453" s="128"/>
      <c r="D453" s="130"/>
      <c r="E453" s="130"/>
      <c r="F453" s="130"/>
    </row>
    <row r="454" spans="2:6" ht="12.75">
      <c r="B454" s="128"/>
      <c r="C454" s="128"/>
      <c r="D454" s="130"/>
      <c r="E454" s="130"/>
      <c r="F454" s="130"/>
    </row>
    <row r="455" spans="2:6" ht="12.75">
      <c r="B455" s="128"/>
      <c r="C455" s="128"/>
      <c r="D455" s="130"/>
      <c r="E455" s="130"/>
      <c r="F455" s="130"/>
    </row>
    <row r="456" spans="2:6" ht="12.75">
      <c r="B456" s="128"/>
      <c r="C456" s="128"/>
      <c r="D456" s="130"/>
      <c r="E456" s="130"/>
      <c r="F456" s="130"/>
    </row>
    <row r="457" spans="2:6" ht="12.75">
      <c r="B457" s="128"/>
      <c r="C457" s="128"/>
      <c r="D457" s="130"/>
      <c r="E457" s="130"/>
      <c r="F457" s="130"/>
    </row>
    <row r="458" spans="2:6" ht="12.75">
      <c r="B458" s="128"/>
      <c r="C458" s="128"/>
      <c r="D458" s="130"/>
      <c r="E458" s="130"/>
      <c r="F458" s="130"/>
    </row>
    <row r="459" spans="2:6" ht="12.75">
      <c r="B459" s="128"/>
      <c r="C459" s="128"/>
      <c r="D459" s="130"/>
      <c r="E459" s="130"/>
      <c r="F459" s="130"/>
    </row>
    <row r="460" spans="2:6" ht="12.75">
      <c r="B460" s="128"/>
      <c r="C460" s="128"/>
      <c r="D460" s="130"/>
      <c r="E460" s="130"/>
      <c r="F460" s="130"/>
    </row>
    <row r="461" spans="2:6" ht="12.75">
      <c r="B461" s="128"/>
      <c r="C461" s="128"/>
      <c r="D461" s="130"/>
      <c r="E461" s="130"/>
      <c r="F461" s="130"/>
    </row>
    <row r="462" spans="2:6" ht="12.75">
      <c r="B462" s="128"/>
      <c r="C462" s="128"/>
      <c r="D462" s="130"/>
      <c r="E462" s="130"/>
      <c r="F462" s="130"/>
    </row>
    <row r="463" spans="2:6" ht="12.75">
      <c r="B463" s="128"/>
      <c r="C463" s="128"/>
      <c r="D463" s="130"/>
      <c r="E463" s="130"/>
      <c r="F463" s="130"/>
    </row>
    <row r="464" spans="2:6" ht="12.75">
      <c r="B464" s="128"/>
      <c r="C464" s="128"/>
      <c r="D464" s="130"/>
      <c r="E464" s="130"/>
      <c r="F464" s="130"/>
    </row>
    <row r="465" spans="2:6" ht="12.75">
      <c r="B465" s="128"/>
      <c r="C465" s="128"/>
      <c r="D465" s="130"/>
      <c r="E465" s="130"/>
      <c r="F465" s="130"/>
    </row>
  </sheetData>
  <mergeCells count="79">
    <mergeCell ref="D242:F242"/>
    <mergeCell ref="B240:D240"/>
    <mergeCell ref="C224:D224"/>
    <mergeCell ref="C241:D241"/>
    <mergeCell ref="C33:D33"/>
    <mergeCell ref="C365:D365"/>
    <mergeCell ref="B356:D356"/>
    <mergeCell ref="D336:F336"/>
    <mergeCell ref="C359:D359"/>
    <mergeCell ref="D361:F361"/>
    <mergeCell ref="C357:D357"/>
    <mergeCell ref="D247:F247"/>
    <mergeCell ref="D52:F52"/>
    <mergeCell ref="C246:D246"/>
    <mergeCell ref="D218:D219"/>
    <mergeCell ref="E218:E219"/>
    <mergeCell ref="F218:F219"/>
    <mergeCell ref="B42:D42"/>
    <mergeCell ref="C205:D205"/>
    <mergeCell ref="C143:D143"/>
    <mergeCell ref="C173:D173"/>
    <mergeCell ref="C192:D192"/>
    <mergeCell ref="D145:F145"/>
    <mergeCell ref="D49:F49"/>
    <mergeCell ref="A2:F2"/>
    <mergeCell ref="B7:D7"/>
    <mergeCell ref="D355:F355"/>
    <mergeCell ref="C17:D17"/>
    <mergeCell ref="C153:D153"/>
    <mergeCell ref="B137:D137"/>
    <mergeCell ref="D155:F155"/>
    <mergeCell ref="E4:E5"/>
    <mergeCell ref="F4:F5"/>
    <mergeCell ref="C18:F18"/>
    <mergeCell ref="C391:D391"/>
    <mergeCell ref="D393:F393"/>
    <mergeCell ref="C418:D418"/>
    <mergeCell ref="A4:A5"/>
    <mergeCell ref="B4:B5"/>
    <mergeCell ref="C4:C5"/>
    <mergeCell ref="D4:D5"/>
    <mergeCell ref="A218:A219"/>
    <mergeCell ref="B218:B219"/>
    <mergeCell ref="C218:C219"/>
    <mergeCell ref="A431:D431"/>
    <mergeCell ref="C394:D394"/>
    <mergeCell ref="D421:F421"/>
    <mergeCell ref="C408:D408"/>
    <mergeCell ref="B407:D407"/>
    <mergeCell ref="C381:D381"/>
    <mergeCell ref="D378:F378"/>
    <mergeCell ref="C334:D334"/>
    <mergeCell ref="B390:D390"/>
    <mergeCell ref="C388:D388"/>
    <mergeCell ref="B387:D387"/>
    <mergeCell ref="B254:D254"/>
    <mergeCell ref="C369:D369"/>
    <mergeCell ref="D368:F368"/>
    <mergeCell ref="C374:D374"/>
    <mergeCell ref="C216:D216"/>
    <mergeCell ref="C227:D227"/>
    <mergeCell ref="C384:D384"/>
    <mergeCell ref="D386:F386"/>
    <mergeCell ref="D372:F372"/>
    <mergeCell ref="D383:F383"/>
    <mergeCell ref="C255:D255"/>
    <mergeCell ref="D257:F257"/>
    <mergeCell ref="D253:F253"/>
    <mergeCell ref="D373:F373"/>
    <mergeCell ref="D36:F36"/>
    <mergeCell ref="C43:D43"/>
    <mergeCell ref="C195:D195"/>
    <mergeCell ref="C197:D197"/>
    <mergeCell ref="B170:D170"/>
    <mergeCell ref="B194:D194"/>
    <mergeCell ref="B64:D64"/>
    <mergeCell ref="C65:D65"/>
    <mergeCell ref="C48:D48"/>
    <mergeCell ref="B47:D47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LI/280/2010 
z dnia  8 czerwca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614"/>
  <sheetViews>
    <sheetView showGridLines="0" zoomScale="75" zoomScaleNormal="75" workbookViewId="0" topLeftCell="A469">
      <selection activeCell="E168" sqref="E16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815" t="s">
        <v>414</v>
      </c>
      <c r="B2" s="815"/>
      <c r="C2" s="815"/>
      <c r="D2" s="815"/>
      <c r="E2" s="815"/>
      <c r="F2" s="815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813" t="s">
        <v>76</v>
      </c>
      <c r="B4" s="813" t="s">
        <v>77</v>
      </c>
      <c r="C4" s="813" t="s">
        <v>78</v>
      </c>
      <c r="D4" s="813" t="s">
        <v>79</v>
      </c>
      <c r="E4" s="819" t="s">
        <v>345</v>
      </c>
      <c r="F4" s="819" t="s">
        <v>346</v>
      </c>
    </row>
    <row r="5" spans="1:6" s="4" customFormat="1" ht="15" customHeight="1" thickBot="1">
      <c r="A5" s="814"/>
      <c r="B5" s="814"/>
      <c r="C5" s="814"/>
      <c r="D5" s="814"/>
      <c r="E5" s="814"/>
      <c r="F5" s="814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80</v>
      </c>
      <c r="B7" s="839" t="s">
        <v>81</v>
      </c>
      <c r="C7" s="840"/>
      <c r="D7" s="841"/>
      <c r="E7" s="10">
        <f>E18+E41+E8+E35+E37+E39</f>
        <v>5000</v>
      </c>
      <c r="F7" s="10">
        <f>F18+F41+F8+F35+F37+F39</f>
        <v>35000</v>
      </c>
      <c r="G7" s="57">
        <f>E7-F7</f>
        <v>-30000</v>
      </c>
    </row>
    <row r="8" spans="1:6" s="16" customFormat="1" ht="19.5" customHeight="1">
      <c r="A8" s="12"/>
      <c r="B8" s="13" t="s">
        <v>82</v>
      </c>
      <c r="C8" s="14"/>
      <c r="D8" s="14" t="s">
        <v>83</v>
      </c>
      <c r="E8" s="15">
        <f>E9</f>
        <v>0</v>
      </c>
      <c r="F8" s="15">
        <f>F9</f>
        <v>30000</v>
      </c>
    </row>
    <row r="9" spans="1:8" s="22" customFormat="1" ht="21" customHeight="1">
      <c r="A9" s="151"/>
      <c r="B9" s="46"/>
      <c r="C9" s="159"/>
      <c r="D9" s="174" t="s">
        <v>313</v>
      </c>
      <c r="E9" s="558"/>
      <c r="F9" s="72">
        <v>30000</v>
      </c>
      <c r="H9" s="101"/>
    </row>
    <row r="10" spans="1:6" s="22" customFormat="1" ht="16.5" customHeight="1" hidden="1">
      <c r="A10" s="17"/>
      <c r="B10" s="18"/>
      <c r="C10" s="19" t="s">
        <v>84</v>
      </c>
      <c r="D10" s="20" t="s">
        <v>85</v>
      </c>
      <c r="E10" s="550"/>
      <c r="F10" s="21"/>
    </row>
    <row r="11" spans="1:6" s="22" customFormat="1" ht="16.5" customHeight="1" hidden="1">
      <c r="A11" s="17"/>
      <c r="B11" s="23"/>
      <c r="C11" s="24" t="s">
        <v>86</v>
      </c>
      <c r="D11" s="25" t="s">
        <v>87</v>
      </c>
      <c r="E11" s="551"/>
      <c r="F11" s="26"/>
    </row>
    <row r="12" spans="1:6" s="22" customFormat="1" ht="16.5" customHeight="1" hidden="1">
      <c r="A12" s="17"/>
      <c r="B12" s="23"/>
      <c r="C12" s="24" t="s">
        <v>88</v>
      </c>
      <c r="D12" s="25" t="s">
        <v>89</v>
      </c>
      <c r="E12" s="551"/>
      <c r="F12" s="26"/>
    </row>
    <row r="13" spans="1:6" s="22" customFormat="1" ht="16.5" customHeight="1" hidden="1">
      <c r="A13" s="17"/>
      <c r="B13" s="23"/>
      <c r="C13" s="24" t="s">
        <v>90</v>
      </c>
      <c r="D13" s="25" t="s">
        <v>91</v>
      </c>
      <c r="E13" s="551"/>
      <c r="F13" s="26"/>
    </row>
    <row r="14" spans="1:6" s="22" customFormat="1" ht="16.5" customHeight="1" hidden="1">
      <c r="A14" s="17"/>
      <c r="B14" s="23"/>
      <c r="C14" s="24" t="s">
        <v>92</v>
      </c>
      <c r="D14" s="25" t="s">
        <v>93</v>
      </c>
      <c r="E14" s="551"/>
      <c r="F14" s="26"/>
    </row>
    <row r="15" spans="1:6" s="22" customFormat="1" ht="16.5" customHeight="1" hidden="1">
      <c r="A15" s="17"/>
      <c r="B15" s="23"/>
      <c r="C15" s="24" t="s">
        <v>94</v>
      </c>
      <c r="D15" s="25" t="s">
        <v>95</v>
      </c>
      <c r="E15" s="551"/>
      <c r="F15" s="26"/>
    </row>
    <row r="16" spans="1:6" s="22" customFormat="1" ht="16.5" customHeight="1" hidden="1">
      <c r="A16" s="17"/>
      <c r="B16" s="23"/>
      <c r="C16" s="24" t="s">
        <v>96</v>
      </c>
      <c r="D16" s="25" t="s">
        <v>97</v>
      </c>
      <c r="E16" s="551"/>
      <c r="F16" s="26"/>
    </row>
    <row r="17" spans="1:6" s="22" customFormat="1" ht="16.5" customHeight="1" hidden="1">
      <c r="A17" s="17"/>
      <c r="B17" s="23"/>
      <c r="C17" s="28" t="s">
        <v>98</v>
      </c>
      <c r="D17" s="25" t="s">
        <v>99</v>
      </c>
      <c r="E17" s="551"/>
      <c r="F17" s="26"/>
    </row>
    <row r="18" spans="1:6" s="16" customFormat="1" ht="20.25" customHeight="1">
      <c r="A18" s="165"/>
      <c r="B18" s="29" t="s">
        <v>100</v>
      </c>
      <c r="C18" s="848" t="s">
        <v>101</v>
      </c>
      <c r="D18" s="849"/>
      <c r="E18" s="31">
        <f>E25</f>
        <v>5000</v>
      </c>
      <c r="F18" s="31">
        <f>F25</f>
        <v>5000</v>
      </c>
    </row>
    <row r="19" spans="1:6" s="22" customFormat="1" ht="21" customHeight="1" hidden="1">
      <c r="A19" s="151"/>
      <c r="B19" s="46"/>
      <c r="C19" s="158" t="s">
        <v>102</v>
      </c>
      <c r="D19" s="20" t="s">
        <v>103</v>
      </c>
      <c r="E19" s="550"/>
      <c r="F19" s="21"/>
    </row>
    <row r="20" spans="1:6" s="22" customFormat="1" ht="51" hidden="1">
      <c r="A20" s="151"/>
      <c r="B20" s="164"/>
      <c r="C20" s="159" t="s">
        <v>104</v>
      </c>
      <c r="D20" s="33" t="s">
        <v>105</v>
      </c>
      <c r="E20" s="553"/>
      <c r="F20" s="26"/>
    </row>
    <row r="21" spans="1:6" s="22" customFormat="1" ht="38.25" hidden="1">
      <c r="A21" s="151"/>
      <c r="B21" s="164"/>
      <c r="C21" s="163">
        <v>6298</v>
      </c>
      <c r="D21" s="36" t="s">
        <v>106</v>
      </c>
      <c r="E21" s="554"/>
      <c r="F21" s="26"/>
    </row>
    <row r="22" spans="1:6" s="22" customFormat="1" ht="17.25" customHeight="1" hidden="1">
      <c r="A22" s="151"/>
      <c r="B22" s="46"/>
      <c r="C22" s="159" t="s">
        <v>107</v>
      </c>
      <c r="D22" s="172" t="s">
        <v>312</v>
      </c>
      <c r="E22" s="558"/>
      <c r="F22" s="72"/>
    </row>
    <row r="23" spans="1:6" s="22" customFormat="1" ht="21.75" customHeight="1" hidden="1">
      <c r="A23" s="151"/>
      <c r="B23" s="46"/>
      <c r="C23" s="168"/>
      <c r="D23" s="842" t="s">
        <v>440</v>
      </c>
      <c r="E23" s="842"/>
      <c r="F23" s="843"/>
    </row>
    <row r="24" spans="1:6" s="22" customFormat="1" ht="20.25" customHeight="1" hidden="1">
      <c r="A24" s="151"/>
      <c r="B24" s="146"/>
      <c r="C24" s="38" t="s">
        <v>92</v>
      </c>
      <c r="D24" s="175" t="s">
        <v>313</v>
      </c>
      <c r="E24" s="550"/>
      <c r="F24" s="21"/>
    </row>
    <row r="25" spans="1:6" s="22" customFormat="1" ht="18.75" customHeight="1">
      <c r="A25" s="151"/>
      <c r="B25" s="46"/>
      <c r="C25" s="99" t="s">
        <v>107</v>
      </c>
      <c r="D25" s="174" t="s">
        <v>582</v>
      </c>
      <c r="E25" s="100">
        <f>E27+E28</f>
        <v>5000</v>
      </c>
      <c r="F25" s="100">
        <f>F30</f>
        <v>5000</v>
      </c>
    </row>
    <row r="26" spans="1:6" s="22" customFormat="1" ht="22.5" customHeight="1" hidden="1">
      <c r="A26" s="151"/>
      <c r="B26" s="164"/>
      <c r="C26" s="176" t="s">
        <v>107</v>
      </c>
      <c r="D26" s="203" t="s">
        <v>108</v>
      </c>
      <c r="E26" s="100"/>
      <c r="F26" s="100"/>
    </row>
    <row r="27" spans="1:6" s="22" customFormat="1" ht="39" customHeight="1" hidden="1">
      <c r="A27" s="151"/>
      <c r="B27" s="46"/>
      <c r="C27" s="509" t="s">
        <v>512</v>
      </c>
      <c r="D27" s="348" t="s">
        <v>513</v>
      </c>
      <c r="E27" s="329"/>
      <c r="F27" s="355"/>
    </row>
    <row r="28" spans="1:6" s="22" customFormat="1" ht="24.75" customHeight="1">
      <c r="A28" s="151"/>
      <c r="B28" s="46"/>
      <c r="C28" s="504" t="s">
        <v>512</v>
      </c>
      <c r="D28" s="692" t="s">
        <v>446</v>
      </c>
      <c r="E28" s="688">
        <v>5000</v>
      </c>
      <c r="F28" s="511"/>
    </row>
    <row r="29" spans="1:6" s="22" customFormat="1" ht="15" customHeight="1" hidden="1">
      <c r="A29" s="151"/>
      <c r="B29" s="807" t="s">
        <v>349</v>
      </c>
      <c r="C29" s="807"/>
      <c r="D29" s="808"/>
      <c r="E29" s="257"/>
      <c r="F29" s="257"/>
    </row>
    <row r="30" spans="1:6" s="22" customFormat="1" ht="21" customHeight="1" thickBot="1">
      <c r="A30" s="151"/>
      <c r="B30" s="510"/>
      <c r="C30" s="510"/>
      <c r="D30" s="693" t="s">
        <v>449</v>
      </c>
      <c r="E30" s="689"/>
      <c r="F30" s="257">
        <v>5000</v>
      </c>
    </row>
    <row r="31" spans="1:6" s="22" customFormat="1" ht="18.75" customHeight="1" hidden="1">
      <c r="A31" s="151"/>
      <c r="B31" s="865" t="s">
        <v>388</v>
      </c>
      <c r="C31" s="865"/>
      <c r="D31" s="866"/>
      <c r="E31" s="555"/>
      <c r="F31" s="257"/>
    </row>
    <row r="32" spans="1:6" s="22" customFormat="1" ht="15" customHeight="1" hidden="1">
      <c r="A32" s="151"/>
      <c r="B32" s="46"/>
      <c r="C32" s="315"/>
      <c r="D32" s="312" t="s">
        <v>378</v>
      </c>
      <c r="E32" s="556"/>
      <c r="F32" s="313"/>
    </row>
    <row r="33" spans="1:6" s="22" customFormat="1" ht="15" customHeight="1" hidden="1">
      <c r="A33" s="151"/>
      <c r="B33" s="46"/>
      <c r="C33" s="311"/>
      <c r="D33" s="316" t="s">
        <v>379</v>
      </c>
      <c r="E33" s="557"/>
      <c r="F33" s="317"/>
    </row>
    <row r="34" spans="1:6" s="22" customFormat="1" ht="26.25" hidden="1" thickBot="1">
      <c r="A34" s="151"/>
      <c r="B34" s="46"/>
      <c r="C34" s="311"/>
      <c r="D34" s="312" t="s">
        <v>380</v>
      </c>
      <c r="E34" s="556"/>
      <c r="F34" s="314"/>
    </row>
    <row r="35" spans="1:6" s="16" customFormat="1" ht="23.25" customHeight="1" hidden="1">
      <c r="A35" s="151"/>
      <c r="B35" s="142" t="s">
        <v>111</v>
      </c>
      <c r="C35" s="148"/>
      <c r="D35" s="30" t="s">
        <v>112</v>
      </c>
      <c r="E35" s="552">
        <f>E36</f>
        <v>0</v>
      </c>
      <c r="F35" s="31">
        <f>F36</f>
        <v>0</v>
      </c>
    </row>
    <row r="36" spans="1:6" s="22" customFormat="1" ht="19.5" customHeight="1" hidden="1">
      <c r="A36" s="151"/>
      <c r="B36" s="46"/>
      <c r="C36" s="155" t="s">
        <v>96</v>
      </c>
      <c r="D36" s="20" t="s">
        <v>97</v>
      </c>
      <c r="E36" s="550"/>
      <c r="F36" s="21"/>
    </row>
    <row r="37" spans="1:6" s="16" customFormat="1" ht="23.25" customHeight="1" hidden="1">
      <c r="A37" s="151"/>
      <c r="B37" s="142" t="s">
        <v>113</v>
      </c>
      <c r="C37" s="148"/>
      <c r="D37" s="30" t="s">
        <v>114</v>
      </c>
      <c r="E37" s="552">
        <f>E38</f>
        <v>0</v>
      </c>
      <c r="F37" s="31">
        <f>F38</f>
        <v>0</v>
      </c>
    </row>
    <row r="38" spans="1:6" s="22" customFormat="1" ht="19.5" customHeight="1" hidden="1">
      <c r="A38" s="151"/>
      <c r="B38" s="46"/>
      <c r="C38" s="155" t="s">
        <v>115</v>
      </c>
      <c r="D38" s="39" t="s">
        <v>116</v>
      </c>
      <c r="E38" s="550"/>
      <c r="F38" s="21"/>
    </row>
    <row r="39" spans="1:6" s="16" customFormat="1" ht="23.25" customHeight="1" hidden="1">
      <c r="A39" s="151"/>
      <c r="B39" s="142" t="s">
        <v>117</v>
      </c>
      <c r="C39" s="148"/>
      <c r="D39" s="30" t="s">
        <v>118</v>
      </c>
      <c r="E39" s="552">
        <f>E40</f>
        <v>0</v>
      </c>
      <c r="F39" s="31">
        <f>F40</f>
        <v>0</v>
      </c>
    </row>
    <row r="40" spans="1:6" s="22" customFormat="1" ht="19.5" customHeight="1" hidden="1">
      <c r="A40" s="151"/>
      <c r="B40" s="46"/>
      <c r="C40" s="155" t="s">
        <v>107</v>
      </c>
      <c r="D40" s="39" t="s">
        <v>108</v>
      </c>
      <c r="E40" s="550"/>
      <c r="F40" s="21"/>
    </row>
    <row r="41" spans="1:6" s="16" customFormat="1" ht="18.75" customHeight="1" hidden="1">
      <c r="A41" s="165"/>
      <c r="B41" s="29" t="s">
        <v>119</v>
      </c>
      <c r="C41" s="848" t="s">
        <v>120</v>
      </c>
      <c r="D41" s="849"/>
      <c r="E41" s="552">
        <f>E42</f>
        <v>0</v>
      </c>
      <c r="F41" s="31"/>
    </row>
    <row r="42" spans="1:8" s="22" customFormat="1" ht="15" customHeight="1" hidden="1">
      <c r="A42" s="151"/>
      <c r="B42" s="46"/>
      <c r="C42" s="159"/>
      <c r="D42" s="174" t="s">
        <v>300</v>
      </c>
      <c r="E42" s="558">
        <f>E43+E44</f>
        <v>0</v>
      </c>
      <c r="F42" s="72">
        <f>SUM(F43:F44)</f>
        <v>0</v>
      </c>
      <c r="H42" s="101"/>
    </row>
    <row r="43" spans="1:8" s="16" customFormat="1" ht="15.75" customHeight="1" hidden="1">
      <c r="A43" s="144"/>
      <c r="B43" s="141"/>
      <c r="C43" s="219"/>
      <c r="D43" s="229" t="s">
        <v>391</v>
      </c>
      <c r="E43" s="559"/>
      <c r="F43" s="286"/>
      <c r="H43" s="114"/>
    </row>
    <row r="44" spans="1:6" s="22" customFormat="1" ht="19.5" customHeight="1" hidden="1">
      <c r="A44" s="151"/>
      <c r="B44" s="46"/>
      <c r="C44" s="99" t="s">
        <v>84</v>
      </c>
      <c r="D44" s="177" t="s">
        <v>85</v>
      </c>
      <c r="E44" s="199"/>
      <c r="F44" s="100"/>
    </row>
    <row r="45" spans="1:6" s="22" customFormat="1" ht="19.5" customHeight="1" hidden="1">
      <c r="A45" s="151"/>
      <c r="B45" s="46"/>
      <c r="C45" s="99" t="s">
        <v>88</v>
      </c>
      <c r="D45" s="177" t="s">
        <v>89</v>
      </c>
      <c r="E45" s="199"/>
      <c r="F45" s="100"/>
    </row>
    <row r="46" spans="1:6" s="22" customFormat="1" ht="19.5" customHeight="1" hidden="1">
      <c r="A46" s="151"/>
      <c r="B46" s="46"/>
      <c r="C46" s="99" t="s">
        <v>90</v>
      </c>
      <c r="D46" s="177" t="s">
        <v>91</v>
      </c>
      <c r="E46" s="199"/>
      <c r="F46" s="100"/>
    </row>
    <row r="47" spans="1:6" s="22" customFormat="1" ht="19.5" customHeight="1" hidden="1">
      <c r="A47" s="151"/>
      <c r="B47" s="46"/>
      <c r="C47" s="176" t="s">
        <v>137</v>
      </c>
      <c r="D47" s="184" t="s">
        <v>138</v>
      </c>
      <c r="E47" s="199"/>
      <c r="F47" s="100"/>
    </row>
    <row r="48" spans="1:6" s="22" customFormat="1" ht="20.25" customHeight="1" hidden="1">
      <c r="A48" s="151"/>
      <c r="B48" s="146"/>
      <c r="C48" s="38" t="s">
        <v>92</v>
      </c>
      <c r="D48" s="133" t="s">
        <v>313</v>
      </c>
      <c r="E48" s="21"/>
      <c r="F48" s="21"/>
    </row>
    <row r="49" spans="1:6" s="16" customFormat="1" ht="25.5" customHeight="1" hidden="1" thickBot="1">
      <c r="A49" s="144"/>
      <c r="B49" s="141"/>
      <c r="C49" s="198"/>
      <c r="D49" s="842" t="s">
        <v>405</v>
      </c>
      <c r="E49" s="842"/>
      <c r="F49" s="843"/>
    </row>
    <row r="50" spans="1:6" s="11" customFormat="1" ht="22.5" customHeight="1" hidden="1" thickBot="1">
      <c r="A50" s="7" t="s">
        <v>123</v>
      </c>
      <c r="B50" s="8"/>
      <c r="C50" s="9"/>
      <c r="D50" s="9" t="s">
        <v>124</v>
      </c>
      <c r="E50" s="10">
        <f>E51</f>
        <v>0</v>
      </c>
      <c r="F50" s="153">
        <f>F51</f>
        <v>0</v>
      </c>
    </row>
    <row r="51" spans="1:6" s="16" customFormat="1" ht="22.5" customHeight="1" hidden="1">
      <c r="A51" s="12"/>
      <c r="B51" s="13" t="s">
        <v>125</v>
      </c>
      <c r="C51" s="14"/>
      <c r="D51" s="14" t="s">
        <v>126</v>
      </c>
      <c r="E51" s="15">
        <f>E52</f>
        <v>0</v>
      </c>
      <c r="F51" s="15">
        <f>F52</f>
        <v>0</v>
      </c>
    </row>
    <row r="52" spans="1:6" s="22" customFormat="1" ht="59.25" customHeight="1" hidden="1">
      <c r="A52" s="40"/>
      <c r="B52" s="41"/>
      <c r="C52" s="42" t="s">
        <v>127</v>
      </c>
      <c r="D52" s="43" t="s">
        <v>128</v>
      </c>
      <c r="E52" s="44"/>
      <c r="F52" s="44"/>
    </row>
    <row r="53" spans="1:6" s="22" customFormat="1" ht="8.25" customHeight="1" hidden="1">
      <c r="A53" s="151"/>
      <c r="B53" s="46"/>
      <c r="C53" s="47"/>
      <c r="D53" s="48"/>
      <c r="E53" s="49"/>
      <c r="F53" s="49"/>
    </row>
    <row r="54" spans="1:6" s="6" customFormat="1" ht="7.5" customHeight="1" hidden="1" thickBot="1">
      <c r="A54" s="65">
        <v>1</v>
      </c>
      <c r="B54" s="65">
        <v>2</v>
      </c>
      <c r="C54" s="65">
        <v>3</v>
      </c>
      <c r="D54" s="65">
        <v>4</v>
      </c>
      <c r="E54" s="65">
        <v>5</v>
      </c>
      <c r="F54" s="65">
        <v>6</v>
      </c>
    </row>
    <row r="55" spans="1:7" s="11" customFormat="1" ht="30" customHeight="1" hidden="1" thickBot="1">
      <c r="A55" s="76">
        <v>400</v>
      </c>
      <c r="B55" s="836" t="s">
        <v>129</v>
      </c>
      <c r="C55" s="837"/>
      <c r="D55" s="838"/>
      <c r="E55" s="10">
        <f>E56</f>
        <v>0</v>
      </c>
      <c r="F55" s="153">
        <f>F56</f>
        <v>0</v>
      </c>
      <c r="G55" s="57">
        <f>E55-F55</f>
        <v>0</v>
      </c>
    </row>
    <row r="56" spans="1:6" s="16" customFormat="1" ht="22.5" customHeight="1" hidden="1">
      <c r="A56" s="144"/>
      <c r="B56" s="55">
        <v>40002</v>
      </c>
      <c r="C56" s="830" t="s">
        <v>130</v>
      </c>
      <c r="D56" s="831"/>
      <c r="E56" s="56">
        <f>E58</f>
        <v>0</v>
      </c>
      <c r="F56" s="56">
        <f>F58</f>
        <v>0</v>
      </c>
    </row>
    <row r="57" spans="1:6" s="22" customFormat="1" ht="19.5" customHeight="1" hidden="1">
      <c r="A57" s="151"/>
      <c r="B57" s="46"/>
      <c r="C57" s="155" t="s">
        <v>102</v>
      </c>
      <c r="D57" s="20" t="s">
        <v>103</v>
      </c>
      <c r="E57" s="21"/>
      <c r="F57" s="21"/>
    </row>
    <row r="58" spans="1:6" s="22" customFormat="1" ht="17.25" customHeight="1" hidden="1">
      <c r="A58" s="151"/>
      <c r="B58" s="46"/>
      <c r="C58" s="158"/>
      <c r="D58" s="174" t="s">
        <v>313</v>
      </c>
      <c r="E58" s="100">
        <f>E59</f>
        <v>0</v>
      </c>
      <c r="F58" s="100"/>
    </row>
    <row r="59" spans="1:7" s="206" customFormat="1" ht="18.75" customHeight="1" hidden="1">
      <c r="A59" s="151"/>
      <c r="B59" s="46"/>
      <c r="C59" s="204"/>
      <c r="D59" s="208" t="s">
        <v>390</v>
      </c>
      <c r="E59" s="212"/>
      <c r="F59" s="368"/>
      <c r="G59" s="205"/>
    </row>
    <row r="60" spans="1:6" s="22" customFormat="1" ht="23.25" customHeight="1" hidden="1">
      <c r="A60" s="151"/>
      <c r="B60" s="46"/>
      <c r="C60" s="99" t="s">
        <v>131</v>
      </c>
      <c r="D60" s="203" t="s">
        <v>132</v>
      </c>
      <c r="E60" s="100">
        <f>E61+E62</f>
        <v>0</v>
      </c>
      <c r="F60" s="100">
        <f>F61+F62</f>
        <v>0</v>
      </c>
    </row>
    <row r="61" spans="1:7" s="206" customFormat="1" ht="15.75" customHeight="1" hidden="1">
      <c r="A61" s="151"/>
      <c r="B61" s="46"/>
      <c r="C61" s="204"/>
      <c r="D61" s="208" t="s">
        <v>322</v>
      </c>
      <c r="E61" s="212"/>
      <c r="F61" s="213"/>
      <c r="G61" s="205"/>
    </row>
    <row r="62" spans="1:7" s="206" customFormat="1" ht="15.75" customHeight="1" hidden="1">
      <c r="A62" s="687"/>
      <c r="B62" s="856"/>
      <c r="C62" s="204"/>
      <c r="D62" s="207" t="s">
        <v>323</v>
      </c>
      <c r="E62" s="209"/>
      <c r="F62" s="214"/>
      <c r="G62" s="205"/>
    </row>
    <row r="63" spans="1:6" s="22" customFormat="1" ht="19.5" customHeight="1" hidden="1" thickBot="1">
      <c r="A63" s="151"/>
      <c r="B63" s="46"/>
      <c r="C63" s="160" t="s">
        <v>133</v>
      </c>
      <c r="D63" s="25" t="s">
        <v>134</v>
      </c>
      <c r="E63" s="26"/>
      <c r="F63" s="26"/>
    </row>
    <row r="64" spans="1:7" s="11" customFormat="1" ht="23.25" customHeight="1" thickBot="1">
      <c r="A64" s="9">
        <v>600</v>
      </c>
      <c r="B64" s="839" t="s">
        <v>135</v>
      </c>
      <c r="C64" s="840"/>
      <c r="D64" s="841"/>
      <c r="E64" s="10">
        <f>E65+E69</f>
        <v>102000</v>
      </c>
      <c r="F64" s="153">
        <f>F65+F69</f>
        <v>136700</v>
      </c>
      <c r="G64" s="57">
        <f>E64-F64</f>
        <v>-34700</v>
      </c>
    </row>
    <row r="65" spans="1:6" s="16" customFormat="1" ht="18.75" customHeight="1">
      <c r="A65" s="144"/>
      <c r="B65" s="14">
        <v>60014</v>
      </c>
      <c r="C65" s="830" t="s">
        <v>136</v>
      </c>
      <c r="D65" s="831"/>
      <c r="E65" s="56">
        <f>E66</f>
        <v>80000</v>
      </c>
      <c r="F65" s="56">
        <f>F68</f>
        <v>0</v>
      </c>
    </row>
    <row r="66" spans="1:6" s="22" customFormat="1" ht="19.5" customHeight="1">
      <c r="A66" s="151"/>
      <c r="B66" s="46"/>
      <c r="C66" s="158"/>
      <c r="D66" s="174" t="s">
        <v>580</v>
      </c>
      <c r="E66" s="100">
        <v>80000</v>
      </c>
      <c r="F66" s="44"/>
    </row>
    <row r="67" spans="1:7" s="206" customFormat="1" ht="15.75" customHeight="1" hidden="1">
      <c r="A67" s="857"/>
      <c r="B67" s="858"/>
      <c r="C67" s="204"/>
      <c r="D67" s="342" t="s">
        <v>413</v>
      </c>
      <c r="E67" s="212"/>
      <c r="F67" s="256"/>
      <c r="G67" s="205"/>
    </row>
    <row r="68" spans="1:7" s="206" customFormat="1" ht="26.25" customHeight="1">
      <c r="A68" s="151"/>
      <c r="B68" s="46"/>
      <c r="C68" s="204"/>
      <c r="D68" s="861" t="s">
        <v>568</v>
      </c>
      <c r="E68" s="861"/>
      <c r="F68" s="862"/>
      <c r="G68" s="205"/>
    </row>
    <row r="69" spans="1:7" s="16" customFormat="1" ht="20.25" customHeight="1">
      <c r="A69" s="162"/>
      <c r="B69" s="30">
        <v>60016</v>
      </c>
      <c r="C69" s="848" t="s">
        <v>139</v>
      </c>
      <c r="D69" s="849"/>
      <c r="E69" s="31">
        <f>E74+E78</f>
        <v>22000</v>
      </c>
      <c r="F69" s="31">
        <f>F74+F78</f>
        <v>136700</v>
      </c>
      <c r="G69" s="114"/>
    </row>
    <row r="70" spans="1:6" s="22" customFormat="1" ht="26.25" customHeight="1" hidden="1">
      <c r="A70" s="162"/>
      <c r="B70" s="46"/>
      <c r="C70" s="155" t="s">
        <v>140</v>
      </c>
      <c r="D70" s="39" t="s">
        <v>141</v>
      </c>
      <c r="E70" s="37"/>
      <c r="F70" s="21"/>
    </row>
    <row r="71" spans="1:6" s="22" customFormat="1" ht="19.5" customHeight="1" hidden="1">
      <c r="A71" s="151"/>
      <c r="B71" s="46"/>
      <c r="C71" s="160" t="s">
        <v>88</v>
      </c>
      <c r="D71" s="25" t="s">
        <v>89</v>
      </c>
      <c r="E71" s="26"/>
      <c r="F71" s="26"/>
    </row>
    <row r="72" spans="1:6" s="22" customFormat="1" ht="19.5" customHeight="1" hidden="1">
      <c r="A72" s="151"/>
      <c r="B72" s="46"/>
      <c r="C72" s="99" t="s">
        <v>92</v>
      </c>
      <c r="D72" s="177" t="s">
        <v>93</v>
      </c>
      <c r="E72" s="186"/>
      <c r="F72" s="186"/>
    </row>
    <row r="73" spans="1:6" s="22" customFormat="1" ht="19.5" customHeight="1" hidden="1">
      <c r="A73" s="151"/>
      <c r="B73" s="46"/>
      <c r="C73" s="99" t="s">
        <v>94</v>
      </c>
      <c r="D73" s="188" t="s">
        <v>95</v>
      </c>
      <c r="E73" s="186"/>
      <c r="F73" s="186"/>
    </row>
    <row r="74" spans="1:6" s="22" customFormat="1" ht="18.75" customHeight="1">
      <c r="A74" s="151"/>
      <c r="B74" s="46"/>
      <c r="C74" s="99" t="s">
        <v>107</v>
      </c>
      <c r="D74" s="174" t="s">
        <v>299</v>
      </c>
      <c r="E74" s="100">
        <f>E75+E76</f>
        <v>22000</v>
      </c>
      <c r="F74" s="100">
        <f>F75+F76</f>
        <v>40000</v>
      </c>
    </row>
    <row r="75" spans="1:6" s="22" customFormat="1" ht="14.25" customHeight="1">
      <c r="A75" s="151"/>
      <c r="B75" s="46"/>
      <c r="C75" s="499" t="s">
        <v>94</v>
      </c>
      <c r="D75" s="677" t="s">
        <v>458</v>
      </c>
      <c r="E75" s="329">
        <v>22000</v>
      </c>
      <c r="F75" s="355"/>
    </row>
    <row r="76" spans="1:7" s="206" customFormat="1" ht="14.25" customHeight="1">
      <c r="A76" s="151"/>
      <c r="B76" s="46"/>
      <c r="C76" s="211"/>
      <c r="D76" s="678" t="s">
        <v>579</v>
      </c>
      <c r="E76" s="679"/>
      <c r="F76" s="676">
        <v>40000</v>
      </c>
      <c r="G76" s="205"/>
    </row>
    <row r="77" spans="1:6" s="22" customFormat="1" ht="19.5" customHeight="1" hidden="1">
      <c r="A77" s="151"/>
      <c r="B77" s="46"/>
      <c r="C77" s="160" t="s">
        <v>142</v>
      </c>
      <c r="D77" s="20" t="s">
        <v>143</v>
      </c>
      <c r="E77" s="136"/>
      <c r="F77" s="136"/>
    </row>
    <row r="78" spans="1:6" s="22" customFormat="1" ht="17.25" customHeight="1">
      <c r="A78" s="151"/>
      <c r="B78" s="46"/>
      <c r="C78" s="158"/>
      <c r="D78" s="174" t="s">
        <v>313</v>
      </c>
      <c r="E78" s="100">
        <f>E79+E81+E82+E80</f>
        <v>0</v>
      </c>
      <c r="F78" s="100">
        <v>96700</v>
      </c>
    </row>
    <row r="79" spans="1:7" s="206" customFormat="1" ht="15.75" customHeight="1" hidden="1">
      <c r="A79" s="151"/>
      <c r="B79" s="46"/>
      <c r="C79" s="204"/>
      <c r="D79" s="342" t="s">
        <v>404</v>
      </c>
      <c r="E79" s="212"/>
      <c r="F79" s="345"/>
      <c r="G79" s="205"/>
    </row>
    <row r="80" spans="1:6" s="22" customFormat="1" ht="14.25" customHeight="1" thickBot="1">
      <c r="A80" s="151"/>
      <c r="B80" s="46"/>
      <c r="C80" s="47"/>
      <c r="D80" s="863" t="s">
        <v>456</v>
      </c>
      <c r="E80" s="863"/>
      <c r="F80" s="864"/>
    </row>
    <row r="81" spans="1:7" s="206" customFormat="1" ht="15.75" customHeight="1" hidden="1">
      <c r="A81" s="857"/>
      <c r="B81" s="858"/>
      <c r="C81" s="204"/>
      <c r="D81" s="343" t="s">
        <v>343</v>
      </c>
      <c r="E81" s="233"/>
      <c r="F81" s="256"/>
      <c r="G81" s="205"/>
    </row>
    <row r="82" spans="1:7" s="206" customFormat="1" ht="15.75" customHeight="1" hidden="1">
      <c r="A82" s="857"/>
      <c r="B82" s="858"/>
      <c r="C82" s="204"/>
      <c r="D82" s="344" t="s">
        <v>344</v>
      </c>
      <c r="E82" s="266"/>
      <c r="F82" s="214"/>
      <c r="G82" s="205"/>
    </row>
    <row r="83" spans="1:6" s="22" customFormat="1" ht="19.5" customHeight="1" hidden="1">
      <c r="A83" s="151"/>
      <c r="B83" s="46"/>
      <c r="C83" s="255" t="s">
        <v>96</v>
      </c>
      <c r="D83" s="177" t="s">
        <v>97</v>
      </c>
      <c r="E83" s="186"/>
      <c r="F83" s="186"/>
    </row>
    <row r="84" spans="1:6" s="22" customFormat="1" ht="19.5" customHeight="1" hidden="1">
      <c r="A84" s="151"/>
      <c r="B84" s="46"/>
      <c r="C84" s="155" t="s">
        <v>107</v>
      </c>
      <c r="D84" s="175" t="s">
        <v>312</v>
      </c>
      <c r="E84" s="189"/>
      <c r="F84" s="189"/>
    </row>
    <row r="85" spans="1:6" s="22" customFormat="1" ht="19.5" customHeight="1" hidden="1">
      <c r="A85" s="151"/>
      <c r="B85" s="46"/>
      <c r="C85" s="99" t="s">
        <v>107</v>
      </c>
      <c r="D85" s="177" t="s">
        <v>108</v>
      </c>
      <c r="E85" s="186"/>
      <c r="F85" s="186"/>
    </row>
    <row r="86" spans="1:7" s="206" customFormat="1" ht="18" customHeight="1" hidden="1">
      <c r="A86" s="151"/>
      <c r="B86" s="46"/>
      <c r="C86" s="211"/>
      <c r="D86" s="229" t="s">
        <v>409</v>
      </c>
      <c r="E86" s="327"/>
      <c r="F86" s="355"/>
      <c r="G86" s="205"/>
    </row>
    <row r="87" spans="1:6" s="22" customFormat="1" ht="19.5" customHeight="1" hidden="1" thickBot="1">
      <c r="A87" s="151"/>
      <c r="B87" s="46"/>
      <c r="C87" s="47"/>
      <c r="D87" s="859" t="s">
        <v>456</v>
      </c>
      <c r="E87" s="859"/>
      <c r="F87" s="860"/>
    </row>
    <row r="88" spans="1:7" s="11" customFormat="1" ht="22.5" customHeight="1" thickBot="1">
      <c r="A88" s="9">
        <v>700</v>
      </c>
      <c r="B88" s="839" t="s">
        <v>144</v>
      </c>
      <c r="C88" s="840"/>
      <c r="D88" s="841"/>
      <c r="E88" s="10">
        <f>E89+E104</f>
        <v>0</v>
      </c>
      <c r="F88" s="10">
        <f>F89+F104</f>
        <v>1000</v>
      </c>
      <c r="G88" s="57">
        <f>E88-F88</f>
        <v>-1000</v>
      </c>
    </row>
    <row r="89" spans="1:6" s="16" customFormat="1" ht="19.5" customHeight="1" hidden="1">
      <c r="A89" s="144"/>
      <c r="B89" s="55">
        <v>70005</v>
      </c>
      <c r="C89" s="830" t="s">
        <v>145</v>
      </c>
      <c r="D89" s="831"/>
      <c r="E89" s="56">
        <f>E101</f>
        <v>0</v>
      </c>
      <c r="F89" s="56">
        <f>SUM(F96:F103)</f>
        <v>0</v>
      </c>
    </row>
    <row r="90" spans="1:6" s="22" customFormat="1" ht="25.5" hidden="1">
      <c r="A90" s="151"/>
      <c r="B90" s="46"/>
      <c r="C90" s="158" t="s">
        <v>146</v>
      </c>
      <c r="D90" s="59" t="s">
        <v>147</v>
      </c>
      <c r="E90" s="37"/>
      <c r="F90" s="37"/>
    </row>
    <row r="91" spans="1:6" s="22" customFormat="1" ht="19.5" customHeight="1" hidden="1">
      <c r="A91" s="151"/>
      <c r="B91" s="46"/>
      <c r="C91" s="158" t="s">
        <v>148</v>
      </c>
      <c r="D91" s="61" t="s">
        <v>149</v>
      </c>
      <c r="E91" s="37"/>
      <c r="F91" s="37"/>
    </row>
    <row r="92" spans="1:6" s="22" customFormat="1" ht="63.75" hidden="1">
      <c r="A92" s="151"/>
      <c r="B92" s="46"/>
      <c r="C92" s="159" t="s">
        <v>127</v>
      </c>
      <c r="D92" s="36" t="s">
        <v>128</v>
      </c>
      <c r="E92" s="34"/>
      <c r="F92" s="26"/>
    </row>
    <row r="93" spans="1:6" s="22" customFormat="1" ht="18.75" customHeight="1" hidden="1">
      <c r="A93" s="151"/>
      <c r="B93" s="46"/>
      <c r="C93" s="159" t="s">
        <v>121</v>
      </c>
      <c r="D93" s="62" t="s">
        <v>122</v>
      </c>
      <c r="E93" s="34"/>
      <c r="F93" s="26"/>
    </row>
    <row r="94" spans="1:6" s="22" customFormat="1" ht="19.5" customHeight="1" hidden="1">
      <c r="A94" s="151"/>
      <c r="B94" s="46"/>
      <c r="C94" s="159" t="s">
        <v>150</v>
      </c>
      <c r="D94" s="25" t="s">
        <v>151</v>
      </c>
      <c r="E94" s="34"/>
      <c r="F94" s="26"/>
    </row>
    <row r="95" spans="1:6" s="22" customFormat="1" ht="28.5" customHeight="1" hidden="1">
      <c r="A95" s="151"/>
      <c r="B95" s="46"/>
      <c r="C95" s="179">
        <v>6298</v>
      </c>
      <c r="D95" s="33" t="s">
        <v>106</v>
      </c>
      <c r="E95" s="26"/>
      <c r="F95" s="26"/>
    </row>
    <row r="96" spans="1:6" s="22" customFormat="1" ht="19.5" customHeight="1" hidden="1">
      <c r="A96" s="151"/>
      <c r="B96" s="46"/>
      <c r="C96" s="99" t="s">
        <v>96</v>
      </c>
      <c r="D96" s="177" t="s">
        <v>97</v>
      </c>
      <c r="E96" s="186"/>
      <c r="F96" s="186"/>
    </row>
    <row r="97" spans="1:6" s="22" customFormat="1" ht="19.5" customHeight="1" hidden="1">
      <c r="A97" s="151"/>
      <c r="B97" s="46"/>
      <c r="C97" s="158" t="s">
        <v>152</v>
      </c>
      <c r="D97" s="39" t="s">
        <v>153</v>
      </c>
      <c r="E97" s="21"/>
      <c r="F97" s="21"/>
    </row>
    <row r="98" spans="1:6" s="22" customFormat="1" ht="19.5" customHeight="1" hidden="1">
      <c r="A98" s="151"/>
      <c r="B98" s="46"/>
      <c r="C98" s="159" t="s">
        <v>137</v>
      </c>
      <c r="D98" s="25" t="s">
        <v>138</v>
      </c>
      <c r="E98" s="26"/>
      <c r="F98" s="26"/>
    </row>
    <row r="99" spans="1:6" s="22" customFormat="1" ht="19.5" customHeight="1" hidden="1">
      <c r="A99" s="151"/>
      <c r="B99" s="46"/>
      <c r="C99" s="159" t="s">
        <v>154</v>
      </c>
      <c r="D99" s="63" t="s">
        <v>155</v>
      </c>
      <c r="E99" s="26"/>
      <c r="F99" s="26"/>
    </row>
    <row r="100" spans="1:6" s="22" customFormat="1" ht="16.5" customHeight="1" hidden="1">
      <c r="A100" s="151"/>
      <c r="B100" s="146"/>
      <c r="C100" s="38" t="s">
        <v>92</v>
      </c>
      <c r="D100" s="133" t="s">
        <v>313</v>
      </c>
      <c r="E100" s="21"/>
      <c r="F100" s="21"/>
    </row>
    <row r="101" spans="1:6" s="22" customFormat="1" ht="16.5" customHeight="1" hidden="1">
      <c r="A101" s="151"/>
      <c r="B101" s="46"/>
      <c r="C101" s="159" t="s">
        <v>107</v>
      </c>
      <c r="D101" s="138" t="s">
        <v>312</v>
      </c>
      <c r="E101" s="26"/>
      <c r="F101" s="26"/>
    </row>
    <row r="102" spans="1:7" s="206" customFormat="1" ht="16.5" customHeight="1" hidden="1">
      <c r="A102" s="151"/>
      <c r="B102" s="46"/>
      <c r="C102" s="211"/>
      <c r="D102" s="867" t="s">
        <v>338</v>
      </c>
      <c r="E102" s="867"/>
      <c r="F102" s="868"/>
      <c r="G102" s="205"/>
    </row>
    <row r="103" spans="1:6" s="22" customFormat="1" ht="19.5" customHeight="1" hidden="1">
      <c r="A103" s="151"/>
      <c r="B103" s="46"/>
      <c r="C103" s="160" t="s">
        <v>107</v>
      </c>
      <c r="D103" s="25" t="s">
        <v>108</v>
      </c>
      <c r="E103" s="26"/>
      <c r="F103" s="26"/>
    </row>
    <row r="104" spans="1:6" s="16" customFormat="1" ht="17.25" customHeight="1">
      <c r="A104" s="144"/>
      <c r="B104" s="30">
        <v>70095</v>
      </c>
      <c r="C104" s="848" t="s">
        <v>120</v>
      </c>
      <c r="D104" s="849"/>
      <c r="E104" s="31">
        <f>E105</f>
        <v>0</v>
      </c>
      <c r="F104" s="31">
        <f>F105</f>
        <v>1000</v>
      </c>
    </row>
    <row r="105" spans="1:8" s="22" customFormat="1" ht="18.75" customHeight="1" thickBot="1">
      <c r="A105" s="151"/>
      <c r="B105" s="46"/>
      <c r="C105" s="159"/>
      <c r="D105" s="174" t="s">
        <v>313</v>
      </c>
      <c r="E105" s="72"/>
      <c r="F105" s="72">
        <v>1000</v>
      </c>
      <c r="H105" s="101"/>
    </row>
    <row r="106" spans="1:8" s="16" customFormat="1" ht="15.75" customHeight="1" hidden="1">
      <c r="A106" s="144"/>
      <c r="B106" s="141"/>
      <c r="C106" s="219"/>
      <c r="D106" s="229" t="s">
        <v>391</v>
      </c>
      <c r="E106" s="230"/>
      <c r="F106" s="286"/>
      <c r="H106" s="114"/>
    </row>
    <row r="107" spans="1:8" s="16" customFormat="1" ht="15.75" customHeight="1" hidden="1">
      <c r="A107" s="144"/>
      <c r="B107" s="141"/>
      <c r="C107" s="219"/>
      <c r="D107" s="291" t="s">
        <v>308</v>
      </c>
      <c r="E107" s="212"/>
      <c r="F107" s="242"/>
      <c r="H107" s="114"/>
    </row>
    <row r="108" spans="1:6" s="22" customFormat="1" ht="20.25" customHeight="1" hidden="1">
      <c r="A108" s="151"/>
      <c r="B108" s="146"/>
      <c r="C108" s="38" t="s">
        <v>92</v>
      </c>
      <c r="D108" s="133" t="s">
        <v>313</v>
      </c>
      <c r="E108" s="21"/>
      <c r="F108" s="21"/>
    </row>
    <row r="109" spans="1:6" s="22" customFormat="1" ht="16.5" customHeight="1" hidden="1">
      <c r="A109" s="151"/>
      <c r="B109" s="46"/>
      <c r="C109" s="176" t="s">
        <v>94</v>
      </c>
      <c r="D109" s="184" t="s">
        <v>95</v>
      </c>
      <c r="E109" s="186"/>
      <c r="F109" s="100"/>
    </row>
    <row r="110" spans="1:6" s="22" customFormat="1" ht="19.5" customHeight="1" hidden="1">
      <c r="A110" s="151"/>
      <c r="B110" s="46"/>
      <c r="C110" s="176" t="s">
        <v>133</v>
      </c>
      <c r="D110" s="184" t="s">
        <v>134</v>
      </c>
      <c r="E110" s="186"/>
      <c r="F110" s="100"/>
    </row>
    <row r="111" spans="1:6" s="22" customFormat="1" ht="19.5" customHeight="1" hidden="1" thickBot="1">
      <c r="A111" s="151"/>
      <c r="B111" s="46"/>
      <c r="C111" s="155" t="s">
        <v>137</v>
      </c>
      <c r="D111" s="20" t="s">
        <v>138</v>
      </c>
      <c r="E111" s="21"/>
      <c r="F111" s="21"/>
    </row>
    <row r="112" spans="1:6" s="11" customFormat="1" ht="20.25" customHeight="1" thickBot="1">
      <c r="A112" s="9">
        <v>710</v>
      </c>
      <c r="B112" s="839" t="s">
        <v>156</v>
      </c>
      <c r="C112" s="840"/>
      <c r="D112" s="841"/>
      <c r="E112" s="10">
        <f>E121+E113</f>
        <v>0</v>
      </c>
      <c r="F112" s="153">
        <f>F113</f>
        <v>7000</v>
      </c>
    </row>
    <row r="113" spans="1:6" s="16" customFormat="1" ht="18.75" customHeight="1">
      <c r="A113" s="58"/>
      <c r="B113" s="14">
        <v>71004</v>
      </c>
      <c r="C113" s="830" t="s">
        <v>157</v>
      </c>
      <c r="D113" s="831"/>
      <c r="E113" s="15">
        <f>E114</f>
        <v>0</v>
      </c>
      <c r="F113" s="15">
        <f>F114</f>
        <v>7000</v>
      </c>
    </row>
    <row r="114" spans="1:8" s="22" customFormat="1" ht="20.25" customHeight="1" thickBot="1">
      <c r="A114" s="151"/>
      <c r="B114" s="46"/>
      <c r="C114" s="159"/>
      <c r="D114" s="174" t="s">
        <v>313</v>
      </c>
      <c r="E114" s="72"/>
      <c r="F114" s="72">
        <v>7000</v>
      </c>
      <c r="H114" s="101"/>
    </row>
    <row r="115" spans="1:8" s="16" customFormat="1" ht="15.75" customHeight="1" hidden="1">
      <c r="A115" s="144"/>
      <c r="B115" s="141"/>
      <c r="C115" s="219"/>
      <c r="D115" s="229" t="s">
        <v>391</v>
      </c>
      <c r="E115" s="230"/>
      <c r="F115" s="286"/>
      <c r="H115" s="114"/>
    </row>
    <row r="116" spans="1:8" s="16" customFormat="1" ht="15.75" customHeight="1" hidden="1">
      <c r="A116" s="144"/>
      <c r="B116" s="141"/>
      <c r="C116" s="219"/>
      <c r="D116" s="291" t="s">
        <v>308</v>
      </c>
      <c r="E116" s="212"/>
      <c r="F116" s="242"/>
      <c r="H116" s="114"/>
    </row>
    <row r="117" spans="1:8" s="22" customFormat="1" ht="21.75" customHeight="1" hidden="1">
      <c r="A117" s="40"/>
      <c r="B117" s="64"/>
      <c r="C117" s="42" t="s">
        <v>96</v>
      </c>
      <c r="D117" s="43" t="s">
        <v>97</v>
      </c>
      <c r="E117" s="44"/>
      <c r="F117" s="44"/>
      <c r="H117" s="114"/>
    </row>
    <row r="118" spans="1:8" s="22" customFormat="1" ht="8.25" customHeight="1" hidden="1">
      <c r="A118" s="151"/>
      <c r="B118" s="46"/>
      <c r="C118" s="47"/>
      <c r="D118" s="48"/>
      <c r="E118" s="49"/>
      <c r="F118" s="49"/>
      <c r="H118" s="114"/>
    </row>
    <row r="119" spans="1:8" s="6" customFormat="1" ht="8.25" customHeight="1" hidden="1" thickBot="1">
      <c r="A119" s="65">
        <v>1</v>
      </c>
      <c r="B119" s="65">
        <v>2</v>
      </c>
      <c r="C119" s="65">
        <v>3</v>
      </c>
      <c r="D119" s="65">
        <v>4</v>
      </c>
      <c r="E119" s="65">
        <v>5</v>
      </c>
      <c r="F119" s="65">
        <v>6</v>
      </c>
      <c r="H119" s="114"/>
    </row>
    <row r="120" spans="1:7" s="11" customFormat="1" ht="19.5" customHeight="1" thickBot="1">
      <c r="A120" s="9">
        <v>750</v>
      </c>
      <c r="B120" s="839" t="s">
        <v>158</v>
      </c>
      <c r="C120" s="840"/>
      <c r="D120" s="841"/>
      <c r="E120" s="10">
        <f>E133+E121+E127+E172+E179</f>
        <v>70000</v>
      </c>
      <c r="F120" s="10">
        <f>F179+F133+F172</f>
        <v>40000</v>
      </c>
      <c r="G120" s="57">
        <f>E120-F120</f>
        <v>30000</v>
      </c>
    </row>
    <row r="121" spans="1:6" s="16" customFormat="1" ht="18.75" customHeight="1" hidden="1">
      <c r="A121" s="58"/>
      <c r="B121" s="14">
        <v>75011</v>
      </c>
      <c r="C121" s="14"/>
      <c r="D121" s="14" t="s">
        <v>159</v>
      </c>
      <c r="E121" s="15">
        <f>SUM(E122:E123)</f>
        <v>0</v>
      </c>
      <c r="F121" s="15">
        <f>SUM(F124:F126)</f>
        <v>0</v>
      </c>
    </row>
    <row r="122" spans="1:6" s="22" customFormat="1" ht="51" hidden="1">
      <c r="A122" s="27"/>
      <c r="B122" s="66"/>
      <c r="C122" s="19" t="s">
        <v>160</v>
      </c>
      <c r="D122" s="39" t="s">
        <v>161</v>
      </c>
      <c r="E122" s="37"/>
      <c r="F122" s="21"/>
    </row>
    <row r="123" spans="1:6" s="22" customFormat="1" ht="51" hidden="1">
      <c r="A123" s="17"/>
      <c r="B123" s="32"/>
      <c r="C123" s="24" t="s">
        <v>162</v>
      </c>
      <c r="D123" s="33" t="s">
        <v>163</v>
      </c>
      <c r="E123" s="34"/>
      <c r="F123" s="26"/>
    </row>
    <row r="124" spans="1:6" s="22" customFormat="1" ht="16.5" customHeight="1" hidden="1">
      <c r="A124" s="17"/>
      <c r="B124" s="23"/>
      <c r="C124" s="24" t="s">
        <v>84</v>
      </c>
      <c r="D124" s="25" t="s">
        <v>85</v>
      </c>
      <c r="E124" s="26"/>
      <c r="F124" s="26"/>
    </row>
    <row r="125" spans="1:6" s="22" customFormat="1" ht="16.5" customHeight="1" hidden="1">
      <c r="A125" s="17"/>
      <c r="B125" s="23"/>
      <c r="C125" s="24" t="s">
        <v>88</v>
      </c>
      <c r="D125" s="25" t="s">
        <v>89</v>
      </c>
      <c r="E125" s="26"/>
      <c r="F125" s="26"/>
    </row>
    <row r="126" spans="1:6" s="22" customFormat="1" ht="16.5" customHeight="1" hidden="1">
      <c r="A126" s="17"/>
      <c r="B126" s="23"/>
      <c r="C126" s="28" t="s">
        <v>90</v>
      </c>
      <c r="D126" s="25" t="s">
        <v>91</v>
      </c>
      <c r="E126" s="26"/>
      <c r="F126" s="26"/>
    </row>
    <row r="127" spans="1:6" s="16" customFormat="1" ht="22.5" customHeight="1" hidden="1">
      <c r="A127" s="67"/>
      <c r="B127" s="30">
        <v>75022</v>
      </c>
      <c r="C127" s="30"/>
      <c r="D127" s="30" t="s">
        <v>164</v>
      </c>
      <c r="E127" s="31"/>
      <c r="F127" s="31">
        <f>SUM(F128:F132)</f>
        <v>0</v>
      </c>
    </row>
    <row r="128" spans="1:6" s="22" customFormat="1" ht="15.75" customHeight="1" hidden="1">
      <c r="A128" s="17"/>
      <c r="B128" s="18"/>
      <c r="C128" s="19" t="s">
        <v>165</v>
      </c>
      <c r="D128" s="20" t="s">
        <v>166</v>
      </c>
      <c r="E128" s="21"/>
      <c r="F128" s="21"/>
    </row>
    <row r="129" spans="1:6" s="22" customFormat="1" ht="15.75" customHeight="1" hidden="1">
      <c r="A129" s="17"/>
      <c r="B129" s="23"/>
      <c r="C129" s="24" t="s">
        <v>94</v>
      </c>
      <c r="D129" s="25" t="s">
        <v>95</v>
      </c>
      <c r="E129" s="26"/>
      <c r="F129" s="26"/>
    </row>
    <row r="130" spans="1:6" s="22" customFormat="1" ht="15.75" customHeight="1" hidden="1">
      <c r="A130" s="17"/>
      <c r="B130" s="23"/>
      <c r="C130" s="24" t="s">
        <v>167</v>
      </c>
      <c r="D130" s="25" t="s">
        <v>168</v>
      </c>
      <c r="E130" s="26"/>
      <c r="F130" s="26"/>
    </row>
    <row r="131" spans="1:6" s="22" customFormat="1" ht="15.75" customHeight="1" hidden="1">
      <c r="A131" s="17"/>
      <c r="B131" s="23"/>
      <c r="C131" s="24" t="s">
        <v>96</v>
      </c>
      <c r="D131" s="25" t="s">
        <v>97</v>
      </c>
      <c r="E131" s="26"/>
      <c r="F131" s="26"/>
    </row>
    <row r="132" spans="1:6" s="22" customFormat="1" ht="15.75" customHeight="1" hidden="1">
      <c r="A132" s="17"/>
      <c r="B132" s="23"/>
      <c r="C132" s="28" t="s">
        <v>169</v>
      </c>
      <c r="D132" s="25" t="s">
        <v>170</v>
      </c>
      <c r="E132" s="26"/>
      <c r="F132" s="26"/>
    </row>
    <row r="133" spans="1:6" s="16" customFormat="1" ht="16.5" customHeight="1">
      <c r="A133" s="144"/>
      <c r="B133" s="30">
        <v>75023</v>
      </c>
      <c r="C133" s="848" t="s">
        <v>171</v>
      </c>
      <c r="D133" s="849"/>
      <c r="E133" s="31">
        <f>E141+E168</f>
        <v>70000</v>
      </c>
      <c r="F133" s="31">
        <f>F141</f>
        <v>40000</v>
      </c>
    </row>
    <row r="134" spans="1:6" s="22" customFormat="1" ht="17.25" customHeight="1" hidden="1">
      <c r="A134" s="151"/>
      <c r="B134" s="46"/>
      <c r="C134" s="99" t="s">
        <v>174</v>
      </c>
      <c r="D134" s="177" t="s">
        <v>175</v>
      </c>
      <c r="E134" s="100"/>
      <c r="F134" s="100"/>
    </row>
    <row r="135" spans="1:6" s="22" customFormat="1" ht="17.25" customHeight="1" hidden="1">
      <c r="A135" s="151"/>
      <c r="B135" s="46"/>
      <c r="C135" s="99" t="s">
        <v>84</v>
      </c>
      <c r="D135" s="177" t="s">
        <v>85</v>
      </c>
      <c r="E135" s="100"/>
      <c r="F135" s="100"/>
    </row>
    <row r="136" spans="1:6" s="22" customFormat="1" ht="17.25" customHeight="1" hidden="1">
      <c r="A136" s="151"/>
      <c r="B136" s="46"/>
      <c r="C136" s="99" t="s">
        <v>86</v>
      </c>
      <c r="D136" s="177" t="s">
        <v>87</v>
      </c>
      <c r="E136" s="100"/>
      <c r="F136" s="100"/>
    </row>
    <row r="137" spans="1:6" s="22" customFormat="1" ht="17.25" customHeight="1" hidden="1">
      <c r="A137" s="151"/>
      <c r="B137" s="46"/>
      <c r="C137" s="99" t="s">
        <v>88</v>
      </c>
      <c r="D137" s="177" t="s">
        <v>89</v>
      </c>
      <c r="E137" s="100"/>
      <c r="F137" s="100"/>
    </row>
    <row r="138" spans="1:6" s="22" customFormat="1" ht="17.25" customHeight="1" hidden="1">
      <c r="A138" s="151"/>
      <c r="B138" s="46"/>
      <c r="C138" s="99" t="s">
        <v>90</v>
      </c>
      <c r="D138" s="177" t="s">
        <v>91</v>
      </c>
      <c r="E138" s="100"/>
      <c r="F138" s="100"/>
    </row>
    <row r="139" spans="1:6" s="22" customFormat="1" ht="17.25" customHeight="1" hidden="1">
      <c r="A139" s="151"/>
      <c r="B139" s="46"/>
      <c r="C139" s="99" t="s">
        <v>176</v>
      </c>
      <c r="D139" s="177" t="s">
        <v>177</v>
      </c>
      <c r="E139" s="100"/>
      <c r="F139" s="100"/>
    </row>
    <row r="140" spans="1:6" s="22" customFormat="1" ht="17.25" customHeight="1" hidden="1">
      <c r="A140" s="151"/>
      <c r="B140" s="46"/>
      <c r="C140" s="99" t="s">
        <v>92</v>
      </c>
      <c r="D140" s="177" t="s">
        <v>93</v>
      </c>
      <c r="E140" s="100"/>
      <c r="F140" s="100"/>
    </row>
    <row r="141" spans="1:8" s="22" customFormat="1" ht="18.75" customHeight="1">
      <c r="A141" s="151"/>
      <c r="B141" s="46"/>
      <c r="C141" s="159"/>
      <c r="D141" s="174" t="s">
        <v>313</v>
      </c>
      <c r="E141" s="72">
        <f>SUM(E142:E143)</f>
        <v>65500</v>
      </c>
      <c r="F141" s="72">
        <f>SUM(F142:F143)</f>
        <v>40000</v>
      </c>
      <c r="H141" s="101"/>
    </row>
    <row r="142" spans="1:8" s="16" customFormat="1" ht="15.75" customHeight="1">
      <c r="A142" s="144"/>
      <c r="B142" s="141"/>
      <c r="C142" s="219"/>
      <c r="D142" s="229" t="s">
        <v>391</v>
      </c>
      <c r="E142" s="230">
        <v>30000</v>
      </c>
      <c r="F142" s="286"/>
      <c r="H142" s="114"/>
    </row>
    <row r="143" spans="1:8" s="16" customFormat="1" ht="15.75" customHeight="1">
      <c r="A143" s="144"/>
      <c r="B143" s="141"/>
      <c r="C143" s="219"/>
      <c r="D143" s="239" t="s">
        <v>308</v>
      </c>
      <c r="E143" s="240">
        <v>35500</v>
      </c>
      <c r="F143" s="287">
        <v>40000</v>
      </c>
      <c r="H143" s="114"/>
    </row>
    <row r="144" spans="1:6" s="22" customFormat="1" ht="15.75" customHeight="1" hidden="1">
      <c r="A144" s="151"/>
      <c r="B144" s="46"/>
      <c r="C144" s="158"/>
      <c r="D144" s="175" t="s">
        <v>313</v>
      </c>
      <c r="E144" s="21"/>
      <c r="F144" s="21"/>
    </row>
    <row r="145" spans="1:6" s="22" customFormat="1" ht="17.25" customHeight="1" hidden="1">
      <c r="A145" s="151"/>
      <c r="B145" s="46"/>
      <c r="C145" s="99" t="s">
        <v>94</v>
      </c>
      <c r="D145" s="220" t="s">
        <v>95</v>
      </c>
      <c r="E145" s="100"/>
      <c r="F145" s="100"/>
    </row>
    <row r="146" spans="1:6" s="16" customFormat="1" ht="13.5" customHeight="1" hidden="1">
      <c r="A146" s="144"/>
      <c r="B146" s="141"/>
      <c r="C146" s="219"/>
      <c r="D146" s="229" t="s">
        <v>324</v>
      </c>
      <c r="E146" s="230"/>
      <c r="F146" s="231"/>
    </row>
    <row r="147" spans="1:6" s="22" customFormat="1" ht="17.25" customHeight="1" hidden="1">
      <c r="A147" s="151"/>
      <c r="B147" s="46"/>
      <c r="C147" s="99" t="s">
        <v>133</v>
      </c>
      <c r="D147" s="221" t="s">
        <v>134</v>
      </c>
      <c r="E147" s="44"/>
      <c r="F147" s="44"/>
    </row>
    <row r="148" spans="1:6" s="22" customFormat="1" ht="17.25" customHeight="1" hidden="1">
      <c r="A148" s="151"/>
      <c r="B148" s="46"/>
      <c r="C148" s="99" t="s">
        <v>142</v>
      </c>
      <c r="D148" s="177" t="s">
        <v>143</v>
      </c>
      <c r="E148" s="100"/>
      <c r="F148" s="100"/>
    </row>
    <row r="149" spans="1:6" s="22" customFormat="1" ht="17.25" customHeight="1" hidden="1">
      <c r="A149" s="151"/>
      <c r="B149" s="46"/>
      <c r="C149" s="99" t="s">
        <v>178</v>
      </c>
      <c r="D149" s="177" t="s">
        <v>179</v>
      </c>
      <c r="E149" s="100"/>
      <c r="F149" s="100"/>
    </row>
    <row r="150" spans="1:6" s="16" customFormat="1" ht="19.5" customHeight="1" hidden="1">
      <c r="A150" s="144"/>
      <c r="B150" s="141"/>
      <c r="C150" s="216"/>
      <c r="D150" s="134" t="s">
        <v>301</v>
      </c>
      <c r="E150" s="217"/>
      <c r="F150" s="217"/>
    </row>
    <row r="151" spans="1:6" s="22" customFormat="1" ht="17.25" customHeight="1" hidden="1">
      <c r="A151" s="151"/>
      <c r="B151" s="46"/>
      <c r="C151" s="99" t="s">
        <v>96</v>
      </c>
      <c r="D151" s="177" t="s">
        <v>97</v>
      </c>
      <c r="E151" s="100"/>
      <c r="F151" s="100"/>
    </row>
    <row r="152" spans="1:6" s="16" customFormat="1" ht="15.75" customHeight="1" hidden="1">
      <c r="A152" s="144"/>
      <c r="B152" s="141"/>
      <c r="C152" s="142"/>
      <c r="D152" s="218" t="s">
        <v>325</v>
      </c>
      <c r="E152" s="212"/>
      <c r="F152" s="79"/>
    </row>
    <row r="153" spans="1:6" s="16" customFormat="1" ht="15.75" customHeight="1" hidden="1">
      <c r="A153" s="144"/>
      <c r="B153" s="141"/>
      <c r="C153" s="142"/>
      <c r="D153" s="215" t="s">
        <v>350</v>
      </c>
      <c r="E153" s="233"/>
      <c r="F153" s="233"/>
    </row>
    <row r="154" spans="1:6" s="22" customFormat="1" ht="17.25" customHeight="1" hidden="1">
      <c r="A154" s="151"/>
      <c r="B154" s="46"/>
      <c r="C154" s="158" t="s">
        <v>180</v>
      </c>
      <c r="D154" s="62" t="s">
        <v>181</v>
      </c>
      <c r="E154" s="34"/>
      <c r="F154" s="34"/>
    </row>
    <row r="155" spans="1:6" s="22" customFormat="1" ht="25.5" hidden="1">
      <c r="A155" s="151"/>
      <c r="B155" s="46"/>
      <c r="C155" s="159" t="s">
        <v>182</v>
      </c>
      <c r="D155" s="36" t="s">
        <v>183</v>
      </c>
      <c r="E155" s="34"/>
      <c r="F155" s="34"/>
    </row>
    <row r="156" spans="1:6" s="22" customFormat="1" ht="25.5" hidden="1">
      <c r="A156" s="151"/>
      <c r="B156" s="46"/>
      <c r="C156" s="159" t="s">
        <v>184</v>
      </c>
      <c r="D156" s="36" t="s">
        <v>185</v>
      </c>
      <c r="E156" s="34"/>
      <c r="F156" s="34"/>
    </row>
    <row r="157" spans="1:6" s="22" customFormat="1" ht="25.5" hidden="1">
      <c r="A157" s="151"/>
      <c r="B157" s="46"/>
      <c r="C157" s="159" t="s">
        <v>152</v>
      </c>
      <c r="D157" s="36" t="s">
        <v>153</v>
      </c>
      <c r="E157" s="34"/>
      <c r="F157" s="34"/>
    </row>
    <row r="158" spans="1:6" s="22" customFormat="1" ht="16.5" customHeight="1" hidden="1">
      <c r="A158" s="151"/>
      <c r="B158" s="46"/>
      <c r="C158" s="159" t="s">
        <v>169</v>
      </c>
      <c r="D158" s="62" t="s">
        <v>170</v>
      </c>
      <c r="E158" s="34"/>
      <c r="F158" s="34"/>
    </row>
    <row r="159" spans="1:6" s="22" customFormat="1" ht="16.5" customHeight="1" hidden="1">
      <c r="A159" s="151"/>
      <c r="B159" s="46"/>
      <c r="C159" s="159" t="s">
        <v>137</v>
      </c>
      <c r="D159" s="62" t="s">
        <v>138</v>
      </c>
      <c r="E159" s="34"/>
      <c r="F159" s="34"/>
    </row>
    <row r="160" spans="1:6" s="22" customFormat="1" ht="14.25" customHeight="1" hidden="1">
      <c r="A160" s="151"/>
      <c r="B160" s="46"/>
      <c r="C160" s="202" t="s">
        <v>98</v>
      </c>
      <c r="D160" s="62" t="s">
        <v>99</v>
      </c>
      <c r="E160" s="34"/>
      <c r="F160" s="34"/>
    </row>
    <row r="161" spans="1:6" s="22" customFormat="1" ht="12" customHeight="1" hidden="1">
      <c r="A161" s="151"/>
      <c r="B161" s="46"/>
      <c r="C161" s="47"/>
      <c r="D161" s="234"/>
      <c r="E161" s="235"/>
      <c r="F161" s="235"/>
    </row>
    <row r="162" spans="1:6" s="6" customFormat="1" ht="7.5" customHeight="1" hidden="1">
      <c r="A162" s="152">
        <v>1</v>
      </c>
      <c r="B162" s="150">
        <v>2</v>
      </c>
      <c r="C162" s="50">
        <v>3</v>
      </c>
      <c r="D162" s="236">
        <v>4</v>
      </c>
      <c r="E162" s="236"/>
      <c r="F162" s="236"/>
    </row>
    <row r="163" spans="1:6" s="16" customFormat="1" ht="15.75" customHeight="1" hidden="1">
      <c r="A163" s="144"/>
      <c r="B163" s="141"/>
      <c r="C163" s="142"/>
      <c r="D163" s="215" t="s">
        <v>332</v>
      </c>
      <c r="E163" s="233"/>
      <c r="F163" s="233"/>
    </row>
    <row r="164" spans="1:6" s="22" customFormat="1" ht="25.5" hidden="1">
      <c r="A164" s="151"/>
      <c r="B164" s="146"/>
      <c r="C164" s="176" t="s">
        <v>320</v>
      </c>
      <c r="D164" s="232" t="s">
        <v>321</v>
      </c>
      <c r="E164" s="44"/>
      <c r="F164" s="44"/>
    </row>
    <row r="165" spans="1:6" s="22" customFormat="1" ht="25.5" hidden="1">
      <c r="A165" s="151"/>
      <c r="B165" s="46"/>
      <c r="C165" s="155" t="s">
        <v>186</v>
      </c>
      <c r="D165" s="39" t="s">
        <v>187</v>
      </c>
      <c r="E165" s="21"/>
      <c r="F165" s="21"/>
    </row>
    <row r="166" spans="1:6" s="22" customFormat="1" ht="25.5" hidden="1">
      <c r="A166" s="151"/>
      <c r="B166" s="46"/>
      <c r="C166" s="99" t="s">
        <v>188</v>
      </c>
      <c r="D166" s="237" t="s">
        <v>189</v>
      </c>
      <c r="E166" s="238"/>
      <c r="F166" s="238"/>
    </row>
    <row r="167" spans="1:6" s="16" customFormat="1" ht="15.75" customHeight="1" hidden="1">
      <c r="A167" s="144"/>
      <c r="B167" s="141"/>
      <c r="C167" s="219"/>
      <c r="D167" s="239" t="s">
        <v>326</v>
      </c>
      <c r="E167" s="240"/>
      <c r="F167" s="240"/>
    </row>
    <row r="168" spans="1:6" s="22" customFormat="1" ht="19.5" customHeight="1" thickBot="1">
      <c r="A168" s="250"/>
      <c r="B168" s="251"/>
      <c r="C168" s="157" t="s">
        <v>107</v>
      </c>
      <c r="D168" s="226" t="s">
        <v>191</v>
      </c>
      <c r="E168" s="44">
        <v>4500</v>
      </c>
      <c r="F168" s="44"/>
    </row>
    <row r="169" spans="1:6" s="22" customFormat="1" ht="25.5" hidden="1">
      <c r="A169" s="151"/>
      <c r="B169" s="46"/>
      <c r="C169" s="158" t="s">
        <v>190</v>
      </c>
      <c r="D169" s="39" t="s">
        <v>191</v>
      </c>
      <c r="E169" s="21"/>
      <c r="F169" s="21"/>
    </row>
    <row r="170" spans="1:6" s="22" customFormat="1" ht="17.25" customHeight="1" hidden="1">
      <c r="A170" s="151"/>
      <c r="B170" s="46"/>
      <c r="C170" s="159" t="s">
        <v>109</v>
      </c>
      <c r="D170" s="25" t="s">
        <v>108</v>
      </c>
      <c r="E170" s="26"/>
      <c r="F170" s="26"/>
    </row>
    <row r="171" spans="1:6" s="22" customFormat="1" ht="17.25" customHeight="1" hidden="1">
      <c r="A171" s="151"/>
      <c r="B171" s="146"/>
      <c r="C171" s="28" t="s">
        <v>192</v>
      </c>
      <c r="D171" s="25" t="s">
        <v>108</v>
      </c>
      <c r="E171" s="26"/>
      <c r="F171" s="26"/>
    </row>
    <row r="172" spans="1:6" s="16" customFormat="1" ht="17.25" customHeight="1" hidden="1">
      <c r="A172" s="144"/>
      <c r="B172" s="30">
        <v>75075</v>
      </c>
      <c r="C172" s="30"/>
      <c r="D172" s="30" t="s">
        <v>193</v>
      </c>
      <c r="E172" s="31"/>
      <c r="F172" s="31">
        <f>F173</f>
        <v>0</v>
      </c>
    </row>
    <row r="173" spans="1:6" s="22" customFormat="1" ht="20.25" customHeight="1" hidden="1">
      <c r="A173" s="151"/>
      <c r="B173" s="146"/>
      <c r="C173" s="38" t="s">
        <v>92</v>
      </c>
      <c r="D173" s="174" t="s">
        <v>313</v>
      </c>
      <c r="E173" s="100"/>
      <c r="F173" s="100"/>
    </row>
    <row r="174" spans="1:6" s="22" customFormat="1" ht="17.25" customHeight="1" hidden="1">
      <c r="A174" s="151"/>
      <c r="B174" s="46"/>
      <c r="C174" s="158" t="s">
        <v>92</v>
      </c>
      <c r="D174" s="20" t="s">
        <v>93</v>
      </c>
      <c r="E174" s="21"/>
      <c r="F174" s="21"/>
    </row>
    <row r="175" spans="1:6" s="22" customFormat="1" ht="17.25" customHeight="1" hidden="1">
      <c r="A175" s="151"/>
      <c r="B175" s="46"/>
      <c r="C175" s="159" t="s">
        <v>94</v>
      </c>
      <c r="D175" s="25" t="s">
        <v>95</v>
      </c>
      <c r="E175" s="26"/>
      <c r="F175" s="26"/>
    </row>
    <row r="176" spans="1:6" s="22" customFormat="1" ht="17.25" customHeight="1" hidden="1">
      <c r="A176" s="151"/>
      <c r="B176" s="46"/>
      <c r="C176" s="159" t="s">
        <v>167</v>
      </c>
      <c r="D176" s="25" t="s">
        <v>168</v>
      </c>
      <c r="E176" s="26"/>
      <c r="F176" s="26"/>
    </row>
    <row r="177" spans="1:6" s="22" customFormat="1" ht="17.25" customHeight="1" hidden="1">
      <c r="A177" s="151"/>
      <c r="B177" s="46"/>
      <c r="C177" s="159" t="s">
        <v>96</v>
      </c>
      <c r="D177" s="25" t="s">
        <v>97</v>
      </c>
      <c r="E177" s="26"/>
      <c r="F177" s="26"/>
    </row>
    <row r="178" spans="1:6" s="22" customFormat="1" ht="17.25" customHeight="1" hidden="1">
      <c r="A178" s="151"/>
      <c r="B178" s="146"/>
      <c r="C178" s="28" t="s">
        <v>137</v>
      </c>
      <c r="D178" s="25" t="s">
        <v>138</v>
      </c>
      <c r="E178" s="26"/>
      <c r="F178" s="26"/>
    </row>
    <row r="179" spans="1:6" s="16" customFormat="1" ht="18.75" customHeight="1" hidden="1">
      <c r="A179" s="144"/>
      <c r="B179" s="30">
        <v>75095</v>
      </c>
      <c r="C179" s="30"/>
      <c r="D179" s="347" t="s">
        <v>120</v>
      </c>
      <c r="E179" s="173">
        <f>E181</f>
        <v>0</v>
      </c>
      <c r="F179" s="31">
        <f>F181</f>
        <v>0</v>
      </c>
    </row>
    <row r="180" spans="1:6" s="22" customFormat="1" ht="19.5" customHeight="1" hidden="1">
      <c r="A180" s="151"/>
      <c r="B180" s="46"/>
      <c r="C180" s="155" t="s">
        <v>137</v>
      </c>
      <c r="D180" s="20" t="s">
        <v>138</v>
      </c>
      <c r="E180" s="21"/>
      <c r="F180" s="21"/>
    </row>
    <row r="181" spans="1:6" s="22" customFormat="1" ht="20.25" customHeight="1" hidden="1">
      <c r="A181" s="250"/>
      <c r="B181" s="346"/>
      <c r="C181" s="42" t="s">
        <v>92</v>
      </c>
      <c r="D181" s="172" t="s">
        <v>311</v>
      </c>
      <c r="E181" s="44"/>
      <c r="F181" s="44"/>
    </row>
    <row r="182" spans="1:6" ht="5.25" customHeight="1" hidden="1" thickBot="1">
      <c r="A182" s="3"/>
      <c r="B182" s="3"/>
      <c r="C182" s="3"/>
      <c r="D182" s="3"/>
      <c r="E182" s="3"/>
      <c r="F182" s="3"/>
    </row>
    <row r="183" spans="1:6" s="4" customFormat="1" ht="14.25" customHeight="1" hidden="1">
      <c r="A183" s="813" t="s">
        <v>76</v>
      </c>
      <c r="B183" s="813" t="s">
        <v>77</v>
      </c>
      <c r="C183" s="813" t="s">
        <v>78</v>
      </c>
      <c r="D183" s="813" t="s">
        <v>79</v>
      </c>
      <c r="E183" s="819" t="s">
        <v>345</v>
      </c>
      <c r="F183" s="819" t="s">
        <v>346</v>
      </c>
    </row>
    <row r="184" spans="1:6" s="4" customFormat="1" ht="15" customHeight="1" hidden="1" thickBot="1">
      <c r="A184" s="814"/>
      <c r="B184" s="814"/>
      <c r="C184" s="814"/>
      <c r="D184" s="814"/>
      <c r="E184" s="814"/>
      <c r="F184" s="814"/>
    </row>
    <row r="185" spans="1:6" s="6" customFormat="1" ht="7.5" customHeight="1" hidden="1" thickBot="1">
      <c r="A185" s="336">
        <v>1</v>
      </c>
      <c r="B185" s="5">
        <v>2</v>
      </c>
      <c r="C185" s="5">
        <v>3</v>
      </c>
      <c r="D185" s="5">
        <v>3</v>
      </c>
      <c r="E185" s="5">
        <v>4</v>
      </c>
      <c r="F185" s="5">
        <v>5</v>
      </c>
    </row>
    <row r="186" spans="1:6" s="11" customFormat="1" ht="46.5" customHeight="1" hidden="1" thickBot="1">
      <c r="A186" s="263">
        <v>751</v>
      </c>
      <c r="B186" s="836" t="s">
        <v>194</v>
      </c>
      <c r="C186" s="837"/>
      <c r="D186" s="838"/>
      <c r="E186" s="10">
        <f>E192</f>
        <v>0</v>
      </c>
      <c r="F186" s="153">
        <f>F187+F204</f>
        <v>0</v>
      </c>
    </row>
    <row r="187" spans="1:6" s="16" customFormat="1" ht="28.5" hidden="1">
      <c r="A187" s="262"/>
      <c r="B187" s="55">
        <v>75101</v>
      </c>
      <c r="C187" s="210"/>
      <c r="D187" s="87" t="s">
        <v>195</v>
      </c>
      <c r="E187" s="56">
        <f>E188</f>
        <v>0</v>
      </c>
      <c r="F187" s="56">
        <f>SUM(F189:F191)</f>
        <v>0</v>
      </c>
    </row>
    <row r="188" spans="1:6" s="22" customFormat="1" ht="51" hidden="1">
      <c r="A188" s="45"/>
      <c r="B188" s="164"/>
      <c r="C188" s="158" t="s">
        <v>160</v>
      </c>
      <c r="D188" s="59" t="s">
        <v>161</v>
      </c>
      <c r="E188" s="37"/>
      <c r="F188" s="21"/>
    </row>
    <row r="189" spans="1:6" s="22" customFormat="1" ht="17.25" customHeight="1" hidden="1">
      <c r="A189" s="45"/>
      <c r="B189" s="46"/>
      <c r="C189" s="159" t="s">
        <v>88</v>
      </c>
      <c r="D189" s="25" t="s">
        <v>89</v>
      </c>
      <c r="E189" s="26"/>
      <c r="F189" s="26"/>
    </row>
    <row r="190" spans="1:6" s="22" customFormat="1" ht="17.25" customHeight="1" hidden="1">
      <c r="A190" s="45"/>
      <c r="B190" s="46"/>
      <c r="C190" s="159" t="s">
        <v>90</v>
      </c>
      <c r="D190" s="25" t="s">
        <v>91</v>
      </c>
      <c r="E190" s="26"/>
      <c r="F190" s="26"/>
    </row>
    <row r="191" spans="1:6" s="22" customFormat="1" ht="17.25" customHeight="1" hidden="1">
      <c r="A191" s="45"/>
      <c r="B191" s="46"/>
      <c r="C191" s="160" t="s">
        <v>92</v>
      </c>
      <c r="D191" s="25" t="s">
        <v>93</v>
      </c>
      <c r="E191" s="26"/>
      <c r="F191" s="26"/>
    </row>
    <row r="192" spans="1:6" s="16" customFormat="1" ht="22.5" customHeight="1" hidden="1">
      <c r="A192" s="58"/>
      <c r="B192" s="30">
        <v>75107</v>
      </c>
      <c r="C192" s="148"/>
      <c r="D192" s="85" t="s">
        <v>516</v>
      </c>
      <c r="E192" s="31">
        <f>E193</f>
        <v>0</v>
      </c>
      <c r="F192" s="31">
        <f>F193</f>
        <v>0</v>
      </c>
    </row>
    <row r="193" spans="1:6" s="22" customFormat="1" ht="20.25" customHeight="1" hidden="1">
      <c r="A193" s="151"/>
      <c r="B193" s="164"/>
      <c r="C193" s="255"/>
      <c r="D193" s="174" t="s">
        <v>300</v>
      </c>
      <c r="E193" s="100"/>
      <c r="F193" s="100">
        <f>SUM(F213:F214)</f>
        <v>0</v>
      </c>
    </row>
    <row r="194" spans="1:6" s="16" customFormat="1" ht="15.75" customHeight="1" hidden="1">
      <c r="A194" s="144"/>
      <c r="B194" s="141"/>
      <c r="C194" s="219"/>
      <c r="D194" s="229" t="s">
        <v>391</v>
      </c>
      <c r="E194" s="230"/>
      <c r="F194" s="286"/>
    </row>
    <row r="195" spans="1:8" s="16" customFormat="1" ht="15.75" customHeight="1" hidden="1">
      <c r="A195" s="144"/>
      <c r="B195" s="141"/>
      <c r="C195" s="219"/>
      <c r="D195" s="291" t="s">
        <v>308</v>
      </c>
      <c r="E195" s="212">
        <f>13101-2410</f>
        <v>10691</v>
      </c>
      <c r="F195" s="242"/>
      <c r="H195" s="114"/>
    </row>
    <row r="196" spans="1:6" s="16" customFormat="1" ht="27.75" customHeight="1" hidden="1">
      <c r="A196" s="166"/>
      <c r="B196" s="167"/>
      <c r="C196" s="241"/>
      <c r="D196" s="844" t="s">
        <v>353</v>
      </c>
      <c r="E196" s="844"/>
      <c r="F196" s="845"/>
    </row>
    <row r="197" spans="1:6" s="22" customFormat="1" ht="17.25" customHeight="1" hidden="1">
      <c r="A197" s="45"/>
      <c r="B197" s="46"/>
      <c r="C197" s="159" t="s">
        <v>165</v>
      </c>
      <c r="D197" s="25" t="s">
        <v>166</v>
      </c>
      <c r="E197" s="26"/>
      <c r="F197" s="26"/>
    </row>
    <row r="198" spans="1:6" s="22" customFormat="1" ht="17.25" customHeight="1" hidden="1">
      <c r="A198" s="45"/>
      <c r="B198" s="46"/>
      <c r="C198" s="159" t="s">
        <v>88</v>
      </c>
      <c r="D198" s="25" t="s">
        <v>89</v>
      </c>
      <c r="E198" s="26"/>
      <c r="F198" s="26"/>
    </row>
    <row r="199" spans="1:6" s="22" customFormat="1" ht="17.25" customHeight="1" hidden="1">
      <c r="A199" s="45"/>
      <c r="B199" s="46"/>
      <c r="C199" s="159" t="s">
        <v>90</v>
      </c>
      <c r="D199" s="25" t="s">
        <v>91</v>
      </c>
      <c r="E199" s="26"/>
      <c r="F199" s="26"/>
    </row>
    <row r="200" spans="1:6" s="22" customFormat="1" ht="17.25" customHeight="1" hidden="1">
      <c r="A200" s="45"/>
      <c r="B200" s="46"/>
      <c r="C200" s="159" t="s">
        <v>92</v>
      </c>
      <c r="D200" s="25" t="s">
        <v>93</v>
      </c>
      <c r="E200" s="26"/>
      <c r="F200" s="26"/>
    </row>
    <row r="201" spans="1:6" s="22" customFormat="1" ht="17.25" customHeight="1" hidden="1">
      <c r="A201" s="45"/>
      <c r="B201" s="46"/>
      <c r="C201" s="159" t="s">
        <v>94</v>
      </c>
      <c r="D201" s="25" t="s">
        <v>95</v>
      </c>
      <c r="E201" s="26"/>
      <c r="F201" s="26"/>
    </row>
    <row r="202" spans="1:6" s="22" customFormat="1" ht="17.25" customHeight="1" hidden="1">
      <c r="A202" s="45"/>
      <c r="B202" s="46"/>
      <c r="C202" s="159" t="s">
        <v>133</v>
      </c>
      <c r="D202" s="25" t="s">
        <v>134</v>
      </c>
      <c r="E202" s="26"/>
      <c r="F202" s="26"/>
    </row>
    <row r="203" spans="1:6" s="22" customFormat="1" ht="17.25" customHeight="1" hidden="1">
      <c r="A203" s="45"/>
      <c r="B203" s="46"/>
      <c r="C203" s="160" t="s">
        <v>96</v>
      </c>
      <c r="D203" s="25" t="s">
        <v>97</v>
      </c>
      <c r="E203" s="26"/>
      <c r="F203" s="26"/>
    </row>
    <row r="204" spans="1:6" s="16" customFormat="1" ht="52.5" customHeight="1" hidden="1">
      <c r="A204" s="58"/>
      <c r="B204" s="30">
        <v>75109</v>
      </c>
      <c r="C204" s="148"/>
      <c r="D204" s="85" t="s">
        <v>392</v>
      </c>
      <c r="E204" s="31">
        <f>E205</f>
        <v>0</v>
      </c>
      <c r="F204" s="31">
        <f>F205</f>
        <v>0</v>
      </c>
    </row>
    <row r="205" spans="1:6" s="22" customFormat="1" ht="18" customHeight="1" hidden="1">
      <c r="A205" s="151"/>
      <c r="B205" s="164"/>
      <c r="C205" s="255"/>
      <c r="D205" s="174" t="s">
        <v>394</v>
      </c>
      <c r="E205" s="100">
        <f>SUM(E223:E224)</f>
        <v>0</v>
      </c>
      <c r="F205" s="100">
        <f>SUM(F223:F224)</f>
        <v>0</v>
      </c>
    </row>
    <row r="206" spans="1:6" s="16" customFormat="1" ht="27.75" customHeight="1" hidden="1">
      <c r="A206" s="166"/>
      <c r="B206" s="167"/>
      <c r="C206" s="241"/>
      <c r="D206" s="844" t="s">
        <v>353</v>
      </c>
      <c r="E206" s="844"/>
      <c r="F206" s="845"/>
    </row>
    <row r="207" spans="1:6" s="22" customFormat="1" ht="17.25" customHeight="1" hidden="1">
      <c r="A207" s="45"/>
      <c r="B207" s="46"/>
      <c r="C207" s="159" t="s">
        <v>165</v>
      </c>
      <c r="D207" s="25" t="s">
        <v>166</v>
      </c>
      <c r="E207" s="26"/>
      <c r="F207" s="26"/>
    </row>
    <row r="208" spans="1:6" s="22" customFormat="1" ht="17.25" customHeight="1" hidden="1">
      <c r="A208" s="45"/>
      <c r="B208" s="46"/>
      <c r="C208" s="159" t="s">
        <v>88</v>
      </c>
      <c r="D208" s="25" t="s">
        <v>89</v>
      </c>
      <c r="E208" s="26"/>
      <c r="F208" s="26"/>
    </row>
    <row r="209" spans="1:6" s="22" customFormat="1" ht="17.25" customHeight="1" hidden="1">
      <c r="A209" s="45"/>
      <c r="B209" s="46"/>
      <c r="C209" s="159" t="s">
        <v>90</v>
      </c>
      <c r="D209" s="25" t="s">
        <v>91</v>
      </c>
      <c r="E209" s="26"/>
      <c r="F209" s="26"/>
    </row>
    <row r="210" spans="1:6" s="22" customFormat="1" ht="17.25" customHeight="1" hidden="1">
      <c r="A210" s="45"/>
      <c r="B210" s="46"/>
      <c r="C210" s="159" t="s">
        <v>92</v>
      </c>
      <c r="D210" s="25" t="s">
        <v>93</v>
      </c>
      <c r="E210" s="26"/>
      <c r="F210" s="26"/>
    </row>
    <row r="211" spans="1:6" s="22" customFormat="1" ht="17.25" customHeight="1" hidden="1">
      <c r="A211" s="45"/>
      <c r="B211" s="46"/>
      <c r="C211" s="159" t="s">
        <v>94</v>
      </c>
      <c r="D211" s="25" t="s">
        <v>95</v>
      </c>
      <c r="E211" s="26"/>
      <c r="F211" s="26"/>
    </row>
    <row r="212" spans="1:6" s="22" customFormat="1" ht="17.25" customHeight="1" hidden="1">
      <c r="A212" s="45"/>
      <c r="B212" s="46"/>
      <c r="C212" s="159" t="s">
        <v>133</v>
      </c>
      <c r="D212" s="25" t="s">
        <v>134</v>
      </c>
      <c r="E212" s="26"/>
      <c r="F212" s="26"/>
    </row>
    <row r="213" spans="1:6" s="22" customFormat="1" ht="17.25" customHeight="1" hidden="1" thickBot="1">
      <c r="A213" s="45"/>
      <c r="B213" s="46"/>
      <c r="C213" s="160" t="s">
        <v>96</v>
      </c>
      <c r="D213" s="25" t="s">
        <v>97</v>
      </c>
      <c r="E213" s="26"/>
      <c r="F213" s="26"/>
    </row>
    <row r="214" spans="1:6" s="11" customFormat="1" ht="23.25" customHeight="1" hidden="1" thickBot="1">
      <c r="A214" s="264">
        <v>752</v>
      </c>
      <c r="B214" s="51"/>
      <c r="C214" s="9"/>
      <c r="D214" s="74" t="s">
        <v>196</v>
      </c>
      <c r="E214" s="10">
        <f>E215</f>
        <v>0</v>
      </c>
      <c r="F214" s="10">
        <f>F215</f>
        <v>0</v>
      </c>
    </row>
    <row r="215" spans="1:6" s="16" customFormat="1" ht="23.25" customHeight="1" hidden="1">
      <c r="A215" s="53"/>
      <c r="B215" s="77">
        <v>75212</v>
      </c>
      <c r="C215" s="77"/>
      <c r="D215" s="78" t="s">
        <v>197</v>
      </c>
      <c r="E215" s="79">
        <f>SUM(E216:E220)-E218</f>
        <v>0</v>
      </c>
      <c r="F215" s="79">
        <f>SUM(F216:F220)-F218</f>
        <v>0</v>
      </c>
    </row>
    <row r="216" spans="1:6" s="22" customFormat="1" ht="51" hidden="1">
      <c r="A216" s="40"/>
      <c r="B216" s="80"/>
      <c r="C216" s="70" t="s">
        <v>160</v>
      </c>
      <c r="D216" s="81" t="s">
        <v>161</v>
      </c>
      <c r="E216" s="72"/>
      <c r="F216" s="72"/>
    </row>
    <row r="217" spans="1:6" s="22" customFormat="1" ht="12.75" customHeight="1" hidden="1">
      <c r="A217" s="151"/>
      <c r="B217" s="46"/>
      <c r="C217" s="47"/>
      <c r="D217" s="48"/>
      <c r="E217" s="49"/>
      <c r="F217" s="49"/>
    </row>
    <row r="218" spans="1:6" s="6" customFormat="1" ht="7.5" customHeight="1" hidden="1">
      <c r="A218" s="50">
        <v>1</v>
      </c>
      <c r="B218" s="50">
        <v>2</v>
      </c>
      <c r="C218" s="50">
        <v>3</v>
      </c>
      <c r="D218" s="50">
        <v>4</v>
      </c>
      <c r="E218" s="50">
        <v>5</v>
      </c>
      <c r="F218" s="50">
        <v>6</v>
      </c>
    </row>
    <row r="219" spans="1:6" s="22" customFormat="1" ht="38.25" hidden="1">
      <c r="A219" s="82"/>
      <c r="B219" s="83"/>
      <c r="C219" s="42" t="s">
        <v>140</v>
      </c>
      <c r="D219" s="43" t="s">
        <v>141</v>
      </c>
      <c r="E219" s="44"/>
      <c r="F219" s="44"/>
    </row>
    <row r="220" spans="1:6" s="22" customFormat="1" ht="16.5" customHeight="1" hidden="1">
      <c r="A220" s="73"/>
      <c r="B220" s="84"/>
      <c r="C220" s="38" t="s">
        <v>96</v>
      </c>
      <c r="D220" s="39" t="s">
        <v>97</v>
      </c>
      <c r="E220" s="21"/>
      <c r="F220" s="21"/>
    </row>
    <row r="221" spans="1:6" ht="12.75" customHeight="1" hidden="1">
      <c r="A221" s="3"/>
      <c r="B221" s="3"/>
      <c r="C221" s="3"/>
      <c r="D221" s="3"/>
      <c r="E221" s="3"/>
      <c r="F221" s="3"/>
    </row>
    <row r="222" spans="1:6" s="6" customFormat="1" ht="7.5" customHeight="1" hidden="1">
      <c r="A222" s="50">
        <v>1</v>
      </c>
      <c r="B222" s="50">
        <v>2</v>
      </c>
      <c r="C222" s="50">
        <v>3</v>
      </c>
      <c r="D222" s="50">
        <v>3</v>
      </c>
      <c r="E222" s="50">
        <v>4</v>
      </c>
      <c r="F222" s="50">
        <v>5</v>
      </c>
    </row>
    <row r="223" spans="1:6" s="16" customFormat="1" ht="15.75" customHeight="1" hidden="1">
      <c r="A223" s="144"/>
      <c r="B223" s="141"/>
      <c r="C223" s="219"/>
      <c r="D223" s="229" t="s">
        <v>391</v>
      </c>
      <c r="E223" s="230"/>
      <c r="F223" s="286"/>
    </row>
    <row r="224" spans="1:6" s="16" customFormat="1" ht="15.75" customHeight="1" hidden="1" thickBot="1">
      <c r="A224" s="166"/>
      <c r="B224" s="167"/>
      <c r="C224" s="191"/>
      <c r="D224" s="253" t="s">
        <v>308</v>
      </c>
      <c r="E224" s="266"/>
      <c r="F224" s="338"/>
    </row>
    <row r="225" spans="1:7" s="11" customFormat="1" ht="33.75" customHeight="1" hidden="1" thickBot="1">
      <c r="A225" s="76">
        <v>754</v>
      </c>
      <c r="B225" s="836" t="s">
        <v>198</v>
      </c>
      <c r="C225" s="837"/>
      <c r="D225" s="838"/>
      <c r="E225" s="10">
        <f>E251</f>
        <v>0</v>
      </c>
      <c r="F225" s="10">
        <f>F251</f>
        <v>0</v>
      </c>
      <c r="G225" s="57">
        <f>E225-F225</f>
        <v>0</v>
      </c>
    </row>
    <row r="226" spans="1:6" s="16" customFormat="1" ht="21" customHeight="1" hidden="1">
      <c r="A226" s="58"/>
      <c r="B226" s="14">
        <v>75403</v>
      </c>
      <c r="C226" s="832" t="s">
        <v>199</v>
      </c>
      <c r="D226" s="833"/>
      <c r="E226" s="15">
        <f>E227</f>
        <v>0</v>
      </c>
      <c r="F226" s="15">
        <f>F227</f>
        <v>0</v>
      </c>
    </row>
    <row r="227" spans="1:6" s="22" customFormat="1" ht="15.75" customHeight="1" hidden="1">
      <c r="A227" s="151"/>
      <c r="B227" s="46"/>
      <c r="C227" s="158"/>
      <c r="D227" s="174" t="s">
        <v>300</v>
      </c>
      <c r="E227" s="100">
        <f>E228+E229</f>
        <v>0</v>
      </c>
      <c r="F227" s="100">
        <f>F228+F229</f>
        <v>0</v>
      </c>
    </row>
    <row r="228" spans="1:6" s="16" customFormat="1" ht="15.75" customHeight="1" hidden="1">
      <c r="A228" s="144"/>
      <c r="B228" s="141"/>
      <c r="C228" s="142"/>
      <c r="D228" s="218" t="s">
        <v>333</v>
      </c>
      <c r="E228" s="212"/>
      <c r="F228" s="242"/>
    </row>
    <row r="229" spans="1:6" s="16" customFormat="1" ht="15.75" customHeight="1" hidden="1">
      <c r="A229" s="166"/>
      <c r="B229" s="167"/>
      <c r="C229" s="241"/>
      <c r="D229" s="259" t="s">
        <v>334</v>
      </c>
      <c r="E229" s="240"/>
      <c r="F229" s="240"/>
    </row>
    <row r="230" spans="1:6" s="22" customFormat="1" ht="18.75" customHeight="1" hidden="1">
      <c r="A230" s="151"/>
      <c r="B230" s="222"/>
      <c r="C230" s="132" t="s">
        <v>327</v>
      </c>
      <c r="D230" s="258" t="s">
        <v>328</v>
      </c>
      <c r="E230" s="44"/>
      <c r="F230" s="44"/>
    </row>
    <row r="231" spans="1:6" s="22" customFormat="1" ht="18.75" customHeight="1" hidden="1">
      <c r="A231" s="151"/>
      <c r="B231" s="222"/>
      <c r="C231" s="38" t="s">
        <v>94</v>
      </c>
      <c r="D231" s="39" t="s">
        <v>95</v>
      </c>
      <c r="E231" s="21"/>
      <c r="F231" s="21"/>
    </row>
    <row r="232" spans="1:6" s="16" customFormat="1" ht="21" customHeight="1" hidden="1">
      <c r="A232" s="144"/>
      <c r="B232" s="30">
        <v>75412</v>
      </c>
      <c r="C232" s="834" t="s">
        <v>200</v>
      </c>
      <c r="D232" s="835"/>
      <c r="E232" s="31">
        <f>E241</f>
        <v>0</v>
      </c>
      <c r="F232" s="31">
        <f>F241</f>
        <v>0</v>
      </c>
    </row>
    <row r="233" spans="1:6" s="22" customFormat="1" ht="38.25" hidden="1">
      <c r="A233" s="151"/>
      <c r="B233" s="161"/>
      <c r="C233" s="157" t="s">
        <v>140</v>
      </c>
      <c r="D233" s="43" t="s">
        <v>141</v>
      </c>
      <c r="E233" s="44"/>
      <c r="F233" s="44"/>
    </row>
    <row r="234" spans="1:6" s="22" customFormat="1" ht="16.5" customHeight="1" hidden="1">
      <c r="A234" s="151"/>
      <c r="B234" s="46"/>
      <c r="C234" s="158" t="s">
        <v>165</v>
      </c>
      <c r="D234" s="20" t="s">
        <v>166</v>
      </c>
      <c r="E234" s="21"/>
      <c r="F234" s="21"/>
    </row>
    <row r="235" spans="1:6" s="22" customFormat="1" ht="16.5" customHeight="1" hidden="1">
      <c r="A235" s="151"/>
      <c r="B235" s="46"/>
      <c r="C235" s="159" t="s">
        <v>88</v>
      </c>
      <c r="D235" s="25" t="s">
        <v>89</v>
      </c>
      <c r="E235" s="26"/>
      <c r="F235" s="26"/>
    </row>
    <row r="236" spans="1:6" s="22" customFormat="1" ht="16.5" customHeight="1" hidden="1">
      <c r="A236" s="151"/>
      <c r="B236" s="46"/>
      <c r="C236" s="159" t="s">
        <v>92</v>
      </c>
      <c r="D236" s="25" t="s">
        <v>93</v>
      </c>
      <c r="E236" s="26"/>
      <c r="F236" s="26"/>
    </row>
    <row r="237" spans="1:6" s="22" customFormat="1" ht="16.5" customHeight="1" hidden="1">
      <c r="A237" s="151"/>
      <c r="B237" s="46"/>
      <c r="C237" s="159" t="s">
        <v>94</v>
      </c>
      <c r="D237" s="25" t="s">
        <v>95</v>
      </c>
      <c r="E237" s="26"/>
      <c r="F237" s="26"/>
    </row>
    <row r="238" spans="1:6" s="22" customFormat="1" ht="16.5" customHeight="1" hidden="1">
      <c r="A238" s="151"/>
      <c r="B238" s="46"/>
      <c r="C238" s="159" t="s">
        <v>167</v>
      </c>
      <c r="D238" s="25" t="s">
        <v>168</v>
      </c>
      <c r="E238" s="26"/>
      <c r="F238" s="26"/>
    </row>
    <row r="239" spans="1:6" s="22" customFormat="1" ht="16.5" customHeight="1" hidden="1">
      <c r="A239" s="151"/>
      <c r="B239" s="46"/>
      <c r="C239" s="159" t="s">
        <v>133</v>
      </c>
      <c r="D239" s="25" t="s">
        <v>134</v>
      </c>
      <c r="E239" s="26"/>
      <c r="F239" s="26"/>
    </row>
    <row r="240" spans="1:6" s="22" customFormat="1" ht="16.5" customHeight="1" hidden="1">
      <c r="A240" s="151"/>
      <c r="B240" s="46"/>
      <c r="C240" s="160" t="s">
        <v>142</v>
      </c>
      <c r="D240" s="25" t="s">
        <v>143</v>
      </c>
      <c r="E240" s="26"/>
      <c r="F240" s="26"/>
    </row>
    <row r="241" spans="1:6" s="22" customFormat="1" ht="19.5" customHeight="1" hidden="1">
      <c r="A241" s="151"/>
      <c r="B241" s="46"/>
      <c r="C241" s="158"/>
      <c r="D241" s="174" t="s">
        <v>300</v>
      </c>
      <c r="E241" s="100">
        <f>SUM(E242:E243)</f>
        <v>0</v>
      </c>
      <c r="F241" s="100">
        <f>SUM(F242:F243)</f>
        <v>0</v>
      </c>
    </row>
    <row r="242" spans="1:6" s="16" customFormat="1" ht="15.75" customHeight="1" hidden="1">
      <c r="A242" s="144"/>
      <c r="B242" s="141"/>
      <c r="C242" s="219"/>
      <c r="D242" s="229" t="s">
        <v>391</v>
      </c>
      <c r="E242" s="230"/>
      <c r="F242" s="286"/>
    </row>
    <row r="243" spans="1:6" s="16" customFormat="1" ht="15.75" customHeight="1" hidden="1">
      <c r="A243" s="144"/>
      <c r="B243" s="141"/>
      <c r="C243" s="219"/>
      <c r="D243" s="291" t="s">
        <v>308</v>
      </c>
      <c r="E243" s="212"/>
      <c r="F243" s="242"/>
    </row>
    <row r="244" spans="1:6" s="22" customFormat="1" ht="18" customHeight="1" hidden="1">
      <c r="A244" s="151"/>
      <c r="B244" s="46"/>
      <c r="C244" s="159" t="s">
        <v>107</v>
      </c>
      <c r="D244" s="174" t="s">
        <v>299</v>
      </c>
      <c r="E244" s="100">
        <f>E245</f>
        <v>0</v>
      </c>
      <c r="F244" s="100">
        <f>F245</f>
        <v>0</v>
      </c>
    </row>
    <row r="245" spans="1:6" s="22" customFormat="1" ht="18.75" customHeight="1" hidden="1">
      <c r="A245" s="250"/>
      <c r="B245" s="251"/>
      <c r="C245" s="252" t="s">
        <v>190</v>
      </c>
      <c r="D245" s="253" t="s">
        <v>393</v>
      </c>
      <c r="E245" s="100"/>
      <c r="F245" s="326"/>
    </row>
    <row r="246" spans="1:6" s="22" customFormat="1" ht="22.5" customHeight="1" hidden="1">
      <c r="A246" s="151"/>
      <c r="B246" s="46"/>
      <c r="C246" s="42" t="s">
        <v>96</v>
      </c>
      <c r="D246" s="221" t="s">
        <v>97</v>
      </c>
      <c r="E246" s="44"/>
      <c r="F246" s="44"/>
    </row>
    <row r="247" spans="1:6" s="22" customFormat="1" ht="16.5" customHeight="1" hidden="1">
      <c r="A247" s="151"/>
      <c r="B247" s="46"/>
      <c r="C247" s="158" t="s">
        <v>169</v>
      </c>
      <c r="D247" s="20" t="s">
        <v>170</v>
      </c>
      <c r="E247" s="21"/>
      <c r="F247" s="21"/>
    </row>
    <row r="248" spans="1:6" s="22" customFormat="1" ht="16.5" customHeight="1" hidden="1">
      <c r="A248" s="151"/>
      <c r="B248" s="46"/>
      <c r="C248" s="159" t="s">
        <v>137</v>
      </c>
      <c r="D248" s="25" t="s">
        <v>138</v>
      </c>
      <c r="E248" s="26"/>
      <c r="F248" s="26"/>
    </row>
    <row r="249" spans="1:6" s="22" customFormat="1" ht="16.5" customHeight="1" hidden="1">
      <c r="A249" s="151"/>
      <c r="B249" s="46"/>
      <c r="C249" s="159" t="s">
        <v>107</v>
      </c>
      <c r="D249" s="133" t="s">
        <v>299</v>
      </c>
      <c r="E249" s="26"/>
      <c r="F249" s="26"/>
    </row>
    <row r="250" spans="1:6" s="22" customFormat="1" ht="15.75" customHeight="1" hidden="1">
      <c r="A250" s="151"/>
      <c r="B250" s="46"/>
      <c r="C250" s="160" t="s">
        <v>190</v>
      </c>
      <c r="D250" s="134" t="s">
        <v>74</v>
      </c>
      <c r="E250" s="26"/>
      <c r="F250" s="136"/>
    </row>
    <row r="251" spans="1:6" s="16" customFormat="1" ht="21" customHeight="1" hidden="1">
      <c r="A251" s="144"/>
      <c r="B251" s="288">
        <v>75414</v>
      </c>
      <c r="C251" s="148"/>
      <c r="D251" s="85" t="s">
        <v>201</v>
      </c>
      <c r="E251" s="31">
        <f>E252</f>
        <v>0</v>
      </c>
      <c r="F251" s="31">
        <f>F252</f>
        <v>0</v>
      </c>
    </row>
    <row r="252" spans="1:6" s="22" customFormat="1" ht="17.25" customHeight="1" hidden="1">
      <c r="A252" s="151"/>
      <c r="B252" s="46"/>
      <c r="C252" s="158"/>
      <c r="D252" s="232" t="s">
        <v>313</v>
      </c>
      <c r="E252" s="44"/>
      <c r="F252" s="44"/>
    </row>
    <row r="253" spans="1:7" s="206" customFormat="1" ht="15.75" customHeight="1" hidden="1">
      <c r="A253" s="151"/>
      <c r="B253" s="46"/>
      <c r="C253" s="204"/>
      <c r="D253" s="342"/>
      <c r="E253" s="212"/>
      <c r="F253" s="345"/>
      <c r="G253" s="205"/>
    </row>
    <row r="254" spans="1:7" s="206" customFormat="1" ht="15.75" customHeight="1" hidden="1">
      <c r="A254" s="151"/>
      <c r="B254" s="46"/>
      <c r="C254" s="204"/>
      <c r="D254" s="342"/>
      <c r="E254" s="212"/>
      <c r="F254" s="345"/>
      <c r="G254" s="205"/>
    </row>
    <row r="255" spans="1:6" s="22" customFormat="1" ht="51" hidden="1">
      <c r="A255" s="151"/>
      <c r="B255" s="164"/>
      <c r="C255" s="158" t="s">
        <v>160</v>
      </c>
      <c r="D255" s="59" t="s">
        <v>161</v>
      </c>
      <c r="E255" s="37"/>
      <c r="F255" s="21"/>
    </row>
    <row r="256" spans="1:6" s="22" customFormat="1" ht="19.5" customHeight="1" hidden="1">
      <c r="A256" s="151"/>
      <c r="B256" s="164"/>
      <c r="C256" s="159" t="s">
        <v>94</v>
      </c>
      <c r="D256" s="36" t="s">
        <v>95</v>
      </c>
      <c r="E256" s="34"/>
      <c r="F256" s="26"/>
    </row>
    <row r="257" spans="1:6" s="22" customFormat="1" ht="19.5" customHeight="1" hidden="1">
      <c r="A257" s="151"/>
      <c r="B257" s="164"/>
      <c r="C257" s="159" t="s">
        <v>96</v>
      </c>
      <c r="D257" s="36" t="s">
        <v>97</v>
      </c>
      <c r="E257" s="34"/>
      <c r="F257" s="26"/>
    </row>
    <row r="258" spans="1:6" s="22" customFormat="1" ht="25.5" hidden="1">
      <c r="A258" s="151"/>
      <c r="B258" s="164"/>
      <c r="C258" s="159" t="s">
        <v>184</v>
      </c>
      <c r="D258" s="36" t="s">
        <v>185</v>
      </c>
      <c r="E258" s="34"/>
      <c r="F258" s="26"/>
    </row>
    <row r="259" spans="1:6" s="22" customFormat="1" ht="25.5" hidden="1">
      <c r="A259" s="151"/>
      <c r="B259" s="164"/>
      <c r="C259" s="160" t="s">
        <v>186</v>
      </c>
      <c r="D259" s="33" t="s">
        <v>187</v>
      </c>
      <c r="E259" s="26"/>
      <c r="F259" s="26"/>
    </row>
    <row r="260" spans="1:6" s="16" customFormat="1" ht="21" customHeight="1" hidden="1">
      <c r="A260" s="144"/>
      <c r="B260" s="141">
        <v>75495</v>
      </c>
      <c r="C260" s="148"/>
      <c r="D260" s="85" t="s">
        <v>120</v>
      </c>
      <c r="E260" s="31">
        <f>E261</f>
        <v>0</v>
      </c>
      <c r="F260" s="31">
        <f>F261</f>
        <v>0</v>
      </c>
    </row>
    <row r="261" spans="1:6" s="22" customFormat="1" ht="19.5" customHeight="1" hidden="1" thickBot="1">
      <c r="A261" s="151"/>
      <c r="B261" s="164"/>
      <c r="C261" s="155" t="s">
        <v>94</v>
      </c>
      <c r="D261" s="39" t="s">
        <v>95</v>
      </c>
      <c r="E261" s="21"/>
      <c r="F261" s="21"/>
    </row>
    <row r="262" spans="1:6" s="11" customFormat="1" ht="60.75" customHeight="1" hidden="1" thickBot="1">
      <c r="A262" s="263">
        <v>756</v>
      </c>
      <c r="B262" s="836" t="s">
        <v>202</v>
      </c>
      <c r="C262" s="837"/>
      <c r="D262" s="838"/>
      <c r="E262" s="10">
        <f>E263</f>
        <v>0</v>
      </c>
      <c r="F262" s="153">
        <f>F263</f>
        <v>0</v>
      </c>
    </row>
    <row r="263" spans="1:6" s="16" customFormat="1" ht="28.5" hidden="1">
      <c r="A263" s="359"/>
      <c r="B263" s="14">
        <v>75647</v>
      </c>
      <c r="C263" s="29"/>
      <c r="D263" s="85" t="s">
        <v>232</v>
      </c>
      <c r="E263" s="31">
        <f>E264</f>
        <v>0</v>
      </c>
      <c r="F263" s="31">
        <f>F264</f>
        <v>0</v>
      </c>
    </row>
    <row r="264" spans="1:6" s="22" customFormat="1" ht="19.5" customHeight="1" hidden="1">
      <c r="A264" s="151"/>
      <c r="B264" s="46"/>
      <c r="C264" s="158"/>
      <c r="D264" s="174" t="s">
        <v>313</v>
      </c>
      <c r="E264" s="100"/>
      <c r="F264" s="100"/>
    </row>
    <row r="265" spans="1:6" s="22" customFormat="1" ht="17.25" customHeight="1" hidden="1">
      <c r="A265" s="45"/>
      <c r="B265" s="164"/>
      <c r="C265" s="158" t="s">
        <v>233</v>
      </c>
      <c r="D265" s="61" t="s">
        <v>234</v>
      </c>
      <c r="E265" s="37"/>
      <c r="F265" s="21"/>
    </row>
    <row r="266" spans="1:6" s="22" customFormat="1" ht="17.25" customHeight="1" hidden="1">
      <c r="A266" s="45"/>
      <c r="B266" s="164"/>
      <c r="C266" s="159" t="s">
        <v>88</v>
      </c>
      <c r="D266" s="62" t="s">
        <v>235</v>
      </c>
      <c r="E266" s="34"/>
      <c r="F266" s="26"/>
    </row>
    <row r="267" spans="1:6" s="22" customFormat="1" ht="17.25" customHeight="1" hidden="1">
      <c r="A267" s="45"/>
      <c r="B267" s="164"/>
      <c r="C267" s="159" t="s">
        <v>90</v>
      </c>
      <c r="D267" s="62" t="s">
        <v>91</v>
      </c>
      <c r="E267" s="34"/>
      <c r="F267" s="26"/>
    </row>
    <row r="268" spans="1:6" s="22" customFormat="1" ht="17.25" customHeight="1" hidden="1">
      <c r="A268" s="45"/>
      <c r="B268" s="164"/>
      <c r="C268" s="159" t="s">
        <v>92</v>
      </c>
      <c r="D268" s="62" t="s">
        <v>93</v>
      </c>
      <c r="E268" s="34"/>
      <c r="F268" s="26"/>
    </row>
    <row r="269" spans="1:6" s="22" customFormat="1" ht="17.25" customHeight="1" hidden="1">
      <c r="A269" s="45"/>
      <c r="B269" s="164"/>
      <c r="C269" s="159" t="s">
        <v>94</v>
      </c>
      <c r="D269" s="62" t="s">
        <v>95</v>
      </c>
      <c r="E269" s="34"/>
      <c r="F269" s="26"/>
    </row>
    <row r="270" spans="1:6" s="22" customFormat="1" ht="17.25" customHeight="1" hidden="1" thickBot="1">
      <c r="A270" s="45"/>
      <c r="B270" s="164"/>
      <c r="C270" s="160" t="s">
        <v>96</v>
      </c>
      <c r="D270" s="25" t="s">
        <v>97</v>
      </c>
      <c r="E270" s="26"/>
      <c r="F270" s="26"/>
    </row>
    <row r="271" spans="1:6" s="22" customFormat="1" ht="25.5" customHeight="1" hidden="1" thickBot="1">
      <c r="A271" s="268">
        <v>757</v>
      </c>
      <c r="B271" s="839" t="s">
        <v>236</v>
      </c>
      <c r="C271" s="840"/>
      <c r="D271" s="841"/>
      <c r="E271" s="10">
        <f>E272</f>
        <v>0</v>
      </c>
      <c r="F271" s="153">
        <f>F272</f>
        <v>0</v>
      </c>
    </row>
    <row r="272" spans="1:6" s="22" customFormat="1" ht="30.75" customHeight="1" hidden="1">
      <c r="A272" s="151"/>
      <c r="B272" s="55">
        <v>75702</v>
      </c>
      <c r="C272" s="157"/>
      <c r="D272" s="122" t="s">
        <v>237</v>
      </c>
      <c r="E272" s="44">
        <f>E273</f>
        <v>0</v>
      </c>
      <c r="F272" s="44">
        <f>F273</f>
        <v>0</v>
      </c>
    </row>
    <row r="273" spans="1:6" s="22" customFormat="1" ht="21" customHeight="1" hidden="1">
      <c r="A273" s="151"/>
      <c r="B273" s="146"/>
      <c r="C273" s="38" t="s">
        <v>96</v>
      </c>
      <c r="D273" s="174" t="s">
        <v>313</v>
      </c>
      <c r="E273" s="100"/>
      <c r="F273" s="100"/>
    </row>
    <row r="274" spans="1:6" s="16" customFormat="1" ht="17.25" customHeight="1" hidden="1">
      <c r="A274" s="144"/>
      <c r="B274" s="141"/>
      <c r="C274" s="142"/>
      <c r="D274" s="280" t="s">
        <v>374</v>
      </c>
      <c r="E274" s="284"/>
      <c r="F274" s="156"/>
    </row>
    <row r="275" spans="1:6" s="16" customFormat="1" ht="17.25" customHeight="1" hidden="1">
      <c r="A275" s="166"/>
      <c r="B275" s="167"/>
      <c r="C275" s="241"/>
      <c r="D275" s="309" t="s">
        <v>375</v>
      </c>
      <c r="E275" s="287"/>
      <c r="F275" s="290"/>
    </row>
    <row r="276" spans="1:6" s="22" customFormat="1" ht="20.25" customHeight="1" hidden="1">
      <c r="A276" s="151"/>
      <c r="B276" s="161"/>
      <c r="C276" s="307" t="s">
        <v>96</v>
      </c>
      <c r="D276" s="94" t="s">
        <v>97</v>
      </c>
      <c r="E276" s="21"/>
      <c r="F276" s="21"/>
    </row>
    <row r="277" spans="1:6" s="22" customFormat="1" ht="42.75" hidden="1">
      <c r="A277" s="151"/>
      <c r="B277" s="161"/>
      <c r="C277" s="308" t="s">
        <v>238</v>
      </c>
      <c r="D277" s="97" t="s">
        <v>239</v>
      </c>
      <c r="E277" s="72"/>
      <c r="F277" s="72"/>
    </row>
    <row r="278" spans="1:6" s="22" customFormat="1" ht="28.5" hidden="1">
      <c r="A278" s="151"/>
      <c r="B278" s="161"/>
      <c r="C278" s="308" t="s">
        <v>238</v>
      </c>
      <c r="D278" s="97" t="s">
        <v>373</v>
      </c>
      <c r="E278" s="72"/>
      <c r="F278" s="72"/>
    </row>
    <row r="279" spans="1:6" s="22" customFormat="1" ht="15" customHeight="1" hidden="1">
      <c r="A279" s="151"/>
      <c r="B279" s="46"/>
      <c r="C279" s="47"/>
      <c r="D279" s="48"/>
      <c r="E279" s="49"/>
      <c r="F279" s="49"/>
    </row>
    <row r="280" spans="1:6" s="6" customFormat="1" ht="7.5" customHeight="1" hidden="1" thickBot="1">
      <c r="A280" s="65">
        <v>1</v>
      </c>
      <c r="B280" s="65">
        <v>2</v>
      </c>
      <c r="C280" s="65">
        <v>3</v>
      </c>
      <c r="D280" s="65">
        <v>4</v>
      </c>
      <c r="E280" s="65">
        <v>5</v>
      </c>
      <c r="F280" s="65">
        <v>6</v>
      </c>
    </row>
    <row r="281" spans="1:6" s="22" customFormat="1" ht="21.75" customHeight="1" hidden="1" thickBot="1">
      <c r="A281" s="54">
        <v>758</v>
      </c>
      <c r="B281" s="88"/>
      <c r="C281" s="89"/>
      <c r="D281" s="9" t="s">
        <v>240</v>
      </c>
      <c r="E281" s="10">
        <f>E282</f>
        <v>0</v>
      </c>
      <c r="F281" s="153">
        <f>F282</f>
        <v>0</v>
      </c>
    </row>
    <row r="282" spans="1:6" s="22" customFormat="1" ht="21" customHeight="1" hidden="1">
      <c r="A282" s="151"/>
      <c r="B282" s="55">
        <v>75818</v>
      </c>
      <c r="C282" s="157"/>
      <c r="D282" s="87" t="s">
        <v>246</v>
      </c>
      <c r="E282" s="44">
        <f>E283</f>
        <v>0</v>
      </c>
      <c r="F282" s="44">
        <f>F283</f>
        <v>0</v>
      </c>
    </row>
    <row r="283" spans="1:6" s="22" customFormat="1" ht="20.25" customHeight="1" hidden="1">
      <c r="A283" s="151"/>
      <c r="B283" s="161"/>
      <c r="C283" s="185" t="s">
        <v>247</v>
      </c>
      <c r="D283" s="94" t="s">
        <v>248</v>
      </c>
      <c r="E283" s="21"/>
      <c r="F283" s="21"/>
    </row>
    <row r="284" spans="1:6" s="22" customFormat="1" ht="28.5" hidden="1">
      <c r="A284" s="73"/>
      <c r="B284" s="55">
        <v>75831</v>
      </c>
      <c r="C284" s="99"/>
      <c r="D284" s="85" t="s">
        <v>249</v>
      </c>
      <c r="E284" s="100">
        <f>E285</f>
        <v>0</v>
      </c>
      <c r="F284" s="100">
        <f>F285</f>
        <v>0</v>
      </c>
    </row>
    <row r="285" spans="1:6" s="22" customFormat="1" ht="20.25" customHeight="1" hidden="1" thickBot="1">
      <c r="A285" s="17"/>
      <c r="B285" s="68"/>
      <c r="C285" s="98" t="s">
        <v>242</v>
      </c>
      <c r="D285" s="94" t="s">
        <v>243</v>
      </c>
      <c r="E285" s="21"/>
      <c r="F285" s="21"/>
    </row>
    <row r="286" spans="1:7" s="11" customFormat="1" ht="21" customHeight="1" hidden="1" thickBot="1">
      <c r="A286" s="76">
        <v>801</v>
      </c>
      <c r="B286" s="839" t="s">
        <v>250</v>
      </c>
      <c r="C286" s="840"/>
      <c r="D286" s="841"/>
      <c r="E286" s="10">
        <f>E287+E315+E344+E354+E378+E403</f>
        <v>0</v>
      </c>
      <c r="F286" s="10">
        <f>F287+F315+F344+F354+F378+F403</f>
        <v>0</v>
      </c>
      <c r="G286" s="57">
        <f>E286-F286</f>
        <v>0</v>
      </c>
    </row>
    <row r="287" spans="1:6" s="16" customFormat="1" ht="18" customHeight="1" hidden="1">
      <c r="A287" s="144"/>
      <c r="B287" s="14">
        <v>80101</v>
      </c>
      <c r="C287" s="830" t="s">
        <v>251</v>
      </c>
      <c r="D287" s="831"/>
      <c r="E287" s="56">
        <f>E288</f>
        <v>0</v>
      </c>
      <c r="F287" s="56">
        <f>F288</f>
        <v>0</v>
      </c>
    </row>
    <row r="288" spans="1:6" s="16" customFormat="1" ht="18.75" customHeight="1" hidden="1">
      <c r="A288" s="144"/>
      <c r="B288" s="141"/>
      <c r="C288" s="145"/>
      <c r="D288" s="182" t="s">
        <v>300</v>
      </c>
      <c r="E288" s="31">
        <f>E289+E292</f>
        <v>0</v>
      </c>
      <c r="F288" s="31"/>
    </row>
    <row r="289" spans="1:6" s="16" customFormat="1" ht="16.5" customHeight="1" hidden="1">
      <c r="A289" s="144"/>
      <c r="B289" s="141"/>
      <c r="C289" s="219"/>
      <c r="D289" s="353" t="s">
        <v>301</v>
      </c>
      <c r="E289" s="351">
        <f>E291</f>
        <v>0</v>
      </c>
      <c r="F289" s="331"/>
    </row>
    <row r="290" spans="1:6" s="16" customFormat="1" ht="15.75" customHeight="1" hidden="1">
      <c r="A290" s="144"/>
      <c r="B290" s="141"/>
      <c r="C290" s="142"/>
      <c r="D290" s="291" t="s">
        <v>330</v>
      </c>
      <c r="E290" s="242"/>
      <c r="F290" s="242"/>
    </row>
    <row r="291" spans="1:6" s="16" customFormat="1" ht="15.75" customHeight="1" hidden="1">
      <c r="A291" s="144"/>
      <c r="B291" s="141"/>
      <c r="C291" s="142"/>
      <c r="D291" s="332" t="s">
        <v>395</v>
      </c>
      <c r="E291" s="333"/>
      <c r="F291" s="333"/>
    </row>
    <row r="292" spans="1:6" s="16" customFormat="1" ht="17.25" customHeight="1" hidden="1">
      <c r="A292" s="144"/>
      <c r="B292" s="141"/>
      <c r="C292" s="219"/>
      <c r="D292" s="850" t="s">
        <v>423</v>
      </c>
      <c r="E292" s="850"/>
      <c r="F292" s="851"/>
    </row>
    <row r="293" spans="1:6" s="16" customFormat="1" ht="16.5" customHeight="1" hidden="1">
      <c r="A293" s="144"/>
      <c r="B293" s="141"/>
      <c r="C293" s="142"/>
      <c r="D293" s="291" t="s">
        <v>330</v>
      </c>
      <c r="E293" s="212"/>
      <c r="F293" s="242">
        <v>5500</v>
      </c>
    </row>
    <row r="294" spans="1:6" s="16" customFormat="1" ht="17.25" customHeight="1" hidden="1">
      <c r="A294" s="144"/>
      <c r="B294" s="141"/>
      <c r="C294" s="142"/>
      <c r="D294" s="332" t="s">
        <v>395</v>
      </c>
      <c r="E294" s="284"/>
      <c r="F294" s="284"/>
    </row>
    <row r="295" spans="1:6" s="22" customFormat="1" ht="16.5" customHeight="1" hidden="1">
      <c r="A295" s="151"/>
      <c r="B295" s="146"/>
      <c r="C295" s="155" t="s">
        <v>174</v>
      </c>
      <c r="D295" s="39" t="s">
        <v>175</v>
      </c>
      <c r="E295" s="21"/>
      <c r="F295" s="21"/>
    </row>
    <row r="296" spans="1:6" s="22" customFormat="1" ht="19.5" customHeight="1" hidden="1">
      <c r="A296" s="151"/>
      <c r="B296" s="146"/>
      <c r="C296" s="99" t="s">
        <v>84</v>
      </c>
      <c r="D296" s="177" t="s">
        <v>85</v>
      </c>
      <c r="E296" s="186"/>
      <c r="F296" s="186"/>
    </row>
    <row r="297" spans="1:6" s="22" customFormat="1" ht="16.5" customHeight="1" hidden="1">
      <c r="A297" s="151"/>
      <c r="B297" s="146"/>
      <c r="C297" s="158" t="s">
        <v>86</v>
      </c>
      <c r="D297" s="20" t="s">
        <v>87</v>
      </c>
      <c r="E297" s="189"/>
      <c r="F297" s="189"/>
    </row>
    <row r="298" spans="1:6" s="22" customFormat="1" ht="16.5" customHeight="1" hidden="1">
      <c r="A298" s="151"/>
      <c r="B298" s="146"/>
      <c r="C298" s="159" t="s">
        <v>88</v>
      </c>
      <c r="D298" s="25" t="s">
        <v>89</v>
      </c>
      <c r="E298" s="136"/>
      <c r="F298" s="136"/>
    </row>
    <row r="299" spans="1:6" s="22" customFormat="1" ht="16.5" customHeight="1" hidden="1">
      <c r="A299" s="151"/>
      <c r="B299" s="146"/>
      <c r="C299" s="160" t="s">
        <v>90</v>
      </c>
      <c r="D299" s="25" t="s">
        <v>91</v>
      </c>
      <c r="E299" s="136"/>
      <c r="F299" s="136"/>
    </row>
    <row r="300" spans="1:7" s="22" customFormat="1" ht="20.25" customHeight="1" hidden="1">
      <c r="A300" s="151"/>
      <c r="B300" s="146"/>
      <c r="C300" s="99" t="s">
        <v>92</v>
      </c>
      <c r="D300" s="177" t="s">
        <v>93</v>
      </c>
      <c r="E300" s="186"/>
      <c r="F300" s="186"/>
      <c r="G300" s="101"/>
    </row>
    <row r="301" spans="1:6" s="22" customFormat="1" ht="16.5" customHeight="1" hidden="1">
      <c r="A301" s="151"/>
      <c r="B301" s="146"/>
      <c r="C301" s="158" t="s">
        <v>94</v>
      </c>
      <c r="D301" s="20" t="s">
        <v>95</v>
      </c>
      <c r="E301" s="21"/>
      <c r="F301" s="21"/>
    </row>
    <row r="302" spans="1:6" s="22" customFormat="1" ht="20.25" customHeight="1" hidden="1">
      <c r="A302" s="151"/>
      <c r="B302" s="146"/>
      <c r="C302" s="159" t="s">
        <v>252</v>
      </c>
      <c r="D302" s="33" t="s">
        <v>253</v>
      </c>
      <c r="E302" s="26"/>
      <c r="F302" s="26"/>
    </row>
    <row r="303" spans="1:6" s="22" customFormat="1" ht="16.5" customHeight="1" hidden="1">
      <c r="A303" s="151"/>
      <c r="B303" s="146"/>
      <c r="C303" s="159" t="s">
        <v>133</v>
      </c>
      <c r="D303" s="25" t="s">
        <v>134</v>
      </c>
      <c r="E303" s="26"/>
      <c r="F303" s="26"/>
    </row>
    <row r="304" spans="1:6" s="22" customFormat="1" ht="16.5" customHeight="1" hidden="1">
      <c r="A304" s="151"/>
      <c r="B304" s="146"/>
      <c r="C304" s="159" t="s">
        <v>142</v>
      </c>
      <c r="D304" s="25" t="s">
        <v>143</v>
      </c>
      <c r="E304" s="26"/>
      <c r="F304" s="26"/>
    </row>
    <row r="305" spans="1:6" s="22" customFormat="1" ht="16.5" customHeight="1" hidden="1">
      <c r="A305" s="151"/>
      <c r="B305" s="146"/>
      <c r="C305" s="159" t="s">
        <v>178</v>
      </c>
      <c r="D305" s="25" t="s">
        <v>179</v>
      </c>
      <c r="E305" s="26"/>
      <c r="F305" s="26"/>
    </row>
    <row r="306" spans="1:6" s="22" customFormat="1" ht="16.5" customHeight="1" hidden="1">
      <c r="A306" s="151"/>
      <c r="B306" s="146"/>
      <c r="C306" s="159" t="s">
        <v>96</v>
      </c>
      <c r="D306" s="25" t="s">
        <v>97</v>
      </c>
      <c r="E306" s="26"/>
      <c r="F306" s="26"/>
    </row>
    <row r="307" spans="1:6" s="22" customFormat="1" ht="16.5" customHeight="1" hidden="1">
      <c r="A307" s="151"/>
      <c r="B307" s="146"/>
      <c r="C307" s="159" t="s">
        <v>180</v>
      </c>
      <c r="D307" s="25" t="s">
        <v>181</v>
      </c>
      <c r="E307" s="26"/>
      <c r="F307" s="26"/>
    </row>
    <row r="308" spans="1:6" s="22" customFormat="1" ht="25.5" hidden="1">
      <c r="A308" s="151"/>
      <c r="B308" s="146"/>
      <c r="C308" s="159" t="s">
        <v>184</v>
      </c>
      <c r="D308" s="33" t="s">
        <v>185</v>
      </c>
      <c r="E308" s="26"/>
      <c r="F308" s="26"/>
    </row>
    <row r="309" spans="1:6" s="22" customFormat="1" ht="16.5" customHeight="1" hidden="1">
      <c r="A309" s="151"/>
      <c r="B309" s="146"/>
      <c r="C309" s="159" t="s">
        <v>169</v>
      </c>
      <c r="D309" s="25" t="s">
        <v>170</v>
      </c>
      <c r="E309" s="26"/>
      <c r="F309" s="26"/>
    </row>
    <row r="310" spans="1:6" s="22" customFormat="1" ht="16.5" customHeight="1" hidden="1">
      <c r="A310" s="151"/>
      <c r="B310" s="146"/>
      <c r="C310" s="159" t="s">
        <v>137</v>
      </c>
      <c r="D310" s="25" t="s">
        <v>138</v>
      </c>
      <c r="E310" s="26"/>
      <c r="F310" s="26"/>
    </row>
    <row r="311" spans="1:6" s="22" customFormat="1" ht="16.5" customHeight="1" hidden="1">
      <c r="A311" s="151"/>
      <c r="B311" s="146"/>
      <c r="C311" s="159" t="s">
        <v>98</v>
      </c>
      <c r="D311" s="25" t="s">
        <v>99</v>
      </c>
      <c r="E311" s="26"/>
      <c r="F311" s="26"/>
    </row>
    <row r="312" spans="1:6" s="22" customFormat="1" ht="25.5" hidden="1">
      <c r="A312" s="151"/>
      <c r="B312" s="146"/>
      <c r="C312" s="159" t="s">
        <v>186</v>
      </c>
      <c r="D312" s="33" t="s">
        <v>187</v>
      </c>
      <c r="E312" s="26"/>
      <c r="F312" s="26"/>
    </row>
    <row r="313" spans="1:6" s="22" customFormat="1" ht="25.5" hidden="1">
      <c r="A313" s="151"/>
      <c r="B313" s="146"/>
      <c r="C313" s="159" t="s">
        <v>188</v>
      </c>
      <c r="D313" s="33" t="s">
        <v>189</v>
      </c>
      <c r="E313" s="26"/>
      <c r="F313" s="26"/>
    </row>
    <row r="314" spans="1:6" s="22" customFormat="1" ht="25.5" hidden="1">
      <c r="A314" s="151"/>
      <c r="B314" s="46"/>
      <c r="C314" s="168" t="s">
        <v>190</v>
      </c>
      <c r="D314" s="143" t="s">
        <v>306</v>
      </c>
      <c r="E314" s="72"/>
      <c r="F314" s="136"/>
    </row>
    <row r="315" spans="1:6" s="16" customFormat="1" ht="28.5" hidden="1">
      <c r="A315" s="144"/>
      <c r="B315" s="30">
        <v>80103</v>
      </c>
      <c r="C315" s="29"/>
      <c r="D315" s="85" t="s">
        <v>254</v>
      </c>
      <c r="E315" s="31">
        <f>E316</f>
        <v>0</v>
      </c>
      <c r="F315" s="31">
        <f>F316</f>
        <v>0</v>
      </c>
    </row>
    <row r="316" spans="1:6" s="16" customFormat="1" ht="19.5" customHeight="1" hidden="1">
      <c r="A316" s="144"/>
      <c r="B316" s="141"/>
      <c r="C316" s="352"/>
      <c r="D316" s="182" t="s">
        <v>300</v>
      </c>
      <c r="E316" s="31">
        <f>E317+E320</f>
        <v>0</v>
      </c>
      <c r="F316" s="31">
        <f>F317+F320</f>
        <v>0</v>
      </c>
    </row>
    <row r="317" spans="1:6" s="16" customFormat="1" ht="15.75" customHeight="1" hidden="1">
      <c r="A317" s="144"/>
      <c r="B317" s="141"/>
      <c r="C317" s="142"/>
      <c r="D317" s="353" t="s">
        <v>301</v>
      </c>
      <c r="E317" s="331">
        <f>SUM(E318:E319)</f>
        <v>0</v>
      </c>
      <c r="F317" s="331">
        <f>SUM(F318:F319)</f>
        <v>0</v>
      </c>
    </row>
    <row r="318" spans="1:6" s="16" customFormat="1" ht="15.75" customHeight="1" hidden="1">
      <c r="A318" s="144"/>
      <c r="B318" s="141"/>
      <c r="C318" s="142"/>
      <c r="D318" s="291" t="s">
        <v>330</v>
      </c>
      <c r="E318" s="242"/>
      <c r="F318" s="242"/>
    </row>
    <row r="319" spans="1:6" s="16" customFormat="1" ht="15.75" customHeight="1" hidden="1">
      <c r="A319" s="166"/>
      <c r="B319" s="167"/>
      <c r="C319" s="241"/>
      <c r="D319" s="239" t="s">
        <v>395</v>
      </c>
      <c r="E319" s="287"/>
      <c r="F319" s="287"/>
    </row>
    <row r="320" spans="1:6" s="16" customFormat="1" ht="16.5" customHeight="1" hidden="1">
      <c r="A320" s="144"/>
      <c r="B320" s="141"/>
      <c r="C320" s="142"/>
      <c r="D320" s="357" t="s">
        <v>308</v>
      </c>
      <c r="E320" s="358">
        <f>SUM(E321:E322)</f>
        <v>0</v>
      </c>
      <c r="F320" s="338"/>
    </row>
    <row r="321" spans="1:6" s="16" customFormat="1" ht="15.75" customHeight="1" hidden="1">
      <c r="A321" s="144"/>
      <c r="B321" s="141"/>
      <c r="C321" s="142"/>
      <c r="D321" s="291" t="s">
        <v>330</v>
      </c>
      <c r="E321" s="212"/>
      <c r="F321" s="242"/>
    </row>
    <row r="322" spans="1:6" s="16" customFormat="1" ht="17.25" customHeight="1" hidden="1">
      <c r="A322" s="144"/>
      <c r="B322" s="141"/>
      <c r="C322" s="142"/>
      <c r="D322" s="332" t="s">
        <v>395</v>
      </c>
      <c r="E322" s="284"/>
      <c r="F322" s="284"/>
    </row>
    <row r="323" spans="1:6" s="22" customFormat="1" ht="16.5" customHeight="1" hidden="1">
      <c r="A323" s="151"/>
      <c r="B323" s="146"/>
      <c r="C323" s="19" t="s">
        <v>174</v>
      </c>
      <c r="D323" s="20" t="s">
        <v>175</v>
      </c>
      <c r="E323" s="21"/>
      <c r="F323" s="21"/>
    </row>
    <row r="324" spans="1:6" s="16" customFormat="1" ht="19.5" customHeight="1" hidden="1">
      <c r="A324" s="144"/>
      <c r="B324" s="141"/>
      <c r="C324" s="145"/>
      <c r="D324" s="138" t="s">
        <v>300</v>
      </c>
      <c r="E324" s="79"/>
      <c r="F324" s="79"/>
    </row>
    <row r="325" spans="1:6" s="16" customFormat="1" ht="19.5" customHeight="1" hidden="1">
      <c r="A325" s="144"/>
      <c r="B325" s="141"/>
      <c r="C325" s="216"/>
      <c r="D325" s="134" t="s">
        <v>301</v>
      </c>
      <c r="E325" s="139"/>
      <c r="F325" s="139"/>
    </row>
    <row r="326" spans="1:6" s="16" customFormat="1" ht="15.75" customHeight="1" hidden="1">
      <c r="A326" s="144"/>
      <c r="B326" s="141"/>
      <c r="C326" s="142"/>
      <c r="D326" s="291" t="s">
        <v>302</v>
      </c>
      <c r="E326" s="139"/>
      <c r="F326" s="139"/>
    </row>
    <row r="327" spans="1:6" s="16" customFormat="1" ht="15.75" customHeight="1" hidden="1">
      <c r="A327" s="144"/>
      <c r="B327" s="141"/>
      <c r="C327" s="142"/>
      <c r="D327" s="304" t="s">
        <v>303</v>
      </c>
      <c r="E327" s="79"/>
      <c r="F327" s="137"/>
    </row>
    <row r="328" spans="1:6" s="22" customFormat="1" ht="16.5" customHeight="1" hidden="1">
      <c r="A328" s="151"/>
      <c r="B328" s="146"/>
      <c r="C328" s="19" t="s">
        <v>84</v>
      </c>
      <c r="D328" s="20" t="s">
        <v>85</v>
      </c>
      <c r="E328" s="26"/>
      <c r="F328" s="26"/>
    </row>
    <row r="329" spans="1:6" s="22" customFormat="1" ht="16.5" customHeight="1" hidden="1">
      <c r="A329" s="151"/>
      <c r="B329" s="147"/>
      <c r="C329" s="24" t="s">
        <v>86</v>
      </c>
      <c r="D329" s="25" t="s">
        <v>87</v>
      </c>
      <c r="E329" s="26"/>
      <c r="F329" s="26"/>
    </row>
    <row r="330" spans="1:6" s="22" customFormat="1" ht="15.75" customHeight="1" hidden="1">
      <c r="A330" s="151"/>
      <c r="B330" s="149"/>
      <c r="C330" s="70" t="s">
        <v>88</v>
      </c>
      <c r="D330" s="71" t="s">
        <v>89</v>
      </c>
      <c r="E330" s="72"/>
      <c r="F330" s="72"/>
    </row>
    <row r="331" spans="1:6" s="22" customFormat="1" ht="14.25" customHeight="1" hidden="1">
      <c r="A331" s="151"/>
      <c r="B331" s="46"/>
      <c r="C331" s="47"/>
      <c r="D331" s="48"/>
      <c r="E331" s="49"/>
      <c r="F331" s="49"/>
    </row>
    <row r="332" spans="1:6" s="6" customFormat="1" ht="7.5" customHeight="1" hidden="1">
      <c r="A332" s="152">
        <v>1</v>
      </c>
      <c r="B332" s="150">
        <v>2</v>
      </c>
      <c r="C332" s="50">
        <v>3</v>
      </c>
      <c r="D332" s="50">
        <v>4</v>
      </c>
      <c r="E332" s="50">
        <v>5</v>
      </c>
      <c r="F332" s="50">
        <v>6</v>
      </c>
    </row>
    <row r="333" spans="1:7" s="22" customFormat="1" ht="16.5" customHeight="1" hidden="1">
      <c r="A333" s="151"/>
      <c r="B333" s="147"/>
      <c r="C333" s="24" t="s">
        <v>90</v>
      </c>
      <c r="D333" s="25" t="s">
        <v>91</v>
      </c>
      <c r="E333" s="26"/>
      <c r="F333" s="26"/>
      <c r="G333" s="101"/>
    </row>
    <row r="334" spans="1:6" s="22" customFormat="1" ht="16.5" customHeight="1" hidden="1">
      <c r="A334" s="151"/>
      <c r="B334" s="147"/>
      <c r="C334" s="24" t="s">
        <v>94</v>
      </c>
      <c r="D334" s="25" t="s">
        <v>95</v>
      </c>
      <c r="E334" s="26"/>
      <c r="F334" s="26"/>
    </row>
    <row r="335" spans="1:6" s="22" customFormat="1" ht="16.5" customHeight="1" hidden="1">
      <c r="A335" s="151"/>
      <c r="B335" s="147"/>
      <c r="C335" s="24" t="s">
        <v>252</v>
      </c>
      <c r="D335" s="25" t="s">
        <v>253</v>
      </c>
      <c r="E335" s="26"/>
      <c r="F335" s="26"/>
    </row>
    <row r="336" spans="1:6" s="22" customFormat="1" ht="16.5" customHeight="1" hidden="1">
      <c r="A336" s="151"/>
      <c r="B336" s="147"/>
      <c r="C336" s="24" t="s">
        <v>133</v>
      </c>
      <c r="D336" s="25" t="s">
        <v>134</v>
      </c>
      <c r="E336" s="26"/>
      <c r="F336" s="26"/>
    </row>
    <row r="337" spans="1:6" s="22" customFormat="1" ht="16.5" customHeight="1" hidden="1">
      <c r="A337" s="151"/>
      <c r="B337" s="147"/>
      <c r="C337" s="24" t="s">
        <v>178</v>
      </c>
      <c r="D337" s="25" t="s">
        <v>179</v>
      </c>
      <c r="E337" s="26"/>
      <c r="F337" s="26"/>
    </row>
    <row r="338" spans="1:6" s="22" customFormat="1" ht="19.5" customHeight="1" hidden="1">
      <c r="A338" s="151"/>
      <c r="B338" s="147"/>
      <c r="C338" s="24" t="s">
        <v>96</v>
      </c>
      <c r="D338" s="25" t="s">
        <v>97</v>
      </c>
      <c r="E338" s="26"/>
      <c r="F338" s="26"/>
    </row>
    <row r="339" spans="1:6" s="22" customFormat="1" ht="25.5" hidden="1">
      <c r="A339" s="151"/>
      <c r="B339" s="147"/>
      <c r="C339" s="24" t="s">
        <v>184</v>
      </c>
      <c r="D339" s="33" t="s">
        <v>185</v>
      </c>
      <c r="E339" s="26"/>
      <c r="F339" s="26"/>
    </row>
    <row r="340" spans="1:6" s="22" customFormat="1" ht="16.5" customHeight="1" hidden="1">
      <c r="A340" s="151"/>
      <c r="B340" s="147"/>
      <c r="C340" s="24" t="s">
        <v>169</v>
      </c>
      <c r="D340" s="25" t="s">
        <v>170</v>
      </c>
      <c r="E340" s="26"/>
      <c r="F340" s="26"/>
    </row>
    <row r="341" spans="1:6" s="22" customFormat="1" ht="16.5" customHeight="1" hidden="1">
      <c r="A341" s="151"/>
      <c r="B341" s="147"/>
      <c r="C341" s="24" t="s">
        <v>137</v>
      </c>
      <c r="D341" s="25" t="s">
        <v>138</v>
      </c>
      <c r="E341" s="26"/>
      <c r="F341" s="26"/>
    </row>
    <row r="342" spans="1:6" s="22" customFormat="1" ht="16.5" customHeight="1" hidden="1">
      <c r="A342" s="151"/>
      <c r="B342" s="147"/>
      <c r="C342" s="24" t="s">
        <v>98</v>
      </c>
      <c r="D342" s="25" t="s">
        <v>99</v>
      </c>
      <c r="E342" s="26"/>
      <c r="F342" s="26"/>
    </row>
    <row r="343" spans="1:6" s="22" customFormat="1" ht="25.5" hidden="1">
      <c r="A343" s="151"/>
      <c r="B343" s="147"/>
      <c r="C343" s="28" t="s">
        <v>186</v>
      </c>
      <c r="D343" s="33" t="s">
        <v>187</v>
      </c>
      <c r="E343" s="26"/>
      <c r="F343" s="26"/>
    </row>
    <row r="344" spans="1:6" s="16" customFormat="1" ht="19.5" customHeight="1" hidden="1">
      <c r="A344" s="144"/>
      <c r="B344" s="30">
        <v>80104</v>
      </c>
      <c r="C344" s="834" t="s">
        <v>255</v>
      </c>
      <c r="D344" s="835"/>
      <c r="E344" s="31">
        <f>E345</f>
        <v>0</v>
      </c>
      <c r="F344" s="31">
        <f>F345</f>
        <v>0</v>
      </c>
    </row>
    <row r="345" spans="1:6" s="22" customFormat="1" ht="18.75" customHeight="1" hidden="1">
      <c r="A345" s="151"/>
      <c r="B345" s="46"/>
      <c r="C345" s="158"/>
      <c r="D345" s="174" t="s">
        <v>300</v>
      </c>
      <c r="E345" s="100"/>
      <c r="F345" s="100">
        <f>SUM(F347:F349)</f>
        <v>0</v>
      </c>
    </row>
    <row r="346" spans="1:6" s="16" customFormat="1" ht="16.5" customHeight="1" hidden="1">
      <c r="A346" s="144"/>
      <c r="B346" s="141"/>
      <c r="C346" s="142"/>
      <c r="D346" s="280" t="s">
        <v>301</v>
      </c>
      <c r="E346" s="364"/>
      <c r="F346" s="286"/>
    </row>
    <row r="347" spans="1:6" s="16" customFormat="1" ht="15.75" customHeight="1" hidden="1">
      <c r="A347" s="144"/>
      <c r="B347" s="141"/>
      <c r="C347" s="241"/>
      <c r="D347" s="304" t="s">
        <v>415</v>
      </c>
      <c r="E347" s="365"/>
      <c r="F347" s="366"/>
    </row>
    <row r="348" spans="1:6" s="16" customFormat="1" ht="17.25" customHeight="1" hidden="1">
      <c r="A348" s="144"/>
      <c r="B348" s="141"/>
      <c r="C348" s="241"/>
      <c r="D348" s="876" t="s">
        <v>514</v>
      </c>
      <c r="E348" s="876"/>
      <c r="F348" s="877"/>
    </row>
    <row r="349" spans="1:6" s="16" customFormat="1" ht="18.75" customHeight="1" hidden="1">
      <c r="A349" s="144"/>
      <c r="B349" s="141"/>
      <c r="C349" s="241"/>
      <c r="D349" s="253" t="s">
        <v>407</v>
      </c>
      <c r="E349" s="363"/>
      <c r="F349" s="367"/>
    </row>
    <row r="350" spans="1:6" s="22" customFormat="1" ht="18.75" customHeight="1" hidden="1">
      <c r="A350" s="151"/>
      <c r="B350" s="46"/>
      <c r="C350" s="157" t="s">
        <v>94</v>
      </c>
      <c r="D350" s="221" t="s">
        <v>95</v>
      </c>
      <c r="E350" s="44"/>
      <c r="F350" s="44"/>
    </row>
    <row r="351" spans="1:6" s="22" customFormat="1" ht="18.75" customHeight="1" hidden="1">
      <c r="A351" s="151"/>
      <c r="B351" s="146"/>
      <c r="C351" s="159" t="s">
        <v>133</v>
      </c>
      <c r="D351" s="25" t="s">
        <v>134</v>
      </c>
      <c r="E351" s="100"/>
      <c r="F351" s="100"/>
    </row>
    <row r="352" spans="1:6" s="22" customFormat="1" ht="19.5" customHeight="1" hidden="1">
      <c r="A352" s="151"/>
      <c r="B352" s="146"/>
      <c r="C352" s="99" t="s">
        <v>96</v>
      </c>
      <c r="D352" s="177" t="s">
        <v>97</v>
      </c>
      <c r="E352" s="100"/>
      <c r="F352" s="100"/>
    </row>
    <row r="353" spans="1:6" s="16" customFormat="1" ht="19.5" customHeight="1" hidden="1">
      <c r="A353" s="166"/>
      <c r="B353" s="167"/>
      <c r="C353" s="170"/>
      <c r="D353" s="171" t="s">
        <v>307</v>
      </c>
      <c r="E353" s="201"/>
      <c r="F353" s="56"/>
    </row>
    <row r="354" spans="1:6" s="16" customFormat="1" ht="16.5" customHeight="1" hidden="1">
      <c r="A354" s="144"/>
      <c r="B354" s="30">
        <v>80110</v>
      </c>
      <c r="C354" s="29"/>
      <c r="D354" s="30" t="s">
        <v>256</v>
      </c>
      <c r="E354" s="31">
        <f>E356</f>
        <v>0</v>
      </c>
      <c r="F354" s="31">
        <f>F356</f>
        <v>0</v>
      </c>
    </row>
    <row r="355" spans="1:6" s="22" customFormat="1" ht="16.5" customHeight="1" hidden="1">
      <c r="A355" s="151"/>
      <c r="B355" s="146"/>
      <c r="C355" s="19" t="s">
        <v>174</v>
      </c>
      <c r="D355" s="39" t="s">
        <v>175</v>
      </c>
      <c r="E355" s="21"/>
      <c r="F355" s="21"/>
    </row>
    <row r="356" spans="1:6" s="16" customFormat="1" ht="19.5" customHeight="1" hidden="1">
      <c r="A356" s="144"/>
      <c r="B356" s="141"/>
      <c r="C356" s="145"/>
      <c r="D356" s="172" t="s">
        <v>300</v>
      </c>
      <c r="E356" s="289">
        <f>SUM(E358:E359)</f>
        <v>0</v>
      </c>
      <c r="F356" s="289">
        <f>SUM(F358:F359)</f>
        <v>0</v>
      </c>
    </row>
    <row r="357" spans="1:6" s="16" customFormat="1" ht="17.25" customHeight="1" hidden="1">
      <c r="A357" s="144"/>
      <c r="B357" s="141"/>
      <c r="C357" s="142"/>
      <c r="D357" s="803" t="s">
        <v>364</v>
      </c>
      <c r="E357" s="803"/>
      <c r="F357" s="804"/>
    </row>
    <row r="358" spans="1:6" s="16" customFormat="1" ht="16.5" customHeight="1" hidden="1">
      <c r="A358" s="144"/>
      <c r="B358" s="141"/>
      <c r="C358" s="142"/>
      <c r="D358" s="218" t="s">
        <v>301</v>
      </c>
      <c r="E358" s="335"/>
      <c r="F358" s="284"/>
    </row>
    <row r="359" spans="1:6" s="16" customFormat="1" ht="16.5" customHeight="1" hidden="1">
      <c r="A359" s="144"/>
      <c r="B359" s="141"/>
      <c r="C359" s="334"/>
      <c r="D359" s="291" t="s">
        <v>308</v>
      </c>
      <c r="E359" s="212"/>
      <c r="F359" s="242"/>
    </row>
    <row r="360" spans="1:6" s="22" customFormat="1" ht="16.5" customHeight="1" hidden="1">
      <c r="A360" s="151"/>
      <c r="B360" s="46"/>
      <c r="C360" s="158" t="s">
        <v>84</v>
      </c>
      <c r="D360" s="20" t="s">
        <v>85</v>
      </c>
      <c r="E360" s="21"/>
      <c r="F360" s="21"/>
    </row>
    <row r="361" spans="1:6" s="22" customFormat="1" ht="16.5" customHeight="1" hidden="1">
      <c r="A361" s="151"/>
      <c r="B361" s="46"/>
      <c r="C361" s="159" t="s">
        <v>86</v>
      </c>
      <c r="D361" s="25" t="s">
        <v>87</v>
      </c>
      <c r="E361" s="26"/>
      <c r="F361" s="26"/>
    </row>
    <row r="362" spans="1:6" s="22" customFormat="1" ht="16.5" customHeight="1" hidden="1">
      <c r="A362" s="151"/>
      <c r="B362" s="46"/>
      <c r="C362" s="159" t="s">
        <v>88</v>
      </c>
      <c r="D362" s="25" t="s">
        <v>89</v>
      </c>
      <c r="E362" s="26"/>
      <c r="F362" s="26"/>
    </row>
    <row r="363" spans="1:7" s="22" customFormat="1" ht="16.5" customHeight="1" hidden="1">
      <c r="A363" s="151"/>
      <c r="B363" s="46"/>
      <c r="C363" s="159" t="s">
        <v>90</v>
      </c>
      <c r="D363" s="25" t="s">
        <v>91</v>
      </c>
      <c r="E363" s="26"/>
      <c r="F363" s="26"/>
      <c r="G363" s="101"/>
    </row>
    <row r="364" spans="1:7" s="22" customFormat="1" ht="21.75" customHeight="1" hidden="1">
      <c r="A364" s="151"/>
      <c r="B364" s="146"/>
      <c r="C364" s="99" t="s">
        <v>92</v>
      </c>
      <c r="D364" s="177" t="s">
        <v>93</v>
      </c>
      <c r="E364" s="186"/>
      <c r="F364" s="100"/>
      <c r="G364" s="101"/>
    </row>
    <row r="365" spans="1:6" s="22" customFormat="1" ht="16.5" customHeight="1" hidden="1">
      <c r="A365" s="151"/>
      <c r="B365" s="46"/>
      <c r="C365" s="159" t="s">
        <v>94</v>
      </c>
      <c r="D365" s="25" t="s">
        <v>95</v>
      </c>
      <c r="E365" s="26"/>
      <c r="F365" s="26"/>
    </row>
    <row r="366" spans="1:6" s="22" customFormat="1" ht="25.5" hidden="1">
      <c r="A366" s="151"/>
      <c r="B366" s="46"/>
      <c r="C366" s="159" t="s">
        <v>252</v>
      </c>
      <c r="D366" s="33" t="s">
        <v>253</v>
      </c>
      <c r="E366" s="26"/>
      <c r="F366" s="26"/>
    </row>
    <row r="367" spans="1:6" s="22" customFormat="1" ht="16.5" customHeight="1" hidden="1">
      <c r="A367" s="151"/>
      <c r="B367" s="46"/>
      <c r="C367" s="159" t="s">
        <v>133</v>
      </c>
      <c r="D367" s="25" t="s">
        <v>134</v>
      </c>
      <c r="E367" s="26"/>
      <c r="F367" s="26"/>
    </row>
    <row r="368" spans="1:6" s="22" customFormat="1" ht="16.5" customHeight="1" hidden="1">
      <c r="A368" s="151"/>
      <c r="B368" s="46"/>
      <c r="C368" s="159" t="s">
        <v>178</v>
      </c>
      <c r="D368" s="25" t="s">
        <v>179</v>
      </c>
      <c r="E368" s="26"/>
      <c r="F368" s="26"/>
    </row>
    <row r="369" spans="1:6" s="22" customFormat="1" ht="16.5" customHeight="1" hidden="1">
      <c r="A369" s="151"/>
      <c r="B369" s="46"/>
      <c r="C369" s="159" t="s">
        <v>96</v>
      </c>
      <c r="D369" s="25" t="s">
        <v>97</v>
      </c>
      <c r="E369" s="26"/>
      <c r="F369" s="26"/>
    </row>
    <row r="370" spans="1:6" s="22" customFormat="1" ht="16.5" customHeight="1" hidden="1">
      <c r="A370" s="151"/>
      <c r="B370" s="46"/>
      <c r="C370" s="159" t="s">
        <v>180</v>
      </c>
      <c r="D370" s="25" t="s">
        <v>181</v>
      </c>
      <c r="E370" s="26"/>
      <c r="F370" s="26"/>
    </row>
    <row r="371" spans="1:6" s="22" customFormat="1" ht="25.5" hidden="1">
      <c r="A371" s="151"/>
      <c r="B371" s="46"/>
      <c r="C371" s="159" t="s">
        <v>184</v>
      </c>
      <c r="D371" s="33" t="s">
        <v>185</v>
      </c>
      <c r="E371" s="26"/>
      <c r="F371" s="26"/>
    </row>
    <row r="372" spans="1:6" s="22" customFormat="1" ht="16.5" customHeight="1" hidden="1">
      <c r="A372" s="151"/>
      <c r="B372" s="46"/>
      <c r="C372" s="159" t="s">
        <v>169</v>
      </c>
      <c r="D372" s="25" t="s">
        <v>170</v>
      </c>
      <c r="E372" s="26"/>
      <c r="F372" s="26"/>
    </row>
    <row r="373" spans="1:6" s="22" customFormat="1" ht="16.5" customHeight="1" hidden="1">
      <c r="A373" s="151"/>
      <c r="B373" s="46"/>
      <c r="C373" s="159" t="s">
        <v>137</v>
      </c>
      <c r="D373" s="25" t="s">
        <v>138</v>
      </c>
      <c r="E373" s="26"/>
      <c r="F373" s="26"/>
    </row>
    <row r="374" spans="1:6" s="22" customFormat="1" ht="16.5" customHeight="1" hidden="1">
      <c r="A374" s="151"/>
      <c r="B374" s="46"/>
      <c r="C374" s="159" t="s">
        <v>98</v>
      </c>
      <c r="D374" s="25" t="s">
        <v>99</v>
      </c>
      <c r="E374" s="26"/>
      <c r="F374" s="26"/>
    </row>
    <row r="375" spans="1:6" s="22" customFormat="1" ht="25.5" hidden="1">
      <c r="A375" s="151"/>
      <c r="B375" s="46"/>
      <c r="C375" s="159" t="s">
        <v>186</v>
      </c>
      <c r="D375" s="33" t="s">
        <v>187</v>
      </c>
      <c r="E375" s="26"/>
      <c r="F375" s="26"/>
    </row>
    <row r="376" spans="1:6" s="22" customFormat="1" ht="25.5" hidden="1">
      <c r="A376" s="151"/>
      <c r="B376" s="46"/>
      <c r="C376" s="159" t="s">
        <v>188</v>
      </c>
      <c r="D376" s="33" t="s">
        <v>189</v>
      </c>
      <c r="E376" s="26"/>
      <c r="F376" s="26"/>
    </row>
    <row r="377" spans="1:6" s="22" customFormat="1" ht="16.5" customHeight="1" hidden="1">
      <c r="A377" s="151"/>
      <c r="B377" s="46"/>
      <c r="C377" s="160" t="s">
        <v>107</v>
      </c>
      <c r="D377" s="25" t="s">
        <v>108</v>
      </c>
      <c r="E377" s="26"/>
      <c r="F377" s="26"/>
    </row>
    <row r="378" spans="1:6" s="16" customFormat="1" ht="17.25" customHeight="1" hidden="1">
      <c r="A378" s="73"/>
      <c r="B378" s="30">
        <v>80113</v>
      </c>
      <c r="C378" s="29"/>
      <c r="D378" s="30" t="s">
        <v>257</v>
      </c>
      <c r="E378" s="31">
        <f>E379</f>
        <v>0</v>
      </c>
      <c r="F378" s="31">
        <f>F379</f>
        <v>0</v>
      </c>
    </row>
    <row r="379" spans="1:6" s="22" customFormat="1" ht="19.5" customHeight="1" hidden="1">
      <c r="A379" s="151"/>
      <c r="B379" s="46"/>
      <c r="C379" s="158"/>
      <c r="D379" s="174" t="s">
        <v>313</v>
      </c>
      <c r="E379" s="100">
        <f>E380</f>
        <v>0</v>
      </c>
      <c r="F379" s="100"/>
    </row>
    <row r="380" spans="1:6" s="16" customFormat="1" ht="16.5" customHeight="1" hidden="1">
      <c r="A380" s="144"/>
      <c r="B380" s="141"/>
      <c r="C380" s="142"/>
      <c r="D380" s="280" t="s">
        <v>301</v>
      </c>
      <c r="E380" s="364"/>
      <c r="F380" s="286"/>
    </row>
    <row r="381" spans="1:6" s="16" customFormat="1" ht="15.75" customHeight="1" hidden="1">
      <c r="A381" s="166"/>
      <c r="B381" s="167"/>
      <c r="C381" s="241"/>
      <c r="D381" s="253"/>
      <c r="E381" s="363"/>
      <c r="F381" s="309"/>
    </row>
    <row r="382" spans="1:6" s="22" customFormat="1" ht="18.75" customHeight="1" hidden="1">
      <c r="A382" s="151"/>
      <c r="B382" s="46"/>
      <c r="C382" s="160" t="s">
        <v>107</v>
      </c>
      <c r="D382" s="174" t="s">
        <v>299</v>
      </c>
      <c r="E382" s="100"/>
      <c r="F382" s="100"/>
    </row>
    <row r="383" spans="1:6" s="22" customFormat="1" ht="14.25" customHeight="1" hidden="1">
      <c r="A383" s="250"/>
      <c r="B383" s="251"/>
      <c r="C383" s="297" t="s">
        <v>190</v>
      </c>
      <c r="D383" s="850" t="s">
        <v>305</v>
      </c>
      <c r="E383" s="850"/>
      <c r="F383" s="851"/>
    </row>
    <row r="384" spans="1:6" s="22" customFormat="1" ht="16.5" customHeight="1" hidden="1">
      <c r="A384" s="151"/>
      <c r="B384" s="46"/>
      <c r="C384" s="158" t="s">
        <v>84</v>
      </c>
      <c r="D384" s="20" t="s">
        <v>85</v>
      </c>
      <c r="E384" s="21"/>
      <c r="F384" s="21"/>
    </row>
    <row r="385" spans="1:6" s="22" customFormat="1" ht="16.5" customHeight="1" hidden="1">
      <c r="A385" s="151"/>
      <c r="B385" s="46"/>
      <c r="C385" s="159" t="s">
        <v>86</v>
      </c>
      <c r="D385" s="25" t="s">
        <v>87</v>
      </c>
      <c r="E385" s="26"/>
      <c r="F385" s="26"/>
    </row>
    <row r="386" spans="1:6" s="22" customFormat="1" ht="16.5" customHeight="1" hidden="1">
      <c r="A386" s="151"/>
      <c r="B386" s="46"/>
      <c r="C386" s="159" t="s">
        <v>88</v>
      </c>
      <c r="D386" s="25" t="s">
        <v>89</v>
      </c>
      <c r="E386" s="26"/>
      <c r="F386" s="26"/>
    </row>
    <row r="387" spans="1:7" s="22" customFormat="1" ht="16.5" customHeight="1" hidden="1">
      <c r="A387" s="151"/>
      <c r="B387" s="46"/>
      <c r="C387" s="159" t="s">
        <v>90</v>
      </c>
      <c r="D387" s="25" t="s">
        <v>91</v>
      </c>
      <c r="E387" s="26"/>
      <c r="F387" s="26"/>
      <c r="G387" s="101"/>
    </row>
    <row r="388" spans="1:7" s="22" customFormat="1" ht="16.5" customHeight="1" hidden="1">
      <c r="A388" s="151"/>
      <c r="B388" s="46"/>
      <c r="C388" s="159" t="s">
        <v>92</v>
      </c>
      <c r="D388" s="25" t="s">
        <v>258</v>
      </c>
      <c r="E388" s="26"/>
      <c r="F388" s="26"/>
      <c r="G388" s="101"/>
    </row>
    <row r="389" spans="1:6" s="22" customFormat="1" ht="16.5" customHeight="1" hidden="1">
      <c r="A389" s="151"/>
      <c r="B389" s="46"/>
      <c r="C389" s="159" t="s">
        <v>94</v>
      </c>
      <c r="D389" s="25" t="s">
        <v>95</v>
      </c>
      <c r="E389" s="26"/>
      <c r="F389" s="26"/>
    </row>
    <row r="390" spans="1:6" s="22" customFormat="1" ht="16.5" customHeight="1" hidden="1">
      <c r="A390" s="151"/>
      <c r="B390" s="46"/>
      <c r="C390" s="160" t="s">
        <v>142</v>
      </c>
      <c r="D390" s="25" t="s">
        <v>143</v>
      </c>
      <c r="E390" s="26"/>
      <c r="F390" s="26"/>
    </row>
    <row r="391" spans="1:6" s="22" customFormat="1" ht="19.5" customHeight="1" hidden="1">
      <c r="A391" s="151"/>
      <c r="B391" s="46"/>
      <c r="C391" s="158"/>
      <c r="D391" s="174" t="s">
        <v>300</v>
      </c>
      <c r="E391" s="100">
        <f>E393</f>
        <v>0</v>
      </c>
      <c r="F391" s="100">
        <f>F393+F394</f>
        <v>0</v>
      </c>
    </row>
    <row r="392" spans="1:6" s="16" customFormat="1" ht="15.75" customHeight="1" hidden="1">
      <c r="A392" s="144"/>
      <c r="B392" s="141"/>
      <c r="C392" s="241"/>
      <c r="D392" s="850" t="s">
        <v>335</v>
      </c>
      <c r="E392" s="850"/>
      <c r="F392" s="851"/>
    </row>
    <row r="393" spans="1:6" s="22" customFormat="1" ht="16.5" customHeight="1" hidden="1">
      <c r="A393" s="151"/>
      <c r="B393" s="46"/>
      <c r="C393" s="99" t="s">
        <v>96</v>
      </c>
      <c r="D393" s="177" t="s">
        <v>97</v>
      </c>
      <c r="E393" s="100">
        <f>SUM(E394:E395)</f>
        <v>0</v>
      </c>
      <c r="F393" s="100"/>
    </row>
    <row r="394" spans="1:6" s="16" customFormat="1" ht="15.75" customHeight="1" hidden="1">
      <c r="A394" s="144"/>
      <c r="B394" s="141"/>
      <c r="C394" s="142"/>
      <c r="D394" s="218" t="s">
        <v>329</v>
      </c>
      <c r="E394" s="212"/>
      <c r="F394" s="79"/>
    </row>
    <row r="395" spans="1:6" s="16" customFormat="1" ht="15.75" customHeight="1" hidden="1">
      <c r="A395" s="144"/>
      <c r="B395" s="141"/>
      <c r="C395" s="142"/>
      <c r="D395" s="215" t="s">
        <v>330</v>
      </c>
      <c r="E395" s="212"/>
      <c r="F395" s="212"/>
    </row>
    <row r="396" spans="1:6" s="22" customFormat="1" ht="16.5" customHeight="1" hidden="1">
      <c r="A396" s="151"/>
      <c r="B396" s="46"/>
      <c r="C396" s="157" t="s">
        <v>169</v>
      </c>
      <c r="D396" s="221" t="s">
        <v>170</v>
      </c>
      <c r="E396" s="44"/>
      <c r="F396" s="44"/>
    </row>
    <row r="397" spans="1:6" s="22" customFormat="1" ht="8.25" customHeight="1" hidden="1">
      <c r="A397" s="151"/>
      <c r="B397" s="46"/>
      <c r="C397" s="47"/>
      <c r="D397" s="48"/>
      <c r="E397" s="49"/>
      <c r="F397" s="49"/>
    </row>
    <row r="398" spans="1:6" s="6" customFormat="1" ht="7.5" customHeight="1" hidden="1">
      <c r="A398" s="152">
        <v>1</v>
      </c>
      <c r="B398" s="223">
        <v>2</v>
      </c>
      <c r="C398" s="150">
        <v>3</v>
      </c>
      <c r="D398" s="50">
        <v>4</v>
      </c>
      <c r="E398" s="50">
        <v>5</v>
      </c>
      <c r="F398" s="50">
        <v>6</v>
      </c>
    </row>
    <row r="399" spans="1:6" s="22" customFormat="1" ht="16.5" customHeight="1" hidden="1">
      <c r="A399" s="151"/>
      <c r="B399" s="46"/>
      <c r="C399" s="159" t="s">
        <v>137</v>
      </c>
      <c r="D399" s="25" t="s">
        <v>138</v>
      </c>
      <c r="E399" s="26"/>
      <c r="F399" s="26"/>
    </row>
    <row r="400" spans="1:6" s="22" customFormat="1" ht="16.5" customHeight="1" hidden="1">
      <c r="A400" s="151"/>
      <c r="B400" s="46"/>
      <c r="C400" s="160" t="s">
        <v>98</v>
      </c>
      <c r="D400" s="25" t="s">
        <v>99</v>
      </c>
      <c r="E400" s="26"/>
      <c r="F400" s="26"/>
    </row>
    <row r="401" spans="1:6" s="16" customFormat="1" ht="19.5" customHeight="1" hidden="1">
      <c r="A401" s="151"/>
      <c r="B401" s="210">
        <v>80146</v>
      </c>
      <c r="C401" s="29"/>
      <c r="D401" s="30" t="s">
        <v>259</v>
      </c>
      <c r="E401" s="31">
        <f>E402</f>
        <v>0</v>
      </c>
      <c r="F401" s="31">
        <f>F402</f>
        <v>0</v>
      </c>
    </row>
    <row r="402" spans="1:6" s="22" customFormat="1" ht="19.5" customHeight="1" hidden="1">
      <c r="A402" s="151"/>
      <c r="B402" s="146"/>
      <c r="C402" s="38" t="s">
        <v>96</v>
      </c>
      <c r="D402" s="20" t="s">
        <v>97</v>
      </c>
      <c r="E402" s="21"/>
      <c r="F402" s="21"/>
    </row>
    <row r="403" spans="1:6" s="16" customFormat="1" ht="19.5" customHeight="1" hidden="1">
      <c r="A403" s="151"/>
      <c r="B403" s="30">
        <v>80195</v>
      </c>
      <c r="C403" s="29"/>
      <c r="D403" s="30" t="s">
        <v>120</v>
      </c>
      <c r="E403" s="31">
        <f>E409</f>
        <v>0</v>
      </c>
      <c r="F403" s="31">
        <f>F404</f>
        <v>0</v>
      </c>
    </row>
    <row r="404" spans="1:6" s="22" customFormat="1" ht="16.5" customHeight="1" hidden="1">
      <c r="A404" s="151"/>
      <c r="B404" s="46"/>
      <c r="C404" s="158"/>
      <c r="D404" s="174" t="s">
        <v>300</v>
      </c>
      <c r="E404" s="100">
        <f>SUM(E405:E406)</f>
        <v>0</v>
      </c>
      <c r="F404" s="100">
        <f>F405+F407</f>
        <v>0</v>
      </c>
    </row>
    <row r="405" spans="1:6" s="16" customFormat="1" ht="15.75" customHeight="1" hidden="1">
      <c r="A405" s="144"/>
      <c r="B405" s="141"/>
      <c r="C405" s="219"/>
      <c r="D405" s="229" t="s">
        <v>391</v>
      </c>
      <c r="E405" s="230"/>
      <c r="F405" s="286"/>
    </row>
    <row r="406" spans="1:6" s="22" customFormat="1" ht="18.75" customHeight="1" hidden="1">
      <c r="A406" s="151"/>
      <c r="B406" s="46"/>
      <c r="C406" s="159" t="s">
        <v>107</v>
      </c>
      <c r="D406" s="133" t="s">
        <v>299</v>
      </c>
      <c r="E406" s="26"/>
      <c r="F406" s="169"/>
    </row>
    <row r="407" spans="1:6" s="16" customFormat="1" ht="15.75" customHeight="1" hidden="1">
      <c r="A407" s="144"/>
      <c r="B407" s="141"/>
      <c r="C407" s="219"/>
      <c r="D407" s="291" t="s">
        <v>308</v>
      </c>
      <c r="E407" s="212"/>
      <c r="F407" s="242"/>
    </row>
    <row r="408" spans="1:6" s="22" customFormat="1" ht="25.5" customHeight="1" hidden="1">
      <c r="A408" s="151"/>
      <c r="B408" s="46"/>
      <c r="C408" s="160" t="s">
        <v>190</v>
      </c>
      <c r="D408" s="134" t="s">
        <v>75</v>
      </c>
      <c r="E408" s="135"/>
      <c r="F408" s="136"/>
    </row>
    <row r="409" spans="1:6" s="22" customFormat="1" ht="19.5" customHeight="1" hidden="1" thickBot="1">
      <c r="A409" s="151"/>
      <c r="B409" s="146"/>
      <c r="C409" s="38" t="s">
        <v>98</v>
      </c>
      <c r="D409" s="20" t="s">
        <v>99</v>
      </c>
      <c r="E409" s="21"/>
      <c r="F409" s="21"/>
    </row>
    <row r="410" spans="1:6" s="11" customFormat="1" ht="19.5" customHeight="1" thickBot="1">
      <c r="A410" s="261">
        <v>851</v>
      </c>
      <c r="B410" s="714" t="s">
        <v>260</v>
      </c>
      <c r="C410" s="685"/>
      <c r="D410" s="686"/>
      <c r="E410" s="10">
        <f>E423+E411</f>
        <v>200</v>
      </c>
      <c r="F410" s="10">
        <f>F423+F411</f>
        <v>200</v>
      </c>
    </row>
    <row r="411" spans="1:6" s="16" customFormat="1" ht="19.5" customHeight="1" hidden="1">
      <c r="A411" s="144"/>
      <c r="B411" s="533">
        <v>85121</v>
      </c>
      <c r="C411" s="513"/>
      <c r="D411" s="201" t="s">
        <v>261</v>
      </c>
      <c r="E411" s="56">
        <f>E417</f>
        <v>0</v>
      </c>
      <c r="F411" s="56">
        <f>F417</f>
        <v>0</v>
      </c>
    </row>
    <row r="412" spans="1:6" s="16" customFormat="1" ht="38.25" hidden="1">
      <c r="A412" s="144"/>
      <c r="B412" s="534"/>
      <c r="C412" s="515" t="s">
        <v>262</v>
      </c>
      <c r="D412" s="516" t="s">
        <v>141</v>
      </c>
      <c r="E412" s="37"/>
      <c r="F412" s="37"/>
    </row>
    <row r="413" spans="1:6" s="22" customFormat="1" ht="38.25" hidden="1">
      <c r="A413" s="151"/>
      <c r="B413" s="535"/>
      <c r="C413" s="517">
        <v>6298</v>
      </c>
      <c r="D413" s="518" t="s">
        <v>106</v>
      </c>
      <c r="E413" s="34"/>
      <c r="F413" s="34"/>
    </row>
    <row r="414" spans="1:6" s="22" customFormat="1" ht="51" hidden="1">
      <c r="A414" s="151"/>
      <c r="B414" s="536"/>
      <c r="C414" s="520" t="s">
        <v>263</v>
      </c>
      <c r="D414" s="518" t="s">
        <v>264</v>
      </c>
      <c r="E414" s="26"/>
      <c r="F414" s="26"/>
    </row>
    <row r="415" spans="1:6" s="22" customFormat="1" ht="21" customHeight="1" hidden="1">
      <c r="A415" s="151"/>
      <c r="B415" s="536"/>
      <c r="C415" s="521" t="s">
        <v>96</v>
      </c>
      <c r="D415" s="522" t="s">
        <v>300</v>
      </c>
      <c r="E415" s="100"/>
      <c r="F415" s="100"/>
    </row>
    <row r="416" spans="1:6" s="16" customFormat="1" ht="25.5" hidden="1">
      <c r="A416" s="144"/>
      <c r="B416" s="534"/>
      <c r="C416" s="514"/>
      <c r="D416" s="523" t="s">
        <v>383</v>
      </c>
      <c r="E416" s="284"/>
      <c r="F416" s="284"/>
    </row>
    <row r="417" spans="1:6" s="22" customFormat="1" ht="19.5" customHeight="1" hidden="1">
      <c r="A417" s="151"/>
      <c r="B417" s="536"/>
      <c r="C417" s="520" t="s">
        <v>107</v>
      </c>
      <c r="D417" s="522" t="s">
        <v>299</v>
      </c>
      <c r="E417" s="225"/>
      <c r="F417" s="225"/>
    </row>
    <row r="418" spans="1:6" s="16" customFormat="1" ht="27" customHeight="1" hidden="1">
      <c r="A418" s="144"/>
      <c r="B418" s="534"/>
      <c r="C418" s="514"/>
      <c r="D418" s="809" t="s">
        <v>479</v>
      </c>
      <c r="E418" s="809"/>
      <c r="F418" s="802"/>
    </row>
    <row r="419" spans="1:7" s="22" customFormat="1" ht="16.5" customHeight="1" hidden="1">
      <c r="A419" s="151"/>
      <c r="B419" s="536"/>
      <c r="C419" s="520" t="s">
        <v>109</v>
      </c>
      <c r="D419" s="518" t="s">
        <v>108</v>
      </c>
      <c r="E419" s="26"/>
      <c r="F419" s="26"/>
      <c r="G419" s="16"/>
    </row>
    <row r="420" spans="1:7" s="22" customFormat="1" ht="16.5" customHeight="1" hidden="1">
      <c r="A420" s="151"/>
      <c r="B420" s="536"/>
      <c r="C420" s="517" t="s">
        <v>192</v>
      </c>
      <c r="D420" s="518" t="s">
        <v>108</v>
      </c>
      <c r="E420" s="26"/>
      <c r="F420" s="26"/>
      <c r="G420" s="16"/>
    </row>
    <row r="421" spans="1:6" s="16" customFormat="1" ht="19.5" customHeight="1" hidden="1">
      <c r="A421" s="144"/>
      <c r="B421" s="534">
        <v>85153</v>
      </c>
      <c r="C421" s="524"/>
      <c r="D421" s="525" t="s">
        <v>265</v>
      </c>
      <c r="E421" s="31">
        <f>E422</f>
        <v>0</v>
      </c>
      <c r="F421" s="31">
        <f>F422</f>
        <v>0</v>
      </c>
    </row>
    <row r="422" spans="1:6" s="16" customFormat="1" ht="20.25" customHeight="1" hidden="1">
      <c r="A422" s="144"/>
      <c r="B422" s="534"/>
      <c r="C422" s="521" t="s">
        <v>96</v>
      </c>
      <c r="D422" s="516" t="s">
        <v>97</v>
      </c>
      <c r="E422" s="21"/>
      <c r="F422" s="21"/>
    </row>
    <row r="423" spans="1:7" s="16" customFormat="1" ht="18.75" customHeight="1">
      <c r="A423" s="144"/>
      <c r="B423" s="537">
        <v>85154</v>
      </c>
      <c r="C423" s="524"/>
      <c r="D423" s="525" t="s">
        <v>266</v>
      </c>
      <c r="E423" s="31">
        <f>E424</f>
        <v>200</v>
      </c>
      <c r="F423" s="31">
        <f>F424</f>
        <v>200</v>
      </c>
      <c r="G423" s="503">
        <f>E423-F423</f>
        <v>0</v>
      </c>
    </row>
    <row r="424" spans="1:6" s="22" customFormat="1" ht="18.75" customHeight="1">
      <c r="A424" s="151"/>
      <c r="B424" s="519"/>
      <c r="C424" s="521" t="s">
        <v>96</v>
      </c>
      <c r="D424" s="522" t="s">
        <v>300</v>
      </c>
      <c r="E424" s="100">
        <f>E426</f>
        <v>200</v>
      </c>
      <c r="F424" s="100">
        <f>SUM(F425:F429)</f>
        <v>200</v>
      </c>
    </row>
    <row r="425" spans="1:6" s="16" customFormat="1" ht="17.25" customHeight="1">
      <c r="A425" s="144"/>
      <c r="B425" s="514"/>
      <c r="C425" s="526"/>
      <c r="D425" s="523" t="s">
        <v>391</v>
      </c>
      <c r="E425" s="286"/>
      <c r="F425" s="286">
        <v>200</v>
      </c>
    </row>
    <row r="426" spans="1:6" s="16" customFormat="1" ht="17.25" customHeight="1" thickBot="1">
      <c r="A426" s="144"/>
      <c r="B426" s="514"/>
      <c r="C426" s="514"/>
      <c r="D426" s="527" t="s">
        <v>308</v>
      </c>
      <c r="E426" s="242">
        <v>200</v>
      </c>
      <c r="F426" s="242"/>
    </row>
    <row r="427" spans="1:6" s="22" customFormat="1" ht="17.25" customHeight="1" hidden="1">
      <c r="A427" s="151"/>
      <c r="B427" s="528"/>
      <c r="C427" s="529" t="s">
        <v>290</v>
      </c>
      <c r="D427" s="530" t="s">
        <v>507</v>
      </c>
      <c r="E427" s="531"/>
      <c r="F427" s="532"/>
    </row>
    <row r="428" spans="1:6" s="22" customFormat="1" ht="17.25" customHeight="1" hidden="1">
      <c r="A428" s="151"/>
      <c r="B428" s="528"/>
      <c r="C428" s="529" t="s">
        <v>290</v>
      </c>
      <c r="D428" s="530" t="s">
        <v>391</v>
      </c>
      <c r="E428" s="247"/>
      <c r="F428" s="508"/>
    </row>
    <row r="429" spans="1:6" s="22" customFormat="1" ht="17.25" customHeight="1" hidden="1">
      <c r="A429" s="151"/>
      <c r="B429" s="161"/>
      <c r="C429" s="245" t="s">
        <v>290</v>
      </c>
      <c r="D429" s="249"/>
      <c r="E429" s="247"/>
      <c r="F429" s="498"/>
    </row>
    <row r="430" spans="1:6" s="16" customFormat="1" ht="51" hidden="1">
      <c r="A430" s="144"/>
      <c r="B430" s="141"/>
      <c r="C430" s="282" t="s">
        <v>267</v>
      </c>
      <c r="D430" s="104" t="s">
        <v>268</v>
      </c>
      <c r="E430" s="105"/>
      <c r="F430" s="106"/>
    </row>
    <row r="431" spans="1:6" s="16" customFormat="1" ht="38.25" hidden="1">
      <c r="A431" s="144"/>
      <c r="B431" s="141"/>
      <c r="C431" s="283" t="s">
        <v>269</v>
      </c>
      <c r="D431" s="109" t="s">
        <v>270</v>
      </c>
      <c r="E431" s="110"/>
      <c r="F431" s="111"/>
    </row>
    <row r="432" spans="1:6" s="16" customFormat="1" ht="17.25" customHeight="1" hidden="1">
      <c r="A432" s="144"/>
      <c r="B432" s="141"/>
      <c r="C432" s="283" t="s">
        <v>92</v>
      </c>
      <c r="D432" s="109" t="s">
        <v>93</v>
      </c>
      <c r="E432" s="110"/>
      <c r="F432" s="111"/>
    </row>
    <row r="433" spans="1:6" s="16" customFormat="1" ht="17.25" customHeight="1" hidden="1">
      <c r="A433" s="144"/>
      <c r="B433" s="141"/>
      <c r="C433" s="283" t="s">
        <v>94</v>
      </c>
      <c r="D433" s="109" t="s">
        <v>95</v>
      </c>
      <c r="E433" s="110"/>
      <c r="F433" s="111"/>
    </row>
    <row r="434" spans="1:6" s="16" customFormat="1" ht="17.25" customHeight="1" hidden="1">
      <c r="A434" s="144"/>
      <c r="B434" s="141"/>
      <c r="C434" s="283" t="s">
        <v>167</v>
      </c>
      <c r="D434" s="109" t="s">
        <v>168</v>
      </c>
      <c r="E434" s="110"/>
      <c r="F434" s="111"/>
    </row>
    <row r="435" spans="1:6" s="16" customFormat="1" ht="17.25" customHeight="1" hidden="1">
      <c r="A435" s="144"/>
      <c r="B435" s="141"/>
      <c r="C435" s="283" t="s">
        <v>133</v>
      </c>
      <c r="D435" s="109" t="s">
        <v>134</v>
      </c>
      <c r="E435" s="110"/>
      <c r="F435" s="111"/>
    </row>
    <row r="436" spans="1:6" s="16" customFormat="1" ht="17.25" customHeight="1" hidden="1">
      <c r="A436" s="144"/>
      <c r="B436" s="141"/>
      <c r="C436" s="159" t="s">
        <v>96</v>
      </c>
      <c r="D436" s="36" t="s">
        <v>97</v>
      </c>
      <c r="E436" s="34"/>
      <c r="F436" s="34"/>
    </row>
    <row r="437" spans="1:6" s="16" customFormat="1" ht="17.25" customHeight="1" hidden="1" thickBot="1">
      <c r="A437" s="58"/>
      <c r="B437" s="102"/>
      <c r="C437" s="38" t="s">
        <v>169</v>
      </c>
      <c r="D437" s="39" t="s">
        <v>170</v>
      </c>
      <c r="E437" s="21"/>
      <c r="F437" s="21"/>
    </row>
    <row r="438" spans="1:7" s="11" customFormat="1" ht="18.75" customHeight="1" thickBot="1">
      <c r="A438" s="261">
        <v>852</v>
      </c>
      <c r="B438" s="839" t="s">
        <v>271</v>
      </c>
      <c r="C438" s="840"/>
      <c r="D438" s="841"/>
      <c r="E438" s="272">
        <f>E439+E442+E447+E451+E461+E472+E481+E478</f>
        <v>110340.90000000001</v>
      </c>
      <c r="F438" s="684">
        <f>F439+F442+F447+F451+F461+F472+F481</f>
        <v>10.8</v>
      </c>
      <c r="G438" s="281">
        <f>E438-F438</f>
        <v>110330.1</v>
      </c>
    </row>
    <row r="439" spans="1:7" s="16" customFormat="1" ht="16.5" customHeight="1">
      <c r="A439" s="144"/>
      <c r="B439" s="279">
        <v>85202</v>
      </c>
      <c r="C439" s="170"/>
      <c r="D439" s="87" t="s">
        <v>272</v>
      </c>
      <c r="E439" s="56">
        <f>E441</f>
        <v>0</v>
      </c>
      <c r="F439" s="273">
        <f>F440</f>
        <v>10.8</v>
      </c>
      <c r="G439" s="114"/>
    </row>
    <row r="440" spans="1:6" s="22" customFormat="1" ht="20.25" customHeight="1">
      <c r="A440" s="250"/>
      <c r="B440" s="296"/>
      <c r="C440" s="157" t="s">
        <v>276</v>
      </c>
      <c r="D440" s="174" t="s">
        <v>313</v>
      </c>
      <c r="E440" s="199"/>
      <c r="F440" s="199">
        <v>10.8</v>
      </c>
    </row>
    <row r="441" spans="1:6" s="22" customFormat="1" ht="42.75" customHeight="1" hidden="1">
      <c r="A441" s="151"/>
      <c r="B441" s="164"/>
      <c r="C441" s="155" t="s">
        <v>273</v>
      </c>
      <c r="D441" s="39" t="s">
        <v>274</v>
      </c>
      <c r="E441" s="21"/>
      <c r="F441" s="21"/>
    </row>
    <row r="442" spans="1:6" s="16" customFormat="1" ht="42.75" hidden="1">
      <c r="A442" s="144"/>
      <c r="B442" s="30">
        <v>85212</v>
      </c>
      <c r="C442" s="260"/>
      <c r="D442" s="85" t="s">
        <v>275</v>
      </c>
      <c r="E442" s="31">
        <f>SUM(E445:E446)</f>
        <v>0</v>
      </c>
      <c r="F442" s="31">
        <f>F443</f>
        <v>0</v>
      </c>
    </row>
    <row r="443" spans="1:6" s="22" customFormat="1" ht="20.25" customHeight="1" hidden="1">
      <c r="A443" s="151"/>
      <c r="B443" s="164"/>
      <c r="C443" s="158" t="s">
        <v>276</v>
      </c>
      <c r="D443" s="174" t="s">
        <v>357</v>
      </c>
      <c r="E443" s="100"/>
      <c r="F443" s="100"/>
    </row>
    <row r="444" spans="1:6" s="22" customFormat="1" ht="27.75" customHeight="1" hidden="1">
      <c r="A444" s="250"/>
      <c r="B444" s="296"/>
      <c r="C444" s="297"/>
      <c r="D444" s="850" t="s">
        <v>366</v>
      </c>
      <c r="E444" s="850"/>
      <c r="F444" s="851"/>
    </row>
    <row r="445" spans="1:6" s="22" customFormat="1" ht="51" hidden="1">
      <c r="A445" s="151"/>
      <c r="B445" s="164"/>
      <c r="C445" s="157" t="s">
        <v>160</v>
      </c>
      <c r="D445" s="43" t="s">
        <v>161</v>
      </c>
      <c r="E445" s="44"/>
      <c r="F445" s="44"/>
    </row>
    <row r="446" spans="1:6" s="22" customFormat="1" ht="51" hidden="1">
      <c r="A446" s="151"/>
      <c r="B446" s="164"/>
      <c r="C446" s="159" t="s">
        <v>162</v>
      </c>
      <c r="D446" s="36" t="s">
        <v>163</v>
      </c>
      <c r="E446" s="34"/>
      <c r="F446" s="26"/>
    </row>
    <row r="447" spans="1:6" s="16" customFormat="1" ht="76.5" customHeight="1" hidden="1">
      <c r="A447" s="144"/>
      <c r="B447" s="30">
        <v>85213</v>
      </c>
      <c r="C447" s="260"/>
      <c r="D447" s="85" t="s">
        <v>369</v>
      </c>
      <c r="E447" s="31">
        <f>E448+E449</f>
        <v>0</v>
      </c>
      <c r="F447" s="31">
        <f>F448+F449</f>
        <v>0</v>
      </c>
    </row>
    <row r="448" spans="1:6" s="22" customFormat="1" ht="20.25" customHeight="1" hidden="1">
      <c r="A448" s="151"/>
      <c r="B448" s="164"/>
      <c r="C448" s="158" t="s">
        <v>276</v>
      </c>
      <c r="D448" s="174" t="s">
        <v>357</v>
      </c>
      <c r="E448" s="100"/>
      <c r="F448" s="100"/>
    </row>
    <row r="449" spans="1:6" s="22" customFormat="1" ht="20.25" customHeight="1" hidden="1">
      <c r="A449" s="151"/>
      <c r="B449" s="164"/>
      <c r="C449" s="158" t="s">
        <v>276</v>
      </c>
      <c r="D449" s="174" t="s">
        <v>313</v>
      </c>
      <c r="E449" s="100"/>
      <c r="F449" s="100"/>
    </row>
    <row r="450" spans="1:6" s="22" customFormat="1" ht="27.75" customHeight="1" hidden="1">
      <c r="A450" s="250"/>
      <c r="B450" s="296"/>
      <c r="C450" s="297"/>
      <c r="D450" s="850" t="s">
        <v>371</v>
      </c>
      <c r="E450" s="850"/>
      <c r="F450" s="851"/>
    </row>
    <row r="451" spans="1:6" s="16" customFormat="1" ht="28.5" hidden="1">
      <c r="A451" s="144"/>
      <c r="B451" s="30">
        <v>85214</v>
      </c>
      <c r="C451" s="260"/>
      <c r="D451" s="85" t="s">
        <v>370</v>
      </c>
      <c r="E451" s="31">
        <f>E452+E453</f>
        <v>0</v>
      </c>
      <c r="F451" s="31">
        <f>F452+F453</f>
        <v>0</v>
      </c>
    </row>
    <row r="452" spans="1:6" s="22" customFormat="1" ht="20.25" customHeight="1" hidden="1">
      <c r="A452" s="151"/>
      <c r="B452" s="164"/>
      <c r="C452" s="158" t="s">
        <v>276</v>
      </c>
      <c r="D452" s="174" t="s">
        <v>357</v>
      </c>
      <c r="E452" s="100"/>
      <c r="F452" s="100"/>
    </row>
    <row r="453" spans="1:6" s="22" customFormat="1" ht="20.25" customHeight="1" hidden="1">
      <c r="A453" s="151"/>
      <c r="B453" s="164"/>
      <c r="C453" s="158" t="s">
        <v>276</v>
      </c>
      <c r="D453" s="174" t="s">
        <v>313</v>
      </c>
      <c r="E453" s="100"/>
      <c r="F453" s="100"/>
    </row>
    <row r="454" spans="1:6" s="22" customFormat="1" ht="24.75" customHeight="1" hidden="1">
      <c r="A454" s="250"/>
      <c r="B454" s="296"/>
      <c r="C454" s="297"/>
      <c r="D454" s="850" t="s">
        <v>402</v>
      </c>
      <c r="E454" s="850"/>
      <c r="F454" s="851"/>
    </row>
    <row r="455" spans="1:6" s="22" customFormat="1" ht="51" hidden="1">
      <c r="A455" s="151"/>
      <c r="B455" s="164"/>
      <c r="C455" s="158" t="s">
        <v>160</v>
      </c>
      <c r="D455" s="59" t="s">
        <v>161</v>
      </c>
      <c r="E455" s="37"/>
      <c r="F455" s="21"/>
    </row>
    <row r="456" spans="1:6" s="22" customFormat="1" ht="25.5" hidden="1">
      <c r="A456" s="151"/>
      <c r="B456" s="164"/>
      <c r="C456" s="159" t="s">
        <v>276</v>
      </c>
      <c r="D456" s="36" t="s">
        <v>277</v>
      </c>
      <c r="E456" s="34"/>
      <c r="F456" s="26"/>
    </row>
    <row r="457" spans="1:6" ht="4.5" customHeight="1" thickBot="1">
      <c r="A457" s="3"/>
      <c r="B457" s="3"/>
      <c r="C457" s="3"/>
      <c r="D457" s="3"/>
      <c r="E457" s="3"/>
      <c r="F457" s="3"/>
    </row>
    <row r="458" spans="1:6" s="4" customFormat="1" ht="14.25" customHeight="1">
      <c r="A458" s="813" t="s">
        <v>76</v>
      </c>
      <c r="B458" s="813" t="s">
        <v>77</v>
      </c>
      <c r="C458" s="813" t="s">
        <v>78</v>
      </c>
      <c r="D458" s="813" t="s">
        <v>79</v>
      </c>
      <c r="E458" s="819" t="s">
        <v>345</v>
      </c>
      <c r="F458" s="819" t="s">
        <v>346</v>
      </c>
    </row>
    <row r="459" spans="1:6" s="4" customFormat="1" ht="15" customHeight="1" thickBot="1">
      <c r="A459" s="814"/>
      <c r="B459" s="814"/>
      <c r="C459" s="814"/>
      <c r="D459" s="814"/>
      <c r="E459" s="814"/>
      <c r="F459" s="814"/>
    </row>
    <row r="460" spans="1:6" s="6" customFormat="1" ht="7.5" customHeight="1">
      <c r="A460" s="5">
        <v>1</v>
      </c>
      <c r="B460" s="5">
        <v>2</v>
      </c>
      <c r="C460" s="5">
        <v>3</v>
      </c>
      <c r="D460" s="5">
        <v>3</v>
      </c>
      <c r="E460" s="5">
        <v>4</v>
      </c>
      <c r="F460" s="5">
        <v>5</v>
      </c>
    </row>
    <row r="461" spans="1:6" s="16" customFormat="1" ht="18" customHeight="1">
      <c r="A461" s="144"/>
      <c r="B461" s="30">
        <v>85219</v>
      </c>
      <c r="C461" s="260"/>
      <c r="D461" s="30" t="s">
        <v>278</v>
      </c>
      <c r="E461" s="194">
        <f>E462</f>
        <v>95340.90000000001</v>
      </c>
      <c r="F461" s="194">
        <f>F462</f>
        <v>0</v>
      </c>
    </row>
    <row r="462" spans="1:6" s="22" customFormat="1" ht="20.25" customHeight="1">
      <c r="A462" s="151"/>
      <c r="B462" s="164"/>
      <c r="C462" s="158" t="s">
        <v>276</v>
      </c>
      <c r="D462" s="174" t="s">
        <v>300</v>
      </c>
      <c r="E462" s="199">
        <f>E464+E466+E468</f>
        <v>95340.90000000001</v>
      </c>
      <c r="F462" s="199">
        <f>F470</f>
        <v>0</v>
      </c>
    </row>
    <row r="463" spans="1:6" s="22" customFormat="1" ht="16.5" customHeight="1">
      <c r="A463" s="151"/>
      <c r="B463" s="164"/>
      <c r="C463" s="47"/>
      <c r="D463" s="869" t="s">
        <v>575</v>
      </c>
      <c r="E463" s="869"/>
      <c r="F463" s="870"/>
    </row>
    <row r="464" spans="1:6" s="16" customFormat="1" ht="24" customHeight="1">
      <c r="A464" s="144"/>
      <c r="B464" s="141"/>
      <c r="C464" s="142"/>
      <c r="D464" s="218" t="s">
        <v>574</v>
      </c>
      <c r="E464" s="275">
        <f>E465+383.04+2536.09+5.03</f>
        <v>4290.34</v>
      </c>
      <c r="F464" s="79"/>
    </row>
    <row r="465" spans="1:6" s="16" customFormat="1" ht="17.25" customHeight="1">
      <c r="A465" s="144"/>
      <c r="B465" s="141"/>
      <c r="C465" s="241"/>
      <c r="D465" s="253" t="s">
        <v>301</v>
      </c>
      <c r="E465" s="682">
        <f>333.56+178.88+63.88+789.86</f>
        <v>1366.18</v>
      </c>
      <c r="F465" s="290"/>
    </row>
    <row r="466" spans="1:6" s="16" customFormat="1" ht="23.25" customHeight="1">
      <c r="A466" s="144"/>
      <c r="B466" s="141"/>
      <c r="C466" s="142"/>
      <c r="D466" s="215" t="s">
        <v>573</v>
      </c>
      <c r="E466" s="275">
        <f>E467+7235.08+47903.91+94.97</f>
        <v>81039.76000000001</v>
      </c>
      <c r="F466" s="212"/>
    </row>
    <row r="467" spans="1:6" s="16" customFormat="1" ht="17.25" customHeight="1">
      <c r="A467" s="144"/>
      <c r="B467" s="141"/>
      <c r="C467" s="241"/>
      <c r="D467" s="253" t="s">
        <v>301</v>
      </c>
      <c r="E467" s="682">
        <f>6300.72+3378.8+1206.7+14919.58</f>
        <v>25805.800000000003</v>
      </c>
      <c r="F467" s="290"/>
    </row>
    <row r="468" spans="1:6" s="16" customFormat="1" ht="23.25" customHeight="1">
      <c r="A468" s="144"/>
      <c r="B468" s="141"/>
      <c r="C468" s="142"/>
      <c r="D468" s="215" t="s">
        <v>576</v>
      </c>
      <c r="E468" s="275">
        <f>E469</f>
        <v>10010.8</v>
      </c>
      <c r="F468" s="212"/>
    </row>
    <row r="469" spans="1:6" s="16" customFormat="1" ht="17.25" customHeight="1">
      <c r="A469" s="144"/>
      <c r="B469" s="141"/>
      <c r="C469" s="241"/>
      <c r="D469" s="253" t="s">
        <v>577</v>
      </c>
      <c r="E469" s="682">
        <v>10010.8</v>
      </c>
      <c r="F469" s="290"/>
    </row>
    <row r="470" spans="1:6" s="16" customFormat="1" ht="17.25" customHeight="1" hidden="1">
      <c r="A470" s="144"/>
      <c r="B470" s="141"/>
      <c r="C470" s="142"/>
      <c r="D470" s="143" t="s">
        <v>308</v>
      </c>
      <c r="E470" s="683"/>
      <c r="F470" s="682"/>
    </row>
    <row r="471" spans="1:6" s="22" customFormat="1" ht="25.5" hidden="1">
      <c r="A471" s="151"/>
      <c r="B471" s="164"/>
      <c r="C471" s="158" t="s">
        <v>276</v>
      </c>
      <c r="D471" s="59" t="s">
        <v>277</v>
      </c>
      <c r="E471" s="37"/>
      <c r="F471" s="21"/>
    </row>
    <row r="472" spans="1:6" s="16" customFormat="1" ht="28.5" hidden="1">
      <c r="A472" s="151"/>
      <c r="B472" s="141">
        <v>85228</v>
      </c>
      <c r="C472" s="260"/>
      <c r="D472" s="85" t="s">
        <v>279</v>
      </c>
      <c r="E472" s="31">
        <f>E473</f>
        <v>0</v>
      </c>
      <c r="F472" s="31">
        <f>F473</f>
        <v>0</v>
      </c>
    </row>
    <row r="473" spans="1:6" s="22" customFormat="1" ht="18" customHeight="1" hidden="1">
      <c r="A473" s="151"/>
      <c r="B473" s="164"/>
      <c r="C473" s="155" t="s">
        <v>280</v>
      </c>
      <c r="D473" s="39" t="s">
        <v>281</v>
      </c>
      <c r="E473" s="21"/>
      <c r="F473" s="21"/>
    </row>
    <row r="474" spans="1:6" ht="9.75" customHeight="1" hidden="1" thickBot="1">
      <c r="A474" s="3"/>
      <c r="B474" s="3"/>
      <c r="C474" s="3"/>
      <c r="D474" s="3"/>
      <c r="E474" s="3"/>
      <c r="F474" s="3"/>
    </row>
    <row r="475" spans="1:6" s="4" customFormat="1" ht="14.25" customHeight="1" hidden="1">
      <c r="A475" s="813" t="s">
        <v>76</v>
      </c>
      <c r="B475" s="813" t="s">
        <v>77</v>
      </c>
      <c r="C475" s="813" t="s">
        <v>78</v>
      </c>
      <c r="D475" s="813" t="s">
        <v>79</v>
      </c>
      <c r="E475" s="819" t="s">
        <v>345</v>
      </c>
      <c r="F475" s="819" t="s">
        <v>346</v>
      </c>
    </row>
    <row r="476" spans="1:6" s="4" customFormat="1" ht="15" customHeight="1" hidden="1" thickBot="1">
      <c r="A476" s="814"/>
      <c r="B476" s="814"/>
      <c r="C476" s="814"/>
      <c r="D476" s="814"/>
      <c r="E476" s="814"/>
      <c r="F476" s="814"/>
    </row>
    <row r="477" spans="1:6" s="6" customFormat="1" ht="7.5" customHeight="1" hidden="1">
      <c r="A477" s="5">
        <v>1</v>
      </c>
      <c r="B477" s="5">
        <v>2</v>
      </c>
      <c r="C477" s="5">
        <v>3</v>
      </c>
      <c r="D477" s="5">
        <v>3</v>
      </c>
      <c r="E477" s="5">
        <v>4</v>
      </c>
      <c r="F477" s="5">
        <v>5</v>
      </c>
    </row>
    <row r="478" spans="1:6" s="16" customFormat="1" ht="21.75" customHeight="1" hidden="1">
      <c r="A478" s="151"/>
      <c r="B478" s="267">
        <v>85278</v>
      </c>
      <c r="C478" s="260"/>
      <c r="D478" s="85" t="s">
        <v>354</v>
      </c>
      <c r="E478" s="31">
        <f>E479</f>
        <v>0</v>
      </c>
      <c r="F478" s="31">
        <f>F479</f>
        <v>0</v>
      </c>
    </row>
    <row r="479" spans="1:6" s="22" customFormat="1" ht="20.25" customHeight="1" hidden="1">
      <c r="A479" s="151"/>
      <c r="B479" s="164"/>
      <c r="C479" s="158" t="s">
        <v>276</v>
      </c>
      <c r="D479" s="174" t="s">
        <v>357</v>
      </c>
      <c r="E479" s="100"/>
      <c r="F479" s="100"/>
    </row>
    <row r="480" spans="1:6" s="16" customFormat="1" ht="26.25" customHeight="1" hidden="1">
      <c r="A480" s="166"/>
      <c r="B480" s="167"/>
      <c r="C480" s="241"/>
      <c r="D480" s="850" t="s">
        <v>376</v>
      </c>
      <c r="E480" s="850"/>
      <c r="F480" s="851"/>
    </row>
    <row r="481" spans="1:6" s="16" customFormat="1" ht="18.75" customHeight="1">
      <c r="A481" s="151"/>
      <c r="B481" s="267">
        <v>85295</v>
      </c>
      <c r="C481" s="260"/>
      <c r="D481" s="85" t="s">
        <v>120</v>
      </c>
      <c r="E481" s="31">
        <f>E482</f>
        <v>15000</v>
      </c>
      <c r="F481" s="31">
        <f>F482</f>
        <v>0</v>
      </c>
    </row>
    <row r="482" spans="1:6" s="22" customFormat="1" ht="18" customHeight="1">
      <c r="A482" s="151"/>
      <c r="B482" s="164"/>
      <c r="C482" s="158" t="s">
        <v>276</v>
      </c>
      <c r="D482" s="174" t="s">
        <v>300</v>
      </c>
      <c r="E482" s="100">
        <f>E484+E485</f>
        <v>15000</v>
      </c>
      <c r="F482" s="100"/>
    </row>
    <row r="483" spans="1:6" s="16" customFormat="1" ht="27.75" customHeight="1" hidden="1">
      <c r="A483" s="166"/>
      <c r="B483" s="167"/>
      <c r="C483" s="241"/>
      <c r="D483" s="850" t="s">
        <v>421</v>
      </c>
      <c r="E483" s="850"/>
      <c r="F483" s="851"/>
    </row>
    <row r="484" spans="1:6" s="16" customFormat="1" ht="15.75" customHeight="1">
      <c r="A484" s="144"/>
      <c r="B484" s="141"/>
      <c r="C484" s="142"/>
      <c r="D484" s="673" t="s">
        <v>578</v>
      </c>
      <c r="E484" s="212">
        <v>7500</v>
      </c>
      <c r="F484" s="79"/>
    </row>
    <row r="485" spans="1:6" s="16" customFormat="1" ht="25.5" customHeight="1" thickBot="1">
      <c r="A485" s="144"/>
      <c r="B485" s="141"/>
      <c r="C485" s="142"/>
      <c r="D485" s="674" t="s">
        <v>581</v>
      </c>
      <c r="E485" s="295">
        <v>7500</v>
      </c>
      <c r="F485" s="295"/>
    </row>
    <row r="486" spans="1:6" s="117" customFormat="1" ht="27.75" customHeight="1" hidden="1" thickBot="1">
      <c r="A486" s="268">
        <v>854</v>
      </c>
      <c r="B486" s="836" t="s">
        <v>282</v>
      </c>
      <c r="C486" s="837"/>
      <c r="D486" s="838"/>
      <c r="E486" s="116">
        <f>E487</f>
        <v>0</v>
      </c>
      <c r="F486" s="178">
        <f>F487</f>
        <v>0</v>
      </c>
    </row>
    <row r="487" spans="1:6" s="22" customFormat="1" ht="22.5" customHeight="1" hidden="1">
      <c r="A487" s="151"/>
      <c r="B487" s="83">
        <v>85415</v>
      </c>
      <c r="C487" s="852" t="s">
        <v>315</v>
      </c>
      <c r="D487" s="853"/>
      <c r="E487" s="44">
        <f>E488</f>
        <v>0</v>
      </c>
      <c r="F487" s="44">
        <f>F488</f>
        <v>0</v>
      </c>
    </row>
    <row r="488" spans="1:6" s="22" customFormat="1" ht="18.75" customHeight="1" hidden="1">
      <c r="A488" s="151"/>
      <c r="B488" s="146"/>
      <c r="C488" s="38" t="s">
        <v>96</v>
      </c>
      <c r="D488" s="174" t="s">
        <v>313</v>
      </c>
      <c r="E488" s="100"/>
      <c r="F488" s="100"/>
    </row>
    <row r="489" spans="1:6" s="22" customFormat="1" ht="30" customHeight="1" hidden="1">
      <c r="A489" s="151"/>
      <c r="B489" s="164"/>
      <c r="C489" s="339"/>
      <c r="D489" s="825" t="s">
        <v>504</v>
      </c>
      <c r="E489" s="825"/>
      <c r="F489" s="810"/>
    </row>
    <row r="490" spans="1:6" s="16" customFormat="1" ht="37.5" customHeight="1" hidden="1" thickBot="1">
      <c r="A490" s="166"/>
      <c r="B490" s="167"/>
      <c r="C490" s="241"/>
      <c r="D490" s="354" t="s">
        <v>403</v>
      </c>
      <c r="E490" s="340"/>
      <c r="F490" s="341"/>
    </row>
    <row r="491" spans="1:6" s="22" customFormat="1" ht="21" customHeight="1" hidden="1">
      <c r="A491" s="151"/>
      <c r="B491" s="164"/>
      <c r="C491" s="64">
        <v>3240</v>
      </c>
      <c r="D491" s="232" t="s">
        <v>317</v>
      </c>
      <c r="E491" s="254"/>
      <c r="F491" s="44"/>
    </row>
    <row r="492" spans="1:6" s="22" customFormat="1" ht="21" customHeight="1" hidden="1" thickBot="1">
      <c r="A492" s="151"/>
      <c r="B492" s="164"/>
      <c r="C492" s="183">
        <v>3260</v>
      </c>
      <c r="D492" s="175" t="s">
        <v>318</v>
      </c>
      <c r="E492" s="189"/>
      <c r="F492" s="21"/>
    </row>
    <row r="493" spans="1:6" s="117" customFormat="1" ht="33" customHeight="1" thickBot="1">
      <c r="A493" s="54">
        <v>900</v>
      </c>
      <c r="B493" s="836" t="s">
        <v>283</v>
      </c>
      <c r="C493" s="837"/>
      <c r="D493" s="838"/>
      <c r="E493" s="116">
        <f>E494+E496+E504+E513+E515+E502</f>
        <v>21000</v>
      </c>
      <c r="F493" s="178">
        <f>F494+F496+F504+F513+F515</f>
        <v>15000</v>
      </c>
    </row>
    <row r="494" spans="1:6" s="22" customFormat="1" ht="19.5" customHeight="1" hidden="1">
      <c r="A494" s="73"/>
      <c r="B494" s="118">
        <v>90001</v>
      </c>
      <c r="C494" s="90"/>
      <c r="D494" s="91" t="s">
        <v>284</v>
      </c>
      <c r="E494" s="119">
        <f>E495</f>
        <v>0</v>
      </c>
      <c r="F494" s="119">
        <f>F495</f>
        <v>0</v>
      </c>
    </row>
    <row r="495" spans="1:6" s="22" customFormat="1" ht="18" customHeight="1" hidden="1">
      <c r="A495" s="17"/>
      <c r="B495" s="68"/>
      <c r="C495" s="68">
        <v>4260</v>
      </c>
      <c r="D495" s="39" t="s">
        <v>134</v>
      </c>
      <c r="E495" s="21"/>
      <c r="F495" s="21"/>
    </row>
    <row r="496" spans="1:6" s="22" customFormat="1" ht="17.25" customHeight="1">
      <c r="A496" s="151"/>
      <c r="B496" s="120">
        <v>90002</v>
      </c>
      <c r="C496" s="99"/>
      <c r="D496" s="85" t="s">
        <v>285</v>
      </c>
      <c r="E496" s="121">
        <f>E497</f>
        <v>0</v>
      </c>
      <c r="F496" s="121">
        <f>F499</f>
        <v>15000</v>
      </c>
    </row>
    <row r="497" spans="1:6" s="22" customFormat="1" ht="19.5" customHeight="1" hidden="1">
      <c r="A497" s="151"/>
      <c r="B497" s="46"/>
      <c r="C497" s="159" t="s">
        <v>107</v>
      </c>
      <c r="D497" s="174" t="s">
        <v>299</v>
      </c>
      <c r="E497" s="225"/>
      <c r="F497" s="225"/>
    </row>
    <row r="498" spans="1:6" s="16" customFormat="1" ht="18.75" customHeight="1" hidden="1">
      <c r="A498" s="144"/>
      <c r="B498" s="141"/>
      <c r="C498" s="142"/>
      <c r="D498" s="825" t="s">
        <v>510</v>
      </c>
      <c r="E498" s="825"/>
      <c r="F498" s="810"/>
    </row>
    <row r="499" spans="1:6" s="22" customFormat="1" ht="18" customHeight="1">
      <c r="A499" s="151"/>
      <c r="B499" s="146"/>
      <c r="C499" s="38" t="s">
        <v>96</v>
      </c>
      <c r="D499" s="174" t="s">
        <v>313</v>
      </c>
      <c r="E499" s="100"/>
      <c r="F499" s="100">
        <v>15000</v>
      </c>
    </row>
    <row r="500" spans="1:6" s="22" customFormat="1" ht="18" customHeight="1" hidden="1">
      <c r="A500" s="151"/>
      <c r="B500" s="222"/>
      <c r="C500" s="68">
        <v>4300</v>
      </c>
      <c r="D500" s="39" t="s">
        <v>97</v>
      </c>
      <c r="E500" s="21"/>
      <c r="F500" s="21"/>
    </row>
    <row r="501" spans="1:6" s="22" customFormat="1" ht="25.5" hidden="1">
      <c r="A501" s="151"/>
      <c r="B501" s="179"/>
      <c r="C501" s="32">
        <v>6060</v>
      </c>
      <c r="D501" s="33" t="s">
        <v>191</v>
      </c>
      <c r="E501" s="26"/>
      <c r="F501" s="26"/>
    </row>
    <row r="502" spans="1:6" s="22" customFormat="1" ht="19.5" customHeight="1">
      <c r="A502" s="151"/>
      <c r="B502" s="120">
        <v>90004</v>
      </c>
      <c r="C502" s="99"/>
      <c r="D502" s="85" t="s">
        <v>565</v>
      </c>
      <c r="E502" s="121">
        <f>E503</f>
        <v>21000</v>
      </c>
      <c r="F502" s="121">
        <f>F503</f>
        <v>0</v>
      </c>
    </row>
    <row r="503" spans="1:6" s="22" customFormat="1" ht="18" customHeight="1" thickBot="1">
      <c r="A503" s="151"/>
      <c r="B503" s="146"/>
      <c r="C503" s="38" t="s">
        <v>96</v>
      </c>
      <c r="D503" s="174" t="s">
        <v>313</v>
      </c>
      <c r="E503" s="100">
        <v>21000</v>
      </c>
      <c r="F503" s="100"/>
    </row>
    <row r="504" spans="1:6" s="22" customFormat="1" ht="28.5" hidden="1">
      <c r="A504" s="82"/>
      <c r="B504" s="120">
        <v>90008</v>
      </c>
      <c r="C504" s="99"/>
      <c r="D504" s="85" t="s">
        <v>304</v>
      </c>
      <c r="E504" s="121">
        <f>E510</f>
        <v>0</v>
      </c>
      <c r="F504" s="121">
        <f>F509</f>
        <v>0</v>
      </c>
    </row>
    <row r="505" spans="1:6" ht="10.5" customHeight="1" hidden="1" thickBot="1">
      <c r="A505" s="3"/>
      <c r="B505" s="3"/>
      <c r="C505" s="3"/>
      <c r="D505" s="3"/>
      <c r="E505" s="3"/>
      <c r="F505" s="3"/>
    </row>
    <row r="506" spans="1:6" s="4" customFormat="1" ht="14.25" customHeight="1" hidden="1">
      <c r="A506" s="813" t="s">
        <v>76</v>
      </c>
      <c r="B506" s="813" t="s">
        <v>77</v>
      </c>
      <c r="C506" s="813" t="s">
        <v>78</v>
      </c>
      <c r="D506" s="813" t="s">
        <v>79</v>
      </c>
      <c r="E506" s="819" t="s">
        <v>345</v>
      </c>
      <c r="F506" s="819" t="s">
        <v>346</v>
      </c>
    </row>
    <row r="507" spans="1:6" s="4" customFormat="1" ht="15" customHeight="1" hidden="1" thickBot="1">
      <c r="A507" s="814"/>
      <c r="B507" s="814"/>
      <c r="C507" s="814"/>
      <c r="D507" s="814"/>
      <c r="E507" s="814"/>
      <c r="F507" s="814"/>
    </row>
    <row r="508" spans="1:6" s="6" customFormat="1" ht="7.5" customHeight="1" hidden="1">
      <c r="A508" s="336">
        <v>1</v>
      </c>
      <c r="B508" s="336">
        <v>2</v>
      </c>
      <c r="C508" s="336">
        <v>3</v>
      </c>
      <c r="D508" s="336">
        <v>3</v>
      </c>
      <c r="E508" s="336">
        <v>4</v>
      </c>
      <c r="F508" s="336">
        <v>5</v>
      </c>
    </row>
    <row r="509" spans="1:6" s="22" customFormat="1" ht="18.75" customHeight="1" hidden="1">
      <c r="A509" s="151"/>
      <c r="B509" s="146"/>
      <c r="C509" s="38" t="s">
        <v>96</v>
      </c>
      <c r="D509" s="174" t="s">
        <v>313</v>
      </c>
      <c r="E509" s="100"/>
      <c r="F509" s="100"/>
    </row>
    <row r="510" spans="1:6" s="22" customFormat="1" ht="17.25" customHeight="1" hidden="1">
      <c r="A510" s="151"/>
      <c r="B510" s="146"/>
      <c r="C510" s="38" t="s">
        <v>96</v>
      </c>
      <c r="D510" s="138" t="s">
        <v>300</v>
      </c>
      <c r="E510" s="21"/>
      <c r="F510" s="21"/>
    </row>
    <row r="511" spans="1:6" s="16" customFormat="1" ht="19.5" customHeight="1" hidden="1">
      <c r="A511" s="144"/>
      <c r="B511" s="141"/>
      <c r="C511" s="154"/>
      <c r="D511" s="140" t="s">
        <v>301</v>
      </c>
      <c r="E511" s="156"/>
      <c r="F511" s="156"/>
    </row>
    <row r="512" spans="1:6" s="16" customFormat="1" ht="19.5" customHeight="1" hidden="1">
      <c r="A512" s="144"/>
      <c r="B512" s="141"/>
      <c r="C512" s="154"/>
      <c r="D512" s="140" t="s">
        <v>308</v>
      </c>
      <c r="E512" s="156"/>
      <c r="F512" s="156"/>
    </row>
    <row r="513" spans="1:6" s="22" customFormat="1" ht="19.5" customHeight="1" hidden="1">
      <c r="A513" s="151"/>
      <c r="B513" s="120">
        <v>90015</v>
      </c>
      <c r="C513" s="99"/>
      <c r="D513" s="85" t="s">
        <v>287</v>
      </c>
      <c r="E513" s="121">
        <f>E514</f>
        <v>0</v>
      </c>
      <c r="F513" s="121">
        <f>F514</f>
        <v>0</v>
      </c>
    </row>
    <row r="514" spans="1:6" s="22" customFormat="1" ht="18" customHeight="1" hidden="1">
      <c r="A514" s="151"/>
      <c r="B514" s="146"/>
      <c r="C514" s="38" t="s">
        <v>96</v>
      </c>
      <c r="D514" s="138" t="s">
        <v>311</v>
      </c>
      <c r="E514" s="21"/>
      <c r="F514" s="21"/>
    </row>
    <row r="515" spans="1:6" s="22" customFormat="1" ht="19.5" customHeight="1" hidden="1">
      <c r="A515" s="151"/>
      <c r="B515" s="120">
        <v>90078</v>
      </c>
      <c r="C515" s="99"/>
      <c r="D515" s="85" t="s">
        <v>354</v>
      </c>
      <c r="E515" s="121">
        <f>E516</f>
        <v>0</v>
      </c>
      <c r="F515" s="121">
        <f>F517</f>
        <v>0</v>
      </c>
    </row>
    <row r="516" spans="1:6" s="22" customFormat="1" ht="18" customHeight="1" hidden="1">
      <c r="A516" s="151"/>
      <c r="B516" s="146"/>
      <c r="C516" s="38" t="s">
        <v>96</v>
      </c>
      <c r="D516" s="174" t="s">
        <v>313</v>
      </c>
      <c r="E516" s="100"/>
      <c r="F516" s="100"/>
    </row>
    <row r="517" spans="1:6" s="22" customFormat="1" ht="18" customHeight="1" hidden="1" thickBot="1">
      <c r="A517" s="151"/>
      <c r="B517" s="164"/>
      <c r="C517" s="222">
        <v>4300</v>
      </c>
      <c r="D517" s="39" t="s">
        <v>97</v>
      </c>
      <c r="E517" s="21"/>
      <c r="F517" s="21"/>
    </row>
    <row r="518" spans="1:7" s="117" customFormat="1" ht="31.5" customHeight="1" thickBot="1">
      <c r="A518" s="268">
        <v>921</v>
      </c>
      <c r="B518" s="836" t="s">
        <v>288</v>
      </c>
      <c r="C518" s="837"/>
      <c r="D518" s="838"/>
      <c r="E518" s="116">
        <f>E519+E536+E546</f>
        <v>33000</v>
      </c>
      <c r="F518" s="178">
        <f>F519+F536+F546</f>
        <v>0</v>
      </c>
      <c r="G518" s="228"/>
    </row>
    <row r="519" spans="1:6" s="22" customFormat="1" ht="18" customHeight="1">
      <c r="A519" s="73"/>
      <c r="B519" s="83">
        <v>92109</v>
      </c>
      <c r="C519" s="832" t="s">
        <v>289</v>
      </c>
      <c r="D519" s="833"/>
      <c r="E519" s="44">
        <f>E529+E531+E522</f>
        <v>33000</v>
      </c>
      <c r="F519" s="44">
        <f>F529+F531+F522</f>
        <v>0</v>
      </c>
    </row>
    <row r="520" spans="1:6" s="22" customFormat="1" ht="21" customHeight="1" hidden="1">
      <c r="A520" s="151"/>
      <c r="B520" s="146"/>
      <c r="C520" s="38" t="s">
        <v>96</v>
      </c>
      <c r="D520" s="138" t="s">
        <v>314</v>
      </c>
      <c r="E520" s="21"/>
      <c r="F520" s="21"/>
    </row>
    <row r="521" spans="1:6" s="22" customFormat="1" ht="19.5" customHeight="1" hidden="1">
      <c r="A521" s="151"/>
      <c r="B521" s="46"/>
      <c r="C521" s="159" t="s">
        <v>107</v>
      </c>
      <c r="D521" s="138" t="s">
        <v>312</v>
      </c>
      <c r="E521" s="26"/>
      <c r="F521" s="26"/>
    </row>
    <row r="522" spans="1:6" s="22" customFormat="1" ht="19.5" customHeight="1">
      <c r="A522" s="151"/>
      <c r="B522" s="46"/>
      <c r="C522" s="158"/>
      <c r="D522" s="174" t="s">
        <v>300</v>
      </c>
      <c r="E522" s="100">
        <f>SUM(E525:E526)</f>
        <v>33000</v>
      </c>
      <c r="F522" s="100">
        <f>F524+F527+F523</f>
        <v>0</v>
      </c>
    </row>
    <row r="523" spans="1:6" s="22" customFormat="1" ht="13.5" customHeight="1" hidden="1">
      <c r="A523" s="151"/>
      <c r="B523" s="164"/>
      <c r="C523" s="691" t="s">
        <v>290</v>
      </c>
      <c r="D523" s="681" t="s">
        <v>422</v>
      </c>
      <c r="E523" s="295"/>
      <c r="F523" s="295"/>
    </row>
    <row r="524" spans="1:6" s="16" customFormat="1" ht="15.75" customHeight="1">
      <c r="A524" s="144"/>
      <c r="B524" s="141"/>
      <c r="C524" s="142"/>
      <c r="D524" s="871" t="s">
        <v>566</v>
      </c>
      <c r="E524" s="871"/>
      <c r="F524" s="872"/>
    </row>
    <row r="525" spans="1:6" s="16" customFormat="1" ht="17.25" customHeight="1">
      <c r="A525" s="144"/>
      <c r="B525" s="514"/>
      <c r="C525" s="526"/>
      <c r="D525" s="527" t="s">
        <v>391</v>
      </c>
      <c r="E525" s="242">
        <v>3000</v>
      </c>
      <c r="F525" s="242"/>
    </row>
    <row r="526" spans="1:6" s="16" customFormat="1" ht="17.25" customHeight="1" thickBot="1">
      <c r="A526" s="166"/>
      <c r="B526" s="526"/>
      <c r="C526" s="526"/>
      <c r="D526" s="690" t="s">
        <v>308</v>
      </c>
      <c r="E526" s="338">
        <v>30000</v>
      </c>
      <c r="F526" s="338"/>
    </row>
    <row r="527" spans="1:6" s="22" customFormat="1" ht="16.5" customHeight="1" hidden="1">
      <c r="A527" s="151"/>
      <c r="B527" s="164"/>
      <c r="C527" s="672" t="s">
        <v>290</v>
      </c>
      <c r="D527" s="218" t="s">
        <v>511</v>
      </c>
      <c r="E527" s="212"/>
      <c r="F527" s="212"/>
    </row>
    <row r="528" spans="1:6" s="16" customFormat="1" ht="16.5" customHeight="1" hidden="1">
      <c r="A528" s="144"/>
      <c r="B528" s="141"/>
      <c r="C528" s="142"/>
      <c r="D528" s="218" t="s">
        <v>416</v>
      </c>
      <c r="E528" s="242"/>
      <c r="F528" s="242"/>
    </row>
    <row r="529" spans="1:6" s="22" customFormat="1" ht="28.5" customHeight="1" hidden="1">
      <c r="A529" s="151"/>
      <c r="B529" s="164"/>
      <c r="C529" s="99" t="s">
        <v>290</v>
      </c>
      <c r="D529" s="174" t="s">
        <v>291</v>
      </c>
      <c r="E529" s="100"/>
      <c r="F529" s="100"/>
    </row>
    <row r="530" spans="1:6" s="22" customFormat="1" ht="21" customHeight="1" hidden="1">
      <c r="A530" s="151"/>
      <c r="B530" s="164"/>
      <c r="C530" s="180">
        <v>6050</v>
      </c>
      <c r="D530" s="174" t="s">
        <v>108</v>
      </c>
      <c r="E530" s="225">
        <f>E532</f>
        <v>0</v>
      </c>
      <c r="F530" s="186"/>
    </row>
    <row r="531" spans="1:6" s="22" customFormat="1" ht="19.5" customHeight="1" hidden="1">
      <c r="A531" s="151"/>
      <c r="B531" s="46"/>
      <c r="C531" s="159" t="s">
        <v>107</v>
      </c>
      <c r="D531" s="174" t="s">
        <v>299</v>
      </c>
      <c r="E531" s="100"/>
      <c r="F531" s="100">
        <f>F532+F533+F534</f>
        <v>0</v>
      </c>
    </row>
    <row r="532" spans="1:6" s="22" customFormat="1" ht="16.5" customHeight="1" hidden="1">
      <c r="A532" s="151"/>
      <c r="B532" s="164"/>
      <c r="C532" s="243" t="s">
        <v>290</v>
      </c>
      <c r="D532" s="825" t="s">
        <v>566</v>
      </c>
      <c r="E532" s="825"/>
      <c r="F532" s="810"/>
    </row>
    <row r="533" spans="1:6" s="16" customFormat="1" ht="25.5" hidden="1">
      <c r="A533" s="166"/>
      <c r="B533" s="167"/>
      <c r="C533" s="241"/>
      <c r="D533" s="239" t="s">
        <v>381</v>
      </c>
      <c r="E533" s="328"/>
      <c r="F533" s="266"/>
    </row>
    <row r="534" spans="1:6" s="16" customFormat="1" ht="18" customHeight="1" hidden="1">
      <c r="A534" s="166"/>
      <c r="B534" s="805" t="s">
        <v>382</v>
      </c>
      <c r="C534" s="805"/>
      <c r="D534" s="806"/>
      <c r="E534" s="266"/>
      <c r="F534" s="266"/>
    </row>
    <row r="535" spans="1:6" s="22" customFormat="1" ht="16.5" customHeight="1" hidden="1">
      <c r="A535" s="151"/>
      <c r="B535" s="222"/>
      <c r="C535" s="38" t="s">
        <v>107</v>
      </c>
      <c r="D535" s="39" t="s">
        <v>108</v>
      </c>
      <c r="E535" s="21"/>
      <c r="F535" s="21"/>
    </row>
    <row r="536" spans="1:6" s="22" customFormat="1" ht="19.5" customHeight="1" hidden="1">
      <c r="A536" s="151"/>
      <c r="B536" s="120">
        <v>92116</v>
      </c>
      <c r="C536" s="99"/>
      <c r="D536" s="75" t="s">
        <v>292</v>
      </c>
      <c r="E536" s="100">
        <f>E537</f>
        <v>0</v>
      </c>
      <c r="F536" s="100">
        <f>F539</f>
        <v>0</v>
      </c>
    </row>
    <row r="537" spans="1:6" s="22" customFormat="1" ht="19.5" customHeight="1" hidden="1">
      <c r="A537" s="151"/>
      <c r="B537" s="46"/>
      <c r="C537" s="158"/>
      <c r="D537" s="174" t="s">
        <v>300</v>
      </c>
      <c r="E537" s="100">
        <f>E539+E540+E538</f>
        <v>0</v>
      </c>
      <c r="F537" s="100"/>
    </row>
    <row r="538" spans="1:6" s="22" customFormat="1" ht="16.5" customHeight="1" hidden="1">
      <c r="A538" s="151"/>
      <c r="B538" s="164"/>
      <c r="C538" s="243" t="s">
        <v>290</v>
      </c>
      <c r="D538" s="215" t="s">
        <v>422</v>
      </c>
      <c r="E538" s="212"/>
      <c r="F538" s="212"/>
    </row>
    <row r="539" spans="1:6" s="22" customFormat="1" ht="19.5" customHeight="1" hidden="1">
      <c r="A539" s="151"/>
      <c r="B539" s="46"/>
      <c r="C539" s="159" t="s">
        <v>107</v>
      </c>
      <c r="D539" s="174" t="s">
        <v>299</v>
      </c>
      <c r="E539" s="100"/>
      <c r="F539" s="100"/>
    </row>
    <row r="540" spans="1:6" s="16" customFormat="1" ht="24" customHeight="1" hidden="1">
      <c r="A540" s="144"/>
      <c r="B540" s="141"/>
      <c r="C540" s="142"/>
      <c r="D540" s="825" t="s">
        <v>340</v>
      </c>
      <c r="E540" s="825"/>
      <c r="F540" s="810"/>
    </row>
    <row r="541" spans="1:6" s="22" customFormat="1" ht="38.25" hidden="1">
      <c r="A541" s="151"/>
      <c r="B541" s="161"/>
      <c r="C541" s="158" t="s">
        <v>140</v>
      </c>
      <c r="D541" s="39" t="s">
        <v>141</v>
      </c>
      <c r="E541" s="37"/>
      <c r="F541" s="37"/>
    </row>
    <row r="542" spans="1:6" s="22" customFormat="1" ht="25.5" hidden="1">
      <c r="A542" s="151"/>
      <c r="B542" s="164"/>
      <c r="C542" s="159" t="s">
        <v>290</v>
      </c>
      <c r="D542" s="33" t="s">
        <v>291</v>
      </c>
      <c r="E542" s="34"/>
      <c r="F542" s="34"/>
    </row>
    <row r="543" spans="1:6" s="22" customFormat="1" ht="16.5" customHeight="1" hidden="1">
      <c r="A543" s="151"/>
      <c r="B543" s="222"/>
      <c r="C543" s="28" t="s">
        <v>107</v>
      </c>
      <c r="D543" s="33" t="s">
        <v>108</v>
      </c>
      <c r="E543" s="26"/>
      <c r="F543" s="26"/>
    </row>
    <row r="544" spans="1:6" s="22" customFormat="1" ht="19.5" customHeight="1" hidden="1">
      <c r="A544" s="151"/>
      <c r="B544" s="278">
        <v>92120</v>
      </c>
      <c r="C544" s="99"/>
      <c r="D544" s="75" t="s">
        <v>293</v>
      </c>
      <c r="E544" s="121">
        <f>E545</f>
        <v>0</v>
      </c>
      <c r="F544" s="121">
        <f>F545</f>
        <v>0</v>
      </c>
    </row>
    <row r="545" spans="1:6" s="22" customFormat="1" ht="21.75" customHeight="1" hidden="1">
      <c r="A545" s="151"/>
      <c r="B545" s="222"/>
      <c r="C545" s="68">
        <v>4300</v>
      </c>
      <c r="D545" s="39" t="s">
        <v>97</v>
      </c>
      <c r="E545" s="21"/>
      <c r="F545" s="21"/>
    </row>
    <row r="546" spans="1:6" s="22" customFormat="1" ht="19.5" customHeight="1" hidden="1">
      <c r="A546" s="151"/>
      <c r="B546" s="120">
        <v>92195</v>
      </c>
      <c r="C546" s="99"/>
      <c r="D546" s="85" t="s">
        <v>120</v>
      </c>
      <c r="E546" s="121">
        <f>E547</f>
        <v>0</v>
      </c>
      <c r="F546" s="121">
        <f>F550</f>
        <v>0</v>
      </c>
    </row>
    <row r="547" spans="1:6" s="22" customFormat="1" ht="21" customHeight="1" hidden="1">
      <c r="A547" s="151"/>
      <c r="B547" s="146"/>
      <c r="C547" s="38" t="s">
        <v>96</v>
      </c>
      <c r="D547" s="174" t="s">
        <v>300</v>
      </c>
      <c r="E547" s="100"/>
      <c r="F547" s="100"/>
    </row>
    <row r="548" spans="1:6" s="16" customFormat="1" ht="14.25" customHeight="1" hidden="1">
      <c r="A548" s="144"/>
      <c r="B548" s="141"/>
      <c r="C548" s="142"/>
      <c r="D548" s="280" t="s">
        <v>301</v>
      </c>
      <c r="E548" s="284"/>
      <c r="F548" s="156"/>
    </row>
    <row r="549" spans="1:6" s="16" customFormat="1" ht="25.5" hidden="1">
      <c r="A549" s="144"/>
      <c r="B549" s="141"/>
      <c r="C549" s="142"/>
      <c r="D549" s="143" t="s">
        <v>360</v>
      </c>
      <c r="E549" s="284"/>
      <c r="F549" s="156"/>
    </row>
    <row r="550" spans="1:6" s="22" customFormat="1" ht="21.75" customHeight="1" hidden="1" thickBot="1">
      <c r="A550" s="151"/>
      <c r="B550" s="222"/>
      <c r="C550" s="68">
        <v>4300</v>
      </c>
      <c r="D550" s="39" t="s">
        <v>97</v>
      </c>
      <c r="E550" s="21"/>
      <c r="F550" s="21"/>
    </row>
    <row r="551" spans="1:7" s="117" customFormat="1" ht="18.75" customHeight="1" thickBot="1">
      <c r="A551" s="268">
        <v>926</v>
      </c>
      <c r="B551" s="836" t="s">
        <v>294</v>
      </c>
      <c r="C551" s="837"/>
      <c r="D551" s="838"/>
      <c r="E551" s="116">
        <f>E552+E575</f>
        <v>4200</v>
      </c>
      <c r="F551" s="116">
        <f>F552+F575</f>
        <v>4200</v>
      </c>
      <c r="G551" s="228">
        <f>E551-F551</f>
        <v>0</v>
      </c>
    </row>
    <row r="552" spans="1:6" s="22" customFormat="1" ht="19.5" customHeight="1">
      <c r="A552" s="151"/>
      <c r="B552" s="83">
        <v>92601</v>
      </c>
      <c r="C552" s="823" t="s">
        <v>316</v>
      </c>
      <c r="D552" s="853"/>
      <c r="E552" s="224">
        <f>E553</f>
        <v>0</v>
      </c>
      <c r="F552" s="224">
        <f>F553+F561</f>
        <v>4200</v>
      </c>
    </row>
    <row r="553" spans="1:6" s="22" customFormat="1" ht="19.5" customHeight="1">
      <c r="A553" s="151"/>
      <c r="B553" s="46"/>
      <c r="C553" s="158"/>
      <c r="D553" s="174" t="s">
        <v>300</v>
      </c>
      <c r="E553" s="100">
        <f>E554</f>
        <v>0</v>
      </c>
      <c r="F553" s="100">
        <v>4200</v>
      </c>
    </row>
    <row r="554" spans="1:6" s="22" customFormat="1" ht="25.5" hidden="1">
      <c r="A554" s="151"/>
      <c r="B554" s="46"/>
      <c r="C554" s="500" t="s">
        <v>96</v>
      </c>
      <c r="D554" s="291" t="s">
        <v>506</v>
      </c>
      <c r="E554" s="505"/>
      <c r="F554" s="506"/>
    </row>
    <row r="555" spans="1:6" s="16" customFormat="1" ht="15.75" customHeight="1">
      <c r="A555" s="144"/>
      <c r="B555" s="141"/>
      <c r="C555" s="219"/>
      <c r="D555" s="863" t="s">
        <v>505</v>
      </c>
      <c r="E555" s="863"/>
      <c r="F555" s="864"/>
    </row>
    <row r="556" spans="1:6" s="22" customFormat="1" ht="25.5" hidden="1">
      <c r="A556" s="151"/>
      <c r="B556" s="161"/>
      <c r="C556" s="499" t="s">
        <v>290</v>
      </c>
      <c r="D556" s="48" t="s">
        <v>291</v>
      </c>
      <c r="E556" s="37"/>
      <c r="F556" s="21"/>
    </row>
    <row r="557" spans="1:6" s="22" customFormat="1" ht="38.25" hidden="1">
      <c r="A557" s="151"/>
      <c r="B557" s="164"/>
      <c r="C557" s="501">
        <v>2820</v>
      </c>
      <c r="D557" s="48" t="s">
        <v>296</v>
      </c>
      <c r="E557" s="502"/>
      <c r="F557" s="26"/>
    </row>
    <row r="558" spans="1:6" s="16" customFormat="1" ht="15.75" customHeight="1" hidden="1">
      <c r="A558" s="144"/>
      <c r="B558" s="141"/>
      <c r="C558" s="142"/>
      <c r="D558" s="844" t="s">
        <v>363</v>
      </c>
      <c r="E558" s="844"/>
      <c r="F558" s="845"/>
    </row>
    <row r="559" spans="1:6" s="22" customFormat="1" ht="19.5" customHeight="1" hidden="1">
      <c r="A559" s="151"/>
      <c r="B559" s="46"/>
      <c r="C559" s="158"/>
      <c r="D559" s="174" t="s">
        <v>299</v>
      </c>
      <c r="E559" s="100"/>
      <c r="F559" s="100">
        <f>F560</f>
        <v>0</v>
      </c>
    </row>
    <row r="560" spans="1:6" s="16" customFormat="1" ht="15.75" customHeight="1" hidden="1">
      <c r="A560" s="144"/>
      <c r="B560" s="141"/>
      <c r="C560" s="142"/>
      <c r="D560" s="280" t="s">
        <v>361</v>
      </c>
      <c r="E560" s="230"/>
      <c r="F560" s="286"/>
    </row>
    <row r="561" spans="1:6" s="22" customFormat="1" ht="21" customHeight="1" hidden="1">
      <c r="A561" s="874"/>
      <c r="B561" s="875"/>
      <c r="C561" s="38" t="s">
        <v>96</v>
      </c>
      <c r="D561" s="174" t="s">
        <v>299</v>
      </c>
      <c r="E561" s="100"/>
      <c r="F561" s="100">
        <f>SUM(F562:F563)</f>
        <v>0</v>
      </c>
    </row>
    <row r="562" spans="1:6" s="227" customFormat="1" ht="36.75" customHeight="1" hidden="1">
      <c r="A562" s="874"/>
      <c r="B562" s="875"/>
      <c r="C562" s="285" t="s">
        <v>362</v>
      </c>
      <c r="D562" s="229" t="s">
        <v>341</v>
      </c>
      <c r="E562" s="327"/>
      <c r="F562" s="329"/>
    </row>
    <row r="563" spans="1:6" s="16" customFormat="1" ht="28.5" customHeight="1" hidden="1">
      <c r="A563" s="874"/>
      <c r="B563" s="875"/>
      <c r="C563" s="142"/>
      <c r="D563" s="253" t="s">
        <v>372</v>
      </c>
      <c r="E563" s="328"/>
      <c r="F563" s="330"/>
    </row>
    <row r="564" spans="1:6" s="16" customFormat="1" ht="15.75" customHeight="1" hidden="1">
      <c r="A564" s="144"/>
      <c r="B564" s="141"/>
      <c r="C564" s="142"/>
      <c r="D564" s="218" t="s">
        <v>336</v>
      </c>
      <c r="E564" s="212"/>
      <c r="F564" s="242"/>
    </row>
    <row r="565" spans="1:7" s="22" customFormat="1" ht="19.5" customHeight="1" hidden="1">
      <c r="A565" s="151"/>
      <c r="B565" s="46"/>
      <c r="C565" s="42" t="s">
        <v>92</v>
      </c>
      <c r="D565" s="226" t="s">
        <v>93</v>
      </c>
      <c r="E565" s="44"/>
      <c r="F565" s="44"/>
      <c r="G565" s="101"/>
    </row>
    <row r="566" spans="1:6" s="22" customFormat="1" ht="19.5" customHeight="1" hidden="1">
      <c r="A566" s="151"/>
      <c r="B566" s="46"/>
      <c r="C566" s="99" t="s">
        <v>94</v>
      </c>
      <c r="D566" s="177" t="s">
        <v>95</v>
      </c>
      <c r="E566" s="100"/>
      <c r="F566" s="100"/>
    </row>
    <row r="567" spans="1:6" s="22" customFormat="1" ht="21" customHeight="1" hidden="1">
      <c r="A567" s="151"/>
      <c r="B567" s="164"/>
      <c r="C567" s="180">
        <v>4260</v>
      </c>
      <c r="D567" s="174" t="s">
        <v>134</v>
      </c>
      <c r="E567" s="225"/>
      <c r="F567" s="225"/>
    </row>
    <row r="568" spans="1:6" s="16" customFormat="1" ht="14.25" customHeight="1" hidden="1">
      <c r="A568" s="166"/>
      <c r="B568" s="167"/>
      <c r="C568" s="241"/>
      <c r="D568" s="259" t="s">
        <v>347</v>
      </c>
      <c r="E568" s="266"/>
      <c r="F568" s="266"/>
    </row>
    <row r="569" spans="1:6" s="22" customFormat="1" ht="21" customHeight="1" hidden="1">
      <c r="A569" s="151"/>
      <c r="B569" s="164"/>
      <c r="C569" s="64">
        <v>6050</v>
      </c>
      <c r="D569" s="232" t="s">
        <v>108</v>
      </c>
      <c r="E569" s="265">
        <f>E573</f>
        <v>0</v>
      </c>
      <c r="F569" s="254"/>
    </row>
    <row r="570" spans="1:6" ht="12.75" customHeight="1" hidden="1">
      <c r="A570" s="3"/>
      <c r="B570" s="3"/>
      <c r="C570" s="3"/>
      <c r="D570" s="3"/>
      <c r="E570" s="3"/>
      <c r="F570" s="3"/>
    </row>
    <row r="571" spans="1:6" s="6" customFormat="1" ht="7.5" customHeight="1" hidden="1">
      <c r="A571" s="50">
        <v>1</v>
      </c>
      <c r="B571" s="50">
        <v>2</v>
      </c>
      <c r="C571" s="50">
        <v>3</v>
      </c>
      <c r="D571" s="50">
        <v>3</v>
      </c>
      <c r="E571" s="50">
        <v>4</v>
      </c>
      <c r="F571" s="50">
        <v>5</v>
      </c>
    </row>
    <row r="572" spans="1:6" s="22" customFormat="1" ht="16.5" customHeight="1" hidden="1">
      <c r="A572" s="151"/>
      <c r="B572" s="46"/>
      <c r="C572" s="159" t="s">
        <v>107</v>
      </c>
      <c r="D572" s="174" t="s">
        <v>299</v>
      </c>
      <c r="E572" s="100">
        <f>E573</f>
        <v>0</v>
      </c>
      <c r="F572" s="100"/>
    </row>
    <row r="573" spans="1:6" s="16" customFormat="1" ht="15.75" customHeight="1" hidden="1">
      <c r="A573" s="144"/>
      <c r="B573" s="141"/>
      <c r="C573" s="142"/>
      <c r="D573" s="218" t="s">
        <v>331</v>
      </c>
      <c r="E573" s="212"/>
      <c r="F573" s="212"/>
    </row>
    <row r="574" spans="1:6" s="22" customFormat="1" ht="28.5" customHeight="1" hidden="1">
      <c r="A574" s="151"/>
      <c r="B574" s="164"/>
      <c r="C574" s="181" t="s">
        <v>190</v>
      </c>
      <c r="D574" s="182" t="s">
        <v>191</v>
      </c>
      <c r="E574" s="187"/>
      <c r="F574" s="187"/>
    </row>
    <row r="575" spans="1:6" s="22" customFormat="1" ht="19.5" customHeight="1">
      <c r="A575" s="151"/>
      <c r="B575" s="120">
        <v>92605</v>
      </c>
      <c r="C575" s="834" t="s">
        <v>295</v>
      </c>
      <c r="D575" s="835"/>
      <c r="E575" s="121">
        <f>E576</f>
        <v>4200</v>
      </c>
      <c r="F575" s="121">
        <f>F576</f>
        <v>0</v>
      </c>
    </row>
    <row r="576" spans="1:6" s="22" customFormat="1" ht="19.5" customHeight="1">
      <c r="A576" s="151"/>
      <c r="B576" s="46"/>
      <c r="C576" s="158"/>
      <c r="D576" s="174" t="s">
        <v>300</v>
      </c>
      <c r="E576" s="100">
        <f>SUM(E577:E579)</f>
        <v>4200</v>
      </c>
      <c r="F576" s="100">
        <f>SUM(F577:F579)</f>
        <v>0</v>
      </c>
    </row>
    <row r="577" spans="1:6" s="22" customFormat="1" ht="17.25" customHeight="1" hidden="1">
      <c r="A577" s="151"/>
      <c r="B577" s="161"/>
      <c r="C577" s="245" t="s">
        <v>290</v>
      </c>
      <c r="D577" s="248" t="s">
        <v>342</v>
      </c>
      <c r="E577" s="246"/>
      <c r="F577" s="244"/>
    </row>
    <row r="578" spans="1:6" s="22" customFormat="1" ht="17.25" customHeight="1" thickBot="1">
      <c r="A578" s="151"/>
      <c r="B578" s="161"/>
      <c r="C578" s="245" t="s">
        <v>290</v>
      </c>
      <c r="D578" s="249" t="s">
        <v>422</v>
      </c>
      <c r="E578" s="507">
        <v>4200</v>
      </c>
      <c r="F578" s="508"/>
    </row>
    <row r="579" spans="1:6" s="22" customFormat="1" ht="26.25" hidden="1" thickBot="1">
      <c r="A579" s="151"/>
      <c r="B579" s="46"/>
      <c r="C579" s="99" t="s">
        <v>96</v>
      </c>
      <c r="D579" s="218" t="s">
        <v>506</v>
      </c>
      <c r="E579" s="326"/>
      <c r="F579" s="224"/>
    </row>
    <row r="580" spans="1:8" s="125" customFormat="1" ht="18.75" customHeight="1" thickBot="1">
      <c r="A580" s="873" t="s">
        <v>297</v>
      </c>
      <c r="B580" s="855"/>
      <c r="C580" s="855"/>
      <c r="D580" s="827"/>
      <c r="E580" s="323">
        <f>E551+E518+E493+E438+E410+E120+E112+E88+E64+E7</f>
        <v>345740.9</v>
      </c>
      <c r="F580" s="323">
        <f>F551+F518+F493+F438+F410+F120+F112+F88+F64+F7</f>
        <v>239110.8</v>
      </c>
      <c r="G580" s="200">
        <f>E580-F580</f>
        <v>106630.10000000003</v>
      </c>
      <c r="H580" s="200"/>
    </row>
    <row r="581" spans="5:7" ht="11.25" customHeight="1">
      <c r="E581" s="126"/>
      <c r="G581" s="276"/>
    </row>
    <row r="582" spans="1:8" ht="12.75">
      <c r="A582" s="127" t="s">
        <v>298</v>
      </c>
      <c r="B582" s="128"/>
      <c r="C582" s="128"/>
      <c r="E582" s="129"/>
      <c r="G582" s="200">
        <f>1!G431</f>
        <v>106630.09999999998</v>
      </c>
      <c r="H582" s="276"/>
    </row>
    <row r="583" spans="2:7" ht="12.75">
      <c r="B583" s="131"/>
      <c r="C583" s="128"/>
      <c r="D583" s="130"/>
      <c r="E583" s="130"/>
      <c r="G583" s="200">
        <f>G580-G582</f>
        <v>0</v>
      </c>
    </row>
    <row r="584" spans="2:6" ht="12.75">
      <c r="B584" s="128"/>
      <c r="C584" s="128"/>
      <c r="D584" s="130"/>
      <c r="E584" s="130"/>
      <c r="F584" s="277"/>
    </row>
    <row r="585" spans="2:7" ht="12.75">
      <c r="B585" s="128"/>
      <c r="C585" s="128"/>
      <c r="D585" s="130"/>
      <c r="E585" s="130"/>
      <c r="F585" s="277"/>
      <c r="G585" s="2">
        <v>167930.75</v>
      </c>
    </row>
    <row r="586" spans="2:7" ht="12.75">
      <c r="B586" s="128"/>
      <c r="C586" s="128"/>
      <c r="D586" s="130"/>
      <c r="E586" s="130"/>
      <c r="F586" s="130"/>
      <c r="G586" s="276">
        <f>G585+G583</f>
        <v>167930.75</v>
      </c>
    </row>
    <row r="587" spans="2:6" ht="12.75">
      <c r="B587" s="128"/>
      <c r="C587" s="128"/>
      <c r="D587" s="130"/>
      <c r="E587" s="130"/>
      <c r="F587" s="130"/>
    </row>
    <row r="588" spans="2:6" ht="12.75">
      <c r="B588" s="128"/>
      <c r="C588" s="128"/>
      <c r="D588" s="130"/>
      <c r="E588" s="130"/>
      <c r="F588" s="130"/>
    </row>
    <row r="589" spans="2:6" ht="12.75">
      <c r="B589" s="128"/>
      <c r="C589" s="128"/>
      <c r="D589" s="130"/>
      <c r="E589" s="130"/>
      <c r="F589" s="130"/>
    </row>
    <row r="590" spans="2:6" ht="12.75">
      <c r="B590" s="128"/>
      <c r="C590" s="128"/>
      <c r="D590" s="130"/>
      <c r="E590" s="130"/>
      <c r="F590" s="130"/>
    </row>
    <row r="591" spans="2:6" ht="12.75">
      <c r="B591" s="128"/>
      <c r="C591" s="128"/>
      <c r="D591" s="130"/>
      <c r="E591" s="130"/>
      <c r="F591" s="130"/>
    </row>
    <row r="592" spans="2:6" ht="12.75">
      <c r="B592" s="128"/>
      <c r="C592" s="128"/>
      <c r="D592" s="130"/>
      <c r="E592" s="130"/>
      <c r="F592" s="130"/>
    </row>
    <row r="593" spans="2:6" ht="12.75">
      <c r="B593" s="128"/>
      <c r="C593" s="128"/>
      <c r="D593" s="130"/>
      <c r="E593" s="130"/>
      <c r="F593" s="130"/>
    </row>
    <row r="594" spans="2:6" ht="12.75">
      <c r="B594" s="128"/>
      <c r="C594" s="128"/>
      <c r="D594" s="130"/>
      <c r="E594" s="130"/>
      <c r="F594" s="130"/>
    </row>
    <row r="595" spans="2:6" ht="12.75">
      <c r="B595" s="128"/>
      <c r="C595" s="128"/>
      <c r="D595" s="130"/>
      <c r="E595" s="130"/>
      <c r="F595" s="130"/>
    </row>
    <row r="596" spans="2:6" ht="12.75">
      <c r="B596" s="128"/>
      <c r="C596" s="128"/>
      <c r="D596" s="130"/>
      <c r="E596" s="130"/>
      <c r="F596" s="130"/>
    </row>
    <row r="597" spans="2:6" ht="12.75">
      <c r="B597" s="128"/>
      <c r="C597" s="128"/>
      <c r="D597" s="130"/>
      <c r="E597" s="130"/>
      <c r="F597" s="130"/>
    </row>
    <row r="598" spans="2:6" ht="12.75">
      <c r="B598" s="128"/>
      <c r="C598" s="128"/>
      <c r="D598" s="130"/>
      <c r="E598" s="130"/>
      <c r="F598" s="130"/>
    </row>
    <row r="599" spans="2:6" ht="12.75">
      <c r="B599" s="128"/>
      <c r="C599" s="128"/>
      <c r="D599" s="130"/>
      <c r="E599" s="130"/>
      <c r="F599" s="130"/>
    </row>
    <row r="600" spans="2:6" ht="12.75">
      <c r="B600" s="128"/>
      <c r="C600" s="128"/>
      <c r="D600" s="130"/>
      <c r="E600" s="130"/>
      <c r="F600" s="130"/>
    </row>
    <row r="601" spans="2:6" ht="12.75">
      <c r="B601" s="128"/>
      <c r="C601" s="128"/>
      <c r="D601" s="130"/>
      <c r="E601" s="130"/>
      <c r="F601" s="130"/>
    </row>
    <row r="602" spans="2:6" ht="12.75">
      <c r="B602" s="128"/>
      <c r="C602" s="128"/>
      <c r="D602" s="130"/>
      <c r="E602" s="130"/>
      <c r="F602" s="130"/>
    </row>
    <row r="603" spans="2:6" ht="12.75">
      <c r="B603" s="128"/>
      <c r="C603" s="128"/>
      <c r="D603" s="130"/>
      <c r="E603" s="130"/>
      <c r="F603" s="130"/>
    </row>
    <row r="604" spans="2:6" ht="12.75">
      <c r="B604" s="128"/>
      <c r="C604" s="128"/>
      <c r="D604" s="130"/>
      <c r="E604" s="130"/>
      <c r="F604" s="130"/>
    </row>
    <row r="605" spans="2:6" ht="12.75">
      <c r="B605" s="128"/>
      <c r="C605" s="128"/>
      <c r="D605" s="130"/>
      <c r="E605" s="130"/>
      <c r="F605" s="130"/>
    </row>
    <row r="606" spans="2:6" ht="12.75">
      <c r="B606" s="128"/>
      <c r="C606" s="128"/>
      <c r="D606" s="130"/>
      <c r="E606" s="130"/>
      <c r="F606" s="130"/>
    </row>
    <row r="607" spans="2:6" ht="12.75">
      <c r="B607" s="128"/>
      <c r="C607" s="128"/>
      <c r="D607" s="130"/>
      <c r="E607" s="130"/>
      <c r="F607" s="130"/>
    </row>
    <row r="608" spans="2:6" ht="12.75">
      <c r="B608" s="128"/>
      <c r="C608" s="128"/>
      <c r="D608" s="130"/>
      <c r="E608" s="130"/>
      <c r="F608" s="130"/>
    </row>
    <row r="609" spans="2:6" ht="12.75">
      <c r="B609" s="128"/>
      <c r="C609" s="128"/>
      <c r="D609" s="130"/>
      <c r="E609" s="130"/>
      <c r="F609" s="130"/>
    </row>
    <row r="610" spans="2:6" ht="12.75">
      <c r="B610" s="128"/>
      <c r="C610" s="128"/>
      <c r="D610" s="130"/>
      <c r="E610" s="130"/>
      <c r="F610" s="130"/>
    </row>
    <row r="611" spans="2:6" ht="12.75">
      <c r="B611" s="128"/>
      <c r="C611" s="128"/>
      <c r="D611" s="130"/>
      <c r="E611" s="130"/>
      <c r="F611" s="130"/>
    </row>
    <row r="612" spans="2:6" ht="12.75">
      <c r="B612" s="128"/>
      <c r="C612" s="128"/>
      <c r="D612" s="130"/>
      <c r="E612" s="130"/>
      <c r="F612" s="130"/>
    </row>
    <row r="613" spans="2:6" ht="12.75">
      <c r="B613" s="128"/>
      <c r="C613" s="128"/>
      <c r="D613" s="130"/>
      <c r="E613" s="130"/>
      <c r="F613" s="130"/>
    </row>
    <row r="614" spans="2:6" ht="12.75">
      <c r="B614" s="128"/>
      <c r="C614" s="128"/>
      <c r="D614" s="130"/>
      <c r="E614" s="130"/>
      <c r="F614" s="130"/>
    </row>
  </sheetData>
  <mergeCells count="101">
    <mergeCell ref="A458:A459"/>
    <mergeCell ref="B458:B459"/>
    <mergeCell ref="C458:C459"/>
    <mergeCell ref="D458:D459"/>
    <mergeCell ref="D292:F292"/>
    <mergeCell ref="D392:F392"/>
    <mergeCell ref="D383:F383"/>
    <mergeCell ref="B186:D186"/>
    <mergeCell ref="C226:D226"/>
    <mergeCell ref="C287:D287"/>
    <mergeCell ref="D348:F348"/>
    <mergeCell ref="D196:F196"/>
    <mergeCell ref="A580:D580"/>
    <mergeCell ref="C575:D575"/>
    <mergeCell ref="C552:D552"/>
    <mergeCell ref="D558:F558"/>
    <mergeCell ref="A561:B563"/>
    <mergeCell ref="D555:F555"/>
    <mergeCell ref="B551:D551"/>
    <mergeCell ref="D540:F540"/>
    <mergeCell ref="C344:D344"/>
    <mergeCell ref="B286:D286"/>
    <mergeCell ref="B438:D438"/>
    <mergeCell ref="D444:F444"/>
    <mergeCell ref="C475:C476"/>
    <mergeCell ref="D475:D476"/>
    <mergeCell ref="D524:F524"/>
    <mergeCell ref="E458:E459"/>
    <mergeCell ref="E475:E476"/>
    <mergeCell ref="F475:F476"/>
    <mergeCell ref="D483:F483"/>
    <mergeCell ref="D450:F450"/>
    <mergeCell ref="D480:F480"/>
    <mergeCell ref="D454:F454"/>
    <mergeCell ref="D463:F463"/>
    <mergeCell ref="F458:F459"/>
    <mergeCell ref="B225:D225"/>
    <mergeCell ref="C69:D69"/>
    <mergeCell ref="B112:D112"/>
    <mergeCell ref="C104:D104"/>
    <mergeCell ref="D102:F102"/>
    <mergeCell ref="D183:D184"/>
    <mergeCell ref="E183:E184"/>
    <mergeCell ref="F183:F184"/>
    <mergeCell ref="B31:D31"/>
    <mergeCell ref="C41:D41"/>
    <mergeCell ref="A82:B82"/>
    <mergeCell ref="B55:D55"/>
    <mergeCell ref="A183:A184"/>
    <mergeCell ref="A62:B62"/>
    <mergeCell ref="A81:B81"/>
    <mergeCell ref="A67:B67"/>
    <mergeCell ref="B88:D88"/>
    <mergeCell ref="C89:D89"/>
    <mergeCell ref="D87:F87"/>
    <mergeCell ref="D68:F68"/>
    <mergeCell ref="D80:F80"/>
    <mergeCell ref="B183:B184"/>
    <mergeCell ref="C56:D56"/>
    <mergeCell ref="D418:F418"/>
    <mergeCell ref="B262:D262"/>
    <mergeCell ref="D206:F206"/>
    <mergeCell ref="D357:F357"/>
    <mergeCell ref="B410:D410"/>
    <mergeCell ref="B271:D271"/>
    <mergeCell ref="C232:D232"/>
    <mergeCell ref="C133:D133"/>
    <mergeCell ref="B120:D120"/>
    <mergeCell ref="E4:E5"/>
    <mergeCell ref="B29:D29"/>
    <mergeCell ref="D4:D5"/>
    <mergeCell ref="C4:C5"/>
    <mergeCell ref="B4:B5"/>
    <mergeCell ref="D23:F23"/>
    <mergeCell ref="C183:C184"/>
    <mergeCell ref="A2:F2"/>
    <mergeCell ref="C65:D65"/>
    <mergeCell ref="B64:D64"/>
    <mergeCell ref="D49:F49"/>
    <mergeCell ref="F4:F5"/>
    <mergeCell ref="A4:A5"/>
    <mergeCell ref="B7:D7"/>
    <mergeCell ref="C18:D18"/>
    <mergeCell ref="C113:D113"/>
    <mergeCell ref="A475:A476"/>
    <mergeCell ref="B475:B476"/>
    <mergeCell ref="D506:D507"/>
    <mergeCell ref="B506:B507"/>
    <mergeCell ref="A506:A507"/>
    <mergeCell ref="C506:C507"/>
    <mergeCell ref="C487:D487"/>
    <mergeCell ref="B486:D486"/>
    <mergeCell ref="B493:D493"/>
    <mergeCell ref="D498:F498"/>
    <mergeCell ref="B534:D534"/>
    <mergeCell ref="B518:D518"/>
    <mergeCell ref="D489:F489"/>
    <mergeCell ref="F506:F507"/>
    <mergeCell ref="E506:E507"/>
    <mergeCell ref="C519:D519"/>
    <mergeCell ref="D532:F53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LI/280/2010
z dnia 8 czerwca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81"/>
  <sheetViews>
    <sheetView zoomScale="83" zoomScaleNormal="83" workbookViewId="0" topLeftCell="A1">
      <selection activeCell="B20" sqref="B20"/>
    </sheetView>
  </sheetViews>
  <sheetFormatPr defaultColWidth="9.00390625" defaultRowHeight="18.75" customHeight="1"/>
  <cols>
    <col min="1" max="1" width="4.25390625" style="477" customWidth="1"/>
    <col min="2" max="2" width="63.625" style="477" customWidth="1"/>
    <col min="3" max="3" width="11.00390625" style="477" customWidth="1"/>
    <col min="4" max="4" width="12.625" style="478" customWidth="1"/>
    <col min="5" max="5" width="14.25390625" style="477" bestFit="1" customWidth="1"/>
    <col min="6" max="6" width="14.25390625" style="477" customWidth="1"/>
    <col min="7" max="7" width="11.625" style="477" customWidth="1"/>
    <col min="8" max="8" width="13.875" style="477" customWidth="1"/>
    <col min="9" max="9" width="12.625" style="477" customWidth="1"/>
    <col min="10" max="10" width="0.74609375" style="477" hidden="1" customWidth="1"/>
    <col min="11" max="11" width="13.375" style="477" customWidth="1"/>
    <col min="12" max="12" width="13.75390625" style="477" customWidth="1"/>
    <col min="13" max="13" width="4.125" style="477" customWidth="1"/>
    <col min="14" max="16384" width="6.75390625" style="477" customWidth="1"/>
  </cols>
  <sheetData>
    <row r="1" spans="1:13" s="380" customFormat="1" ht="21" customHeight="1">
      <c r="A1" s="913" t="s">
        <v>424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379"/>
    </row>
    <row r="2" spans="2:13" s="381" customFormat="1" ht="12" customHeight="1" thickBot="1">
      <c r="B2" s="382"/>
      <c r="D2" s="382"/>
      <c r="L2" s="383" t="s">
        <v>420</v>
      </c>
      <c r="M2" s="384"/>
    </row>
    <row r="3" spans="1:13" s="386" customFormat="1" ht="14.25" customHeight="1">
      <c r="A3" s="915" t="s">
        <v>419</v>
      </c>
      <c r="B3" s="888" t="s">
        <v>425</v>
      </c>
      <c r="C3" s="888" t="s">
        <v>426</v>
      </c>
      <c r="D3" s="882" t="s">
        <v>427</v>
      </c>
      <c r="E3" s="888" t="s">
        <v>428</v>
      </c>
      <c r="F3" s="891" t="s">
        <v>429</v>
      </c>
      <c r="G3" s="892"/>
      <c r="H3" s="892"/>
      <c r="I3" s="893"/>
      <c r="J3" s="385"/>
      <c r="K3" s="385"/>
      <c r="L3" s="900" t="s">
        <v>430</v>
      </c>
      <c r="M3" s="384"/>
    </row>
    <row r="4" spans="1:13" s="386" customFormat="1" ht="14.25" customHeight="1">
      <c r="A4" s="916"/>
      <c r="B4" s="889"/>
      <c r="C4" s="889"/>
      <c r="D4" s="883"/>
      <c r="E4" s="889"/>
      <c r="F4" s="894" t="s">
        <v>431</v>
      </c>
      <c r="G4" s="894" t="s">
        <v>432</v>
      </c>
      <c r="H4" s="894"/>
      <c r="I4" s="894"/>
      <c r="J4" s="387"/>
      <c r="K4" s="387"/>
      <c r="L4" s="901"/>
      <c r="M4" s="384"/>
    </row>
    <row r="5" spans="1:13" s="386" customFormat="1" ht="14.25" customHeight="1">
      <c r="A5" s="916"/>
      <c r="B5" s="889"/>
      <c r="C5" s="889"/>
      <c r="D5" s="883"/>
      <c r="E5" s="889"/>
      <c r="F5" s="895"/>
      <c r="G5" s="885" t="s">
        <v>433</v>
      </c>
      <c r="H5" s="885" t="s">
        <v>434</v>
      </c>
      <c r="I5" s="885" t="s">
        <v>435</v>
      </c>
      <c r="J5" s="388" t="s">
        <v>436</v>
      </c>
      <c r="K5" s="885" t="s">
        <v>437</v>
      </c>
      <c r="L5" s="901"/>
      <c r="M5" s="384"/>
    </row>
    <row r="6" spans="1:13" s="386" customFormat="1" ht="14.25" customHeight="1">
      <c r="A6" s="916"/>
      <c r="B6" s="889"/>
      <c r="C6" s="889"/>
      <c r="D6" s="883"/>
      <c r="E6" s="889"/>
      <c r="F6" s="895"/>
      <c r="G6" s="886"/>
      <c r="H6" s="886"/>
      <c r="I6" s="886"/>
      <c r="J6" s="389"/>
      <c r="K6" s="886"/>
      <c r="L6" s="901"/>
      <c r="M6" s="384"/>
    </row>
    <row r="7" spans="1:13" s="386" customFormat="1" ht="15" customHeight="1">
      <c r="A7" s="916"/>
      <c r="B7" s="889"/>
      <c r="C7" s="889"/>
      <c r="D7" s="883"/>
      <c r="E7" s="889"/>
      <c r="F7" s="895"/>
      <c r="G7" s="886"/>
      <c r="H7" s="886"/>
      <c r="I7" s="886"/>
      <c r="J7" s="389"/>
      <c r="K7" s="912"/>
      <c r="L7" s="914"/>
      <c r="M7" s="384"/>
    </row>
    <row r="8" spans="1:13" s="396" customFormat="1" ht="10.5" customHeight="1" thickBot="1">
      <c r="A8" s="390">
        <v>1</v>
      </c>
      <c r="B8" s="391">
        <v>2</v>
      </c>
      <c r="C8" s="391">
        <v>3</v>
      </c>
      <c r="D8" s="392">
        <v>4</v>
      </c>
      <c r="E8" s="391">
        <v>5</v>
      </c>
      <c r="F8" s="391">
        <v>6</v>
      </c>
      <c r="G8" s="393">
        <v>7</v>
      </c>
      <c r="H8" s="393">
        <v>8</v>
      </c>
      <c r="I8" s="393">
        <v>9</v>
      </c>
      <c r="J8" s="393">
        <v>10</v>
      </c>
      <c r="K8" s="393">
        <v>10</v>
      </c>
      <c r="L8" s="394">
        <v>11</v>
      </c>
      <c r="M8" s="395"/>
    </row>
    <row r="9" spans="1:13" s="401" customFormat="1" ht="21.75" customHeight="1" thickBot="1">
      <c r="A9" s="917" t="s">
        <v>438</v>
      </c>
      <c r="B9" s="918"/>
      <c r="C9" s="918"/>
      <c r="D9" s="397">
        <f aca="true" t="shared" si="0" ref="D9:I9">D10</f>
        <v>10608199</v>
      </c>
      <c r="E9" s="397">
        <f t="shared" si="0"/>
        <v>5542307</v>
      </c>
      <c r="F9" s="397">
        <f t="shared" si="0"/>
        <v>1915000</v>
      </c>
      <c r="G9" s="397">
        <f t="shared" si="0"/>
        <v>266307</v>
      </c>
      <c r="H9" s="397">
        <f t="shared" si="0"/>
        <v>2661600</v>
      </c>
      <c r="I9" s="397">
        <f t="shared" si="0"/>
        <v>699400</v>
      </c>
      <c r="J9" s="397" t="e">
        <f>J10+#REF!</f>
        <v>#REF!</v>
      </c>
      <c r="K9" s="398"/>
      <c r="L9" s="399"/>
      <c r="M9" s="400"/>
    </row>
    <row r="10" spans="1:13" s="401" customFormat="1" ht="21.75" customHeight="1" thickBot="1">
      <c r="A10" s="905" t="s">
        <v>439</v>
      </c>
      <c r="B10" s="906"/>
      <c r="C10" s="906"/>
      <c r="D10" s="402">
        <f aca="true" t="shared" si="1" ref="D10:I10">SUM(D11:D17)</f>
        <v>10608199</v>
      </c>
      <c r="E10" s="402">
        <f t="shared" si="1"/>
        <v>5542307</v>
      </c>
      <c r="F10" s="402">
        <f t="shared" si="1"/>
        <v>1915000</v>
      </c>
      <c r="G10" s="402">
        <f t="shared" si="1"/>
        <v>266307</v>
      </c>
      <c r="H10" s="402">
        <f t="shared" si="1"/>
        <v>2661600</v>
      </c>
      <c r="I10" s="402">
        <f t="shared" si="1"/>
        <v>699400</v>
      </c>
      <c r="J10" s="402">
        <f>SUM(J11:J14)</f>
        <v>0</v>
      </c>
      <c r="K10" s="403"/>
      <c r="L10" s="404"/>
      <c r="M10" s="400"/>
    </row>
    <row r="11" spans="1:13" s="401" customFormat="1" ht="27.75" customHeight="1" thickTop="1">
      <c r="A11" s="405">
        <v>1</v>
      </c>
      <c r="B11" s="406" t="s">
        <v>440</v>
      </c>
      <c r="C11" s="407" t="s">
        <v>441</v>
      </c>
      <c r="D11" s="408">
        <f>4856600-200000</f>
        <v>4656600</v>
      </c>
      <c r="E11" s="408">
        <f aca="true" t="shared" si="2" ref="E11:E17">SUM(F11,G11,H11,I11,K11)</f>
        <v>4598300</v>
      </c>
      <c r="F11" s="408">
        <v>1915000</v>
      </c>
      <c r="G11" s="408">
        <v>7300</v>
      </c>
      <c r="H11" s="408">
        <f>2300000-200000</f>
        <v>2100000</v>
      </c>
      <c r="I11" s="408">
        <v>576000</v>
      </c>
      <c r="J11" s="408"/>
      <c r="K11" s="409"/>
      <c r="L11" s="899" t="s">
        <v>442</v>
      </c>
      <c r="M11" s="400"/>
    </row>
    <row r="12" spans="1:13" s="401" customFormat="1" ht="25.5" customHeight="1">
      <c r="A12" s="410">
        <v>2</v>
      </c>
      <c r="B12" s="406" t="s">
        <v>443</v>
      </c>
      <c r="C12" s="407" t="s">
        <v>444</v>
      </c>
      <c r="D12" s="411">
        <v>33000</v>
      </c>
      <c r="E12" s="408">
        <f t="shared" si="2"/>
        <v>33000</v>
      </c>
      <c r="F12" s="412"/>
      <c r="G12" s="408">
        <f>33000-I12</f>
        <v>27000</v>
      </c>
      <c r="H12" s="408"/>
      <c r="I12" s="408">
        <v>6000</v>
      </c>
      <c r="J12" s="408"/>
      <c r="K12" s="409" t="s">
        <v>445</v>
      </c>
      <c r="L12" s="919"/>
      <c r="M12" s="400"/>
    </row>
    <row r="13" spans="1:13" s="401" customFormat="1" ht="21" customHeight="1">
      <c r="A13" s="405">
        <v>3</v>
      </c>
      <c r="B13" s="406" t="s">
        <v>446</v>
      </c>
      <c r="C13" s="407">
        <v>2010</v>
      </c>
      <c r="D13" s="408">
        <f>E13</f>
        <v>63800</v>
      </c>
      <c r="E13" s="408">
        <f t="shared" si="2"/>
        <v>63800</v>
      </c>
      <c r="F13" s="408"/>
      <c r="G13" s="408">
        <f>43800+15000+5000</f>
        <v>63800</v>
      </c>
      <c r="H13" s="408"/>
      <c r="I13" s="408"/>
      <c r="J13" s="408"/>
      <c r="K13" s="878" t="s">
        <v>447</v>
      </c>
      <c r="L13" s="880" t="s">
        <v>448</v>
      </c>
      <c r="M13" s="400"/>
    </row>
    <row r="14" spans="1:13" s="401" customFormat="1" ht="20.25" customHeight="1">
      <c r="A14" s="405">
        <v>4</v>
      </c>
      <c r="B14" s="406" t="s">
        <v>449</v>
      </c>
      <c r="C14" s="407">
        <v>2010</v>
      </c>
      <c r="D14" s="408">
        <f>E14</f>
        <v>119000</v>
      </c>
      <c r="E14" s="408">
        <f t="shared" si="2"/>
        <v>119000</v>
      </c>
      <c r="F14" s="408"/>
      <c r="G14" s="408">
        <f>99000+15000+10000-5000</f>
        <v>119000</v>
      </c>
      <c r="H14" s="408"/>
      <c r="I14" s="408"/>
      <c r="J14" s="408"/>
      <c r="K14" s="879"/>
      <c r="L14" s="881"/>
      <c r="M14" s="400"/>
    </row>
    <row r="15" spans="1:13" s="401" customFormat="1" ht="31.5" customHeight="1">
      <c r="A15" s="410">
        <v>5</v>
      </c>
      <c r="B15" s="406" t="s">
        <v>450</v>
      </c>
      <c r="C15" s="413" t="s">
        <v>444</v>
      </c>
      <c r="D15" s="408">
        <f>E15+12</f>
        <v>341099</v>
      </c>
      <c r="E15" s="408">
        <f t="shared" si="2"/>
        <v>341087</v>
      </c>
      <c r="F15" s="408"/>
      <c r="G15" s="408">
        <f>341087-H15-I15</f>
        <v>32087</v>
      </c>
      <c r="H15" s="408">
        <f>91600+100000</f>
        <v>191600</v>
      </c>
      <c r="I15" s="408">
        <f>23400+94000</f>
        <v>117400</v>
      </c>
      <c r="J15" s="408"/>
      <c r="K15" s="409" t="s">
        <v>451</v>
      </c>
      <c r="L15" s="922" t="s">
        <v>442</v>
      </c>
      <c r="M15" s="400"/>
    </row>
    <row r="16" spans="1:13" s="401" customFormat="1" ht="25.5">
      <c r="A16" s="405">
        <v>6</v>
      </c>
      <c r="B16" s="406" t="s">
        <v>452</v>
      </c>
      <c r="C16" s="413" t="s">
        <v>23</v>
      </c>
      <c r="D16" s="408">
        <v>5124700</v>
      </c>
      <c r="E16" s="408">
        <f t="shared" si="2"/>
        <v>117120</v>
      </c>
      <c r="F16" s="414"/>
      <c r="G16" s="408">
        <v>17120</v>
      </c>
      <c r="H16" s="408">
        <v>100000</v>
      </c>
      <c r="I16" s="415"/>
      <c r="J16" s="408"/>
      <c r="K16" s="409"/>
      <c r="L16" s="919"/>
      <c r="M16" s="400"/>
    </row>
    <row r="17" spans="1:13" s="401" customFormat="1" ht="24" customHeight="1" thickBot="1">
      <c r="A17" s="405">
        <v>7</v>
      </c>
      <c r="B17" s="406" t="s">
        <v>453</v>
      </c>
      <c r="C17" s="407">
        <v>2010</v>
      </c>
      <c r="D17" s="408">
        <f>E17</f>
        <v>270000</v>
      </c>
      <c r="E17" s="408">
        <f t="shared" si="2"/>
        <v>270000</v>
      </c>
      <c r="F17" s="408"/>
      <c r="G17" s="408"/>
      <c r="H17" s="408">
        <f>100000+150000+20000</f>
        <v>270000</v>
      </c>
      <c r="I17" s="408"/>
      <c r="J17" s="408"/>
      <c r="K17" s="416" t="s">
        <v>515</v>
      </c>
      <c r="L17" s="483" t="s">
        <v>448</v>
      </c>
      <c r="M17" s="400"/>
    </row>
    <row r="18" spans="1:13" s="401" customFormat="1" ht="22.5" customHeight="1" thickBot="1">
      <c r="A18" s="917" t="s">
        <v>454</v>
      </c>
      <c r="B18" s="918"/>
      <c r="C18" s="918"/>
      <c r="D18" s="397">
        <f aca="true" t="shared" si="3" ref="D18:I18">D21+D19</f>
        <v>1652668</v>
      </c>
      <c r="E18" s="397">
        <f t="shared" si="3"/>
        <v>474668</v>
      </c>
      <c r="F18" s="397">
        <f t="shared" si="3"/>
        <v>0</v>
      </c>
      <c r="G18" s="397">
        <f t="shared" si="3"/>
        <v>86668</v>
      </c>
      <c r="H18" s="397">
        <f t="shared" si="3"/>
        <v>300000</v>
      </c>
      <c r="I18" s="397">
        <f t="shared" si="3"/>
        <v>88000</v>
      </c>
      <c r="J18" s="397" t="e">
        <f>J21+#REF!</f>
        <v>#REF!</v>
      </c>
      <c r="K18" s="398"/>
      <c r="L18" s="482"/>
      <c r="M18" s="400"/>
    </row>
    <row r="19" spans="1:13" s="401" customFormat="1" ht="20.25" customHeight="1" thickBot="1">
      <c r="A19" s="905" t="s">
        <v>569</v>
      </c>
      <c r="B19" s="906"/>
      <c r="C19" s="906"/>
      <c r="D19" s="402">
        <f aca="true" t="shared" si="4" ref="D19:I19">D20</f>
        <v>80000</v>
      </c>
      <c r="E19" s="402">
        <f t="shared" si="4"/>
        <v>80000</v>
      </c>
      <c r="F19" s="402">
        <f t="shared" si="4"/>
        <v>0</v>
      </c>
      <c r="G19" s="402">
        <f t="shared" si="4"/>
        <v>40000</v>
      </c>
      <c r="H19" s="402">
        <f t="shared" si="4"/>
        <v>0</v>
      </c>
      <c r="I19" s="402">
        <f t="shared" si="4"/>
        <v>40000</v>
      </c>
      <c r="J19" s="402">
        <f>SUM(J21:J25)</f>
        <v>0</v>
      </c>
      <c r="K19" s="403"/>
      <c r="L19" s="404"/>
      <c r="M19" s="400"/>
    </row>
    <row r="20" spans="1:13" s="401" customFormat="1" ht="26.25" customHeight="1" thickBot="1" thickTop="1">
      <c r="A20" s="405">
        <v>8</v>
      </c>
      <c r="B20" s="419" t="s">
        <v>568</v>
      </c>
      <c r="C20" s="413">
        <v>2010</v>
      </c>
      <c r="D20" s="421">
        <f>E20</f>
        <v>80000</v>
      </c>
      <c r="E20" s="408">
        <f>SUM(F20,G20,H20,I20,L16)</f>
        <v>80000</v>
      </c>
      <c r="F20" s="414"/>
      <c r="G20" s="421">
        <v>40000</v>
      </c>
      <c r="H20" s="421"/>
      <c r="I20" s="421">
        <v>40000</v>
      </c>
      <c r="J20" s="421"/>
      <c r="K20" s="675" t="s">
        <v>567</v>
      </c>
      <c r="L20" s="483" t="s">
        <v>448</v>
      </c>
      <c r="M20" s="400"/>
    </row>
    <row r="21" spans="1:13" s="401" customFormat="1" ht="20.25" customHeight="1" thickBot="1">
      <c r="A21" s="905" t="s">
        <v>455</v>
      </c>
      <c r="B21" s="906"/>
      <c r="C21" s="906"/>
      <c r="D21" s="402">
        <f aca="true" t="shared" si="5" ref="D21:J21">SUM(D22:D26)</f>
        <v>1572668</v>
      </c>
      <c r="E21" s="402">
        <f t="shared" si="5"/>
        <v>394668</v>
      </c>
      <c r="F21" s="402">
        <f t="shared" si="5"/>
        <v>0</v>
      </c>
      <c r="G21" s="402">
        <f t="shared" si="5"/>
        <v>46668</v>
      </c>
      <c r="H21" s="402">
        <f t="shared" si="5"/>
        <v>300000</v>
      </c>
      <c r="I21" s="402">
        <f t="shared" si="5"/>
        <v>48000</v>
      </c>
      <c r="J21" s="402">
        <f t="shared" si="5"/>
        <v>0</v>
      </c>
      <c r="K21" s="403"/>
      <c r="L21" s="404"/>
      <c r="M21" s="400"/>
    </row>
    <row r="22" spans="1:13" s="401" customFormat="1" ht="21.75" customHeight="1" thickTop="1">
      <c r="A22" s="405">
        <v>9</v>
      </c>
      <c r="B22" s="419" t="s">
        <v>458</v>
      </c>
      <c r="C22" s="420" t="s">
        <v>444</v>
      </c>
      <c r="D22" s="421">
        <f>E22</f>
        <v>75000</v>
      </c>
      <c r="E22" s="408">
        <f>SUM(F22,G22,H22,I22,L11)</f>
        <v>75000</v>
      </c>
      <c r="F22" s="421"/>
      <c r="G22" s="422">
        <f>5000+22000</f>
        <v>27000</v>
      </c>
      <c r="H22" s="421"/>
      <c r="I22" s="421">
        <v>48000</v>
      </c>
      <c r="J22" s="421"/>
      <c r="K22" s="418" t="s">
        <v>459</v>
      </c>
      <c r="L22" s="680"/>
      <c r="M22" s="400"/>
    </row>
    <row r="23" spans="1:13" s="401" customFormat="1" ht="21.75" customHeight="1">
      <c r="A23" s="405">
        <v>10</v>
      </c>
      <c r="B23" s="419" t="s">
        <v>460</v>
      </c>
      <c r="C23" s="413" t="s">
        <v>457</v>
      </c>
      <c r="D23" s="421">
        <v>358000</v>
      </c>
      <c r="E23" s="408">
        <f>SUM(F23,G23,H23,I23,L14)</f>
        <v>150000</v>
      </c>
      <c r="F23" s="414"/>
      <c r="G23" s="421"/>
      <c r="H23" s="421">
        <v>150000</v>
      </c>
      <c r="I23" s="421"/>
      <c r="J23" s="421"/>
      <c r="K23" s="421"/>
      <c r="L23" s="428"/>
      <c r="M23" s="400"/>
    </row>
    <row r="24" spans="1:13" s="401" customFormat="1" ht="21.75" customHeight="1">
      <c r="A24" s="405">
        <v>11</v>
      </c>
      <c r="B24" s="419" t="s">
        <v>461</v>
      </c>
      <c r="C24" s="413" t="s">
        <v>462</v>
      </c>
      <c r="D24" s="421">
        <v>1100000</v>
      </c>
      <c r="E24" s="408">
        <f>SUM(F24,G24,H24,I24,L15)</f>
        <v>150000</v>
      </c>
      <c r="F24" s="414"/>
      <c r="G24" s="421"/>
      <c r="H24" s="421">
        <v>150000</v>
      </c>
      <c r="I24" s="421"/>
      <c r="J24" s="421"/>
      <c r="K24" s="421"/>
      <c r="L24" s="428"/>
      <c r="M24" s="400"/>
    </row>
    <row r="25" spans="1:13" s="401" customFormat="1" ht="21.75" customHeight="1">
      <c r="A25" s="405">
        <v>12</v>
      </c>
      <c r="B25" s="419" t="s">
        <v>463</v>
      </c>
      <c r="C25" s="413" t="s">
        <v>464</v>
      </c>
      <c r="D25" s="421">
        <f>E25+20000</f>
        <v>35000</v>
      </c>
      <c r="E25" s="408">
        <f>SUM(F25,G25,H25,I25,L15)</f>
        <v>15000</v>
      </c>
      <c r="F25" s="414"/>
      <c r="G25" s="421">
        <v>15000</v>
      </c>
      <c r="H25" s="421"/>
      <c r="I25" s="421"/>
      <c r="J25" s="421"/>
      <c r="K25" s="421"/>
      <c r="L25" s="428"/>
      <c r="M25" s="400"/>
    </row>
    <row r="26" spans="1:13" s="401" customFormat="1" ht="21.75" customHeight="1" thickBot="1">
      <c r="A26" s="405">
        <v>13</v>
      </c>
      <c r="B26" s="419" t="s">
        <v>465</v>
      </c>
      <c r="C26" s="420">
        <v>2010</v>
      </c>
      <c r="D26" s="421">
        <f>E26</f>
        <v>4668</v>
      </c>
      <c r="E26" s="408">
        <f>G26</f>
        <v>4668</v>
      </c>
      <c r="F26" s="421"/>
      <c r="G26" s="422">
        <v>4668</v>
      </c>
      <c r="H26" s="421"/>
      <c r="I26" s="421"/>
      <c r="J26" s="421"/>
      <c r="K26" s="418"/>
      <c r="L26" s="482"/>
      <c r="M26" s="400"/>
    </row>
    <row r="27" spans="1:13" s="401" customFormat="1" ht="21" customHeight="1" thickBot="1">
      <c r="A27" s="907" t="s">
        <v>466</v>
      </c>
      <c r="B27" s="903"/>
      <c r="C27" s="904"/>
      <c r="D27" s="397">
        <f aca="true" t="shared" si="6" ref="D27:J27">D28</f>
        <v>21000</v>
      </c>
      <c r="E27" s="397">
        <f t="shared" si="6"/>
        <v>21000</v>
      </c>
      <c r="F27" s="397">
        <f t="shared" si="6"/>
        <v>0</v>
      </c>
      <c r="G27" s="398">
        <f t="shared" si="6"/>
        <v>21000</v>
      </c>
      <c r="H27" s="397">
        <f t="shared" si="6"/>
        <v>0</v>
      </c>
      <c r="I27" s="397">
        <f t="shared" si="6"/>
        <v>0</v>
      </c>
      <c r="J27" s="397">
        <f t="shared" si="6"/>
        <v>0</v>
      </c>
      <c r="K27" s="398"/>
      <c r="L27" s="399"/>
      <c r="M27" s="400"/>
    </row>
    <row r="28" spans="1:13" s="401" customFormat="1" ht="19.5" customHeight="1" thickBot="1">
      <c r="A28" s="923" t="s">
        <v>467</v>
      </c>
      <c r="B28" s="924"/>
      <c r="C28" s="925"/>
      <c r="D28" s="402">
        <f aca="true" t="shared" si="7" ref="D28:J28">SUM(D29:D29)</f>
        <v>21000</v>
      </c>
      <c r="E28" s="402">
        <f t="shared" si="7"/>
        <v>21000</v>
      </c>
      <c r="F28" s="402">
        <f t="shared" si="7"/>
        <v>0</v>
      </c>
      <c r="G28" s="402">
        <f t="shared" si="7"/>
        <v>21000</v>
      </c>
      <c r="H28" s="402">
        <f t="shared" si="7"/>
        <v>0</v>
      </c>
      <c r="I28" s="402">
        <f t="shared" si="7"/>
        <v>0</v>
      </c>
      <c r="J28" s="402">
        <f t="shared" si="7"/>
        <v>0</v>
      </c>
      <c r="K28" s="403"/>
      <c r="L28" s="404"/>
      <c r="M28" s="400"/>
    </row>
    <row r="29" spans="1:13" s="401" customFormat="1" ht="21" customHeight="1" thickBot="1" thickTop="1">
      <c r="A29" s="423">
        <v>14</v>
      </c>
      <c r="B29" s="424" t="s">
        <v>338</v>
      </c>
      <c r="C29" s="425">
        <v>2010</v>
      </c>
      <c r="D29" s="426">
        <f>E29</f>
        <v>21000</v>
      </c>
      <c r="E29" s="426">
        <f>SUM(F29,G29,H29,I29,L28)</f>
        <v>21000</v>
      </c>
      <c r="F29" s="426"/>
      <c r="G29" s="427">
        <v>21000</v>
      </c>
      <c r="H29" s="426"/>
      <c r="I29" s="426"/>
      <c r="J29" s="427"/>
      <c r="K29" s="427"/>
      <c r="L29" s="428" t="s">
        <v>442</v>
      </c>
      <c r="M29" s="400"/>
    </row>
    <row r="30" spans="1:13" s="401" customFormat="1" ht="25.5" customHeight="1" thickBot="1">
      <c r="A30" s="907" t="s">
        <v>468</v>
      </c>
      <c r="B30" s="903"/>
      <c r="C30" s="904"/>
      <c r="D30" s="397">
        <f aca="true" t="shared" si="8" ref="D30:J30">D31</f>
        <v>4000</v>
      </c>
      <c r="E30" s="397">
        <f t="shared" si="8"/>
        <v>4000</v>
      </c>
      <c r="F30" s="397">
        <f t="shared" si="8"/>
        <v>0</v>
      </c>
      <c r="G30" s="398">
        <f t="shared" si="8"/>
        <v>4000</v>
      </c>
      <c r="H30" s="397">
        <f t="shared" si="8"/>
        <v>0</v>
      </c>
      <c r="I30" s="397">
        <f t="shared" si="8"/>
        <v>0</v>
      </c>
      <c r="J30" s="397">
        <f t="shared" si="8"/>
        <v>0</v>
      </c>
      <c r="K30" s="398"/>
      <c r="L30" s="399"/>
      <c r="M30" s="400"/>
    </row>
    <row r="31" spans="1:13" s="401" customFormat="1" ht="19.5" customHeight="1" thickBot="1">
      <c r="A31" s="923" t="s">
        <v>469</v>
      </c>
      <c r="B31" s="924"/>
      <c r="C31" s="925"/>
      <c r="D31" s="402">
        <f aca="true" t="shared" si="9" ref="D31:J31">SUM(D32:D32)</f>
        <v>4000</v>
      </c>
      <c r="E31" s="402">
        <f t="shared" si="9"/>
        <v>4000</v>
      </c>
      <c r="F31" s="402">
        <f t="shared" si="9"/>
        <v>0</v>
      </c>
      <c r="G31" s="402">
        <f t="shared" si="9"/>
        <v>4000</v>
      </c>
      <c r="H31" s="402">
        <f t="shared" si="9"/>
        <v>0</v>
      </c>
      <c r="I31" s="402">
        <f t="shared" si="9"/>
        <v>0</v>
      </c>
      <c r="J31" s="402">
        <f t="shared" si="9"/>
        <v>0</v>
      </c>
      <c r="K31" s="403"/>
      <c r="L31" s="404"/>
      <c r="M31" s="400"/>
    </row>
    <row r="32" spans="1:13" s="401" customFormat="1" ht="27.75" customHeight="1" thickBot="1" thickTop="1">
      <c r="A32" s="423">
        <v>15</v>
      </c>
      <c r="B32" s="424" t="s">
        <v>470</v>
      </c>
      <c r="C32" s="425">
        <v>2010</v>
      </c>
      <c r="D32" s="426">
        <f>E32</f>
        <v>4000</v>
      </c>
      <c r="E32" s="426">
        <f>SUM(F32,G32,H32,I32,L31)</f>
        <v>4000</v>
      </c>
      <c r="F32" s="426"/>
      <c r="G32" s="427">
        <v>4000</v>
      </c>
      <c r="H32" s="426"/>
      <c r="I32" s="426"/>
      <c r="J32" s="427"/>
      <c r="K32" s="427"/>
      <c r="L32" s="429" t="s">
        <v>442</v>
      </c>
      <c r="M32" s="400"/>
    </row>
    <row r="33" spans="1:13" s="442" customFormat="1" ht="21.75" customHeight="1" thickBot="1">
      <c r="A33" s="910" t="s">
        <v>471</v>
      </c>
      <c r="B33" s="911"/>
      <c r="C33" s="911"/>
      <c r="D33" s="439">
        <f aca="true" t="shared" si="10" ref="D33:K33">D34</f>
        <v>53188</v>
      </c>
      <c r="E33" s="439">
        <f t="shared" si="10"/>
        <v>53188</v>
      </c>
      <c r="F33" s="439">
        <f t="shared" si="10"/>
        <v>0</v>
      </c>
      <c r="G33" s="439">
        <f t="shared" si="10"/>
        <v>31044</v>
      </c>
      <c r="H33" s="439">
        <f t="shared" si="10"/>
        <v>0</v>
      </c>
      <c r="I33" s="439">
        <f t="shared" si="10"/>
        <v>22144</v>
      </c>
      <c r="J33" s="439">
        <f t="shared" si="10"/>
        <v>0</v>
      </c>
      <c r="K33" s="439">
        <f t="shared" si="10"/>
        <v>0</v>
      </c>
      <c r="L33" s="440"/>
      <c r="M33" s="441"/>
    </row>
    <row r="34" spans="1:13" s="442" customFormat="1" ht="18.75" customHeight="1" thickBot="1">
      <c r="A34" s="908" t="s">
        <v>472</v>
      </c>
      <c r="B34" s="909"/>
      <c r="C34" s="909"/>
      <c r="D34" s="443">
        <f aca="true" t="shared" si="11" ref="D34:J34">D49+D50+D51</f>
        <v>53188</v>
      </c>
      <c r="E34" s="443">
        <f t="shared" si="11"/>
        <v>53188</v>
      </c>
      <c r="F34" s="443">
        <f t="shared" si="11"/>
        <v>0</v>
      </c>
      <c r="G34" s="443">
        <f t="shared" si="11"/>
        <v>31044</v>
      </c>
      <c r="H34" s="443">
        <f t="shared" si="11"/>
        <v>0</v>
      </c>
      <c r="I34" s="443">
        <f t="shared" si="11"/>
        <v>22144</v>
      </c>
      <c r="J34" s="443">
        <f t="shared" si="11"/>
        <v>0</v>
      </c>
      <c r="K34" s="443"/>
      <c r="L34" s="444"/>
      <c r="M34" s="441"/>
    </row>
    <row r="35" spans="1:13" s="381" customFormat="1" ht="12" customHeight="1" hidden="1" thickBot="1">
      <c r="A35" s="450"/>
      <c r="B35" s="431"/>
      <c r="C35" s="430"/>
      <c r="D35" s="431"/>
      <c r="E35" s="430"/>
      <c r="F35" s="430"/>
      <c r="G35" s="430"/>
      <c r="H35" s="430"/>
      <c r="I35" s="430"/>
      <c r="J35" s="430"/>
      <c r="K35" s="430"/>
      <c r="L35" s="484"/>
      <c r="M35" s="384"/>
    </row>
    <row r="36" spans="1:13" s="386" customFormat="1" ht="14.25" customHeight="1" hidden="1">
      <c r="A36" s="495" t="s">
        <v>419</v>
      </c>
      <c r="B36" s="489" t="s">
        <v>425</v>
      </c>
      <c r="C36" s="489" t="s">
        <v>426</v>
      </c>
      <c r="D36" s="487" t="s">
        <v>427</v>
      </c>
      <c r="E36" s="489" t="s">
        <v>474</v>
      </c>
      <c r="F36" s="493" t="s">
        <v>429</v>
      </c>
      <c r="G36" s="385"/>
      <c r="H36" s="385"/>
      <c r="I36" s="494"/>
      <c r="J36" s="385"/>
      <c r="K36" s="385"/>
      <c r="L36" s="484"/>
      <c r="M36" s="384"/>
    </row>
    <row r="37" spans="1:13" s="386" customFormat="1" ht="14.25" customHeight="1" hidden="1">
      <c r="A37" s="496"/>
      <c r="B37" s="490"/>
      <c r="C37" s="490"/>
      <c r="D37" s="488"/>
      <c r="E37" s="490"/>
      <c r="F37" s="491" t="s">
        <v>431</v>
      </c>
      <c r="G37" s="491" t="s">
        <v>432</v>
      </c>
      <c r="H37" s="491"/>
      <c r="I37" s="491"/>
      <c r="J37" s="387"/>
      <c r="K37" s="387"/>
      <c r="L37" s="484"/>
      <c r="M37" s="384"/>
    </row>
    <row r="38" spans="1:13" s="386" customFormat="1" ht="14.25" customHeight="1" hidden="1">
      <c r="A38" s="496"/>
      <c r="B38" s="490"/>
      <c r="C38" s="490"/>
      <c r="D38" s="488"/>
      <c r="E38" s="490"/>
      <c r="F38" s="492"/>
      <c r="G38" s="388" t="s">
        <v>433</v>
      </c>
      <c r="H38" s="388" t="s">
        <v>434</v>
      </c>
      <c r="I38" s="388" t="s">
        <v>435</v>
      </c>
      <c r="J38" s="388" t="s">
        <v>436</v>
      </c>
      <c r="K38" s="388" t="s">
        <v>437</v>
      </c>
      <c r="L38" s="484"/>
      <c r="M38" s="384"/>
    </row>
    <row r="39" spans="1:13" s="386" customFormat="1" ht="14.25" customHeight="1" hidden="1">
      <c r="A39" s="496"/>
      <c r="B39" s="490"/>
      <c r="C39" s="490"/>
      <c r="D39" s="488"/>
      <c r="E39" s="490"/>
      <c r="F39" s="492"/>
      <c r="G39" s="389"/>
      <c r="H39" s="389"/>
      <c r="I39" s="389"/>
      <c r="J39" s="389"/>
      <c r="K39" s="389"/>
      <c r="L39" s="484"/>
      <c r="M39" s="384"/>
    </row>
    <row r="40" spans="1:13" s="386" customFormat="1" ht="15" customHeight="1" hidden="1">
      <c r="A40" s="496"/>
      <c r="B40" s="490"/>
      <c r="C40" s="490"/>
      <c r="D40" s="488"/>
      <c r="E40" s="490"/>
      <c r="F40" s="492"/>
      <c r="G40" s="389"/>
      <c r="H40" s="389"/>
      <c r="I40" s="389"/>
      <c r="J40" s="389"/>
      <c r="K40" s="486"/>
      <c r="L40" s="484"/>
      <c r="M40" s="384"/>
    </row>
    <row r="41" spans="1:13" s="396" customFormat="1" ht="10.5" customHeight="1" hidden="1">
      <c r="A41" s="410">
        <v>1</v>
      </c>
      <c r="B41" s="451">
        <v>2</v>
      </c>
      <c r="C41" s="451">
        <v>3</v>
      </c>
      <c r="D41" s="452">
        <v>4</v>
      </c>
      <c r="E41" s="451">
        <v>5</v>
      </c>
      <c r="F41" s="451">
        <v>6</v>
      </c>
      <c r="G41" s="453">
        <v>7</v>
      </c>
      <c r="H41" s="453">
        <v>8</v>
      </c>
      <c r="I41" s="453">
        <v>9</v>
      </c>
      <c r="J41" s="453">
        <v>10</v>
      </c>
      <c r="K41" s="453">
        <v>10</v>
      </c>
      <c r="L41" s="484"/>
      <c r="M41" s="395"/>
    </row>
    <row r="42" spans="2:13" s="430" customFormat="1" ht="5.25" customHeight="1" thickBot="1" thickTop="1">
      <c r="B42" s="431"/>
      <c r="D42" s="431"/>
      <c r="L42" s="432"/>
      <c r="M42" s="433"/>
    </row>
    <row r="43" spans="1:13" s="386" customFormat="1" ht="14.25" customHeight="1">
      <c r="A43" s="915" t="s">
        <v>419</v>
      </c>
      <c r="B43" s="888" t="s">
        <v>425</v>
      </c>
      <c r="C43" s="888" t="s">
        <v>426</v>
      </c>
      <c r="D43" s="882" t="s">
        <v>427</v>
      </c>
      <c r="E43" s="888" t="s">
        <v>428</v>
      </c>
      <c r="F43" s="891" t="s">
        <v>429</v>
      </c>
      <c r="G43" s="892"/>
      <c r="H43" s="892"/>
      <c r="I43" s="893"/>
      <c r="J43" s="385"/>
      <c r="K43" s="385"/>
      <c r="L43" s="900" t="s">
        <v>430</v>
      </c>
      <c r="M43" s="384"/>
    </row>
    <row r="44" spans="1:13" s="386" customFormat="1" ht="14.25" customHeight="1">
      <c r="A44" s="916"/>
      <c r="B44" s="889"/>
      <c r="C44" s="889"/>
      <c r="D44" s="883"/>
      <c r="E44" s="889"/>
      <c r="F44" s="894" t="s">
        <v>431</v>
      </c>
      <c r="G44" s="894" t="s">
        <v>432</v>
      </c>
      <c r="H44" s="894"/>
      <c r="I44" s="894"/>
      <c r="J44" s="387"/>
      <c r="K44" s="387"/>
      <c r="L44" s="901"/>
      <c r="M44" s="384"/>
    </row>
    <row r="45" spans="1:13" s="386" customFormat="1" ht="14.25" customHeight="1">
      <c r="A45" s="916"/>
      <c r="B45" s="889"/>
      <c r="C45" s="889"/>
      <c r="D45" s="883"/>
      <c r="E45" s="889"/>
      <c r="F45" s="895"/>
      <c r="G45" s="885" t="s">
        <v>433</v>
      </c>
      <c r="H45" s="885" t="s">
        <v>434</v>
      </c>
      <c r="I45" s="885" t="s">
        <v>435</v>
      </c>
      <c r="J45" s="388" t="s">
        <v>436</v>
      </c>
      <c r="K45" s="885" t="s">
        <v>437</v>
      </c>
      <c r="L45" s="901"/>
      <c r="M45" s="384"/>
    </row>
    <row r="46" spans="1:13" s="386" customFormat="1" ht="14.25" customHeight="1">
      <c r="A46" s="916"/>
      <c r="B46" s="889"/>
      <c r="C46" s="889"/>
      <c r="D46" s="883"/>
      <c r="E46" s="889"/>
      <c r="F46" s="895"/>
      <c r="G46" s="886"/>
      <c r="H46" s="886"/>
      <c r="I46" s="886"/>
      <c r="J46" s="389"/>
      <c r="K46" s="886"/>
      <c r="L46" s="901"/>
      <c r="M46" s="384"/>
    </row>
    <row r="47" spans="1:13" s="386" customFormat="1" ht="15" customHeight="1" thickBot="1">
      <c r="A47" s="926"/>
      <c r="B47" s="890"/>
      <c r="C47" s="890"/>
      <c r="D47" s="884"/>
      <c r="E47" s="890"/>
      <c r="F47" s="896"/>
      <c r="G47" s="887"/>
      <c r="H47" s="887"/>
      <c r="I47" s="887"/>
      <c r="J47" s="434"/>
      <c r="K47" s="887"/>
      <c r="L47" s="902"/>
      <c r="M47" s="384"/>
    </row>
    <row r="48" spans="1:13" s="396" customFormat="1" ht="10.5" customHeight="1" thickBot="1">
      <c r="A48" s="435">
        <v>1</v>
      </c>
      <c r="B48" s="436">
        <v>2</v>
      </c>
      <c r="C48" s="436">
        <v>3</v>
      </c>
      <c r="D48" s="437">
        <v>4</v>
      </c>
      <c r="E48" s="436">
        <v>5</v>
      </c>
      <c r="F48" s="436">
        <v>6</v>
      </c>
      <c r="G48" s="438">
        <v>7</v>
      </c>
      <c r="H48" s="438">
        <v>8</v>
      </c>
      <c r="I48" s="438">
        <v>9</v>
      </c>
      <c r="J48" s="438">
        <v>10</v>
      </c>
      <c r="K48" s="438">
        <v>10</v>
      </c>
      <c r="L48" s="417">
        <v>11</v>
      </c>
      <c r="M48" s="395"/>
    </row>
    <row r="49" spans="1:13" s="401" customFormat="1" ht="27.75" customHeight="1" thickTop="1">
      <c r="A49" s="445">
        <v>16</v>
      </c>
      <c r="B49" s="446" t="s">
        <v>473</v>
      </c>
      <c r="C49" s="447">
        <v>2010</v>
      </c>
      <c r="D49" s="448">
        <f>E49</f>
        <v>8900</v>
      </c>
      <c r="E49" s="448">
        <f>SUM(F49,G49,H49,I49,L49)</f>
        <v>8900</v>
      </c>
      <c r="F49" s="448"/>
      <c r="G49" s="448">
        <v>8900</v>
      </c>
      <c r="H49" s="448"/>
      <c r="I49" s="448"/>
      <c r="J49" s="448"/>
      <c r="K49" s="449"/>
      <c r="L49" s="512" t="s">
        <v>442</v>
      </c>
      <c r="M49" s="400"/>
    </row>
    <row r="50" spans="1:13" s="401" customFormat="1" ht="29.25" customHeight="1">
      <c r="A50" s="405">
        <v>17</v>
      </c>
      <c r="B50" s="454" t="s">
        <v>475</v>
      </c>
      <c r="C50" s="455">
        <v>2010</v>
      </c>
      <c r="D50" s="421">
        <f>E50</f>
        <v>15488</v>
      </c>
      <c r="E50" s="421">
        <f>SUM(F50,G50,H50,I50,L50)</f>
        <v>15488</v>
      </c>
      <c r="F50" s="421"/>
      <c r="G50" s="421">
        <v>7744</v>
      </c>
      <c r="H50" s="421"/>
      <c r="I50" s="421">
        <v>7744</v>
      </c>
      <c r="J50" s="421"/>
      <c r="K50" s="675" t="s">
        <v>570</v>
      </c>
      <c r="L50" s="484"/>
      <c r="M50" s="400"/>
    </row>
    <row r="51" spans="1:13" s="401" customFormat="1" ht="29.25" customHeight="1" thickBot="1">
      <c r="A51" s="410">
        <v>18</v>
      </c>
      <c r="B51" s="454" t="s">
        <v>476</v>
      </c>
      <c r="C51" s="457">
        <v>2010</v>
      </c>
      <c r="D51" s="408">
        <f>E51</f>
        <v>28800</v>
      </c>
      <c r="E51" s="421">
        <f>SUM(F51,G51,H51,I51,L51)</f>
        <v>28800</v>
      </c>
      <c r="F51" s="408"/>
      <c r="G51" s="408">
        <f>14400</f>
        <v>14400</v>
      </c>
      <c r="H51" s="408"/>
      <c r="I51" s="408">
        <v>14400</v>
      </c>
      <c r="J51" s="408"/>
      <c r="K51" s="675" t="s">
        <v>570</v>
      </c>
      <c r="L51" s="485"/>
      <c r="M51" s="400"/>
    </row>
    <row r="52" spans="1:13" s="401" customFormat="1" ht="15.75" customHeight="1" thickBot="1">
      <c r="A52" s="907" t="s">
        <v>477</v>
      </c>
      <c r="B52" s="903"/>
      <c r="C52" s="904"/>
      <c r="D52" s="397">
        <f aca="true" t="shared" si="12" ref="D52:J52">D53</f>
        <v>2053700</v>
      </c>
      <c r="E52" s="397">
        <f t="shared" si="12"/>
        <v>869000</v>
      </c>
      <c r="F52" s="397">
        <f t="shared" si="12"/>
        <v>0</v>
      </c>
      <c r="G52" s="398">
        <f t="shared" si="12"/>
        <v>0</v>
      </c>
      <c r="H52" s="397">
        <f t="shared" si="12"/>
        <v>869000</v>
      </c>
      <c r="I52" s="397">
        <f t="shared" si="12"/>
        <v>0</v>
      </c>
      <c r="J52" s="397">
        <f t="shared" si="12"/>
        <v>0</v>
      </c>
      <c r="K52" s="398"/>
      <c r="L52" s="399"/>
      <c r="M52" s="400"/>
    </row>
    <row r="53" spans="1:13" s="401" customFormat="1" ht="18.75" customHeight="1" thickBot="1">
      <c r="A53" s="905" t="s">
        <v>478</v>
      </c>
      <c r="B53" s="906"/>
      <c r="C53" s="906"/>
      <c r="D53" s="402">
        <f aca="true" t="shared" si="13" ref="D53:J53">SUM(D54:D54)</f>
        <v>2053700</v>
      </c>
      <c r="E53" s="402">
        <f t="shared" si="13"/>
        <v>869000</v>
      </c>
      <c r="F53" s="402">
        <f t="shared" si="13"/>
        <v>0</v>
      </c>
      <c r="G53" s="402">
        <f t="shared" si="13"/>
        <v>0</v>
      </c>
      <c r="H53" s="402">
        <f t="shared" si="13"/>
        <v>869000</v>
      </c>
      <c r="I53" s="402">
        <f t="shared" si="13"/>
        <v>0</v>
      </c>
      <c r="J53" s="402">
        <f t="shared" si="13"/>
        <v>0</v>
      </c>
      <c r="K53" s="403"/>
      <c r="L53" s="404"/>
      <c r="M53" s="400"/>
    </row>
    <row r="54" spans="1:13" s="401" customFormat="1" ht="30.75" customHeight="1" thickBot="1" thickTop="1">
      <c r="A54" s="459">
        <v>19</v>
      </c>
      <c r="B54" s="460" t="s">
        <v>479</v>
      </c>
      <c r="C54" s="461" t="s">
        <v>441</v>
      </c>
      <c r="D54" s="462">
        <f>2174700-121000</f>
        <v>2053700</v>
      </c>
      <c r="E54" s="462">
        <f>SUM(F54,G54,H54,I54,L54)</f>
        <v>869000</v>
      </c>
      <c r="F54" s="462"/>
      <c r="G54" s="463"/>
      <c r="H54" s="462">
        <f>990000-121000</f>
        <v>869000</v>
      </c>
      <c r="I54" s="462"/>
      <c r="J54" s="463"/>
      <c r="K54" s="464"/>
      <c r="L54" s="428" t="s">
        <v>442</v>
      </c>
      <c r="M54" s="400"/>
    </row>
    <row r="55" spans="1:13" s="401" customFormat="1" ht="18" customHeight="1" thickBot="1">
      <c r="A55" s="907" t="s">
        <v>480</v>
      </c>
      <c r="B55" s="903"/>
      <c r="C55" s="904"/>
      <c r="D55" s="397">
        <f aca="true" t="shared" si="14" ref="D55:J55">D56</f>
        <v>122716</v>
      </c>
      <c r="E55" s="397">
        <f t="shared" si="14"/>
        <v>7580</v>
      </c>
      <c r="F55" s="397">
        <f t="shared" si="14"/>
        <v>0</v>
      </c>
      <c r="G55" s="397">
        <f t="shared" si="14"/>
        <v>7580</v>
      </c>
      <c r="H55" s="397">
        <f t="shared" si="14"/>
        <v>0</v>
      </c>
      <c r="I55" s="397">
        <f t="shared" si="14"/>
        <v>0</v>
      </c>
      <c r="J55" s="397">
        <f t="shared" si="14"/>
        <v>0</v>
      </c>
      <c r="K55" s="397"/>
      <c r="L55" s="465"/>
      <c r="M55" s="400"/>
    </row>
    <row r="56" spans="1:13" s="401" customFormat="1" ht="22.5" customHeight="1" thickBot="1">
      <c r="A56" s="905" t="s">
        <v>508</v>
      </c>
      <c r="B56" s="906"/>
      <c r="C56" s="906"/>
      <c r="D56" s="402">
        <f aca="true" t="shared" si="15" ref="D56:I56">D57</f>
        <v>122716</v>
      </c>
      <c r="E56" s="402">
        <f t="shared" si="15"/>
        <v>7580</v>
      </c>
      <c r="F56" s="402">
        <f t="shared" si="15"/>
        <v>0</v>
      </c>
      <c r="G56" s="402">
        <f t="shared" si="15"/>
        <v>7580</v>
      </c>
      <c r="H56" s="402">
        <f t="shared" si="15"/>
        <v>0</v>
      </c>
      <c r="I56" s="402">
        <f t="shared" si="15"/>
        <v>0</v>
      </c>
      <c r="J56" s="402"/>
      <c r="K56" s="466"/>
      <c r="L56" s="920" t="s">
        <v>448</v>
      </c>
      <c r="M56" s="400"/>
    </row>
    <row r="57" spans="1:13" s="401" customFormat="1" ht="21.75" customHeight="1" thickBot="1" thickTop="1">
      <c r="A57" s="467">
        <v>20</v>
      </c>
      <c r="B57" s="454" t="s">
        <v>509</v>
      </c>
      <c r="C57" s="468" t="s">
        <v>441</v>
      </c>
      <c r="D57" s="421">
        <f>115136+E57</f>
        <v>122716</v>
      </c>
      <c r="E57" s="462">
        <f>SUM(F57,G57,H57,I57)</f>
        <v>7580</v>
      </c>
      <c r="F57" s="421"/>
      <c r="G57" s="422">
        <v>7580</v>
      </c>
      <c r="H57" s="421"/>
      <c r="I57" s="421"/>
      <c r="J57" s="462">
        <v>26400</v>
      </c>
      <c r="K57" s="469" t="s">
        <v>515</v>
      </c>
      <c r="L57" s="921"/>
      <c r="M57" s="400"/>
    </row>
    <row r="58" spans="1:13" s="442" customFormat="1" ht="18" customHeight="1" thickBot="1">
      <c r="A58" s="910" t="s">
        <v>481</v>
      </c>
      <c r="B58" s="911"/>
      <c r="C58" s="911"/>
      <c r="D58" s="439">
        <f aca="true" t="shared" si="16" ref="D58:I58">D59+D65</f>
        <v>802910</v>
      </c>
      <c r="E58" s="439">
        <f t="shared" si="16"/>
        <v>248300</v>
      </c>
      <c r="F58" s="439">
        <f t="shared" si="16"/>
        <v>0</v>
      </c>
      <c r="G58" s="439">
        <f t="shared" si="16"/>
        <v>118300</v>
      </c>
      <c r="H58" s="439">
        <f t="shared" si="16"/>
        <v>130000</v>
      </c>
      <c r="I58" s="439">
        <f t="shared" si="16"/>
        <v>0</v>
      </c>
      <c r="J58" s="439">
        <f>J59</f>
        <v>0</v>
      </c>
      <c r="K58" s="439">
        <f>K59</f>
        <v>0</v>
      </c>
      <c r="L58" s="440"/>
      <c r="M58" s="441"/>
    </row>
    <row r="59" spans="1:13" s="442" customFormat="1" ht="18.75" customHeight="1" thickBot="1">
      <c r="A59" s="908" t="s">
        <v>482</v>
      </c>
      <c r="B59" s="909"/>
      <c r="C59" s="909"/>
      <c r="D59" s="443">
        <f aca="true" t="shared" si="17" ref="D59:I59">SUM(D60:D64)</f>
        <v>748714</v>
      </c>
      <c r="E59" s="443">
        <f t="shared" si="17"/>
        <v>194104</v>
      </c>
      <c r="F59" s="443">
        <f t="shared" si="17"/>
        <v>0</v>
      </c>
      <c r="G59" s="443">
        <f t="shared" si="17"/>
        <v>64104</v>
      </c>
      <c r="H59" s="443">
        <f t="shared" si="17"/>
        <v>130000</v>
      </c>
      <c r="I59" s="443">
        <f t="shared" si="17"/>
        <v>0</v>
      </c>
      <c r="J59" s="443">
        <f>SUM(J60:J63)</f>
        <v>0</v>
      </c>
      <c r="K59" s="443">
        <f>SUM(K60:K63)</f>
        <v>0</v>
      </c>
      <c r="L59" s="444"/>
      <c r="M59" s="441"/>
    </row>
    <row r="60" spans="1:13" s="401" customFormat="1" ht="21.75" customHeight="1" thickTop="1">
      <c r="A60" s="405">
        <v>21</v>
      </c>
      <c r="B60" s="454" t="s">
        <v>483</v>
      </c>
      <c r="C60" s="455" t="s">
        <v>464</v>
      </c>
      <c r="D60" s="421">
        <v>100000</v>
      </c>
      <c r="E60" s="421">
        <f>SUM(F60,G60,H60,I60,L60)</f>
        <v>60000</v>
      </c>
      <c r="F60" s="421"/>
      <c r="G60" s="421"/>
      <c r="H60" s="421">
        <v>60000</v>
      </c>
      <c r="I60" s="421"/>
      <c r="J60" s="421"/>
      <c r="K60" s="456"/>
      <c r="L60" s="897" t="s">
        <v>442</v>
      </c>
      <c r="M60" s="400"/>
    </row>
    <row r="61" spans="1:13" s="401" customFormat="1" ht="21.75" customHeight="1">
      <c r="A61" s="405">
        <v>22</v>
      </c>
      <c r="B61" s="454" t="s">
        <v>484</v>
      </c>
      <c r="C61" s="455" t="s">
        <v>485</v>
      </c>
      <c r="D61" s="421">
        <v>101214</v>
      </c>
      <c r="E61" s="421">
        <f>SUM(F61,G61,H61,I61,L61)</f>
        <v>71214</v>
      </c>
      <c r="F61" s="421"/>
      <c r="G61" s="421">
        <v>11214</v>
      </c>
      <c r="H61" s="421">
        <v>60000</v>
      </c>
      <c r="I61" s="421"/>
      <c r="J61" s="421"/>
      <c r="K61" s="456" t="s">
        <v>503</v>
      </c>
      <c r="L61" s="899"/>
      <c r="M61" s="400"/>
    </row>
    <row r="62" spans="1:13" s="401" customFormat="1" ht="19.5" customHeight="1">
      <c r="A62" s="410">
        <v>23</v>
      </c>
      <c r="B62" s="406" t="s">
        <v>486</v>
      </c>
      <c r="C62" s="457" t="s">
        <v>487</v>
      </c>
      <c r="D62" s="408">
        <v>515500</v>
      </c>
      <c r="E62" s="421">
        <f>SUM(F62,G62,H62,I62,L62)</f>
        <v>30890</v>
      </c>
      <c r="F62" s="414"/>
      <c r="G62" s="408">
        <v>20890</v>
      </c>
      <c r="H62" s="408">
        <v>10000</v>
      </c>
      <c r="I62" s="408"/>
      <c r="J62" s="408"/>
      <c r="K62" s="458"/>
      <c r="L62" s="899"/>
      <c r="M62" s="400"/>
    </row>
    <row r="63" spans="1:13" s="401" customFormat="1" ht="19.5" customHeight="1">
      <c r="A63" s="410">
        <v>24</v>
      </c>
      <c r="B63" s="406" t="s">
        <v>488</v>
      </c>
      <c r="C63" s="457">
        <v>2010</v>
      </c>
      <c r="D63" s="408">
        <f>E63</f>
        <v>28000</v>
      </c>
      <c r="E63" s="421">
        <f>SUM(F63,G63,H63,I63,L63)</f>
        <v>28000</v>
      </c>
      <c r="F63" s="408"/>
      <c r="G63" s="408">
        <v>28000</v>
      </c>
      <c r="H63" s="408"/>
      <c r="I63" s="408"/>
      <c r="J63" s="408"/>
      <c r="K63" s="458"/>
      <c r="L63" s="899"/>
      <c r="M63" s="400"/>
    </row>
    <row r="64" spans="1:13" s="401" customFormat="1" ht="21" customHeight="1" thickBot="1">
      <c r="A64" s="410">
        <v>25</v>
      </c>
      <c r="B64" s="406" t="s">
        <v>489</v>
      </c>
      <c r="C64" s="457">
        <v>2010</v>
      </c>
      <c r="D64" s="408">
        <f>E64</f>
        <v>4000</v>
      </c>
      <c r="E64" s="421">
        <f>SUM(F64,G64,H64,I64,L64)</f>
        <v>4000</v>
      </c>
      <c r="F64" s="408"/>
      <c r="G64" s="408">
        <v>4000</v>
      </c>
      <c r="H64" s="408"/>
      <c r="I64" s="408"/>
      <c r="J64" s="408"/>
      <c r="K64" s="458"/>
      <c r="L64" s="898"/>
      <c r="M64" s="400"/>
    </row>
    <row r="65" spans="1:13" s="442" customFormat="1" ht="18.75" customHeight="1" thickBot="1">
      <c r="A65" s="908" t="s">
        <v>490</v>
      </c>
      <c r="B65" s="909"/>
      <c r="C65" s="909"/>
      <c r="D65" s="443">
        <f>SUM(D66:D71)</f>
        <v>54196</v>
      </c>
      <c r="E65" s="443">
        <f>SUM(E66:E71)</f>
        <v>54196</v>
      </c>
      <c r="F65" s="443">
        <f>SUM(F66:F71)</f>
        <v>0</v>
      </c>
      <c r="G65" s="443">
        <f>SUM(G66:G71)</f>
        <v>54196</v>
      </c>
      <c r="H65" s="443">
        <f>H71</f>
        <v>0</v>
      </c>
      <c r="I65" s="443">
        <f>I71</f>
        <v>0</v>
      </c>
      <c r="J65" s="443" t="e">
        <f>SUM(J71:J76)</f>
        <v>#REF!</v>
      </c>
      <c r="K65" s="443">
        <f>SUM(K71:K76)</f>
        <v>0</v>
      </c>
      <c r="L65" s="444"/>
      <c r="M65" s="441"/>
    </row>
    <row r="66" spans="1:13" s="401" customFormat="1" ht="27.75" customHeight="1" thickTop="1">
      <c r="A66" s="405">
        <v>26</v>
      </c>
      <c r="B66" s="406" t="s">
        <v>491</v>
      </c>
      <c r="C66" s="455">
        <v>2010</v>
      </c>
      <c r="D66" s="421">
        <f aca="true" t="shared" si="18" ref="D66:D71">E66</f>
        <v>11581</v>
      </c>
      <c r="E66" s="421">
        <f aca="true" t="shared" si="19" ref="E66:E71">SUM(F66,G66,H66,I66,L66)</f>
        <v>11581</v>
      </c>
      <c r="F66" s="421"/>
      <c r="G66" s="421">
        <v>11581</v>
      </c>
      <c r="H66" s="421"/>
      <c r="I66" s="421"/>
      <c r="J66" s="421"/>
      <c r="K66" s="456"/>
      <c r="L66" s="897" t="s">
        <v>442</v>
      </c>
      <c r="M66" s="400"/>
    </row>
    <row r="67" spans="1:13" s="401" customFormat="1" ht="18" customHeight="1">
      <c r="A67" s="405">
        <v>27</v>
      </c>
      <c r="B67" s="406" t="s">
        <v>492</v>
      </c>
      <c r="C67" s="455">
        <v>2010</v>
      </c>
      <c r="D67" s="421">
        <f t="shared" si="18"/>
        <v>11170</v>
      </c>
      <c r="E67" s="421">
        <f t="shared" si="19"/>
        <v>11170</v>
      </c>
      <c r="F67" s="421"/>
      <c r="G67" s="421">
        <v>11170</v>
      </c>
      <c r="H67" s="421"/>
      <c r="I67" s="421"/>
      <c r="J67" s="421"/>
      <c r="K67" s="456"/>
      <c r="L67" s="899"/>
      <c r="M67" s="400"/>
    </row>
    <row r="68" spans="1:13" s="401" customFormat="1" ht="19.5" customHeight="1">
      <c r="A68" s="405">
        <v>28</v>
      </c>
      <c r="B68" s="406" t="s">
        <v>493</v>
      </c>
      <c r="C68" s="455">
        <v>2010</v>
      </c>
      <c r="D68" s="421">
        <f t="shared" si="18"/>
        <v>14884</v>
      </c>
      <c r="E68" s="421">
        <f t="shared" si="19"/>
        <v>14884</v>
      </c>
      <c r="F68" s="421"/>
      <c r="G68" s="421">
        <v>14884</v>
      </c>
      <c r="H68" s="421"/>
      <c r="I68" s="421"/>
      <c r="J68" s="421"/>
      <c r="K68" s="456"/>
      <c r="L68" s="899"/>
      <c r="M68" s="400"/>
    </row>
    <row r="69" spans="1:13" s="401" customFormat="1" ht="27.75" customHeight="1">
      <c r="A69" s="405">
        <v>29</v>
      </c>
      <c r="B69" s="406" t="s">
        <v>494</v>
      </c>
      <c r="C69" s="455">
        <v>2010</v>
      </c>
      <c r="D69" s="421">
        <f t="shared" si="18"/>
        <v>6100</v>
      </c>
      <c r="E69" s="421">
        <f t="shared" si="19"/>
        <v>6100</v>
      </c>
      <c r="F69" s="421"/>
      <c r="G69" s="421">
        <v>6100</v>
      </c>
      <c r="H69" s="421"/>
      <c r="I69" s="421"/>
      <c r="J69" s="421"/>
      <c r="K69" s="456"/>
      <c r="L69" s="899"/>
      <c r="M69" s="400"/>
    </row>
    <row r="70" spans="1:13" s="401" customFormat="1" ht="26.25" customHeight="1">
      <c r="A70" s="405">
        <v>30</v>
      </c>
      <c r="B70" s="406" t="s">
        <v>495</v>
      </c>
      <c r="C70" s="455">
        <v>2010</v>
      </c>
      <c r="D70" s="421">
        <f t="shared" si="18"/>
        <v>6211</v>
      </c>
      <c r="E70" s="421">
        <f t="shared" si="19"/>
        <v>6211</v>
      </c>
      <c r="F70" s="421"/>
      <c r="G70" s="421">
        <v>6211</v>
      </c>
      <c r="H70" s="421"/>
      <c r="I70" s="421"/>
      <c r="J70" s="421"/>
      <c r="K70" s="456"/>
      <c r="L70" s="899"/>
      <c r="M70" s="400"/>
    </row>
    <row r="71" spans="1:13" s="401" customFormat="1" ht="27.75" customHeight="1" thickBot="1">
      <c r="A71" s="405">
        <v>31</v>
      </c>
      <c r="B71" s="406" t="s">
        <v>496</v>
      </c>
      <c r="C71" s="455">
        <v>2010</v>
      </c>
      <c r="D71" s="421">
        <f t="shared" si="18"/>
        <v>4250</v>
      </c>
      <c r="E71" s="421">
        <f t="shared" si="19"/>
        <v>4250</v>
      </c>
      <c r="F71" s="421"/>
      <c r="G71" s="421">
        <v>4250</v>
      </c>
      <c r="H71" s="421"/>
      <c r="I71" s="421"/>
      <c r="J71" s="421"/>
      <c r="K71" s="456"/>
      <c r="L71" s="898"/>
      <c r="M71" s="400"/>
    </row>
    <row r="72" spans="1:13" s="401" customFormat="1" ht="15.75" customHeight="1" thickBot="1">
      <c r="A72" s="907" t="s">
        <v>497</v>
      </c>
      <c r="B72" s="903"/>
      <c r="C72" s="904"/>
      <c r="D72" s="397">
        <f aca="true" t="shared" si="20" ref="D72:J72">D73</f>
        <v>338250</v>
      </c>
      <c r="E72" s="397">
        <f t="shared" si="20"/>
        <v>38250</v>
      </c>
      <c r="F72" s="397">
        <f t="shared" si="20"/>
        <v>0</v>
      </c>
      <c r="G72" s="397">
        <f t="shared" si="20"/>
        <v>38250</v>
      </c>
      <c r="H72" s="397">
        <f t="shared" si="20"/>
        <v>0</v>
      </c>
      <c r="I72" s="397">
        <f t="shared" si="20"/>
        <v>0</v>
      </c>
      <c r="J72" s="397">
        <f t="shared" si="20"/>
        <v>26400</v>
      </c>
      <c r="K72" s="397"/>
      <c r="L72" s="465"/>
      <c r="M72" s="400"/>
    </row>
    <row r="73" spans="1:13" s="401" customFormat="1" ht="17.25" customHeight="1" thickBot="1">
      <c r="A73" s="905" t="s">
        <v>498</v>
      </c>
      <c r="B73" s="906"/>
      <c r="C73" s="906"/>
      <c r="D73" s="402">
        <f aca="true" t="shared" si="21" ref="D73:J73">SUM(D74:D75)</f>
        <v>338250</v>
      </c>
      <c r="E73" s="402">
        <f t="shared" si="21"/>
        <v>38250</v>
      </c>
      <c r="F73" s="402">
        <f t="shared" si="21"/>
        <v>0</v>
      </c>
      <c r="G73" s="402">
        <f t="shared" si="21"/>
        <v>38250</v>
      </c>
      <c r="H73" s="402">
        <f t="shared" si="21"/>
        <v>0</v>
      </c>
      <c r="I73" s="402">
        <f t="shared" si="21"/>
        <v>0</v>
      </c>
      <c r="J73" s="402">
        <f t="shared" si="21"/>
        <v>26400</v>
      </c>
      <c r="K73" s="403"/>
      <c r="L73" s="470"/>
      <c r="M73" s="400"/>
    </row>
    <row r="74" spans="1:13" s="401" customFormat="1" ht="26.25" customHeight="1" thickBot="1" thickTop="1">
      <c r="A74" s="445">
        <v>32</v>
      </c>
      <c r="B74" s="406" t="s">
        <v>499</v>
      </c>
      <c r="C74" s="468">
        <v>2010</v>
      </c>
      <c r="D74" s="421">
        <f>E74</f>
        <v>7000</v>
      </c>
      <c r="E74" s="448">
        <f>SUM(F74,G74,H74,I74)</f>
        <v>7000</v>
      </c>
      <c r="F74" s="421"/>
      <c r="G74" s="422">
        <v>7000</v>
      </c>
      <c r="H74" s="421"/>
      <c r="I74" s="421"/>
      <c r="J74" s="462">
        <v>26400</v>
      </c>
      <c r="K74" s="469"/>
      <c r="L74" s="897" t="s">
        <v>442</v>
      </c>
      <c r="M74" s="400"/>
    </row>
    <row r="75" spans="1:13" s="401" customFormat="1" ht="19.5" customHeight="1" thickBot="1">
      <c r="A75" s="405">
        <v>33</v>
      </c>
      <c r="B75" s="454" t="s">
        <v>500</v>
      </c>
      <c r="C75" s="455" t="s">
        <v>501</v>
      </c>
      <c r="D75" s="421">
        <f>300000+G75</f>
        <v>331250</v>
      </c>
      <c r="E75" s="421">
        <f>SUM(F75,G75,H75,I75)</f>
        <v>31250</v>
      </c>
      <c r="F75" s="421"/>
      <c r="G75" s="421">
        <v>31250</v>
      </c>
      <c r="H75" s="421"/>
      <c r="I75" s="421"/>
      <c r="J75" s="421"/>
      <c r="K75" s="421"/>
      <c r="L75" s="898"/>
      <c r="M75" s="400"/>
    </row>
    <row r="76" spans="1:13" s="401" customFormat="1" ht="22.5" customHeight="1" thickBot="1">
      <c r="A76" s="471"/>
      <c r="B76" s="903" t="s">
        <v>502</v>
      </c>
      <c r="C76" s="904"/>
      <c r="D76" s="472">
        <f aca="true" t="shared" si="22" ref="D76:I76">D9+D18+D27+D52+D55+D58+D30+D33+D72</f>
        <v>15656631</v>
      </c>
      <c r="E76" s="472">
        <f t="shared" si="22"/>
        <v>7258293</v>
      </c>
      <c r="F76" s="472">
        <f t="shared" si="22"/>
        <v>1915000</v>
      </c>
      <c r="G76" s="472">
        <f t="shared" si="22"/>
        <v>573149</v>
      </c>
      <c r="H76" s="472">
        <f t="shared" si="22"/>
        <v>3960600</v>
      </c>
      <c r="I76" s="472">
        <f t="shared" si="22"/>
        <v>809544</v>
      </c>
      <c r="J76" s="472" t="e">
        <f>J9+J18+J27+J52+J55+J58</f>
        <v>#REF!</v>
      </c>
      <c r="K76" s="472">
        <f>K9+K18+K27+K52+K55+K58</f>
        <v>0</v>
      </c>
      <c r="L76" s="473"/>
      <c r="M76" s="400"/>
    </row>
    <row r="77" spans="1:12" s="475" customFormat="1" ht="14.25" customHeight="1">
      <c r="A77" s="474"/>
      <c r="B77" s="381"/>
      <c r="C77" s="381"/>
      <c r="H77" s="382"/>
      <c r="I77" s="382"/>
      <c r="J77" s="381"/>
      <c r="K77" s="381"/>
      <c r="L77" s="476"/>
    </row>
    <row r="78" spans="5:11" ht="18.75" customHeight="1">
      <c r="E78" s="478"/>
      <c r="H78" s="478"/>
      <c r="I78" s="479"/>
      <c r="K78" s="480"/>
    </row>
    <row r="79" ht="18.75" customHeight="1">
      <c r="E79" s="478">
        <f>E76-E74-E71-E70-E69-E68-E67-E66-E64-E51-E50-E49-E32-E29-E26-E20-E25-E12-E13-E14-E63</f>
        <v>6771441</v>
      </c>
    </row>
    <row r="80" spans="4:7" ht="18.75" customHeight="1">
      <c r="D80" s="382"/>
      <c r="E80" s="382"/>
      <c r="F80" s="481"/>
      <c r="G80" s="481"/>
    </row>
    <row r="81" ht="18.75" customHeight="1">
      <c r="H81" s="478"/>
    </row>
  </sheetData>
  <mergeCells count="56">
    <mergeCell ref="L11:L12"/>
    <mergeCell ref="L56:L57"/>
    <mergeCell ref="L15:L16"/>
    <mergeCell ref="A27:C27"/>
    <mergeCell ref="A28:C28"/>
    <mergeCell ref="A30:C30"/>
    <mergeCell ref="A31:C31"/>
    <mergeCell ref="A33:C33"/>
    <mergeCell ref="A34:C34"/>
    <mergeCell ref="A43:A47"/>
    <mergeCell ref="A9:C9"/>
    <mergeCell ref="A10:C10"/>
    <mergeCell ref="A18:C18"/>
    <mergeCell ref="A21:C21"/>
    <mergeCell ref="A19:C19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E3:E7"/>
    <mergeCell ref="B76:C76"/>
    <mergeCell ref="A53:C53"/>
    <mergeCell ref="A52:C52"/>
    <mergeCell ref="A59:C59"/>
    <mergeCell ref="A55:C55"/>
    <mergeCell ref="A58:C58"/>
    <mergeCell ref="A56:C56"/>
    <mergeCell ref="A65:C65"/>
    <mergeCell ref="A72:C72"/>
    <mergeCell ref="A73:C73"/>
    <mergeCell ref="G5:G7"/>
    <mergeCell ref="H5:H7"/>
    <mergeCell ref="F4:F7"/>
    <mergeCell ref="F3:I3"/>
    <mergeCell ref="B43:B47"/>
    <mergeCell ref="C43:C47"/>
    <mergeCell ref="L74:L75"/>
    <mergeCell ref="L60:L64"/>
    <mergeCell ref="K45:K47"/>
    <mergeCell ref="L43:L47"/>
    <mergeCell ref="L66:L71"/>
    <mergeCell ref="K13:K14"/>
    <mergeCell ref="L13:L14"/>
    <mergeCell ref="D43:D47"/>
    <mergeCell ref="H45:H47"/>
    <mergeCell ref="I45:I47"/>
    <mergeCell ref="E43:E47"/>
    <mergeCell ref="F43:I43"/>
    <mergeCell ref="F44:F47"/>
    <mergeCell ref="G44:I44"/>
    <mergeCell ref="G45:G47"/>
  </mergeCells>
  <printOptions horizontalCentered="1"/>
  <pageMargins left="0.1968503937007874" right="0.15748031496062992" top="0.62" bottom="0.31496062992125984" header="0.22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LI/280/2010
z dnia 8 czerwca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L251"/>
  <sheetViews>
    <sheetView zoomScale="75" zoomScaleNormal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F143" sqref="F143"/>
    </sheetView>
  </sheetViews>
  <sheetFormatPr defaultColWidth="9.00390625" defaultRowHeight="18.75" customHeight="1"/>
  <cols>
    <col min="1" max="1" width="18.875" style="628" customWidth="1"/>
    <col min="2" max="2" width="34.375" style="628" customWidth="1"/>
    <col min="3" max="3" width="13.375" style="628" customWidth="1"/>
    <col min="4" max="4" width="11.00390625" style="628" customWidth="1"/>
    <col min="5" max="5" width="24.00390625" style="629" customWidth="1"/>
    <col min="6" max="6" width="14.625" style="628" bestFit="1" customWidth="1"/>
    <col min="7" max="7" width="12.75390625" style="628" customWidth="1"/>
    <col min="8" max="8" width="12.25390625" style="628" customWidth="1"/>
    <col min="9" max="9" width="11.875" style="628" bestFit="1" customWidth="1"/>
    <col min="10" max="10" width="11.375" style="628" hidden="1" customWidth="1"/>
    <col min="11" max="11" width="4.125" style="628" customWidth="1"/>
    <col min="12" max="16384" width="6.75390625" style="628" customWidth="1"/>
  </cols>
  <sheetData>
    <row r="1" spans="1:11" s="562" customFormat="1" ht="18" customHeight="1">
      <c r="A1" s="976" t="s">
        <v>517</v>
      </c>
      <c r="B1" s="976"/>
      <c r="C1" s="976"/>
      <c r="D1" s="976"/>
      <c r="E1" s="976"/>
      <c r="F1" s="976"/>
      <c r="G1" s="976"/>
      <c r="H1" s="976"/>
      <c r="I1" s="976"/>
      <c r="J1" s="560"/>
      <c r="K1" s="561"/>
    </row>
    <row r="2" spans="1:11" s="562" customFormat="1" ht="15.75" customHeight="1" hidden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1"/>
    </row>
    <row r="3" spans="2:11" s="563" customFormat="1" ht="12" customHeight="1" thickBot="1">
      <c r="B3" s="564"/>
      <c r="C3" s="565"/>
      <c r="E3" s="564"/>
      <c r="I3" s="565" t="s">
        <v>420</v>
      </c>
      <c r="K3" s="566"/>
    </row>
    <row r="4" spans="1:11" s="568" customFormat="1" ht="14.25" customHeight="1">
      <c r="A4" s="964" t="s">
        <v>518</v>
      </c>
      <c r="B4" s="940" t="s">
        <v>425</v>
      </c>
      <c r="C4" s="949" t="s">
        <v>519</v>
      </c>
      <c r="D4" s="940" t="s">
        <v>520</v>
      </c>
      <c r="E4" s="943" t="s">
        <v>521</v>
      </c>
      <c r="F4" s="944"/>
      <c r="G4" s="952" t="s">
        <v>522</v>
      </c>
      <c r="H4" s="953"/>
      <c r="I4" s="954"/>
      <c r="J4" s="567"/>
      <c r="K4" s="566"/>
    </row>
    <row r="5" spans="1:11" s="568" customFormat="1" ht="14.25" customHeight="1">
      <c r="A5" s="965"/>
      <c r="B5" s="941"/>
      <c r="C5" s="950"/>
      <c r="D5" s="941"/>
      <c r="E5" s="945"/>
      <c r="F5" s="946"/>
      <c r="G5" s="955"/>
      <c r="H5" s="956"/>
      <c r="I5" s="957"/>
      <c r="J5" s="569"/>
      <c r="K5" s="566"/>
    </row>
    <row r="6" spans="1:11" s="568" customFormat="1" ht="17.25" customHeight="1">
      <c r="A6" s="965"/>
      <c r="B6" s="941"/>
      <c r="C6" s="950"/>
      <c r="D6" s="941"/>
      <c r="E6" s="945"/>
      <c r="F6" s="946"/>
      <c r="G6" s="958" t="s">
        <v>11</v>
      </c>
      <c r="H6" s="958" t="s">
        <v>12</v>
      </c>
      <c r="I6" s="960" t="s">
        <v>13</v>
      </c>
      <c r="J6" s="570" t="s">
        <v>436</v>
      </c>
      <c r="K6" s="566"/>
    </row>
    <row r="7" spans="1:11" s="568" customFormat="1" ht="9" customHeight="1" thickBot="1">
      <c r="A7" s="966"/>
      <c r="B7" s="942"/>
      <c r="C7" s="951"/>
      <c r="D7" s="942"/>
      <c r="E7" s="947"/>
      <c r="F7" s="948"/>
      <c r="G7" s="959"/>
      <c r="H7" s="959"/>
      <c r="I7" s="961"/>
      <c r="J7" s="571"/>
      <c r="K7" s="566"/>
    </row>
    <row r="8" spans="1:11" s="577" customFormat="1" ht="9" customHeight="1">
      <c r="A8" s="572">
        <v>1</v>
      </c>
      <c r="B8" s="572">
        <v>2</v>
      </c>
      <c r="C8" s="573">
        <v>3</v>
      </c>
      <c r="D8" s="572">
        <v>4</v>
      </c>
      <c r="E8" s="939">
        <v>5</v>
      </c>
      <c r="F8" s="939"/>
      <c r="G8" s="574">
        <v>6</v>
      </c>
      <c r="H8" s="574">
        <v>7</v>
      </c>
      <c r="I8" s="574">
        <v>8</v>
      </c>
      <c r="J8" s="575">
        <v>10</v>
      </c>
      <c r="K8" s="576"/>
    </row>
    <row r="9" spans="1:11" s="582" customFormat="1" ht="15.75" customHeight="1">
      <c r="A9" s="973" t="s">
        <v>101</v>
      </c>
      <c r="B9" s="927" t="s">
        <v>14</v>
      </c>
      <c r="C9" s="933" t="s">
        <v>15</v>
      </c>
      <c r="D9" s="967" t="s">
        <v>441</v>
      </c>
      <c r="E9" s="578" t="s">
        <v>16</v>
      </c>
      <c r="F9" s="579">
        <f>SUM(F10:F13)</f>
        <v>4656600</v>
      </c>
      <c r="G9" s="579">
        <f>SUM(G10:G13)</f>
        <v>4598300</v>
      </c>
      <c r="H9" s="580">
        <f>SUM(H10:H13)</f>
        <v>0</v>
      </c>
      <c r="I9" s="580">
        <f>SUM(I10:I13)</f>
        <v>0</v>
      </c>
      <c r="J9" s="579"/>
      <c r="K9" s="581"/>
    </row>
    <row r="10" spans="1:11" s="582" customFormat="1" ht="15" customHeight="1">
      <c r="A10" s="974"/>
      <c r="B10" s="928"/>
      <c r="C10" s="934"/>
      <c r="D10" s="968"/>
      <c r="E10" s="583" t="s">
        <v>17</v>
      </c>
      <c r="F10" s="584">
        <f>G10</f>
        <v>1915000</v>
      </c>
      <c r="G10" s="585">
        <v>1915000</v>
      </c>
      <c r="H10" s="586"/>
      <c r="I10" s="586"/>
      <c r="J10" s="579"/>
      <c r="K10" s="581"/>
    </row>
    <row r="11" spans="1:11" s="582" customFormat="1" ht="15" customHeight="1">
      <c r="A11" s="974"/>
      <c r="B11" s="928"/>
      <c r="C11" s="934"/>
      <c r="D11" s="968"/>
      <c r="E11" s="583" t="s">
        <v>18</v>
      </c>
      <c r="F11" s="584">
        <f>G11+4656600-4598300</f>
        <v>65600</v>
      </c>
      <c r="G11" s="585">
        <v>7300</v>
      </c>
      <c r="H11" s="586"/>
      <c r="I11" s="586"/>
      <c r="J11" s="579"/>
      <c r="K11" s="581"/>
    </row>
    <row r="12" spans="1:11" s="582" customFormat="1" ht="15" customHeight="1">
      <c r="A12" s="974"/>
      <c r="B12" s="928"/>
      <c r="C12" s="934"/>
      <c r="D12" s="968"/>
      <c r="E12" s="583" t="s">
        <v>19</v>
      </c>
      <c r="F12" s="584">
        <f>G12</f>
        <v>2100000</v>
      </c>
      <c r="G12" s="585">
        <v>2100000</v>
      </c>
      <c r="H12" s="586"/>
      <c r="I12" s="586"/>
      <c r="J12" s="579"/>
      <c r="K12" s="581"/>
    </row>
    <row r="13" spans="1:11" s="582" customFormat="1" ht="15" customHeight="1">
      <c r="A13" s="974"/>
      <c r="B13" s="929"/>
      <c r="C13" s="935"/>
      <c r="D13" s="969"/>
      <c r="E13" s="587" t="s">
        <v>20</v>
      </c>
      <c r="F13" s="588">
        <f>G13</f>
        <v>576000</v>
      </c>
      <c r="G13" s="589">
        <v>576000</v>
      </c>
      <c r="H13" s="590"/>
      <c r="I13" s="590"/>
      <c r="J13" s="579"/>
      <c r="K13" s="581"/>
    </row>
    <row r="14" spans="1:11" s="582" customFormat="1" ht="15" customHeight="1">
      <c r="A14" s="974"/>
      <c r="B14" s="927" t="s">
        <v>21</v>
      </c>
      <c r="C14" s="933" t="s">
        <v>15</v>
      </c>
      <c r="D14" s="967" t="s">
        <v>22</v>
      </c>
      <c r="E14" s="578" t="s">
        <v>16</v>
      </c>
      <c r="F14" s="579">
        <v>3800000</v>
      </c>
      <c r="G14" s="579">
        <v>0</v>
      </c>
      <c r="H14" s="580">
        <v>1900000</v>
      </c>
      <c r="I14" s="580">
        <f>SUM(I15:I18)</f>
        <v>1900000</v>
      </c>
      <c r="J14" s="579"/>
      <c r="K14" s="581"/>
    </row>
    <row r="15" spans="1:11" s="582" customFormat="1" ht="15" customHeight="1">
      <c r="A15" s="974"/>
      <c r="B15" s="928"/>
      <c r="C15" s="934"/>
      <c r="D15" s="968"/>
      <c r="E15" s="583" t="s">
        <v>17</v>
      </c>
      <c r="F15" s="584">
        <v>2280000</v>
      </c>
      <c r="G15" s="585"/>
      <c r="H15" s="586">
        <v>1140000</v>
      </c>
      <c r="I15" s="586">
        <v>1140000</v>
      </c>
      <c r="J15" s="579"/>
      <c r="K15" s="581"/>
    </row>
    <row r="16" spans="1:11" s="582" customFormat="1" ht="15" customHeight="1">
      <c r="A16" s="974"/>
      <c r="B16" s="928"/>
      <c r="C16" s="934"/>
      <c r="D16" s="968"/>
      <c r="E16" s="583" t="s">
        <v>18</v>
      </c>
      <c r="F16" s="584">
        <v>220000</v>
      </c>
      <c r="G16" s="585"/>
      <c r="H16" s="586">
        <v>110000</v>
      </c>
      <c r="I16" s="586">
        <v>110000</v>
      </c>
      <c r="J16" s="579"/>
      <c r="K16" s="581"/>
    </row>
    <row r="17" spans="1:11" s="582" customFormat="1" ht="15" customHeight="1">
      <c r="A17" s="974"/>
      <c r="B17" s="928"/>
      <c r="C17" s="934"/>
      <c r="D17" s="968"/>
      <c r="E17" s="583" t="s">
        <v>19</v>
      </c>
      <c r="F17" s="584">
        <v>1300000</v>
      </c>
      <c r="G17" s="585"/>
      <c r="H17" s="586">
        <v>650000</v>
      </c>
      <c r="I17" s="586">
        <v>650000</v>
      </c>
      <c r="J17" s="579"/>
      <c r="K17" s="581"/>
    </row>
    <row r="18" spans="1:11" s="582" customFormat="1" ht="15" customHeight="1">
      <c r="A18" s="974"/>
      <c r="B18" s="929"/>
      <c r="C18" s="935"/>
      <c r="D18" s="969"/>
      <c r="E18" s="587" t="s">
        <v>20</v>
      </c>
      <c r="F18" s="588">
        <v>0</v>
      </c>
      <c r="G18" s="589"/>
      <c r="H18" s="590"/>
      <c r="I18" s="590"/>
      <c r="J18" s="579"/>
      <c r="K18" s="581"/>
    </row>
    <row r="19" spans="1:11" s="582" customFormat="1" ht="21" customHeight="1">
      <c r="A19" s="974"/>
      <c r="B19" s="928" t="s">
        <v>452</v>
      </c>
      <c r="C19" s="933" t="s">
        <v>15</v>
      </c>
      <c r="D19" s="968" t="s">
        <v>23</v>
      </c>
      <c r="E19" s="578" t="s">
        <v>16</v>
      </c>
      <c r="F19" s="591">
        <v>5124120</v>
      </c>
      <c r="G19" s="580">
        <f>SUM(G20:G23)</f>
        <v>117120</v>
      </c>
      <c r="H19" s="580">
        <v>0</v>
      </c>
      <c r="I19" s="580">
        <f>SUM(I20:I23)</f>
        <v>2500000</v>
      </c>
      <c r="J19" s="579"/>
      <c r="K19" s="581"/>
    </row>
    <row r="20" spans="1:11" s="582" customFormat="1" ht="15" customHeight="1">
      <c r="A20" s="974"/>
      <c r="B20" s="928"/>
      <c r="C20" s="934"/>
      <c r="D20" s="968"/>
      <c r="E20" s="583" t="s">
        <v>17</v>
      </c>
      <c r="F20" s="585">
        <v>3076000</v>
      </c>
      <c r="G20" s="586"/>
      <c r="H20" s="586"/>
      <c r="I20" s="586">
        <v>1538000</v>
      </c>
      <c r="J20" s="579"/>
      <c r="K20" s="581"/>
    </row>
    <row r="21" spans="1:11" s="582" customFormat="1" ht="15" customHeight="1">
      <c r="A21" s="974"/>
      <c r="B21" s="928"/>
      <c r="C21" s="934"/>
      <c r="D21" s="968"/>
      <c r="E21" s="583" t="s">
        <v>18</v>
      </c>
      <c r="F21" s="585">
        <v>224120</v>
      </c>
      <c r="G21" s="586">
        <v>17120</v>
      </c>
      <c r="H21" s="586"/>
      <c r="I21" s="586">
        <v>100000</v>
      </c>
      <c r="J21" s="579"/>
      <c r="K21" s="581"/>
    </row>
    <row r="22" spans="1:11" s="582" customFormat="1" ht="15" customHeight="1">
      <c r="A22" s="974"/>
      <c r="B22" s="928"/>
      <c r="C22" s="934"/>
      <c r="D22" s="968"/>
      <c r="E22" s="583" t="s">
        <v>19</v>
      </c>
      <c r="F22" s="585">
        <v>1824000</v>
      </c>
      <c r="G22" s="586">
        <v>100000</v>
      </c>
      <c r="H22" s="586"/>
      <c r="I22" s="586">
        <v>862000</v>
      </c>
      <c r="J22" s="579"/>
      <c r="K22" s="581"/>
    </row>
    <row r="23" spans="1:11" s="582" customFormat="1" ht="15" customHeight="1">
      <c r="A23" s="974"/>
      <c r="B23" s="929"/>
      <c r="C23" s="935"/>
      <c r="D23" s="969"/>
      <c r="E23" s="587" t="s">
        <v>20</v>
      </c>
      <c r="F23" s="589">
        <f>G23+H23+I23</f>
        <v>0</v>
      </c>
      <c r="G23" s="590"/>
      <c r="H23" s="590"/>
      <c r="I23" s="590"/>
      <c r="J23" s="579"/>
      <c r="K23" s="581"/>
    </row>
    <row r="24" spans="1:11" s="582" customFormat="1" ht="20.25" customHeight="1">
      <c r="A24" s="974"/>
      <c r="B24" s="927" t="s">
        <v>450</v>
      </c>
      <c r="C24" s="934" t="s">
        <v>15</v>
      </c>
      <c r="D24" s="967" t="s">
        <v>444</v>
      </c>
      <c r="E24" s="578" t="s">
        <v>16</v>
      </c>
      <c r="F24" s="591">
        <f>SUM(F25:F28)</f>
        <v>341099</v>
      </c>
      <c r="G24" s="580">
        <f>SUM(G25:G28)</f>
        <v>341087</v>
      </c>
      <c r="H24" s="580">
        <f>SUM(H25:H28)</f>
        <v>0</v>
      </c>
      <c r="I24" s="580">
        <f>SUM(I25:I28)</f>
        <v>0</v>
      </c>
      <c r="J24" s="579"/>
      <c r="K24" s="581"/>
    </row>
    <row r="25" spans="1:11" s="582" customFormat="1" ht="9.75" customHeight="1">
      <c r="A25" s="974"/>
      <c r="B25" s="928"/>
      <c r="C25" s="934"/>
      <c r="D25" s="968"/>
      <c r="E25" s="592" t="s">
        <v>17</v>
      </c>
      <c r="F25" s="585">
        <f>G25+H25+I25</f>
        <v>0</v>
      </c>
      <c r="G25" s="586"/>
      <c r="H25" s="586"/>
      <c r="I25" s="586"/>
      <c r="J25" s="579"/>
      <c r="K25" s="581"/>
    </row>
    <row r="26" spans="1:11" s="582" customFormat="1" ht="15" customHeight="1">
      <c r="A26" s="974"/>
      <c r="B26" s="928"/>
      <c r="C26" s="934"/>
      <c r="D26" s="968"/>
      <c r="E26" s="592" t="s">
        <v>18</v>
      </c>
      <c r="F26" s="585">
        <f>G26+12</f>
        <v>32099</v>
      </c>
      <c r="G26" s="586">
        <v>32087</v>
      </c>
      <c r="H26" s="586"/>
      <c r="I26" s="586"/>
      <c r="J26" s="579"/>
      <c r="K26" s="581"/>
    </row>
    <row r="27" spans="1:11" s="582" customFormat="1" ht="15" customHeight="1">
      <c r="A27" s="974"/>
      <c r="B27" s="928"/>
      <c r="C27" s="934"/>
      <c r="D27" s="968"/>
      <c r="E27" s="592" t="s">
        <v>19</v>
      </c>
      <c r="F27" s="585">
        <f>G27</f>
        <v>191600</v>
      </c>
      <c r="G27" s="586">
        <v>191600</v>
      </c>
      <c r="H27" s="586"/>
      <c r="I27" s="586"/>
      <c r="J27" s="579"/>
      <c r="K27" s="581"/>
    </row>
    <row r="28" spans="1:11" s="582" customFormat="1" ht="15" customHeight="1">
      <c r="A28" s="974"/>
      <c r="B28" s="929"/>
      <c r="C28" s="934"/>
      <c r="D28" s="969"/>
      <c r="E28" s="592" t="s">
        <v>20</v>
      </c>
      <c r="F28" s="585">
        <f>G28</f>
        <v>117400</v>
      </c>
      <c r="G28" s="590">
        <v>117400</v>
      </c>
      <c r="H28" s="590"/>
      <c r="I28" s="590"/>
      <c r="J28" s="579"/>
      <c r="K28" s="581"/>
    </row>
    <row r="29" spans="1:11" s="582" customFormat="1" ht="21" customHeight="1">
      <c r="A29" s="974"/>
      <c r="B29" s="928" t="s">
        <v>24</v>
      </c>
      <c r="C29" s="933" t="s">
        <v>15</v>
      </c>
      <c r="D29" s="967" t="s">
        <v>25</v>
      </c>
      <c r="E29" s="578" t="s">
        <v>16</v>
      </c>
      <c r="F29" s="591">
        <v>3100000</v>
      </c>
      <c r="G29" s="580">
        <f>SUM(G30:G33)</f>
        <v>0</v>
      </c>
      <c r="H29" s="593">
        <f>SUM(H30:H33)</f>
        <v>100000</v>
      </c>
      <c r="I29" s="580">
        <f>SUM(I30:I33)</f>
        <v>1500000</v>
      </c>
      <c r="J29" s="579"/>
      <c r="K29" s="581"/>
    </row>
    <row r="30" spans="1:11" s="582" customFormat="1" ht="15" customHeight="1">
      <c r="A30" s="974"/>
      <c r="B30" s="928"/>
      <c r="C30" s="934"/>
      <c r="D30" s="968"/>
      <c r="E30" s="583" t="s">
        <v>17</v>
      </c>
      <c r="F30" s="585">
        <v>1860000</v>
      </c>
      <c r="G30" s="586"/>
      <c r="H30" s="585"/>
      <c r="I30" s="586">
        <v>930000</v>
      </c>
      <c r="J30" s="579"/>
      <c r="K30" s="581"/>
    </row>
    <row r="31" spans="1:11" s="582" customFormat="1" ht="15" customHeight="1">
      <c r="A31" s="974"/>
      <c r="B31" s="928"/>
      <c r="C31" s="934"/>
      <c r="D31" s="968"/>
      <c r="E31" s="583" t="s">
        <v>18</v>
      </c>
      <c r="F31" s="585">
        <v>250000</v>
      </c>
      <c r="G31" s="586"/>
      <c r="H31" s="585">
        <v>100000</v>
      </c>
      <c r="I31" s="586">
        <v>75000</v>
      </c>
      <c r="J31" s="579"/>
      <c r="K31" s="581"/>
    </row>
    <row r="32" spans="1:11" s="582" customFormat="1" ht="15" customHeight="1">
      <c r="A32" s="974"/>
      <c r="B32" s="928"/>
      <c r="C32" s="934"/>
      <c r="D32" s="968"/>
      <c r="E32" s="583" t="s">
        <v>19</v>
      </c>
      <c r="F32" s="585">
        <v>990000</v>
      </c>
      <c r="G32" s="586"/>
      <c r="H32" s="585"/>
      <c r="I32" s="586">
        <v>495000</v>
      </c>
      <c r="J32" s="579"/>
      <c r="K32" s="581"/>
    </row>
    <row r="33" spans="1:11" s="582" customFormat="1" ht="12.75" customHeight="1">
      <c r="A33" s="974"/>
      <c r="B33" s="929"/>
      <c r="C33" s="935"/>
      <c r="D33" s="969"/>
      <c r="E33" s="587" t="s">
        <v>20</v>
      </c>
      <c r="F33" s="589">
        <f>G33+H33+I33</f>
        <v>0</v>
      </c>
      <c r="G33" s="590"/>
      <c r="H33" s="589"/>
      <c r="I33" s="590"/>
      <c r="J33" s="594"/>
      <c r="K33" s="581"/>
    </row>
    <row r="34" spans="1:11" s="582" customFormat="1" ht="21" customHeight="1">
      <c r="A34" s="974"/>
      <c r="B34" s="928" t="s">
        <v>26</v>
      </c>
      <c r="C34" s="933" t="s">
        <v>15</v>
      </c>
      <c r="D34" s="967">
        <v>2010</v>
      </c>
      <c r="E34" s="578" t="s">
        <v>16</v>
      </c>
      <c r="F34" s="591">
        <f>SUM(F35:F38)</f>
        <v>270000</v>
      </c>
      <c r="G34" s="580">
        <f>SUM(G35:G38)</f>
        <v>270000</v>
      </c>
      <c r="H34" s="593">
        <f>SUM(H35:H38)</f>
        <v>0</v>
      </c>
      <c r="I34" s="580">
        <v>0</v>
      </c>
      <c r="J34" s="579"/>
      <c r="K34" s="581"/>
    </row>
    <row r="35" spans="1:11" s="582" customFormat="1" ht="12.75" customHeight="1">
      <c r="A35" s="974"/>
      <c r="B35" s="928"/>
      <c r="C35" s="934"/>
      <c r="D35" s="968"/>
      <c r="E35" s="583" t="s">
        <v>17</v>
      </c>
      <c r="F35" s="585">
        <f>G35</f>
        <v>0</v>
      </c>
      <c r="G35" s="586"/>
      <c r="H35" s="585"/>
      <c r="I35" s="586"/>
      <c r="J35" s="579"/>
      <c r="K35" s="581"/>
    </row>
    <row r="36" spans="1:11" s="582" customFormat="1" ht="12.75" customHeight="1">
      <c r="A36" s="974"/>
      <c r="B36" s="928"/>
      <c r="C36" s="934"/>
      <c r="D36" s="968"/>
      <c r="E36" s="583" t="s">
        <v>18</v>
      </c>
      <c r="F36" s="585">
        <f>G36</f>
        <v>0</v>
      </c>
      <c r="G36" s="586"/>
      <c r="H36" s="585"/>
      <c r="I36" s="586"/>
      <c r="J36" s="579"/>
      <c r="K36" s="581"/>
    </row>
    <row r="37" spans="1:11" s="582" customFormat="1" ht="15" customHeight="1">
      <c r="A37" s="974"/>
      <c r="B37" s="928"/>
      <c r="C37" s="934"/>
      <c r="D37" s="968"/>
      <c r="E37" s="583" t="s">
        <v>19</v>
      </c>
      <c r="F37" s="585">
        <f>G37</f>
        <v>270000</v>
      </c>
      <c r="G37" s="586">
        <v>270000</v>
      </c>
      <c r="H37" s="585"/>
      <c r="I37" s="586"/>
      <c r="J37" s="579"/>
      <c r="K37" s="581"/>
    </row>
    <row r="38" spans="1:11" s="582" customFormat="1" ht="12.75" customHeight="1">
      <c r="A38" s="975"/>
      <c r="B38" s="929"/>
      <c r="C38" s="935"/>
      <c r="D38" s="969"/>
      <c r="E38" s="587" t="s">
        <v>20</v>
      </c>
      <c r="F38" s="589">
        <f>G38+H38+I38</f>
        <v>0</v>
      </c>
      <c r="G38" s="590"/>
      <c r="H38" s="589"/>
      <c r="I38" s="590"/>
      <c r="J38" s="594"/>
      <c r="K38" s="581"/>
    </row>
    <row r="39" spans="1:11" s="582" customFormat="1" ht="15" customHeight="1" hidden="1">
      <c r="A39" s="595"/>
      <c r="B39" s="927" t="s">
        <v>27</v>
      </c>
      <c r="C39" s="933" t="s">
        <v>15</v>
      </c>
      <c r="D39" s="967">
        <v>2011</v>
      </c>
      <c r="E39" s="578" t="s">
        <v>16</v>
      </c>
      <c r="F39" s="591">
        <v>0</v>
      </c>
      <c r="G39" s="580">
        <f>SUM(G40:G43)</f>
        <v>0</v>
      </c>
      <c r="H39" s="593">
        <f>SUM(H40:H43)</f>
        <v>0</v>
      </c>
      <c r="I39" s="580">
        <v>0</v>
      </c>
      <c r="J39" s="585"/>
      <c r="K39" s="581"/>
    </row>
    <row r="40" spans="1:11" s="582" customFormat="1" ht="15" customHeight="1" hidden="1">
      <c r="A40" s="595"/>
      <c r="B40" s="928"/>
      <c r="C40" s="934"/>
      <c r="D40" s="968"/>
      <c r="E40" s="583" t="s">
        <v>17</v>
      </c>
      <c r="F40" s="585">
        <f>G40+H40+I40</f>
        <v>0</v>
      </c>
      <c r="G40" s="586"/>
      <c r="H40" s="585"/>
      <c r="I40" s="586">
        <v>0</v>
      </c>
      <c r="J40" s="585"/>
      <c r="K40" s="581"/>
    </row>
    <row r="41" spans="1:11" s="582" customFormat="1" ht="15" customHeight="1" hidden="1">
      <c r="A41" s="595"/>
      <c r="B41" s="928"/>
      <c r="C41" s="934"/>
      <c r="D41" s="968"/>
      <c r="E41" s="583" t="s">
        <v>18</v>
      </c>
      <c r="F41" s="585">
        <v>0</v>
      </c>
      <c r="G41" s="586"/>
      <c r="H41" s="585"/>
      <c r="I41" s="586">
        <v>0</v>
      </c>
      <c r="J41" s="585"/>
      <c r="K41" s="581"/>
    </row>
    <row r="42" spans="1:11" s="582" customFormat="1" ht="15" customHeight="1" hidden="1">
      <c r="A42" s="595"/>
      <c r="B42" s="928"/>
      <c r="C42" s="934"/>
      <c r="D42" s="968"/>
      <c r="E42" s="583" t="s">
        <v>19</v>
      </c>
      <c r="F42" s="585">
        <v>0</v>
      </c>
      <c r="G42" s="586"/>
      <c r="H42" s="585"/>
      <c r="I42" s="586">
        <v>0</v>
      </c>
      <c r="J42" s="585"/>
      <c r="K42" s="581"/>
    </row>
    <row r="43" spans="1:12" s="562" customFormat="1" ht="15.75" customHeight="1" hidden="1">
      <c r="A43" s="596"/>
      <c r="B43" s="929"/>
      <c r="C43" s="935"/>
      <c r="D43" s="969"/>
      <c r="E43" s="587" t="s">
        <v>20</v>
      </c>
      <c r="F43" s="589">
        <v>0</v>
      </c>
      <c r="G43" s="590"/>
      <c r="H43" s="589"/>
      <c r="I43" s="590">
        <v>0</v>
      </c>
      <c r="J43" s="597"/>
      <c r="K43" s="598"/>
      <c r="L43" s="599"/>
    </row>
    <row r="44" spans="1:11" s="599" customFormat="1" ht="15.75" customHeight="1" hidden="1">
      <c r="A44" s="600"/>
      <c r="B44" s="601"/>
      <c r="C44" s="602"/>
      <c r="D44" s="603"/>
      <c r="E44" s="592"/>
      <c r="F44" s="585"/>
      <c r="G44" s="585"/>
      <c r="H44" s="585"/>
      <c r="I44" s="584"/>
      <c r="J44" s="597"/>
      <c r="K44" s="598"/>
    </row>
    <row r="45" spans="1:11" s="599" customFormat="1" ht="15.75" customHeight="1" hidden="1">
      <c r="A45" s="600"/>
      <c r="B45" s="601"/>
      <c r="C45" s="602"/>
      <c r="D45" s="603"/>
      <c r="E45" s="592"/>
      <c r="F45" s="585"/>
      <c r="G45" s="585"/>
      <c r="H45" s="585"/>
      <c r="I45" s="584"/>
      <c r="J45" s="597"/>
      <c r="K45" s="598"/>
    </row>
    <row r="46" spans="1:11" s="599" customFormat="1" ht="15.75" customHeight="1" hidden="1">
      <c r="A46" s="600"/>
      <c r="B46" s="601"/>
      <c r="C46" s="602"/>
      <c r="D46" s="603"/>
      <c r="E46" s="592"/>
      <c r="F46" s="585"/>
      <c r="G46" s="585"/>
      <c r="H46" s="585"/>
      <c r="I46" s="584"/>
      <c r="J46" s="597"/>
      <c r="K46" s="598"/>
    </row>
    <row r="47" spans="1:11" s="599" customFormat="1" ht="15.75" customHeight="1" hidden="1">
      <c r="A47" s="600"/>
      <c r="B47" s="601"/>
      <c r="C47" s="602"/>
      <c r="D47" s="603"/>
      <c r="E47" s="592"/>
      <c r="F47" s="585"/>
      <c r="G47" s="585"/>
      <c r="H47" s="585"/>
      <c r="I47" s="584"/>
      <c r="J47" s="597"/>
      <c r="K47" s="598"/>
    </row>
    <row r="48" spans="1:11" s="582" customFormat="1" ht="21" customHeight="1" hidden="1">
      <c r="A48" s="992"/>
      <c r="B48" s="927" t="s">
        <v>28</v>
      </c>
      <c r="C48" s="933" t="s">
        <v>15</v>
      </c>
      <c r="D48" s="967" t="s">
        <v>441</v>
      </c>
      <c r="E48" s="578" t="s">
        <v>16</v>
      </c>
      <c r="F48" s="591"/>
      <c r="G48" s="580">
        <v>0</v>
      </c>
      <c r="H48" s="591">
        <v>0</v>
      </c>
      <c r="I48" s="580">
        <f>SUM(I49:I52)</f>
        <v>0</v>
      </c>
      <c r="J48" s="588"/>
      <c r="K48" s="581"/>
    </row>
    <row r="49" spans="1:11" s="582" customFormat="1" ht="15" customHeight="1" hidden="1">
      <c r="A49" s="993"/>
      <c r="B49" s="928"/>
      <c r="C49" s="934"/>
      <c r="D49" s="968"/>
      <c r="E49" s="583" t="s">
        <v>17</v>
      </c>
      <c r="F49" s="585"/>
      <c r="G49" s="586">
        <v>0</v>
      </c>
      <c r="H49" s="585">
        <v>0</v>
      </c>
      <c r="I49" s="586"/>
      <c r="J49" s="579"/>
      <c r="K49" s="581"/>
    </row>
    <row r="50" spans="1:11" s="582" customFormat="1" ht="15" customHeight="1" hidden="1">
      <c r="A50" s="993"/>
      <c r="B50" s="928"/>
      <c r="C50" s="934"/>
      <c r="D50" s="968"/>
      <c r="E50" s="583" t="s">
        <v>18</v>
      </c>
      <c r="F50" s="585"/>
      <c r="G50" s="586">
        <v>0</v>
      </c>
      <c r="H50" s="585">
        <v>0</v>
      </c>
      <c r="I50" s="586"/>
      <c r="J50" s="579"/>
      <c r="K50" s="581"/>
    </row>
    <row r="51" spans="1:11" s="582" customFormat="1" ht="15" customHeight="1" hidden="1">
      <c r="A51" s="993"/>
      <c r="B51" s="928"/>
      <c r="C51" s="934"/>
      <c r="D51" s="968"/>
      <c r="E51" s="583" t="s">
        <v>19</v>
      </c>
      <c r="F51" s="585"/>
      <c r="G51" s="586">
        <v>0</v>
      </c>
      <c r="H51" s="585">
        <v>0</v>
      </c>
      <c r="I51" s="586"/>
      <c r="J51" s="579"/>
      <c r="K51" s="581"/>
    </row>
    <row r="52" spans="1:11" s="582" customFormat="1" ht="15" customHeight="1" hidden="1">
      <c r="A52" s="993"/>
      <c r="B52" s="929"/>
      <c r="C52" s="935"/>
      <c r="D52" s="969"/>
      <c r="E52" s="587" t="s">
        <v>20</v>
      </c>
      <c r="F52" s="585">
        <f>G52+H52+I52</f>
        <v>0</v>
      </c>
      <c r="G52" s="590">
        <v>0</v>
      </c>
      <c r="H52" s="585">
        <v>0</v>
      </c>
      <c r="I52" s="590"/>
      <c r="J52" s="579"/>
      <c r="K52" s="581"/>
    </row>
    <row r="53" spans="1:11" s="582" customFormat="1" ht="21" customHeight="1" hidden="1">
      <c r="A53" s="993"/>
      <c r="B53" s="927" t="s">
        <v>29</v>
      </c>
      <c r="C53" s="933" t="s">
        <v>15</v>
      </c>
      <c r="D53" s="967" t="s">
        <v>444</v>
      </c>
      <c r="E53" s="578" t="s">
        <v>16</v>
      </c>
      <c r="F53" s="591">
        <v>0</v>
      </c>
      <c r="G53" s="580">
        <v>0</v>
      </c>
      <c r="H53" s="580">
        <v>0</v>
      </c>
      <c r="I53" s="580">
        <v>0</v>
      </c>
      <c r="J53" s="579"/>
      <c r="K53" s="581"/>
    </row>
    <row r="54" spans="1:11" s="582" customFormat="1" ht="15" customHeight="1" hidden="1">
      <c r="A54" s="993"/>
      <c r="B54" s="928"/>
      <c r="C54" s="934"/>
      <c r="D54" s="968"/>
      <c r="E54" s="583" t="s">
        <v>17</v>
      </c>
      <c r="F54" s="585">
        <f>G54+H54+I54</f>
        <v>0</v>
      </c>
      <c r="G54" s="586"/>
      <c r="H54" s="586">
        <v>0</v>
      </c>
      <c r="I54" s="586">
        <v>0</v>
      </c>
      <c r="J54" s="579"/>
      <c r="K54" s="581"/>
    </row>
    <row r="55" spans="1:11" s="582" customFormat="1" ht="15" customHeight="1" hidden="1">
      <c r="A55" s="993"/>
      <c r="B55" s="928"/>
      <c r="C55" s="934"/>
      <c r="D55" s="968"/>
      <c r="E55" s="583" t="s">
        <v>18</v>
      </c>
      <c r="F55" s="585">
        <v>0</v>
      </c>
      <c r="G55" s="586">
        <v>0</v>
      </c>
      <c r="H55" s="586">
        <v>0</v>
      </c>
      <c r="I55" s="586">
        <v>0</v>
      </c>
      <c r="J55" s="579"/>
      <c r="K55" s="581"/>
    </row>
    <row r="56" spans="1:11" s="582" customFormat="1" ht="15" customHeight="1" hidden="1">
      <c r="A56" s="993"/>
      <c r="B56" s="928"/>
      <c r="C56" s="934"/>
      <c r="D56" s="968"/>
      <c r="E56" s="583" t="s">
        <v>19</v>
      </c>
      <c r="F56" s="585">
        <v>0</v>
      </c>
      <c r="G56" s="586"/>
      <c r="H56" s="586">
        <v>0</v>
      </c>
      <c r="I56" s="586">
        <v>0</v>
      </c>
      <c r="J56" s="579"/>
      <c r="K56" s="581"/>
    </row>
    <row r="57" spans="1:11" s="582" customFormat="1" ht="15" customHeight="1" hidden="1">
      <c r="A57" s="993"/>
      <c r="B57" s="929"/>
      <c r="C57" s="935"/>
      <c r="D57" s="969"/>
      <c r="E57" s="587" t="s">
        <v>20</v>
      </c>
      <c r="F57" s="589">
        <v>0</v>
      </c>
      <c r="G57" s="590"/>
      <c r="H57" s="590">
        <v>0</v>
      </c>
      <c r="I57" s="590">
        <v>0</v>
      </c>
      <c r="J57" s="579"/>
      <c r="K57" s="581"/>
    </row>
    <row r="58" spans="1:11" s="582" customFormat="1" ht="15" customHeight="1" hidden="1">
      <c r="A58" s="993"/>
      <c r="B58" s="927" t="s">
        <v>30</v>
      </c>
      <c r="C58" s="933" t="s">
        <v>15</v>
      </c>
      <c r="D58" s="967" t="s">
        <v>485</v>
      </c>
      <c r="E58" s="578" t="s">
        <v>16</v>
      </c>
      <c r="F58" s="591"/>
      <c r="G58" s="580"/>
      <c r="H58" s="580"/>
      <c r="I58" s="580"/>
      <c r="J58" s="594"/>
      <c r="K58" s="581"/>
    </row>
    <row r="59" spans="1:11" s="582" customFormat="1" ht="15" customHeight="1" hidden="1">
      <c r="A59" s="993"/>
      <c r="B59" s="928"/>
      <c r="C59" s="934"/>
      <c r="D59" s="968"/>
      <c r="E59" s="583" t="s">
        <v>17</v>
      </c>
      <c r="F59" s="585"/>
      <c r="G59" s="586"/>
      <c r="H59" s="586"/>
      <c r="I59" s="586"/>
      <c r="J59" s="594"/>
      <c r="K59" s="581"/>
    </row>
    <row r="60" spans="1:11" s="582" customFormat="1" ht="15" customHeight="1" hidden="1">
      <c r="A60" s="993"/>
      <c r="B60" s="928"/>
      <c r="C60" s="934"/>
      <c r="D60" s="968"/>
      <c r="E60" s="583" t="s">
        <v>18</v>
      </c>
      <c r="F60" s="585"/>
      <c r="G60" s="586"/>
      <c r="H60" s="586"/>
      <c r="I60" s="586"/>
      <c r="J60" s="594"/>
      <c r="K60" s="581"/>
    </row>
    <row r="61" spans="1:11" s="582" customFormat="1" ht="15" customHeight="1" hidden="1">
      <c r="A61" s="993"/>
      <c r="B61" s="928"/>
      <c r="C61" s="934"/>
      <c r="D61" s="968"/>
      <c r="E61" s="583" t="s">
        <v>19</v>
      </c>
      <c r="F61" s="585"/>
      <c r="G61" s="586"/>
      <c r="H61" s="586"/>
      <c r="I61" s="586"/>
      <c r="J61" s="594"/>
      <c r="K61" s="581"/>
    </row>
    <row r="62" spans="1:11" s="582" customFormat="1" ht="15" customHeight="1" hidden="1">
      <c r="A62" s="993"/>
      <c r="B62" s="929"/>
      <c r="C62" s="935"/>
      <c r="D62" s="969"/>
      <c r="E62" s="587" t="s">
        <v>20</v>
      </c>
      <c r="F62" s="589"/>
      <c r="G62" s="590"/>
      <c r="H62" s="590"/>
      <c r="I62" s="590"/>
      <c r="J62" s="594"/>
      <c r="K62" s="581"/>
    </row>
    <row r="63" spans="1:11" s="582" customFormat="1" ht="15" customHeight="1" hidden="1">
      <c r="A63" s="993"/>
      <c r="B63" s="927" t="s">
        <v>31</v>
      </c>
      <c r="C63" s="934" t="s">
        <v>15</v>
      </c>
      <c r="D63" s="968" t="s">
        <v>485</v>
      </c>
      <c r="E63" s="578" t="s">
        <v>16</v>
      </c>
      <c r="F63" s="591"/>
      <c r="G63" s="580"/>
      <c r="H63" s="580"/>
      <c r="I63" s="580"/>
      <c r="J63" s="594"/>
      <c r="K63" s="581"/>
    </row>
    <row r="64" spans="1:11" s="582" customFormat="1" ht="15" customHeight="1" hidden="1">
      <c r="A64" s="993"/>
      <c r="B64" s="928"/>
      <c r="C64" s="934"/>
      <c r="D64" s="968"/>
      <c r="E64" s="583" t="s">
        <v>17</v>
      </c>
      <c r="F64" s="585"/>
      <c r="G64" s="586"/>
      <c r="H64" s="586"/>
      <c r="I64" s="586"/>
      <c r="J64" s="594"/>
      <c r="K64" s="581"/>
    </row>
    <row r="65" spans="1:11" s="582" customFormat="1" ht="15" customHeight="1" hidden="1">
      <c r="A65" s="993"/>
      <c r="B65" s="928"/>
      <c r="C65" s="934"/>
      <c r="D65" s="968"/>
      <c r="E65" s="583" t="s">
        <v>18</v>
      </c>
      <c r="F65" s="585"/>
      <c r="G65" s="586"/>
      <c r="H65" s="586"/>
      <c r="I65" s="586"/>
      <c r="J65" s="594"/>
      <c r="K65" s="581"/>
    </row>
    <row r="66" spans="1:11" s="582" customFormat="1" ht="15" customHeight="1" hidden="1">
      <c r="A66" s="993"/>
      <c r="B66" s="928"/>
      <c r="C66" s="934"/>
      <c r="D66" s="968"/>
      <c r="E66" s="583" t="s">
        <v>19</v>
      </c>
      <c r="F66" s="585"/>
      <c r="G66" s="586"/>
      <c r="H66" s="586"/>
      <c r="I66" s="586"/>
      <c r="J66" s="594"/>
      <c r="K66" s="581"/>
    </row>
    <row r="67" spans="1:11" s="582" customFormat="1" ht="15" customHeight="1" hidden="1">
      <c r="A67" s="994"/>
      <c r="B67" s="929"/>
      <c r="C67" s="935"/>
      <c r="D67" s="969"/>
      <c r="E67" s="587" t="s">
        <v>20</v>
      </c>
      <c r="F67" s="589"/>
      <c r="G67" s="590"/>
      <c r="H67" s="590"/>
      <c r="I67" s="590"/>
      <c r="J67" s="594"/>
      <c r="K67" s="581"/>
    </row>
    <row r="68" spans="1:11" s="582" customFormat="1" ht="21" customHeight="1">
      <c r="A68" s="973" t="s">
        <v>32</v>
      </c>
      <c r="B68" s="927" t="s">
        <v>33</v>
      </c>
      <c r="C68" s="962" t="s">
        <v>15</v>
      </c>
      <c r="D68" s="936" t="s">
        <v>34</v>
      </c>
      <c r="E68" s="578" t="s">
        <v>16</v>
      </c>
      <c r="F68" s="591">
        <v>515500</v>
      </c>
      <c r="G68" s="580">
        <f>G70+G71</f>
        <v>30890</v>
      </c>
      <c r="H68" s="591">
        <v>0</v>
      </c>
      <c r="I68" s="580">
        <f>SUM(I69:I72)</f>
        <v>479000</v>
      </c>
      <c r="J68" s="579"/>
      <c r="K68" s="581"/>
    </row>
    <row r="69" spans="1:11" s="582" customFormat="1" ht="15" customHeight="1">
      <c r="A69" s="974"/>
      <c r="B69" s="928"/>
      <c r="C69" s="963"/>
      <c r="D69" s="937"/>
      <c r="E69" s="592" t="s">
        <v>17</v>
      </c>
      <c r="F69" s="585">
        <v>190000</v>
      </c>
      <c r="G69" s="586"/>
      <c r="H69" s="585"/>
      <c r="I69" s="586">
        <v>190000</v>
      </c>
      <c r="J69" s="579"/>
      <c r="K69" s="581"/>
    </row>
    <row r="70" spans="1:11" s="582" customFormat="1" ht="15" customHeight="1">
      <c r="A70" s="974"/>
      <c r="B70" s="928"/>
      <c r="C70" s="963"/>
      <c r="D70" s="937"/>
      <c r="E70" s="592" t="s">
        <v>18</v>
      </c>
      <c r="F70" s="585">
        <v>26400</v>
      </c>
      <c r="G70" s="586">
        <v>20890</v>
      </c>
      <c r="H70" s="585"/>
      <c r="I70" s="586"/>
      <c r="J70" s="579"/>
      <c r="K70" s="581"/>
    </row>
    <row r="71" spans="1:11" s="582" customFormat="1" ht="15" customHeight="1">
      <c r="A71" s="974"/>
      <c r="B71" s="928"/>
      <c r="C71" s="963"/>
      <c r="D71" s="937"/>
      <c r="E71" s="592" t="s">
        <v>19</v>
      </c>
      <c r="F71" s="585">
        <v>299000</v>
      </c>
      <c r="G71" s="586">
        <v>10000</v>
      </c>
      <c r="H71" s="585"/>
      <c r="I71" s="586">
        <v>289000</v>
      </c>
      <c r="J71" s="579"/>
      <c r="K71" s="581"/>
    </row>
    <row r="72" spans="1:11" s="582" customFormat="1" ht="12" customHeight="1">
      <c r="A72" s="975"/>
      <c r="B72" s="929"/>
      <c r="C72" s="972"/>
      <c r="D72" s="938"/>
      <c r="E72" s="604" t="s">
        <v>20</v>
      </c>
      <c r="F72" s="589">
        <f>G72+H72+I72</f>
        <v>0</v>
      </c>
      <c r="G72" s="590"/>
      <c r="H72" s="589"/>
      <c r="I72" s="590"/>
      <c r="J72" s="579"/>
      <c r="K72" s="581"/>
    </row>
    <row r="73" spans="2:11" s="563" customFormat="1" ht="12" customHeight="1" thickBot="1">
      <c r="B73" s="564"/>
      <c r="C73" s="565"/>
      <c r="E73" s="564"/>
      <c r="I73" s="565" t="s">
        <v>420</v>
      </c>
      <c r="K73" s="566"/>
    </row>
    <row r="74" spans="1:11" s="568" customFormat="1" ht="14.25" customHeight="1">
      <c r="A74" s="964" t="s">
        <v>518</v>
      </c>
      <c r="B74" s="940" t="s">
        <v>425</v>
      </c>
      <c r="C74" s="949" t="s">
        <v>519</v>
      </c>
      <c r="D74" s="940" t="s">
        <v>520</v>
      </c>
      <c r="E74" s="943" t="s">
        <v>521</v>
      </c>
      <c r="F74" s="944"/>
      <c r="G74" s="952" t="s">
        <v>522</v>
      </c>
      <c r="H74" s="953"/>
      <c r="I74" s="954"/>
      <c r="J74" s="567"/>
      <c r="K74" s="566"/>
    </row>
    <row r="75" spans="1:11" s="568" customFormat="1" ht="14.25" customHeight="1">
      <c r="A75" s="965"/>
      <c r="B75" s="941"/>
      <c r="C75" s="950"/>
      <c r="D75" s="941"/>
      <c r="E75" s="945"/>
      <c r="F75" s="946"/>
      <c r="G75" s="955"/>
      <c r="H75" s="956"/>
      <c r="I75" s="957"/>
      <c r="J75" s="569"/>
      <c r="K75" s="566"/>
    </row>
    <row r="76" spans="1:11" s="568" customFormat="1" ht="17.25" customHeight="1">
      <c r="A76" s="965"/>
      <c r="B76" s="941"/>
      <c r="C76" s="950"/>
      <c r="D76" s="941"/>
      <c r="E76" s="945"/>
      <c r="F76" s="946"/>
      <c r="G76" s="958" t="s">
        <v>11</v>
      </c>
      <c r="H76" s="958" t="s">
        <v>12</v>
      </c>
      <c r="I76" s="960" t="s">
        <v>13</v>
      </c>
      <c r="J76" s="570" t="s">
        <v>436</v>
      </c>
      <c r="K76" s="566"/>
    </row>
    <row r="77" spans="1:11" s="568" customFormat="1" ht="9" customHeight="1" thickBot="1">
      <c r="A77" s="966"/>
      <c r="B77" s="942"/>
      <c r="C77" s="951"/>
      <c r="D77" s="942"/>
      <c r="E77" s="947"/>
      <c r="F77" s="948"/>
      <c r="G77" s="959"/>
      <c r="H77" s="959"/>
      <c r="I77" s="961"/>
      <c r="J77" s="571"/>
      <c r="K77" s="566"/>
    </row>
    <row r="78" spans="1:11" s="577" customFormat="1" ht="9" customHeight="1">
      <c r="A78" s="572">
        <v>1</v>
      </c>
      <c r="B78" s="572">
        <v>2</v>
      </c>
      <c r="C78" s="573">
        <v>3</v>
      </c>
      <c r="D78" s="572">
        <v>4</v>
      </c>
      <c r="E78" s="939">
        <v>5</v>
      </c>
      <c r="F78" s="939"/>
      <c r="G78" s="574">
        <v>6</v>
      </c>
      <c r="H78" s="574">
        <v>7</v>
      </c>
      <c r="I78" s="574">
        <v>8</v>
      </c>
      <c r="J78" s="575">
        <v>10</v>
      </c>
      <c r="K78" s="576"/>
    </row>
    <row r="79" spans="1:11" s="582" customFormat="1" ht="20.25" customHeight="1" hidden="1">
      <c r="A79" s="595"/>
      <c r="B79" s="927" t="s">
        <v>340</v>
      </c>
      <c r="C79" s="962" t="s">
        <v>15</v>
      </c>
      <c r="D79" s="936" t="s">
        <v>35</v>
      </c>
      <c r="E79" s="578" t="s">
        <v>16</v>
      </c>
      <c r="F79" s="591">
        <v>0</v>
      </c>
      <c r="G79" s="580">
        <v>0</v>
      </c>
      <c r="H79" s="580">
        <f>SUM(H80:H83)</f>
        <v>0</v>
      </c>
      <c r="I79" s="580">
        <f>SUM(I80:I83)</f>
        <v>0</v>
      </c>
      <c r="J79" s="585"/>
      <c r="K79" s="581"/>
    </row>
    <row r="80" spans="1:11" s="582" customFormat="1" ht="15" customHeight="1" hidden="1">
      <c r="A80" s="595"/>
      <c r="B80" s="928"/>
      <c r="C80" s="963"/>
      <c r="D80" s="937"/>
      <c r="E80" s="592" t="s">
        <v>17</v>
      </c>
      <c r="F80" s="585">
        <v>0</v>
      </c>
      <c r="G80" s="586">
        <v>0</v>
      </c>
      <c r="H80" s="586"/>
      <c r="I80" s="586"/>
      <c r="J80" s="579"/>
      <c r="K80" s="581"/>
    </row>
    <row r="81" spans="1:11" s="582" customFormat="1" ht="15" customHeight="1" hidden="1">
      <c r="A81" s="595"/>
      <c r="B81" s="928"/>
      <c r="C81" s="963"/>
      <c r="D81" s="937"/>
      <c r="E81" s="592" t="s">
        <v>18</v>
      </c>
      <c r="F81" s="585">
        <v>0</v>
      </c>
      <c r="G81" s="586">
        <v>0</v>
      </c>
      <c r="H81" s="586"/>
      <c r="I81" s="586"/>
      <c r="J81" s="579"/>
      <c r="K81" s="581"/>
    </row>
    <row r="82" spans="1:11" s="582" customFormat="1" ht="15" customHeight="1" hidden="1">
      <c r="A82" s="595"/>
      <c r="B82" s="928"/>
      <c r="C82" s="963"/>
      <c r="D82" s="937"/>
      <c r="E82" s="592" t="s">
        <v>19</v>
      </c>
      <c r="F82" s="585">
        <v>0</v>
      </c>
      <c r="G82" s="586">
        <v>0</v>
      </c>
      <c r="H82" s="586"/>
      <c r="I82" s="586"/>
      <c r="J82" s="579"/>
      <c r="K82" s="581"/>
    </row>
    <row r="83" spans="1:11" s="582" customFormat="1" ht="15" customHeight="1" hidden="1">
      <c r="A83" s="595"/>
      <c r="B83" s="929"/>
      <c r="C83" s="963"/>
      <c r="D83" s="938"/>
      <c r="E83" s="604" t="s">
        <v>20</v>
      </c>
      <c r="F83" s="589">
        <f>G83+H83+I83</f>
        <v>0</v>
      </c>
      <c r="G83" s="590">
        <v>0</v>
      </c>
      <c r="H83" s="590"/>
      <c r="I83" s="590"/>
      <c r="J83" s="579"/>
      <c r="K83" s="581"/>
    </row>
    <row r="84" spans="1:11" s="582" customFormat="1" ht="21" customHeight="1">
      <c r="A84" s="973" t="s">
        <v>32</v>
      </c>
      <c r="B84" s="927" t="s">
        <v>339</v>
      </c>
      <c r="C84" s="962" t="s">
        <v>15</v>
      </c>
      <c r="D84" s="936" t="s">
        <v>36</v>
      </c>
      <c r="E84" s="578" t="s">
        <v>16</v>
      </c>
      <c r="F84" s="591">
        <v>55000</v>
      </c>
      <c r="G84" s="580">
        <v>0</v>
      </c>
      <c r="H84" s="580">
        <f>SUM(H85:H88)</f>
        <v>0</v>
      </c>
      <c r="I84" s="580">
        <f>SUM(I85:I88)</f>
        <v>50500</v>
      </c>
      <c r="J84" s="591"/>
      <c r="K84" s="581"/>
    </row>
    <row r="85" spans="1:11" s="582" customFormat="1" ht="15" customHeight="1">
      <c r="A85" s="974"/>
      <c r="B85" s="928"/>
      <c r="C85" s="963"/>
      <c r="D85" s="937"/>
      <c r="E85" s="592" t="s">
        <v>17</v>
      </c>
      <c r="F85" s="585">
        <v>0</v>
      </c>
      <c r="G85" s="586"/>
      <c r="H85" s="586"/>
      <c r="I85" s="586"/>
      <c r="J85" s="591"/>
      <c r="K85" s="581"/>
    </row>
    <row r="86" spans="1:11" s="582" customFormat="1" ht="15" customHeight="1">
      <c r="A86" s="974"/>
      <c r="B86" s="928"/>
      <c r="C86" s="963"/>
      <c r="D86" s="937"/>
      <c r="E86" s="592" t="s">
        <v>18</v>
      </c>
      <c r="F86" s="585">
        <v>30000</v>
      </c>
      <c r="G86" s="586"/>
      <c r="H86" s="586"/>
      <c r="I86" s="586">
        <v>25500</v>
      </c>
      <c r="J86" s="591"/>
      <c r="K86" s="581"/>
    </row>
    <row r="87" spans="1:11" s="582" customFormat="1" ht="15" customHeight="1">
      <c r="A87" s="974"/>
      <c r="B87" s="928"/>
      <c r="C87" s="963"/>
      <c r="D87" s="937"/>
      <c r="E87" s="592" t="s">
        <v>19</v>
      </c>
      <c r="F87" s="585">
        <v>0</v>
      </c>
      <c r="G87" s="586"/>
      <c r="H87" s="586"/>
      <c r="I87" s="586"/>
      <c r="J87" s="591"/>
      <c r="K87" s="581"/>
    </row>
    <row r="88" spans="1:11" s="582" customFormat="1" ht="15" customHeight="1">
      <c r="A88" s="974"/>
      <c r="B88" s="929"/>
      <c r="C88" s="963"/>
      <c r="D88" s="938"/>
      <c r="E88" s="604" t="s">
        <v>20</v>
      </c>
      <c r="F88" s="589">
        <f>G88+H88+I88</f>
        <v>25000</v>
      </c>
      <c r="G88" s="590"/>
      <c r="H88" s="590"/>
      <c r="I88" s="590">
        <v>25000</v>
      </c>
      <c r="J88" s="591"/>
      <c r="K88" s="581"/>
    </row>
    <row r="89" spans="1:11" s="582" customFormat="1" ht="18.75" customHeight="1">
      <c r="A89" s="974"/>
      <c r="B89" s="927" t="s">
        <v>37</v>
      </c>
      <c r="C89" s="962" t="s">
        <v>15</v>
      </c>
      <c r="D89" s="936" t="s">
        <v>464</v>
      </c>
      <c r="E89" s="578" t="s">
        <v>16</v>
      </c>
      <c r="F89" s="591">
        <v>100000</v>
      </c>
      <c r="G89" s="580">
        <f>SUM(G90:G93)</f>
        <v>60000</v>
      </c>
      <c r="H89" s="580">
        <f>SUM(H90:H93)</f>
        <v>40000</v>
      </c>
      <c r="I89" s="580">
        <f>SUM(I90:I93)</f>
        <v>0</v>
      </c>
      <c r="J89" s="591"/>
      <c r="K89" s="581"/>
    </row>
    <row r="90" spans="1:11" s="582" customFormat="1" ht="15" customHeight="1">
      <c r="A90" s="974"/>
      <c r="B90" s="928"/>
      <c r="C90" s="963"/>
      <c r="D90" s="937"/>
      <c r="E90" s="592" t="s">
        <v>17</v>
      </c>
      <c r="F90" s="585">
        <v>0</v>
      </c>
      <c r="G90" s="586"/>
      <c r="H90" s="586"/>
      <c r="I90" s="586"/>
      <c r="J90" s="591"/>
      <c r="K90" s="581"/>
    </row>
    <row r="91" spans="1:11" s="582" customFormat="1" ht="15" customHeight="1">
      <c r="A91" s="974"/>
      <c r="B91" s="928"/>
      <c r="C91" s="963"/>
      <c r="D91" s="937"/>
      <c r="E91" s="592" t="s">
        <v>18</v>
      </c>
      <c r="F91" s="585">
        <v>40000</v>
      </c>
      <c r="G91" s="586"/>
      <c r="H91" s="586">
        <v>40000</v>
      </c>
      <c r="I91" s="586"/>
      <c r="J91" s="591"/>
      <c r="K91" s="581"/>
    </row>
    <row r="92" spans="1:11" s="582" customFormat="1" ht="15" customHeight="1">
      <c r="A92" s="974"/>
      <c r="B92" s="928"/>
      <c r="C92" s="963"/>
      <c r="D92" s="937"/>
      <c r="E92" s="592" t="s">
        <v>19</v>
      </c>
      <c r="F92" s="585">
        <v>60000</v>
      </c>
      <c r="G92" s="586">
        <v>60000</v>
      </c>
      <c r="H92" s="586"/>
      <c r="I92" s="586"/>
      <c r="J92" s="591"/>
      <c r="K92" s="581"/>
    </row>
    <row r="93" spans="1:11" s="582" customFormat="1" ht="15" customHeight="1">
      <c r="A93" s="974"/>
      <c r="B93" s="929"/>
      <c r="C93" s="963"/>
      <c r="D93" s="938"/>
      <c r="E93" s="604" t="s">
        <v>20</v>
      </c>
      <c r="F93" s="589">
        <f>G93+H93+I93</f>
        <v>0</v>
      </c>
      <c r="G93" s="590"/>
      <c r="H93" s="590"/>
      <c r="I93" s="590"/>
      <c r="J93" s="591"/>
      <c r="K93" s="581"/>
    </row>
    <row r="94" spans="1:11" s="582" customFormat="1" ht="20.25" customHeight="1">
      <c r="A94" s="974"/>
      <c r="B94" s="927" t="s">
        <v>38</v>
      </c>
      <c r="C94" s="962" t="s">
        <v>15</v>
      </c>
      <c r="D94" s="936" t="s">
        <v>464</v>
      </c>
      <c r="E94" s="578" t="s">
        <v>16</v>
      </c>
      <c r="F94" s="591">
        <f>SUM(F95:F98)</f>
        <v>101214</v>
      </c>
      <c r="G94" s="580">
        <f>SUM(G95:G98)</f>
        <v>71214</v>
      </c>
      <c r="H94" s="580">
        <f>SUM(H95:H98)</f>
        <v>30000</v>
      </c>
      <c r="I94" s="580">
        <v>0</v>
      </c>
      <c r="J94" s="591"/>
      <c r="K94" s="581"/>
    </row>
    <row r="95" spans="1:11" s="582" customFormat="1" ht="15" customHeight="1">
      <c r="A95" s="974"/>
      <c r="B95" s="928"/>
      <c r="C95" s="963"/>
      <c r="D95" s="937"/>
      <c r="E95" s="592" t="s">
        <v>17</v>
      </c>
      <c r="F95" s="585">
        <v>0</v>
      </c>
      <c r="G95" s="586"/>
      <c r="H95" s="586"/>
      <c r="I95" s="586"/>
      <c r="J95" s="591"/>
      <c r="K95" s="581"/>
    </row>
    <row r="96" spans="1:11" s="582" customFormat="1" ht="15" customHeight="1">
      <c r="A96" s="974"/>
      <c r="B96" s="928"/>
      <c r="C96" s="963"/>
      <c r="D96" s="937"/>
      <c r="E96" s="592" t="s">
        <v>18</v>
      </c>
      <c r="F96" s="585">
        <f>SUM(G96:I96)</f>
        <v>41214</v>
      </c>
      <c r="G96" s="586">
        <v>11214</v>
      </c>
      <c r="H96" s="586">
        <v>30000</v>
      </c>
      <c r="I96" s="586"/>
      <c r="J96" s="591"/>
      <c r="K96" s="581"/>
    </row>
    <row r="97" spans="1:11" s="582" customFormat="1" ht="15" customHeight="1">
      <c r="A97" s="974"/>
      <c r="B97" s="928"/>
      <c r="C97" s="963"/>
      <c r="D97" s="937"/>
      <c r="E97" s="592" t="s">
        <v>19</v>
      </c>
      <c r="F97" s="585">
        <v>60000</v>
      </c>
      <c r="G97" s="586">
        <v>60000</v>
      </c>
      <c r="H97" s="586"/>
      <c r="I97" s="586"/>
      <c r="J97" s="591"/>
      <c r="K97" s="581"/>
    </row>
    <row r="98" spans="1:11" s="582" customFormat="1" ht="15" customHeight="1">
      <c r="A98" s="975"/>
      <c r="B98" s="929"/>
      <c r="C98" s="963"/>
      <c r="D98" s="938"/>
      <c r="E98" s="604" t="s">
        <v>20</v>
      </c>
      <c r="F98" s="589">
        <f>G98+H98+I98</f>
        <v>0</v>
      </c>
      <c r="G98" s="590"/>
      <c r="H98" s="590"/>
      <c r="I98" s="590"/>
      <c r="J98" s="591"/>
      <c r="K98" s="581"/>
    </row>
    <row r="99" spans="1:11" s="582" customFormat="1" ht="21" customHeight="1">
      <c r="A99" s="973" t="s">
        <v>39</v>
      </c>
      <c r="B99" s="928" t="s">
        <v>40</v>
      </c>
      <c r="C99" s="930" t="s">
        <v>41</v>
      </c>
      <c r="D99" s="936" t="s">
        <v>42</v>
      </c>
      <c r="E99" s="578" t="s">
        <v>16</v>
      </c>
      <c r="F99" s="591">
        <v>500000</v>
      </c>
      <c r="G99" s="580">
        <v>0</v>
      </c>
      <c r="H99" s="580">
        <v>30000</v>
      </c>
      <c r="I99" s="580">
        <f>SUM(I100:I100)</f>
        <v>0</v>
      </c>
      <c r="J99" s="591"/>
      <c r="K99" s="581"/>
    </row>
    <row r="100" spans="1:11" s="582" customFormat="1" ht="15" customHeight="1">
      <c r="A100" s="974"/>
      <c r="B100" s="928"/>
      <c r="C100" s="931"/>
      <c r="D100" s="937"/>
      <c r="E100" s="592" t="s">
        <v>17</v>
      </c>
      <c r="F100" s="585">
        <v>345400</v>
      </c>
      <c r="G100" s="586"/>
      <c r="H100" s="586"/>
      <c r="I100" s="586"/>
      <c r="J100" s="579"/>
      <c r="K100" s="581"/>
    </row>
    <row r="101" spans="1:11" s="582" customFormat="1" ht="15" customHeight="1">
      <c r="A101" s="974"/>
      <c r="B101" s="928"/>
      <c r="C101" s="931"/>
      <c r="D101" s="937"/>
      <c r="E101" s="592" t="s">
        <v>18</v>
      </c>
      <c r="F101" s="585">
        <v>154600</v>
      </c>
      <c r="G101" s="586"/>
      <c r="H101" s="586">
        <v>30000</v>
      </c>
      <c r="I101" s="586"/>
      <c r="J101" s="579"/>
      <c r="K101" s="581"/>
    </row>
    <row r="102" spans="1:11" s="582" customFormat="1" ht="15" customHeight="1">
      <c r="A102" s="974"/>
      <c r="B102" s="928"/>
      <c r="C102" s="931"/>
      <c r="D102" s="937"/>
      <c r="E102" s="592" t="s">
        <v>19</v>
      </c>
      <c r="F102" s="585">
        <v>0</v>
      </c>
      <c r="G102" s="586"/>
      <c r="H102" s="586"/>
      <c r="I102" s="586"/>
      <c r="J102" s="579"/>
      <c r="K102" s="581"/>
    </row>
    <row r="103" spans="1:11" s="582" customFormat="1" ht="15" customHeight="1">
      <c r="A103" s="975"/>
      <c r="B103" s="929"/>
      <c r="C103" s="932"/>
      <c r="D103" s="938"/>
      <c r="E103" s="604" t="s">
        <v>20</v>
      </c>
      <c r="F103" s="589">
        <f>G103+H103+I103</f>
        <v>0</v>
      </c>
      <c r="G103" s="590"/>
      <c r="H103" s="590"/>
      <c r="I103" s="590"/>
      <c r="J103" s="579"/>
      <c r="K103" s="581"/>
    </row>
    <row r="104" spans="1:11" s="582" customFormat="1" ht="15" customHeight="1" hidden="1">
      <c r="A104" s="600"/>
      <c r="B104" s="601"/>
      <c r="C104" s="605"/>
      <c r="D104" s="606"/>
      <c r="E104" s="592"/>
      <c r="F104" s="585"/>
      <c r="G104" s="585"/>
      <c r="H104" s="585"/>
      <c r="I104" s="584"/>
      <c r="J104" s="585"/>
      <c r="K104" s="581"/>
    </row>
    <row r="105" spans="1:11" s="582" customFormat="1" ht="15" customHeight="1" hidden="1">
      <c r="A105" s="600"/>
      <c r="B105" s="601"/>
      <c r="C105" s="605"/>
      <c r="D105" s="606"/>
      <c r="E105" s="592"/>
      <c r="F105" s="585"/>
      <c r="G105" s="585"/>
      <c r="H105" s="585"/>
      <c r="I105" s="584"/>
      <c r="J105" s="585"/>
      <c r="K105" s="581"/>
    </row>
    <row r="106" spans="1:11" s="582" customFormat="1" ht="21" customHeight="1">
      <c r="A106" s="973" t="s">
        <v>43</v>
      </c>
      <c r="B106" s="927" t="s">
        <v>44</v>
      </c>
      <c r="C106" s="930" t="s">
        <v>41</v>
      </c>
      <c r="D106" s="936" t="s">
        <v>501</v>
      </c>
      <c r="E106" s="578" t="s">
        <v>16</v>
      </c>
      <c r="F106" s="591">
        <v>300000</v>
      </c>
      <c r="G106" s="580">
        <v>0</v>
      </c>
      <c r="H106" s="580">
        <v>281000</v>
      </c>
      <c r="I106" s="580">
        <f>SUM(I107:I110)</f>
        <v>0</v>
      </c>
      <c r="J106" s="585"/>
      <c r="K106" s="581"/>
    </row>
    <row r="107" spans="1:11" s="582" customFormat="1" ht="15" customHeight="1">
      <c r="A107" s="974"/>
      <c r="B107" s="928"/>
      <c r="C107" s="931"/>
      <c r="D107" s="937"/>
      <c r="E107" s="592" t="s">
        <v>17</v>
      </c>
      <c r="F107" s="585">
        <f>G107+H107+I107</f>
        <v>202000</v>
      </c>
      <c r="G107" s="586"/>
      <c r="H107" s="586">
        <v>202000</v>
      </c>
      <c r="I107" s="586"/>
      <c r="J107" s="585"/>
      <c r="K107" s="581"/>
    </row>
    <row r="108" spans="1:11" s="582" customFormat="1" ht="15" customHeight="1">
      <c r="A108" s="974"/>
      <c r="B108" s="928"/>
      <c r="C108" s="931"/>
      <c r="D108" s="937"/>
      <c r="E108" s="592" t="s">
        <v>18</v>
      </c>
      <c r="F108" s="585">
        <v>98000</v>
      </c>
      <c r="G108" s="586"/>
      <c r="H108" s="586">
        <v>79000</v>
      </c>
      <c r="I108" s="586"/>
      <c r="J108" s="585"/>
      <c r="K108" s="581"/>
    </row>
    <row r="109" spans="1:11" s="582" customFormat="1" ht="12.75" customHeight="1">
      <c r="A109" s="974"/>
      <c r="B109" s="928"/>
      <c r="C109" s="931"/>
      <c r="D109" s="937"/>
      <c r="E109" s="592" t="s">
        <v>19</v>
      </c>
      <c r="F109" s="585">
        <f>G109+H109+I109</f>
        <v>0</v>
      </c>
      <c r="G109" s="586"/>
      <c r="H109" s="586"/>
      <c r="I109" s="586"/>
      <c r="J109" s="585"/>
      <c r="K109" s="581"/>
    </row>
    <row r="110" spans="1:11" s="582" customFormat="1" ht="12.75" customHeight="1">
      <c r="A110" s="975"/>
      <c r="B110" s="929"/>
      <c r="C110" s="932"/>
      <c r="D110" s="938"/>
      <c r="E110" s="604" t="s">
        <v>20</v>
      </c>
      <c r="F110" s="589">
        <f>G110+H110+I110</f>
        <v>0</v>
      </c>
      <c r="G110" s="590"/>
      <c r="H110" s="590"/>
      <c r="I110" s="590"/>
      <c r="J110" s="585"/>
      <c r="K110" s="581"/>
    </row>
    <row r="111" spans="1:11" s="582" customFormat="1" ht="21" customHeight="1" thickBot="1">
      <c r="A111" s="973" t="s">
        <v>45</v>
      </c>
      <c r="B111" s="927" t="s">
        <v>479</v>
      </c>
      <c r="C111" s="930" t="s">
        <v>41</v>
      </c>
      <c r="D111" s="936" t="s">
        <v>441</v>
      </c>
      <c r="E111" s="578" t="s">
        <v>16</v>
      </c>
      <c r="F111" s="591">
        <f>SUM(F112:F115)</f>
        <v>2053700</v>
      </c>
      <c r="G111" s="580">
        <f>SUM(G112:G115)</f>
        <v>869000</v>
      </c>
      <c r="H111" s="580">
        <f>SUM(H112:H115)</f>
        <v>0</v>
      </c>
      <c r="I111" s="580">
        <f>SUM(I112:I115)</f>
        <v>0</v>
      </c>
      <c r="J111" s="607"/>
      <c r="K111" s="581"/>
    </row>
    <row r="112" spans="1:11" s="582" customFormat="1" ht="15" customHeight="1">
      <c r="A112" s="974"/>
      <c r="B112" s="928"/>
      <c r="C112" s="931"/>
      <c r="D112" s="937"/>
      <c r="E112" s="608" t="s">
        <v>17</v>
      </c>
      <c r="F112" s="609">
        <f>G112+H112+I112</f>
        <v>0</v>
      </c>
      <c r="G112" s="610"/>
      <c r="H112" s="610"/>
      <c r="I112" s="610"/>
      <c r="J112" s="579"/>
      <c r="K112" s="581"/>
    </row>
    <row r="113" spans="1:11" s="582" customFormat="1" ht="15" customHeight="1">
      <c r="A113" s="974"/>
      <c r="B113" s="928"/>
      <c r="C113" s="931"/>
      <c r="D113" s="937"/>
      <c r="E113" s="583" t="s">
        <v>18</v>
      </c>
      <c r="F113" s="585">
        <v>234700</v>
      </c>
      <c r="G113" s="586"/>
      <c r="H113" s="586"/>
      <c r="I113" s="586"/>
      <c r="J113" s="579"/>
      <c r="K113" s="581"/>
    </row>
    <row r="114" spans="1:11" s="582" customFormat="1" ht="15" customHeight="1">
      <c r="A114" s="974"/>
      <c r="B114" s="928"/>
      <c r="C114" s="931"/>
      <c r="D114" s="937"/>
      <c r="E114" s="583" t="s">
        <v>19</v>
      </c>
      <c r="F114" s="585">
        <f>1940000-121000</f>
        <v>1819000</v>
      </c>
      <c r="G114" s="586">
        <v>869000</v>
      </c>
      <c r="H114" s="586"/>
      <c r="I114" s="586"/>
      <c r="J114" s="579"/>
      <c r="K114" s="581"/>
    </row>
    <row r="115" spans="1:11" s="582" customFormat="1" ht="15" customHeight="1">
      <c r="A115" s="975"/>
      <c r="B115" s="929"/>
      <c r="C115" s="932"/>
      <c r="D115" s="938"/>
      <c r="E115" s="587" t="s">
        <v>20</v>
      </c>
      <c r="F115" s="589">
        <v>0</v>
      </c>
      <c r="G115" s="590"/>
      <c r="H115" s="590"/>
      <c r="I115" s="590"/>
      <c r="J115" s="579"/>
      <c r="K115" s="581"/>
    </row>
    <row r="116" spans="1:11" s="582" customFormat="1" ht="20.25" customHeight="1">
      <c r="A116" s="973" t="s">
        <v>46</v>
      </c>
      <c r="B116" s="927" t="s">
        <v>47</v>
      </c>
      <c r="C116" s="930" t="s">
        <v>41</v>
      </c>
      <c r="D116" s="936" t="s">
        <v>36</v>
      </c>
      <c r="E116" s="578" t="s">
        <v>16</v>
      </c>
      <c r="F116" s="591">
        <f>SUM(F117:F120)</f>
        <v>339250</v>
      </c>
      <c r="G116" s="580">
        <f>SUM(G117:G120)</f>
        <v>31250</v>
      </c>
      <c r="H116" s="591">
        <f>SUM(H117:H120)</f>
        <v>0</v>
      </c>
      <c r="I116" s="580">
        <f>SUM(I117:I120)</f>
        <v>300000</v>
      </c>
      <c r="J116" s="579"/>
      <c r="K116" s="581"/>
    </row>
    <row r="117" spans="1:11" s="582" customFormat="1" ht="15" customHeight="1">
      <c r="A117" s="974"/>
      <c r="B117" s="928"/>
      <c r="C117" s="931"/>
      <c r="D117" s="937"/>
      <c r="E117" s="592" t="s">
        <v>17</v>
      </c>
      <c r="F117" s="585">
        <f>G117+H117+I117</f>
        <v>225000</v>
      </c>
      <c r="G117" s="586"/>
      <c r="H117" s="585"/>
      <c r="I117" s="586">
        <v>225000</v>
      </c>
      <c r="J117" s="579"/>
      <c r="K117" s="581"/>
    </row>
    <row r="118" spans="1:11" s="582" customFormat="1" ht="15" customHeight="1">
      <c r="A118" s="974"/>
      <c r="B118" s="928"/>
      <c r="C118" s="931"/>
      <c r="D118" s="937"/>
      <c r="E118" s="592" t="s">
        <v>18</v>
      </c>
      <c r="F118" s="585">
        <v>114250</v>
      </c>
      <c r="G118" s="586">
        <v>31250</v>
      </c>
      <c r="H118" s="585"/>
      <c r="I118" s="586">
        <v>75000</v>
      </c>
      <c r="J118" s="579"/>
      <c r="K118" s="581"/>
    </row>
    <row r="119" spans="1:11" s="582" customFormat="1" ht="15" customHeight="1">
      <c r="A119" s="974"/>
      <c r="B119" s="928"/>
      <c r="C119" s="931"/>
      <c r="D119" s="937"/>
      <c r="E119" s="592" t="s">
        <v>19</v>
      </c>
      <c r="F119" s="585">
        <f>G119+H119+I119</f>
        <v>0</v>
      </c>
      <c r="G119" s="586"/>
      <c r="H119" s="585"/>
      <c r="I119" s="586"/>
      <c r="J119" s="579"/>
      <c r="K119" s="581"/>
    </row>
    <row r="120" spans="1:11" s="582" customFormat="1" ht="12" customHeight="1">
      <c r="A120" s="975"/>
      <c r="B120" s="929"/>
      <c r="C120" s="932"/>
      <c r="D120" s="938"/>
      <c r="E120" s="604" t="s">
        <v>20</v>
      </c>
      <c r="F120" s="589">
        <f>G120+H120+I120</f>
        <v>0</v>
      </c>
      <c r="G120" s="590"/>
      <c r="H120" s="589"/>
      <c r="I120" s="590"/>
      <c r="J120" s="579"/>
      <c r="K120" s="581"/>
    </row>
    <row r="121" spans="2:11" s="563" customFormat="1" ht="12" customHeight="1" thickBot="1">
      <c r="B121" s="564"/>
      <c r="C121" s="565"/>
      <c r="E121" s="564"/>
      <c r="I121" s="565" t="s">
        <v>420</v>
      </c>
      <c r="K121" s="566"/>
    </row>
    <row r="122" spans="1:11" s="568" customFormat="1" ht="14.25" customHeight="1">
      <c r="A122" s="964" t="s">
        <v>518</v>
      </c>
      <c r="B122" s="940" t="s">
        <v>425</v>
      </c>
      <c r="C122" s="949" t="s">
        <v>519</v>
      </c>
      <c r="D122" s="940" t="s">
        <v>520</v>
      </c>
      <c r="E122" s="943" t="s">
        <v>521</v>
      </c>
      <c r="F122" s="944"/>
      <c r="G122" s="952" t="s">
        <v>522</v>
      </c>
      <c r="H122" s="953"/>
      <c r="I122" s="954"/>
      <c r="J122" s="567"/>
      <c r="K122" s="566"/>
    </row>
    <row r="123" spans="1:11" s="568" customFormat="1" ht="14.25" customHeight="1">
      <c r="A123" s="965"/>
      <c r="B123" s="941"/>
      <c r="C123" s="950"/>
      <c r="D123" s="941"/>
      <c r="E123" s="945"/>
      <c r="F123" s="946"/>
      <c r="G123" s="955"/>
      <c r="H123" s="956"/>
      <c r="I123" s="957"/>
      <c r="J123" s="569"/>
      <c r="K123" s="566"/>
    </row>
    <row r="124" spans="1:11" s="568" customFormat="1" ht="17.25" customHeight="1">
      <c r="A124" s="965"/>
      <c r="B124" s="941"/>
      <c r="C124" s="950"/>
      <c r="D124" s="941"/>
      <c r="E124" s="945"/>
      <c r="F124" s="946"/>
      <c r="G124" s="958" t="s">
        <v>11</v>
      </c>
      <c r="H124" s="958" t="s">
        <v>12</v>
      </c>
      <c r="I124" s="960" t="s">
        <v>13</v>
      </c>
      <c r="J124" s="570" t="s">
        <v>436</v>
      </c>
      <c r="K124" s="566"/>
    </row>
    <row r="125" spans="1:11" s="568" customFormat="1" ht="9" customHeight="1" thickBot="1">
      <c r="A125" s="966"/>
      <c r="B125" s="942"/>
      <c r="C125" s="951"/>
      <c r="D125" s="942"/>
      <c r="E125" s="947"/>
      <c r="F125" s="948"/>
      <c r="G125" s="959"/>
      <c r="H125" s="959"/>
      <c r="I125" s="961"/>
      <c r="J125" s="571"/>
      <c r="K125" s="566"/>
    </row>
    <row r="126" spans="1:11" s="577" customFormat="1" ht="9" customHeight="1">
      <c r="A126" s="572">
        <v>1</v>
      </c>
      <c r="B126" s="572">
        <v>2</v>
      </c>
      <c r="C126" s="573">
        <v>3</v>
      </c>
      <c r="D126" s="572">
        <v>4</v>
      </c>
      <c r="E126" s="939">
        <v>5</v>
      </c>
      <c r="F126" s="939"/>
      <c r="G126" s="574">
        <v>6</v>
      </c>
      <c r="H126" s="574">
        <v>7</v>
      </c>
      <c r="I126" s="574">
        <v>8</v>
      </c>
      <c r="J126" s="575">
        <v>10</v>
      </c>
      <c r="K126" s="576"/>
    </row>
    <row r="127" spans="1:11" s="582" customFormat="1" ht="20.25" customHeight="1">
      <c r="A127" s="973" t="s">
        <v>46</v>
      </c>
      <c r="B127" s="927" t="s">
        <v>48</v>
      </c>
      <c r="C127" s="930" t="s">
        <v>41</v>
      </c>
      <c r="D127" s="936">
        <v>2012</v>
      </c>
      <c r="E127" s="578" t="s">
        <v>16</v>
      </c>
      <c r="F127" s="591">
        <f>SUM(F128:F131)</f>
        <v>100000</v>
      </c>
      <c r="G127" s="580">
        <f>SUM(G128:G131)</f>
        <v>0</v>
      </c>
      <c r="H127" s="591">
        <f>SUM(H128:H131)</f>
        <v>0</v>
      </c>
      <c r="I127" s="580">
        <f>SUM(I128:I131)</f>
        <v>100000</v>
      </c>
      <c r="J127" s="579"/>
      <c r="K127" s="581"/>
    </row>
    <row r="128" spans="1:11" s="582" customFormat="1" ht="15" customHeight="1">
      <c r="A128" s="974"/>
      <c r="B128" s="928"/>
      <c r="C128" s="931"/>
      <c r="D128" s="937"/>
      <c r="E128" s="592" t="s">
        <v>17</v>
      </c>
      <c r="F128" s="585">
        <f>G128+H128+I128</f>
        <v>0</v>
      </c>
      <c r="G128" s="586"/>
      <c r="H128" s="585"/>
      <c r="I128" s="586">
        <v>0</v>
      </c>
      <c r="J128" s="579"/>
      <c r="K128" s="581"/>
    </row>
    <row r="129" spans="1:11" s="582" customFormat="1" ht="15" customHeight="1">
      <c r="A129" s="974"/>
      <c r="B129" s="928"/>
      <c r="C129" s="931"/>
      <c r="D129" s="937"/>
      <c r="E129" s="592" t="s">
        <v>18</v>
      </c>
      <c r="F129" s="585">
        <f>G129+H129+I129</f>
        <v>20000</v>
      </c>
      <c r="G129" s="586"/>
      <c r="H129" s="585"/>
      <c r="I129" s="586">
        <v>20000</v>
      </c>
      <c r="J129" s="579"/>
      <c r="K129" s="581"/>
    </row>
    <row r="130" spans="1:11" s="582" customFormat="1" ht="15" customHeight="1">
      <c r="A130" s="974"/>
      <c r="B130" s="928"/>
      <c r="C130" s="931"/>
      <c r="D130" s="937"/>
      <c r="E130" s="592" t="s">
        <v>19</v>
      </c>
      <c r="F130" s="585">
        <f>G130+H130+I130</f>
        <v>0</v>
      </c>
      <c r="G130" s="586"/>
      <c r="H130" s="585"/>
      <c r="I130" s="586">
        <v>0</v>
      </c>
      <c r="J130" s="579"/>
      <c r="K130" s="581"/>
    </row>
    <row r="131" spans="1:11" s="582" customFormat="1" ht="15" customHeight="1">
      <c r="A131" s="974"/>
      <c r="B131" s="929"/>
      <c r="C131" s="932"/>
      <c r="D131" s="938"/>
      <c r="E131" s="604" t="s">
        <v>20</v>
      </c>
      <c r="F131" s="589">
        <f>G131+H131+I131</f>
        <v>80000</v>
      </c>
      <c r="G131" s="590"/>
      <c r="H131" s="585"/>
      <c r="I131" s="590">
        <v>80000</v>
      </c>
      <c r="J131" s="579"/>
      <c r="K131" s="581"/>
    </row>
    <row r="132" spans="1:11" s="582" customFormat="1" ht="20.25" customHeight="1" hidden="1">
      <c r="A132" s="974"/>
      <c r="B132" s="927" t="s">
        <v>49</v>
      </c>
      <c r="C132" s="930" t="s">
        <v>41</v>
      </c>
      <c r="D132" s="936">
        <v>2010</v>
      </c>
      <c r="E132" s="578" t="s">
        <v>16</v>
      </c>
      <c r="F132" s="591">
        <v>0</v>
      </c>
      <c r="G132" s="580">
        <f>SUM(G133:G136)</f>
        <v>0</v>
      </c>
      <c r="H132" s="591">
        <v>0</v>
      </c>
      <c r="I132" s="580">
        <f>SUM(I133:I136)</f>
        <v>0</v>
      </c>
      <c r="J132" s="579"/>
      <c r="K132" s="581"/>
    </row>
    <row r="133" spans="1:11" s="582" customFormat="1" ht="15" customHeight="1" hidden="1">
      <c r="A133" s="974"/>
      <c r="B133" s="928"/>
      <c r="C133" s="931"/>
      <c r="D133" s="937"/>
      <c r="E133" s="592" t="s">
        <v>17</v>
      </c>
      <c r="F133" s="585">
        <v>0</v>
      </c>
      <c r="G133" s="586"/>
      <c r="H133" s="585">
        <v>0</v>
      </c>
      <c r="I133" s="586"/>
      <c r="J133" s="579"/>
      <c r="K133" s="581"/>
    </row>
    <row r="134" spans="1:11" s="582" customFormat="1" ht="15" customHeight="1" hidden="1">
      <c r="A134" s="974"/>
      <c r="B134" s="928"/>
      <c r="C134" s="931"/>
      <c r="D134" s="937"/>
      <c r="E134" s="592" t="s">
        <v>18</v>
      </c>
      <c r="F134" s="585">
        <v>0</v>
      </c>
      <c r="G134" s="586"/>
      <c r="H134" s="585">
        <v>0</v>
      </c>
      <c r="I134" s="586"/>
      <c r="J134" s="579"/>
      <c r="K134" s="581"/>
    </row>
    <row r="135" spans="1:11" s="582" customFormat="1" ht="15" customHeight="1" hidden="1">
      <c r="A135" s="974"/>
      <c r="B135" s="928"/>
      <c r="C135" s="931"/>
      <c r="D135" s="937"/>
      <c r="E135" s="592" t="s">
        <v>19</v>
      </c>
      <c r="F135" s="585">
        <v>0</v>
      </c>
      <c r="G135" s="586"/>
      <c r="H135" s="585">
        <v>0</v>
      </c>
      <c r="I135" s="586"/>
      <c r="J135" s="579"/>
      <c r="K135" s="581"/>
    </row>
    <row r="136" spans="1:11" s="582" customFormat="1" ht="15" customHeight="1" hidden="1">
      <c r="A136" s="974"/>
      <c r="B136" s="929"/>
      <c r="C136" s="932"/>
      <c r="D136" s="938"/>
      <c r="E136" s="604" t="s">
        <v>20</v>
      </c>
      <c r="F136" s="589">
        <v>0</v>
      </c>
      <c r="G136" s="590"/>
      <c r="H136" s="585">
        <v>0</v>
      </c>
      <c r="I136" s="590"/>
      <c r="J136" s="579"/>
      <c r="K136" s="581"/>
    </row>
    <row r="137" spans="1:11" s="582" customFormat="1" ht="20.25" customHeight="1">
      <c r="A137" s="974"/>
      <c r="B137" s="927" t="s">
        <v>50</v>
      </c>
      <c r="C137" s="930" t="s">
        <v>41</v>
      </c>
      <c r="D137" s="936" t="s">
        <v>51</v>
      </c>
      <c r="E137" s="578" t="s">
        <v>16</v>
      </c>
      <c r="F137" s="591">
        <f>SUM(F138:F141)</f>
        <v>1609000</v>
      </c>
      <c r="G137" s="580">
        <f>SUM(G138:G141)</f>
        <v>0</v>
      </c>
      <c r="H137" s="591">
        <f>SUM(H138:H141)</f>
        <v>0</v>
      </c>
      <c r="I137" s="580">
        <f>SUM(I138:I141)</f>
        <v>200000</v>
      </c>
      <c r="J137" s="579"/>
      <c r="K137" s="581"/>
    </row>
    <row r="138" spans="1:11" s="582" customFormat="1" ht="15" customHeight="1">
      <c r="A138" s="974"/>
      <c r="B138" s="928"/>
      <c r="C138" s="931"/>
      <c r="D138" s="937"/>
      <c r="E138" s="592" t="s">
        <v>17</v>
      </c>
      <c r="F138" s="585">
        <v>1000000</v>
      </c>
      <c r="G138" s="586"/>
      <c r="H138" s="585"/>
      <c r="I138" s="586">
        <v>100000</v>
      </c>
      <c r="J138" s="579"/>
      <c r="K138" s="581"/>
    </row>
    <row r="139" spans="1:11" s="582" customFormat="1" ht="15" customHeight="1">
      <c r="A139" s="974"/>
      <c r="B139" s="928"/>
      <c r="C139" s="931"/>
      <c r="D139" s="937"/>
      <c r="E139" s="592" t="s">
        <v>18</v>
      </c>
      <c r="F139" s="585">
        <f>G139+H139+I139+9000</f>
        <v>109000</v>
      </c>
      <c r="G139" s="586"/>
      <c r="H139" s="585"/>
      <c r="I139" s="586">
        <v>100000</v>
      </c>
      <c r="J139" s="579"/>
      <c r="K139" s="581"/>
    </row>
    <row r="140" spans="1:11" s="582" customFormat="1" ht="15" customHeight="1">
      <c r="A140" s="974"/>
      <c r="B140" s="928"/>
      <c r="C140" s="931"/>
      <c r="D140" s="937"/>
      <c r="E140" s="592" t="s">
        <v>19</v>
      </c>
      <c r="F140" s="585">
        <v>500000</v>
      </c>
      <c r="G140" s="586"/>
      <c r="H140" s="585"/>
      <c r="I140" s="586"/>
      <c r="J140" s="579"/>
      <c r="K140" s="581"/>
    </row>
    <row r="141" spans="1:11" s="582" customFormat="1" ht="15" customHeight="1">
      <c r="A141" s="975"/>
      <c r="B141" s="929"/>
      <c r="C141" s="932"/>
      <c r="D141" s="938"/>
      <c r="E141" s="604" t="s">
        <v>20</v>
      </c>
      <c r="F141" s="589">
        <v>0</v>
      </c>
      <c r="G141" s="590"/>
      <c r="H141" s="589"/>
      <c r="I141" s="590"/>
      <c r="J141" s="579"/>
      <c r="K141" s="581"/>
    </row>
    <row r="142" spans="1:11" s="582" customFormat="1" ht="20.25" customHeight="1">
      <c r="A142" s="982" t="s">
        <v>52</v>
      </c>
      <c r="B142" s="927" t="s">
        <v>458</v>
      </c>
      <c r="C142" s="930" t="s">
        <v>41</v>
      </c>
      <c r="D142" s="936" t="s">
        <v>441</v>
      </c>
      <c r="E142" s="578" t="s">
        <v>16</v>
      </c>
      <c r="F142" s="591">
        <f>SUM(F143:F146)</f>
        <v>75000</v>
      </c>
      <c r="G142" s="580">
        <f>SUM(G143:G146)</f>
        <v>75000</v>
      </c>
      <c r="H142" s="591">
        <v>0</v>
      </c>
      <c r="I142" s="580">
        <v>0</v>
      </c>
      <c r="J142" s="579"/>
      <c r="K142" s="581"/>
    </row>
    <row r="143" spans="1:11" s="582" customFormat="1" ht="15" customHeight="1">
      <c r="A143" s="985"/>
      <c r="B143" s="928"/>
      <c r="C143" s="931"/>
      <c r="D143" s="937"/>
      <c r="E143" s="592" t="s">
        <v>17</v>
      </c>
      <c r="F143" s="585">
        <v>0</v>
      </c>
      <c r="G143" s="586"/>
      <c r="H143" s="585"/>
      <c r="I143" s="586"/>
      <c r="J143" s="579"/>
      <c r="K143" s="581"/>
    </row>
    <row r="144" spans="1:11" s="582" customFormat="1" ht="15" customHeight="1">
      <c r="A144" s="985"/>
      <c r="B144" s="928"/>
      <c r="C144" s="931"/>
      <c r="D144" s="937"/>
      <c r="E144" s="592" t="s">
        <v>18</v>
      </c>
      <c r="F144" s="585">
        <f>G144</f>
        <v>27000</v>
      </c>
      <c r="G144" s="586">
        <f>5000+22000</f>
        <v>27000</v>
      </c>
      <c r="H144" s="585"/>
      <c r="I144" s="586"/>
      <c r="J144" s="579"/>
      <c r="K144" s="581"/>
    </row>
    <row r="145" spans="1:11" s="582" customFormat="1" ht="15" customHeight="1">
      <c r="A145" s="985"/>
      <c r="B145" s="928"/>
      <c r="C145" s="931"/>
      <c r="D145" s="937"/>
      <c r="E145" s="592" t="s">
        <v>19</v>
      </c>
      <c r="F145" s="585">
        <v>0</v>
      </c>
      <c r="G145" s="586"/>
      <c r="H145" s="585"/>
      <c r="I145" s="586"/>
      <c r="J145" s="579"/>
      <c r="K145" s="581"/>
    </row>
    <row r="146" spans="1:11" s="582" customFormat="1" ht="15" customHeight="1">
      <c r="A146" s="985"/>
      <c r="B146" s="929"/>
      <c r="C146" s="932"/>
      <c r="D146" s="938"/>
      <c r="E146" s="604" t="s">
        <v>20</v>
      </c>
      <c r="F146" s="589">
        <v>48000</v>
      </c>
      <c r="G146" s="590">
        <v>48000</v>
      </c>
      <c r="H146" s="589"/>
      <c r="I146" s="590"/>
      <c r="J146" s="579"/>
      <c r="K146" s="581"/>
    </row>
    <row r="147" spans="1:11" s="582" customFormat="1" ht="21" customHeight="1">
      <c r="A147" s="985"/>
      <c r="B147" s="927" t="s">
        <v>53</v>
      </c>
      <c r="C147" s="933" t="s">
        <v>15</v>
      </c>
      <c r="D147" s="967" t="s">
        <v>42</v>
      </c>
      <c r="E147" s="578" t="s">
        <v>16</v>
      </c>
      <c r="F147" s="591">
        <f>SUM(F148:F151)</f>
        <v>358000</v>
      </c>
      <c r="G147" s="593">
        <f>SUM(G148:G151)</f>
        <v>150000</v>
      </c>
      <c r="H147" s="580"/>
      <c r="I147" s="580">
        <f>SUM(I148:I151)</f>
        <v>87000</v>
      </c>
      <c r="J147" s="579"/>
      <c r="K147" s="581"/>
    </row>
    <row r="148" spans="1:11" s="582" customFormat="1" ht="15" customHeight="1">
      <c r="A148" s="985"/>
      <c r="B148" s="928"/>
      <c r="C148" s="934"/>
      <c r="D148" s="968"/>
      <c r="E148" s="592" t="s">
        <v>17</v>
      </c>
      <c r="F148" s="585">
        <f>G148+H148+I148</f>
        <v>0</v>
      </c>
      <c r="G148" s="586">
        <v>0</v>
      </c>
      <c r="H148" s="586"/>
      <c r="I148" s="584"/>
      <c r="J148" s="579"/>
      <c r="K148" s="581"/>
    </row>
    <row r="149" spans="1:11" s="582" customFormat="1" ht="15" customHeight="1">
      <c r="A149" s="985"/>
      <c r="B149" s="928"/>
      <c r="C149" s="934"/>
      <c r="D149" s="968"/>
      <c r="E149" s="592" t="s">
        <v>18</v>
      </c>
      <c r="F149" s="585">
        <v>42000</v>
      </c>
      <c r="G149" s="586">
        <v>0</v>
      </c>
      <c r="H149" s="586"/>
      <c r="I149" s="584">
        <v>4000</v>
      </c>
      <c r="J149" s="579"/>
      <c r="K149" s="581"/>
    </row>
    <row r="150" spans="1:11" s="582" customFormat="1" ht="15" customHeight="1">
      <c r="A150" s="985"/>
      <c r="B150" s="928"/>
      <c r="C150" s="934"/>
      <c r="D150" s="968"/>
      <c r="E150" s="592" t="s">
        <v>19</v>
      </c>
      <c r="F150" s="585">
        <f>G150+H150+I150</f>
        <v>150000</v>
      </c>
      <c r="G150" s="586">
        <v>150000</v>
      </c>
      <c r="H150" s="586"/>
      <c r="I150" s="584"/>
      <c r="J150" s="579"/>
      <c r="K150" s="581"/>
    </row>
    <row r="151" spans="1:11" s="582" customFormat="1" ht="15" customHeight="1">
      <c r="A151" s="985"/>
      <c r="B151" s="929"/>
      <c r="C151" s="935"/>
      <c r="D151" s="969"/>
      <c r="E151" s="604" t="s">
        <v>20</v>
      </c>
      <c r="F151" s="589">
        <v>166000</v>
      </c>
      <c r="G151" s="590">
        <v>0</v>
      </c>
      <c r="H151" s="590"/>
      <c r="I151" s="588">
        <v>83000</v>
      </c>
      <c r="J151" s="579"/>
      <c r="K151" s="581"/>
    </row>
    <row r="152" spans="1:11" s="582" customFormat="1" ht="21" customHeight="1" hidden="1">
      <c r="A152" s="985"/>
      <c r="B152" s="928" t="s">
        <v>54</v>
      </c>
      <c r="C152" s="934" t="s">
        <v>15</v>
      </c>
      <c r="D152" s="968" t="s">
        <v>457</v>
      </c>
      <c r="E152" s="587" t="s">
        <v>16</v>
      </c>
      <c r="F152" s="589">
        <v>0</v>
      </c>
      <c r="G152" s="590">
        <v>0</v>
      </c>
      <c r="H152" s="590">
        <v>0</v>
      </c>
      <c r="I152" s="590">
        <f>SUM(I153:I156)</f>
        <v>0</v>
      </c>
      <c r="J152" s="579"/>
      <c r="K152" s="581"/>
    </row>
    <row r="153" spans="1:11" s="582" customFormat="1" ht="15" customHeight="1" hidden="1">
      <c r="A153" s="985"/>
      <c r="B153" s="928"/>
      <c r="C153" s="934"/>
      <c r="D153" s="968"/>
      <c r="E153" s="592" t="s">
        <v>17</v>
      </c>
      <c r="F153" s="585">
        <v>0</v>
      </c>
      <c r="G153" s="586">
        <v>0</v>
      </c>
      <c r="H153" s="585">
        <v>0</v>
      </c>
      <c r="I153" s="586"/>
      <c r="J153" s="579"/>
      <c r="K153" s="581"/>
    </row>
    <row r="154" spans="1:11" s="582" customFormat="1" ht="15" customHeight="1" hidden="1">
      <c r="A154" s="985"/>
      <c r="B154" s="928"/>
      <c r="C154" s="934"/>
      <c r="D154" s="968"/>
      <c r="E154" s="592" t="s">
        <v>18</v>
      </c>
      <c r="F154" s="585">
        <v>0</v>
      </c>
      <c r="G154" s="586">
        <v>0</v>
      </c>
      <c r="H154" s="585">
        <v>0</v>
      </c>
      <c r="I154" s="586"/>
      <c r="J154" s="579"/>
      <c r="K154" s="581"/>
    </row>
    <row r="155" spans="1:11" s="582" customFormat="1" ht="15" customHeight="1" hidden="1">
      <c r="A155" s="985"/>
      <c r="B155" s="928"/>
      <c r="C155" s="934"/>
      <c r="D155" s="968"/>
      <c r="E155" s="592" t="s">
        <v>19</v>
      </c>
      <c r="F155" s="585">
        <v>0</v>
      </c>
      <c r="G155" s="586">
        <v>0</v>
      </c>
      <c r="H155" s="585">
        <v>0</v>
      </c>
      <c r="I155" s="586"/>
      <c r="J155" s="579"/>
      <c r="K155" s="581"/>
    </row>
    <row r="156" spans="1:11" s="582" customFormat="1" ht="15" customHeight="1" hidden="1">
      <c r="A156" s="985"/>
      <c r="B156" s="929"/>
      <c r="C156" s="935"/>
      <c r="D156" s="969"/>
      <c r="E156" s="604" t="s">
        <v>20</v>
      </c>
      <c r="F156" s="589">
        <v>0</v>
      </c>
      <c r="G156" s="590">
        <v>0</v>
      </c>
      <c r="H156" s="589">
        <v>0</v>
      </c>
      <c r="I156" s="590"/>
      <c r="J156" s="579"/>
      <c r="K156" s="581"/>
    </row>
    <row r="157" spans="1:11" s="582" customFormat="1" ht="20.25" customHeight="1">
      <c r="A157" s="985"/>
      <c r="B157" s="928" t="s">
        <v>55</v>
      </c>
      <c r="C157" s="934" t="s">
        <v>15</v>
      </c>
      <c r="D157" s="968" t="s">
        <v>56</v>
      </c>
      <c r="E157" s="587" t="s">
        <v>16</v>
      </c>
      <c r="F157" s="589">
        <v>355500</v>
      </c>
      <c r="G157" s="590">
        <f>SUM(G158:G161)</f>
        <v>0</v>
      </c>
      <c r="H157" s="590">
        <v>250000</v>
      </c>
      <c r="I157" s="590">
        <f>SUM(I158:I161)</f>
        <v>0</v>
      </c>
      <c r="J157" s="591"/>
      <c r="K157" s="581"/>
    </row>
    <row r="158" spans="1:11" s="582" customFormat="1" ht="15" customHeight="1">
      <c r="A158" s="985"/>
      <c r="B158" s="928"/>
      <c r="C158" s="934"/>
      <c r="D158" s="968"/>
      <c r="E158" s="592" t="s">
        <v>17</v>
      </c>
      <c r="F158" s="585">
        <v>0</v>
      </c>
      <c r="G158" s="586"/>
      <c r="H158" s="585"/>
      <c r="I158" s="586"/>
      <c r="J158" s="579"/>
      <c r="K158" s="581"/>
    </row>
    <row r="159" spans="1:11" s="582" customFormat="1" ht="15" customHeight="1">
      <c r="A159" s="985"/>
      <c r="B159" s="928"/>
      <c r="C159" s="934"/>
      <c r="D159" s="968"/>
      <c r="E159" s="592" t="s">
        <v>18</v>
      </c>
      <c r="F159" s="585">
        <f>G159+H159+I159</f>
        <v>25000</v>
      </c>
      <c r="G159" s="586"/>
      <c r="H159" s="585">
        <v>25000</v>
      </c>
      <c r="I159" s="586"/>
      <c r="J159" s="579"/>
      <c r="K159" s="581"/>
    </row>
    <row r="160" spans="1:11" s="582" customFormat="1" ht="15" customHeight="1">
      <c r="A160" s="985"/>
      <c r="B160" s="928"/>
      <c r="C160" s="934"/>
      <c r="D160" s="968"/>
      <c r="E160" s="592" t="s">
        <v>19</v>
      </c>
      <c r="F160" s="585">
        <v>105500</v>
      </c>
      <c r="G160" s="586"/>
      <c r="H160" s="585"/>
      <c r="I160" s="586"/>
      <c r="J160" s="579"/>
      <c r="K160" s="581"/>
    </row>
    <row r="161" spans="1:11" s="582" customFormat="1" ht="15" customHeight="1">
      <c r="A161" s="985"/>
      <c r="B161" s="929"/>
      <c r="C161" s="935"/>
      <c r="D161" s="969"/>
      <c r="E161" s="604" t="s">
        <v>20</v>
      </c>
      <c r="F161" s="589">
        <v>225000</v>
      </c>
      <c r="G161" s="590"/>
      <c r="H161" s="585">
        <v>225000</v>
      </c>
      <c r="I161" s="590"/>
      <c r="J161" s="579"/>
      <c r="K161" s="581"/>
    </row>
    <row r="162" spans="1:11" s="582" customFormat="1" ht="16.5" customHeight="1" hidden="1">
      <c r="A162" s="985"/>
      <c r="B162" s="927" t="s">
        <v>57</v>
      </c>
      <c r="C162" s="933" t="s">
        <v>15</v>
      </c>
      <c r="D162" s="967">
        <v>2013</v>
      </c>
      <c r="E162" s="578" t="s">
        <v>16</v>
      </c>
      <c r="F162" s="591">
        <v>0</v>
      </c>
      <c r="G162" s="580">
        <f>SUM(G163:G166)</f>
        <v>0</v>
      </c>
      <c r="H162" s="591">
        <f>SUM(H163:H166)</f>
        <v>0</v>
      </c>
      <c r="I162" s="580">
        <f>SUM(I163:I166)</f>
        <v>0</v>
      </c>
      <c r="J162" s="579"/>
      <c r="K162" s="581"/>
    </row>
    <row r="163" spans="1:11" s="582" customFormat="1" ht="15.75" customHeight="1" hidden="1">
      <c r="A163" s="985"/>
      <c r="B163" s="928"/>
      <c r="C163" s="934"/>
      <c r="D163" s="968"/>
      <c r="E163" s="592" t="s">
        <v>17</v>
      </c>
      <c r="F163" s="585">
        <f>G163+H163+I163</f>
        <v>0</v>
      </c>
      <c r="G163" s="586"/>
      <c r="H163" s="585">
        <v>0</v>
      </c>
      <c r="I163" s="586"/>
      <c r="J163" s="579"/>
      <c r="K163" s="581"/>
    </row>
    <row r="164" spans="1:11" s="582" customFormat="1" ht="15.75" customHeight="1" hidden="1">
      <c r="A164" s="985"/>
      <c r="B164" s="928"/>
      <c r="C164" s="934"/>
      <c r="D164" s="968"/>
      <c r="E164" s="592" t="s">
        <v>18</v>
      </c>
      <c r="F164" s="585">
        <v>0</v>
      </c>
      <c r="G164" s="586"/>
      <c r="H164" s="586">
        <v>0</v>
      </c>
      <c r="I164" s="586"/>
      <c r="J164" s="579"/>
      <c r="K164" s="581"/>
    </row>
    <row r="165" spans="1:11" s="582" customFormat="1" ht="15.75" customHeight="1" hidden="1">
      <c r="A165" s="985"/>
      <c r="B165" s="928"/>
      <c r="C165" s="934"/>
      <c r="D165" s="968"/>
      <c r="E165" s="592" t="s">
        <v>19</v>
      </c>
      <c r="F165" s="585">
        <v>0</v>
      </c>
      <c r="G165" s="586"/>
      <c r="H165" s="586">
        <v>0</v>
      </c>
      <c r="I165" s="586"/>
      <c r="J165" s="579"/>
      <c r="K165" s="581"/>
    </row>
    <row r="166" spans="1:11" s="582" customFormat="1" ht="15.75" customHeight="1" hidden="1">
      <c r="A166" s="985"/>
      <c r="B166" s="929"/>
      <c r="C166" s="935"/>
      <c r="D166" s="969"/>
      <c r="E166" s="604" t="s">
        <v>20</v>
      </c>
      <c r="F166" s="589">
        <f>G166+H166+I166</f>
        <v>0</v>
      </c>
      <c r="G166" s="590"/>
      <c r="H166" s="589">
        <v>0</v>
      </c>
      <c r="I166" s="590"/>
      <c r="J166" s="579"/>
      <c r="K166" s="581"/>
    </row>
    <row r="167" spans="1:12" s="562" customFormat="1" ht="15" customHeight="1" hidden="1">
      <c r="A167" s="985"/>
      <c r="B167" s="927" t="s">
        <v>58</v>
      </c>
      <c r="C167" s="933" t="s">
        <v>15</v>
      </c>
      <c r="D167" s="967">
        <v>2009</v>
      </c>
      <c r="E167" s="578" t="s">
        <v>16</v>
      </c>
      <c r="F167" s="591">
        <v>0</v>
      </c>
      <c r="G167" s="580">
        <v>0</v>
      </c>
      <c r="H167" s="591">
        <f>SUM(H168:H171)</f>
        <v>0</v>
      </c>
      <c r="I167" s="580">
        <f>SUM(I168:I171)</f>
        <v>0</v>
      </c>
      <c r="J167" s="597"/>
      <c r="K167" s="598"/>
      <c r="L167" s="599"/>
    </row>
    <row r="168" spans="1:12" s="562" customFormat="1" ht="15" customHeight="1" hidden="1">
      <c r="A168" s="985"/>
      <c r="B168" s="928"/>
      <c r="C168" s="934"/>
      <c r="D168" s="968"/>
      <c r="E168" s="592" t="s">
        <v>17</v>
      </c>
      <c r="F168" s="585">
        <f>G168+H168+I168</f>
        <v>0</v>
      </c>
      <c r="G168" s="586">
        <v>0</v>
      </c>
      <c r="H168" s="585"/>
      <c r="I168" s="586"/>
      <c r="J168" s="597"/>
      <c r="K168" s="598"/>
      <c r="L168" s="599"/>
    </row>
    <row r="169" spans="1:12" s="562" customFormat="1" ht="15" customHeight="1" hidden="1">
      <c r="A169" s="985"/>
      <c r="B169" s="928"/>
      <c r="C169" s="934"/>
      <c r="D169" s="968"/>
      <c r="E169" s="592" t="s">
        <v>18</v>
      </c>
      <c r="F169" s="585">
        <v>0</v>
      </c>
      <c r="G169" s="586">
        <v>0</v>
      </c>
      <c r="H169" s="586"/>
      <c r="I169" s="586"/>
      <c r="J169" s="597"/>
      <c r="K169" s="598"/>
      <c r="L169" s="599"/>
    </row>
    <row r="170" spans="1:12" s="562" customFormat="1" ht="15" customHeight="1" hidden="1">
      <c r="A170" s="985"/>
      <c r="B170" s="928"/>
      <c r="C170" s="934"/>
      <c r="D170" s="968"/>
      <c r="E170" s="592" t="s">
        <v>19</v>
      </c>
      <c r="F170" s="585">
        <v>0</v>
      </c>
      <c r="G170" s="586">
        <v>0</v>
      </c>
      <c r="H170" s="586"/>
      <c r="I170" s="586"/>
      <c r="J170" s="597"/>
      <c r="K170" s="598"/>
      <c r="L170" s="599"/>
    </row>
    <row r="171" spans="1:12" s="562" customFormat="1" ht="15.75" customHeight="1" hidden="1">
      <c r="A171" s="985"/>
      <c r="B171" s="929"/>
      <c r="C171" s="935"/>
      <c r="D171" s="969"/>
      <c r="E171" s="604" t="s">
        <v>20</v>
      </c>
      <c r="F171" s="589">
        <v>0</v>
      </c>
      <c r="G171" s="590">
        <v>0</v>
      </c>
      <c r="H171" s="589"/>
      <c r="I171" s="590"/>
      <c r="J171" s="597"/>
      <c r="K171" s="598"/>
      <c r="L171" s="599"/>
    </row>
    <row r="172" spans="1:12" s="562" customFormat="1" ht="15" customHeight="1" hidden="1">
      <c r="A172" s="985"/>
      <c r="B172" s="611"/>
      <c r="C172" s="611"/>
      <c r="D172" s="611"/>
      <c r="E172" s="611"/>
      <c r="F172" s="611"/>
      <c r="G172" s="611"/>
      <c r="H172" s="611"/>
      <c r="I172" s="611"/>
      <c r="J172" s="597"/>
      <c r="K172" s="598"/>
      <c r="L172" s="599"/>
    </row>
    <row r="173" spans="1:12" s="562" customFormat="1" ht="21" customHeight="1" hidden="1">
      <c r="A173" s="985"/>
      <c r="B173" s="980" t="s">
        <v>59</v>
      </c>
      <c r="C173" s="979" t="s">
        <v>15</v>
      </c>
      <c r="D173" s="977">
        <v>2012</v>
      </c>
      <c r="E173" s="578" t="s">
        <v>16</v>
      </c>
      <c r="F173" s="591">
        <v>150000</v>
      </c>
      <c r="G173" s="580">
        <f>SUM(G174:G177)</f>
        <v>0</v>
      </c>
      <c r="H173" s="580">
        <f>SUM(H174:H177)</f>
        <v>0</v>
      </c>
      <c r="I173" s="580">
        <v>150000</v>
      </c>
      <c r="J173" s="597"/>
      <c r="K173" s="598"/>
      <c r="L173" s="599"/>
    </row>
    <row r="174" spans="1:12" s="562" customFormat="1" ht="15" customHeight="1" hidden="1">
      <c r="A174" s="985"/>
      <c r="B174" s="980"/>
      <c r="C174" s="979"/>
      <c r="D174" s="978"/>
      <c r="E174" s="583" t="s">
        <v>17</v>
      </c>
      <c r="F174" s="585"/>
      <c r="G174" s="586"/>
      <c r="H174" s="586"/>
      <c r="I174" s="586"/>
      <c r="J174" s="597"/>
      <c r="K174" s="598"/>
      <c r="L174" s="599"/>
    </row>
    <row r="175" spans="1:12" s="562" customFormat="1" ht="15" customHeight="1" hidden="1">
      <c r="A175" s="985"/>
      <c r="B175" s="980"/>
      <c r="C175" s="979"/>
      <c r="D175" s="978"/>
      <c r="E175" s="583" t="s">
        <v>18</v>
      </c>
      <c r="F175" s="585"/>
      <c r="G175" s="586"/>
      <c r="H175" s="586"/>
      <c r="I175" s="586"/>
      <c r="J175" s="597"/>
      <c r="K175" s="598"/>
      <c r="L175" s="599"/>
    </row>
    <row r="176" spans="1:12" s="562" customFormat="1" ht="15" customHeight="1" hidden="1">
      <c r="A176" s="985"/>
      <c r="B176" s="980"/>
      <c r="C176" s="979"/>
      <c r="D176" s="978"/>
      <c r="E176" s="583" t="s">
        <v>19</v>
      </c>
      <c r="F176" s="585"/>
      <c r="G176" s="586"/>
      <c r="H176" s="586"/>
      <c r="I176" s="586"/>
      <c r="J176" s="597"/>
      <c r="K176" s="598"/>
      <c r="L176" s="599"/>
    </row>
    <row r="177" spans="1:12" s="562" customFormat="1" ht="15" customHeight="1" hidden="1">
      <c r="A177" s="985"/>
      <c r="B177" s="980"/>
      <c r="C177" s="979"/>
      <c r="D177" s="978"/>
      <c r="E177" s="583" t="s">
        <v>20</v>
      </c>
      <c r="F177" s="585"/>
      <c r="G177" s="586"/>
      <c r="H177" s="586"/>
      <c r="I177" s="586"/>
      <c r="J177" s="597"/>
      <c r="K177" s="598"/>
      <c r="L177" s="599"/>
    </row>
    <row r="178" spans="1:12" s="562" customFormat="1" ht="15" customHeight="1">
      <c r="A178" s="985"/>
      <c r="B178" s="980" t="s">
        <v>60</v>
      </c>
      <c r="C178" s="979" t="s">
        <v>15</v>
      </c>
      <c r="D178" s="978">
        <v>2011</v>
      </c>
      <c r="E178" s="578" t="s">
        <v>16</v>
      </c>
      <c r="F178" s="579">
        <f>SUM(F179:F182)</f>
        <v>120000</v>
      </c>
      <c r="G178" s="580">
        <f>SUM(G179:G182)</f>
        <v>0</v>
      </c>
      <c r="H178" s="580">
        <f>SUM(H179:H182)</f>
        <v>120000</v>
      </c>
      <c r="I178" s="580"/>
      <c r="J178" s="597"/>
      <c r="K178" s="598"/>
      <c r="L178" s="599"/>
    </row>
    <row r="179" spans="1:12" s="562" customFormat="1" ht="15" customHeight="1">
      <c r="A179" s="985"/>
      <c r="B179" s="980"/>
      <c r="C179" s="979"/>
      <c r="D179" s="978"/>
      <c r="E179" s="583" t="s">
        <v>17</v>
      </c>
      <c r="F179" s="585">
        <f>G179+H179+I179</f>
        <v>0</v>
      </c>
      <c r="G179" s="610"/>
      <c r="H179" s="610"/>
      <c r="I179" s="610"/>
      <c r="J179" s="597"/>
      <c r="K179" s="598"/>
      <c r="L179" s="599"/>
    </row>
    <row r="180" spans="1:12" s="562" customFormat="1" ht="15" customHeight="1">
      <c r="A180" s="985"/>
      <c r="B180" s="980"/>
      <c r="C180" s="979"/>
      <c r="D180" s="978"/>
      <c r="E180" s="583" t="s">
        <v>18</v>
      </c>
      <c r="F180" s="585">
        <f>G180+H180+I180</f>
        <v>6000</v>
      </c>
      <c r="G180" s="586"/>
      <c r="H180" s="586">
        <v>6000</v>
      </c>
      <c r="I180" s="586"/>
      <c r="J180" s="597"/>
      <c r="K180" s="598"/>
      <c r="L180" s="599"/>
    </row>
    <row r="181" spans="1:12" s="562" customFormat="1" ht="15" customHeight="1">
      <c r="A181" s="985"/>
      <c r="B181" s="980"/>
      <c r="C181" s="979"/>
      <c r="D181" s="978"/>
      <c r="E181" s="583" t="s">
        <v>19</v>
      </c>
      <c r="F181" s="585">
        <f>G181+H181+I181</f>
        <v>114000</v>
      </c>
      <c r="G181" s="586"/>
      <c r="H181" s="586">
        <v>114000</v>
      </c>
      <c r="I181" s="586"/>
      <c r="J181" s="597"/>
      <c r="K181" s="598"/>
      <c r="L181" s="599"/>
    </row>
    <row r="182" spans="1:12" s="562" customFormat="1" ht="15" customHeight="1">
      <c r="A182" s="985"/>
      <c r="B182" s="980"/>
      <c r="C182" s="979"/>
      <c r="D182" s="978"/>
      <c r="E182" s="587" t="s">
        <v>20</v>
      </c>
      <c r="F182" s="589">
        <f>G182+H182+I182</f>
        <v>0</v>
      </c>
      <c r="G182" s="590"/>
      <c r="H182" s="590"/>
      <c r="I182" s="590"/>
      <c r="J182" s="597"/>
      <c r="K182" s="598"/>
      <c r="L182" s="599"/>
    </row>
    <row r="183" spans="1:12" s="562" customFormat="1" ht="18" customHeight="1">
      <c r="A183" s="985"/>
      <c r="B183" s="980" t="s">
        <v>61</v>
      </c>
      <c r="C183" s="979" t="s">
        <v>15</v>
      </c>
      <c r="D183" s="978">
        <v>2011</v>
      </c>
      <c r="E183" s="578" t="s">
        <v>16</v>
      </c>
      <c r="F183" s="579">
        <f>SUM(F184:F187)</f>
        <v>150000</v>
      </c>
      <c r="G183" s="580">
        <f>SUM(G184:G187)</f>
        <v>0</v>
      </c>
      <c r="H183" s="580">
        <f>SUM(H184:H187)</f>
        <v>150000</v>
      </c>
      <c r="I183" s="580"/>
      <c r="J183" s="597"/>
      <c r="K183" s="598"/>
      <c r="L183" s="599"/>
    </row>
    <row r="184" spans="1:12" s="562" customFormat="1" ht="15" customHeight="1">
      <c r="A184" s="985"/>
      <c r="B184" s="980"/>
      <c r="C184" s="979"/>
      <c r="D184" s="978"/>
      <c r="E184" s="583" t="s">
        <v>17</v>
      </c>
      <c r="F184" s="585">
        <f>G184+H184+I184</f>
        <v>0</v>
      </c>
      <c r="G184" s="610"/>
      <c r="H184" s="610"/>
      <c r="I184" s="610"/>
      <c r="J184" s="597"/>
      <c r="K184" s="598"/>
      <c r="L184" s="599"/>
    </row>
    <row r="185" spans="1:12" s="562" customFormat="1" ht="15" customHeight="1">
      <c r="A185" s="985"/>
      <c r="B185" s="980"/>
      <c r="C185" s="979"/>
      <c r="D185" s="978"/>
      <c r="E185" s="583" t="s">
        <v>18</v>
      </c>
      <c r="F185" s="585">
        <f>G185+H185+I185</f>
        <v>8000</v>
      </c>
      <c r="G185" s="586"/>
      <c r="H185" s="586">
        <v>8000</v>
      </c>
      <c r="I185" s="586"/>
      <c r="J185" s="597"/>
      <c r="K185" s="598"/>
      <c r="L185" s="599"/>
    </row>
    <row r="186" spans="1:12" s="562" customFormat="1" ht="15" customHeight="1">
      <c r="A186" s="985"/>
      <c r="B186" s="980"/>
      <c r="C186" s="979"/>
      <c r="D186" s="978"/>
      <c r="E186" s="583" t="s">
        <v>19</v>
      </c>
      <c r="F186" s="585">
        <f>G186+H186+I186</f>
        <v>142000</v>
      </c>
      <c r="G186" s="586"/>
      <c r="H186" s="586">
        <v>142000</v>
      </c>
      <c r="I186" s="586"/>
      <c r="J186" s="597"/>
      <c r="K186" s="598"/>
      <c r="L186" s="599"/>
    </row>
    <row r="187" spans="1:12" s="562" customFormat="1" ht="15" customHeight="1">
      <c r="A187" s="987"/>
      <c r="B187" s="980"/>
      <c r="C187" s="979"/>
      <c r="D187" s="978"/>
      <c r="E187" s="587" t="s">
        <v>20</v>
      </c>
      <c r="F187" s="589">
        <f>G187+H187+I187</f>
        <v>0</v>
      </c>
      <c r="G187" s="590"/>
      <c r="H187" s="590"/>
      <c r="I187" s="590"/>
      <c r="J187" s="597"/>
      <c r="K187" s="598"/>
      <c r="L187" s="599"/>
    </row>
    <row r="188" spans="2:11" s="563" customFormat="1" ht="17.25" customHeight="1" thickBot="1">
      <c r="B188" s="564"/>
      <c r="C188" s="565"/>
      <c r="E188" s="564"/>
      <c r="I188" s="565" t="s">
        <v>420</v>
      </c>
      <c r="K188" s="566"/>
    </row>
    <row r="189" spans="1:11" s="568" customFormat="1" ht="14.25" customHeight="1">
      <c r="A189" s="964" t="s">
        <v>518</v>
      </c>
      <c r="B189" s="940" t="s">
        <v>425</v>
      </c>
      <c r="C189" s="949" t="s">
        <v>519</v>
      </c>
      <c r="D189" s="940" t="s">
        <v>520</v>
      </c>
      <c r="E189" s="943" t="s">
        <v>521</v>
      </c>
      <c r="F189" s="944"/>
      <c r="G189" s="952" t="s">
        <v>522</v>
      </c>
      <c r="H189" s="953"/>
      <c r="I189" s="954"/>
      <c r="J189" s="567"/>
      <c r="K189" s="566"/>
    </row>
    <row r="190" spans="1:11" s="568" customFormat="1" ht="14.25" customHeight="1">
      <c r="A190" s="965"/>
      <c r="B190" s="941"/>
      <c r="C190" s="950"/>
      <c r="D190" s="941"/>
      <c r="E190" s="945"/>
      <c r="F190" s="946"/>
      <c r="G190" s="955"/>
      <c r="H190" s="956"/>
      <c r="I190" s="957"/>
      <c r="J190" s="569"/>
      <c r="K190" s="566"/>
    </row>
    <row r="191" spans="1:11" s="568" customFormat="1" ht="17.25" customHeight="1">
      <c r="A191" s="965"/>
      <c r="B191" s="941"/>
      <c r="C191" s="950"/>
      <c r="D191" s="941"/>
      <c r="E191" s="945"/>
      <c r="F191" s="946"/>
      <c r="G191" s="958" t="s">
        <v>11</v>
      </c>
      <c r="H191" s="958" t="s">
        <v>12</v>
      </c>
      <c r="I191" s="960" t="s">
        <v>13</v>
      </c>
      <c r="J191" s="570" t="s">
        <v>436</v>
      </c>
      <c r="K191" s="566"/>
    </row>
    <row r="192" spans="1:11" s="568" customFormat="1" ht="9" customHeight="1" thickBot="1">
      <c r="A192" s="966"/>
      <c r="B192" s="942"/>
      <c r="C192" s="951"/>
      <c r="D192" s="942"/>
      <c r="E192" s="947"/>
      <c r="F192" s="948"/>
      <c r="G192" s="959"/>
      <c r="H192" s="959"/>
      <c r="I192" s="961"/>
      <c r="J192" s="571"/>
      <c r="K192" s="566"/>
    </row>
    <row r="193" spans="1:11" s="577" customFormat="1" ht="9" customHeight="1">
      <c r="A193" s="572">
        <v>1</v>
      </c>
      <c r="B193" s="572">
        <v>2</v>
      </c>
      <c r="C193" s="573">
        <v>3</v>
      </c>
      <c r="D193" s="572">
        <v>4</v>
      </c>
      <c r="E193" s="939">
        <v>5</v>
      </c>
      <c r="F193" s="939"/>
      <c r="G193" s="612">
        <v>6</v>
      </c>
      <c r="H193" s="612">
        <v>7</v>
      </c>
      <c r="I193" s="612">
        <v>8</v>
      </c>
      <c r="J193" s="575">
        <v>10</v>
      </c>
      <c r="K193" s="576"/>
    </row>
    <row r="194" spans="1:11" s="582" customFormat="1" ht="15.75" customHeight="1">
      <c r="A194" s="973" t="s">
        <v>52</v>
      </c>
      <c r="B194" s="980" t="s">
        <v>62</v>
      </c>
      <c r="C194" s="979" t="s">
        <v>15</v>
      </c>
      <c r="D194" s="978" t="s">
        <v>444</v>
      </c>
      <c r="E194" s="578" t="s">
        <v>16</v>
      </c>
      <c r="F194" s="579">
        <f>SUM(F195:F198)</f>
        <v>150000</v>
      </c>
      <c r="G194" s="580">
        <v>0</v>
      </c>
      <c r="H194" s="580">
        <v>0</v>
      </c>
      <c r="I194" s="580">
        <f>SUM(I195:I198)</f>
        <v>150000</v>
      </c>
      <c r="J194" s="579"/>
      <c r="K194" s="581"/>
    </row>
    <row r="195" spans="1:11" s="582" customFormat="1" ht="15" customHeight="1">
      <c r="A195" s="974"/>
      <c r="B195" s="980"/>
      <c r="C195" s="979"/>
      <c r="D195" s="978"/>
      <c r="E195" s="583" t="s">
        <v>17</v>
      </c>
      <c r="F195" s="585">
        <f>I195</f>
        <v>0</v>
      </c>
      <c r="G195" s="610"/>
      <c r="H195" s="585"/>
      <c r="I195" s="610"/>
      <c r="J195" s="579"/>
      <c r="K195" s="581"/>
    </row>
    <row r="196" spans="1:11" s="582" customFormat="1" ht="15" customHeight="1">
      <c r="A196" s="974"/>
      <c r="B196" s="980"/>
      <c r="C196" s="979"/>
      <c r="D196" s="978"/>
      <c r="E196" s="583" t="s">
        <v>18</v>
      </c>
      <c r="F196" s="585">
        <f>I196</f>
        <v>10000</v>
      </c>
      <c r="G196" s="586"/>
      <c r="H196" s="585"/>
      <c r="I196" s="586">
        <v>10000</v>
      </c>
      <c r="J196" s="579"/>
      <c r="K196" s="581"/>
    </row>
    <row r="197" spans="1:11" s="582" customFormat="1" ht="15" customHeight="1">
      <c r="A197" s="974"/>
      <c r="B197" s="980"/>
      <c r="C197" s="979"/>
      <c r="D197" s="978"/>
      <c r="E197" s="583" t="s">
        <v>19</v>
      </c>
      <c r="F197" s="585">
        <f>I197</f>
        <v>140000</v>
      </c>
      <c r="G197" s="586"/>
      <c r="H197" s="585"/>
      <c r="I197" s="586">
        <v>140000</v>
      </c>
      <c r="J197" s="579"/>
      <c r="K197" s="581"/>
    </row>
    <row r="198" spans="1:11" s="582" customFormat="1" ht="15" customHeight="1">
      <c r="A198" s="974"/>
      <c r="B198" s="980"/>
      <c r="C198" s="979"/>
      <c r="D198" s="978"/>
      <c r="E198" s="587" t="s">
        <v>20</v>
      </c>
      <c r="F198" s="585">
        <f>I198</f>
        <v>0</v>
      </c>
      <c r="G198" s="590"/>
      <c r="H198" s="589"/>
      <c r="I198" s="590"/>
      <c r="J198" s="579"/>
      <c r="K198" s="581"/>
    </row>
    <row r="199" spans="1:11" s="582" customFormat="1" ht="18.75" customHeight="1">
      <c r="A199" s="974"/>
      <c r="B199" s="980" t="s">
        <v>63</v>
      </c>
      <c r="C199" s="979" t="s">
        <v>15</v>
      </c>
      <c r="D199" s="991" t="s">
        <v>64</v>
      </c>
      <c r="E199" s="578" t="s">
        <v>16</v>
      </c>
      <c r="F199" s="579">
        <v>1100000</v>
      </c>
      <c r="G199" s="580">
        <v>150000</v>
      </c>
      <c r="H199" s="580"/>
      <c r="I199" s="580"/>
      <c r="J199" s="585"/>
      <c r="K199" s="581"/>
    </row>
    <row r="200" spans="1:11" s="582" customFormat="1" ht="15" customHeight="1">
      <c r="A200" s="974"/>
      <c r="B200" s="980"/>
      <c r="C200" s="979"/>
      <c r="D200" s="991"/>
      <c r="E200" s="583" t="s">
        <v>17</v>
      </c>
      <c r="F200" s="585">
        <f>G200+H200+I200</f>
        <v>0</v>
      </c>
      <c r="G200" s="610"/>
      <c r="H200" s="610"/>
      <c r="I200" s="610"/>
      <c r="J200" s="585"/>
      <c r="K200" s="581"/>
    </row>
    <row r="201" spans="1:11" s="582" customFormat="1" ht="15" customHeight="1">
      <c r="A201" s="974"/>
      <c r="B201" s="980"/>
      <c r="C201" s="979"/>
      <c r="D201" s="991"/>
      <c r="E201" s="583" t="s">
        <v>18</v>
      </c>
      <c r="F201" s="585">
        <v>950000</v>
      </c>
      <c r="G201" s="586"/>
      <c r="H201" s="586"/>
      <c r="I201" s="586"/>
      <c r="J201" s="585"/>
      <c r="K201" s="581"/>
    </row>
    <row r="202" spans="1:11" s="582" customFormat="1" ht="15" customHeight="1">
      <c r="A202" s="974"/>
      <c r="B202" s="980"/>
      <c r="C202" s="979"/>
      <c r="D202" s="991"/>
      <c r="E202" s="583" t="s">
        <v>19</v>
      </c>
      <c r="F202" s="585">
        <v>150000</v>
      </c>
      <c r="G202" s="586">
        <v>150000</v>
      </c>
      <c r="H202" s="585"/>
      <c r="I202" s="586"/>
      <c r="J202" s="585"/>
      <c r="K202" s="581"/>
    </row>
    <row r="203" spans="1:11" s="582" customFormat="1" ht="15" customHeight="1">
      <c r="A203" s="975"/>
      <c r="B203" s="980"/>
      <c r="C203" s="979"/>
      <c r="D203" s="991"/>
      <c r="E203" s="587" t="s">
        <v>20</v>
      </c>
      <c r="F203" s="589">
        <f>G203+H203+I203</f>
        <v>0</v>
      </c>
      <c r="G203" s="590"/>
      <c r="H203" s="589"/>
      <c r="I203" s="590"/>
      <c r="J203" s="585"/>
      <c r="K203" s="581"/>
    </row>
    <row r="204" spans="1:11" s="582" customFormat="1" ht="15.75" customHeight="1" hidden="1">
      <c r="A204" s="613"/>
      <c r="B204" s="980" t="s">
        <v>65</v>
      </c>
      <c r="C204" s="979" t="s">
        <v>15</v>
      </c>
      <c r="D204" s="978" t="s">
        <v>464</v>
      </c>
      <c r="E204" s="578" t="s">
        <v>16</v>
      </c>
      <c r="F204" s="579">
        <v>0</v>
      </c>
      <c r="G204" s="580">
        <f>SUM(G205:G208)</f>
        <v>0</v>
      </c>
      <c r="H204" s="580">
        <v>0</v>
      </c>
      <c r="I204" s="580">
        <v>0</v>
      </c>
      <c r="J204" s="579"/>
      <c r="K204" s="581"/>
    </row>
    <row r="205" spans="1:11" s="582" customFormat="1" ht="15" customHeight="1" hidden="1">
      <c r="A205" s="613"/>
      <c r="B205" s="980"/>
      <c r="C205" s="979"/>
      <c r="D205" s="978"/>
      <c r="E205" s="583" t="s">
        <v>17</v>
      </c>
      <c r="F205" s="585">
        <f>G205+H205+I205</f>
        <v>0</v>
      </c>
      <c r="G205" s="610"/>
      <c r="H205" s="585">
        <v>0</v>
      </c>
      <c r="I205" s="610">
        <v>0</v>
      </c>
      <c r="J205" s="579"/>
      <c r="K205" s="581"/>
    </row>
    <row r="206" spans="1:11" s="582" customFormat="1" ht="15" customHeight="1" hidden="1">
      <c r="A206" s="613"/>
      <c r="B206" s="980"/>
      <c r="C206" s="979"/>
      <c r="D206" s="978"/>
      <c r="E206" s="583" t="s">
        <v>18</v>
      </c>
      <c r="F206" s="585">
        <v>0</v>
      </c>
      <c r="G206" s="586">
        <v>0</v>
      </c>
      <c r="H206" s="585">
        <v>0</v>
      </c>
      <c r="I206" s="586">
        <v>0</v>
      </c>
      <c r="J206" s="579"/>
      <c r="K206" s="581"/>
    </row>
    <row r="207" spans="1:11" s="582" customFormat="1" ht="15" customHeight="1" hidden="1">
      <c r="A207" s="613"/>
      <c r="B207" s="980"/>
      <c r="C207" s="979"/>
      <c r="D207" s="978"/>
      <c r="E207" s="583" t="s">
        <v>19</v>
      </c>
      <c r="F207" s="585">
        <v>0</v>
      </c>
      <c r="G207" s="586"/>
      <c r="H207" s="585">
        <v>0</v>
      </c>
      <c r="I207" s="586">
        <v>0</v>
      </c>
      <c r="J207" s="579"/>
      <c r="K207" s="581"/>
    </row>
    <row r="208" spans="1:11" s="582" customFormat="1" ht="15" customHeight="1" hidden="1">
      <c r="A208" s="613"/>
      <c r="B208" s="980"/>
      <c r="C208" s="979"/>
      <c r="D208" s="978"/>
      <c r="E208" s="587" t="s">
        <v>20</v>
      </c>
      <c r="F208" s="589">
        <f>G208+H208+I208</f>
        <v>0</v>
      </c>
      <c r="G208" s="590"/>
      <c r="H208" s="589">
        <v>0</v>
      </c>
      <c r="I208" s="590">
        <v>0</v>
      </c>
      <c r="J208" s="579"/>
      <c r="K208" s="581"/>
    </row>
    <row r="209" spans="1:11" s="582" customFormat="1" ht="15.75" customHeight="1" hidden="1" thickBot="1">
      <c r="A209" s="613"/>
      <c r="B209" s="980" t="s">
        <v>73</v>
      </c>
      <c r="C209" s="979" t="s">
        <v>15</v>
      </c>
      <c r="D209" s="991" t="s">
        <v>35</v>
      </c>
      <c r="E209" s="578" t="s">
        <v>16</v>
      </c>
      <c r="F209" s="579">
        <v>0</v>
      </c>
      <c r="G209" s="580">
        <v>0</v>
      </c>
      <c r="H209" s="580">
        <f>SUM(H210:H213)</f>
        <v>0</v>
      </c>
      <c r="I209" s="580">
        <f>SUM(I210:I213)</f>
        <v>0</v>
      </c>
      <c r="J209" s="607"/>
      <c r="K209" s="581"/>
    </row>
    <row r="210" spans="1:11" s="582" customFormat="1" ht="15" customHeight="1" hidden="1">
      <c r="A210" s="613"/>
      <c r="B210" s="980"/>
      <c r="C210" s="979"/>
      <c r="D210" s="991"/>
      <c r="E210" s="583" t="s">
        <v>17</v>
      </c>
      <c r="F210" s="585">
        <v>0</v>
      </c>
      <c r="G210" s="610">
        <v>0</v>
      </c>
      <c r="H210" s="585"/>
      <c r="I210" s="610"/>
      <c r="J210" s="579"/>
      <c r="K210" s="581"/>
    </row>
    <row r="211" spans="1:11" s="582" customFormat="1" ht="15" customHeight="1" hidden="1">
      <c r="A211" s="613"/>
      <c r="B211" s="980"/>
      <c r="C211" s="979"/>
      <c r="D211" s="991"/>
      <c r="E211" s="583" t="s">
        <v>18</v>
      </c>
      <c r="F211" s="585">
        <v>0</v>
      </c>
      <c r="G211" s="586">
        <v>0</v>
      </c>
      <c r="H211" s="585"/>
      <c r="I211" s="586"/>
      <c r="J211" s="579"/>
      <c r="K211" s="581"/>
    </row>
    <row r="212" spans="1:11" s="582" customFormat="1" ht="15" customHeight="1" hidden="1">
      <c r="A212" s="613"/>
      <c r="B212" s="980"/>
      <c r="C212" s="979"/>
      <c r="D212" s="991"/>
      <c r="E212" s="583" t="s">
        <v>19</v>
      </c>
      <c r="F212" s="585">
        <v>0</v>
      </c>
      <c r="G212" s="586">
        <v>0</v>
      </c>
      <c r="H212" s="585"/>
      <c r="I212" s="586"/>
      <c r="J212" s="579"/>
      <c r="K212" s="581"/>
    </row>
    <row r="213" spans="1:11" s="582" customFormat="1" ht="15" customHeight="1" hidden="1">
      <c r="A213" s="614"/>
      <c r="B213" s="980"/>
      <c r="C213" s="979"/>
      <c r="D213" s="991"/>
      <c r="E213" s="587" t="s">
        <v>20</v>
      </c>
      <c r="F213" s="589">
        <v>0</v>
      </c>
      <c r="G213" s="590">
        <v>0</v>
      </c>
      <c r="H213" s="589"/>
      <c r="I213" s="590"/>
      <c r="J213" s="579"/>
      <c r="K213" s="581"/>
    </row>
    <row r="214" spans="1:11" s="582" customFormat="1" ht="15" customHeight="1" hidden="1">
      <c r="A214" s="615"/>
      <c r="B214" s="601"/>
      <c r="C214" s="602"/>
      <c r="D214" s="603"/>
      <c r="E214" s="592"/>
      <c r="F214" s="585"/>
      <c r="G214" s="585"/>
      <c r="H214" s="585"/>
      <c r="I214" s="585"/>
      <c r="J214" s="585"/>
      <c r="K214" s="581"/>
    </row>
    <row r="215" spans="1:11" s="582" customFormat="1" ht="15" customHeight="1" hidden="1">
      <c r="A215" s="615"/>
      <c r="B215" s="601"/>
      <c r="C215" s="602"/>
      <c r="D215" s="603"/>
      <c r="E215" s="592"/>
      <c r="F215" s="585"/>
      <c r="G215" s="585"/>
      <c r="H215" s="585"/>
      <c r="I215" s="585"/>
      <c r="J215" s="585"/>
      <c r="K215" s="581"/>
    </row>
    <row r="216" spans="1:11" s="582" customFormat="1" ht="15" customHeight="1" hidden="1">
      <c r="A216" s="615"/>
      <c r="B216" s="601"/>
      <c r="C216" s="602"/>
      <c r="D216" s="603"/>
      <c r="E216" s="592"/>
      <c r="F216" s="585"/>
      <c r="G216" s="585"/>
      <c r="H216" s="585"/>
      <c r="I216" s="585"/>
      <c r="J216" s="585"/>
      <c r="K216" s="581"/>
    </row>
    <row r="217" spans="1:11" s="582" customFormat="1" ht="15.75" customHeight="1" hidden="1" thickBot="1">
      <c r="A217" s="981" t="s">
        <v>52</v>
      </c>
      <c r="B217" s="980" t="s">
        <v>66</v>
      </c>
      <c r="C217" s="979" t="s">
        <v>15</v>
      </c>
      <c r="D217" s="990">
        <v>2009</v>
      </c>
      <c r="E217" s="578" t="s">
        <v>16</v>
      </c>
      <c r="F217" s="579">
        <v>0</v>
      </c>
      <c r="G217" s="580">
        <v>0</v>
      </c>
      <c r="H217" s="580">
        <f>SUM(H218:H221)</f>
        <v>0</v>
      </c>
      <c r="I217" s="580">
        <f>SUM(I218:I221)</f>
        <v>0</v>
      </c>
      <c r="J217" s="607"/>
      <c r="K217" s="581"/>
    </row>
    <row r="218" spans="1:11" s="582" customFormat="1" ht="15" customHeight="1" hidden="1">
      <c r="A218" s="981"/>
      <c r="B218" s="980"/>
      <c r="C218" s="979"/>
      <c r="D218" s="991"/>
      <c r="E218" s="608" t="s">
        <v>17</v>
      </c>
      <c r="F218" s="609">
        <f>G218+H218+I218</f>
        <v>0</v>
      </c>
      <c r="G218" s="610">
        <v>0</v>
      </c>
      <c r="H218" s="610"/>
      <c r="I218" s="610"/>
      <c r="J218" s="579"/>
      <c r="K218" s="581"/>
    </row>
    <row r="219" spans="1:11" s="582" customFormat="1" ht="15" customHeight="1" hidden="1">
      <c r="A219" s="981"/>
      <c r="B219" s="980"/>
      <c r="C219" s="979"/>
      <c r="D219" s="991"/>
      <c r="E219" s="583" t="s">
        <v>18</v>
      </c>
      <c r="F219" s="585">
        <v>0</v>
      </c>
      <c r="G219" s="586">
        <v>0</v>
      </c>
      <c r="H219" s="586"/>
      <c r="I219" s="586"/>
      <c r="J219" s="579"/>
      <c r="K219" s="581"/>
    </row>
    <row r="220" spans="1:11" s="582" customFormat="1" ht="15" customHeight="1" hidden="1">
      <c r="A220" s="981"/>
      <c r="B220" s="980"/>
      <c r="C220" s="979"/>
      <c r="D220" s="991"/>
      <c r="E220" s="583" t="s">
        <v>19</v>
      </c>
      <c r="F220" s="585">
        <v>0</v>
      </c>
      <c r="G220" s="586">
        <v>0</v>
      </c>
      <c r="H220" s="586"/>
      <c r="I220" s="586"/>
      <c r="J220" s="579"/>
      <c r="K220" s="581"/>
    </row>
    <row r="221" spans="1:11" s="582" customFormat="1" ht="15" customHeight="1" hidden="1">
      <c r="A221" s="981"/>
      <c r="B221" s="980"/>
      <c r="C221" s="979"/>
      <c r="D221" s="991"/>
      <c r="E221" s="587" t="s">
        <v>20</v>
      </c>
      <c r="F221" s="589">
        <f>G221+H221+I221</f>
        <v>0</v>
      </c>
      <c r="G221" s="590">
        <v>0</v>
      </c>
      <c r="H221" s="590"/>
      <c r="I221" s="590"/>
      <c r="J221" s="579"/>
      <c r="K221" s="581"/>
    </row>
    <row r="222" spans="1:11" s="582" customFormat="1" ht="15.75" customHeight="1" thickBot="1">
      <c r="A222" s="973" t="s">
        <v>67</v>
      </c>
      <c r="B222" s="927" t="s">
        <v>68</v>
      </c>
      <c r="C222" s="962" t="s">
        <v>15</v>
      </c>
      <c r="D222" s="936" t="s">
        <v>487</v>
      </c>
      <c r="E222" s="587" t="s">
        <v>16</v>
      </c>
      <c r="F222" s="588">
        <f>SUM(F223:F226)</f>
        <v>800000</v>
      </c>
      <c r="G222" s="588"/>
      <c r="H222" s="589">
        <v>610900</v>
      </c>
      <c r="I222" s="590">
        <f>SUM(I223:I226)</f>
        <v>0</v>
      </c>
      <c r="J222" s="616">
        <v>26400</v>
      </c>
      <c r="K222" s="581"/>
    </row>
    <row r="223" spans="1:11" s="582" customFormat="1" ht="15" customHeight="1">
      <c r="A223" s="974"/>
      <c r="B223" s="928"/>
      <c r="C223" s="963"/>
      <c r="D223" s="970"/>
      <c r="E223" s="608" t="s">
        <v>17</v>
      </c>
      <c r="F223" s="594">
        <v>400000</v>
      </c>
      <c r="G223" s="584"/>
      <c r="H223" s="585">
        <v>400000</v>
      </c>
      <c r="I223" s="610"/>
      <c r="J223" s="579"/>
      <c r="K223" s="581"/>
    </row>
    <row r="224" spans="1:11" s="582" customFormat="1" ht="15" customHeight="1">
      <c r="A224" s="974"/>
      <c r="B224" s="928"/>
      <c r="C224" s="963"/>
      <c r="D224" s="970"/>
      <c r="E224" s="583" t="s">
        <v>18</v>
      </c>
      <c r="F224" s="584">
        <v>92100</v>
      </c>
      <c r="G224" s="584"/>
      <c r="H224" s="585"/>
      <c r="I224" s="586"/>
      <c r="J224" s="579"/>
      <c r="K224" s="581"/>
    </row>
    <row r="225" spans="1:11" s="582" customFormat="1" ht="15" customHeight="1">
      <c r="A225" s="974"/>
      <c r="B225" s="928"/>
      <c r="C225" s="963"/>
      <c r="D225" s="970"/>
      <c r="E225" s="583" t="s">
        <v>19</v>
      </c>
      <c r="F225" s="584">
        <v>307900</v>
      </c>
      <c r="G225" s="584"/>
      <c r="H225" s="585">
        <v>210900</v>
      </c>
      <c r="I225" s="586"/>
      <c r="J225" s="579"/>
      <c r="K225" s="581"/>
    </row>
    <row r="226" spans="1:11" s="582" customFormat="1" ht="15" customHeight="1">
      <c r="A226" s="974"/>
      <c r="B226" s="929"/>
      <c r="C226" s="972"/>
      <c r="D226" s="971"/>
      <c r="E226" s="587" t="s">
        <v>20</v>
      </c>
      <c r="F226" s="588">
        <f>G226+H226+I226</f>
        <v>0</v>
      </c>
      <c r="G226" s="588"/>
      <c r="H226" s="589"/>
      <c r="I226" s="590"/>
      <c r="J226" s="579"/>
      <c r="K226" s="581"/>
    </row>
    <row r="227" spans="1:11" s="582" customFormat="1" ht="15" customHeight="1">
      <c r="A227" s="974"/>
      <c r="B227" s="927" t="s">
        <v>72</v>
      </c>
      <c r="C227" s="962" t="s">
        <v>15</v>
      </c>
      <c r="D227" s="936" t="s">
        <v>441</v>
      </c>
      <c r="E227" s="587" t="s">
        <v>16</v>
      </c>
      <c r="F227" s="588">
        <f>SUM(F228:F231)</f>
        <v>122716</v>
      </c>
      <c r="G227" s="588">
        <f>G229</f>
        <v>7580</v>
      </c>
      <c r="H227" s="589">
        <f>SUM(H228:H231)</f>
        <v>0</v>
      </c>
      <c r="I227" s="590">
        <f>SUM(I228:I231)</f>
        <v>0</v>
      </c>
      <c r="J227" s="584"/>
      <c r="K227" s="581"/>
    </row>
    <row r="228" spans="1:11" s="582" customFormat="1" ht="15" customHeight="1">
      <c r="A228" s="974"/>
      <c r="B228" s="928"/>
      <c r="C228" s="963"/>
      <c r="D228" s="970"/>
      <c r="E228" s="608" t="s">
        <v>17</v>
      </c>
      <c r="F228" s="594">
        <f>G228+H228+I228</f>
        <v>0</v>
      </c>
      <c r="G228" s="584"/>
      <c r="H228" s="585"/>
      <c r="I228" s="610"/>
      <c r="J228" s="584"/>
      <c r="K228" s="581"/>
    </row>
    <row r="229" spans="1:11" s="582" customFormat="1" ht="15" customHeight="1">
      <c r="A229" s="974"/>
      <c r="B229" s="928"/>
      <c r="C229" s="963"/>
      <c r="D229" s="970"/>
      <c r="E229" s="583" t="s">
        <v>18</v>
      </c>
      <c r="F229" s="584">
        <f>122716-F231-F230</f>
        <v>16016</v>
      </c>
      <c r="G229" s="584">
        <v>7580</v>
      </c>
      <c r="H229" s="585"/>
      <c r="I229" s="586"/>
      <c r="J229" s="584"/>
      <c r="K229" s="581"/>
    </row>
    <row r="230" spans="1:11" s="582" customFormat="1" ht="15" customHeight="1">
      <c r="A230" s="974"/>
      <c r="B230" s="928"/>
      <c r="C230" s="963"/>
      <c r="D230" s="970"/>
      <c r="E230" s="583" t="s">
        <v>19</v>
      </c>
      <c r="F230" s="584">
        <v>80300</v>
      </c>
      <c r="G230" s="584"/>
      <c r="H230" s="585"/>
      <c r="I230" s="586"/>
      <c r="J230" s="584"/>
      <c r="K230" s="581"/>
    </row>
    <row r="231" spans="1:11" s="582" customFormat="1" ht="15" customHeight="1">
      <c r="A231" s="975"/>
      <c r="B231" s="929"/>
      <c r="C231" s="972"/>
      <c r="D231" s="971"/>
      <c r="E231" s="587" t="s">
        <v>20</v>
      </c>
      <c r="F231" s="588">
        <v>26400</v>
      </c>
      <c r="G231" s="588"/>
      <c r="H231" s="589"/>
      <c r="I231" s="590"/>
      <c r="J231" s="584"/>
      <c r="K231" s="581"/>
    </row>
    <row r="232" spans="1:11" s="582" customFormat="1" ht="19.5" customHeight="1" thickBot="1">
      <c r="A232" s="973" t="s">
        <v>69</v>
      </c>
      <c r="B232" s="927" t="s">
        <v>70</v>
      </c>
      <c r="C232" s="962" t="s">
        <v>15</v>
      </c>
      <c r="D232" s="936">
        <v>2012</v>
      </c>
      <c r="E232" s="578" t="s">
        <v>16</v>
      </c>
      <c r="F232" s="579">
        <f>SUM(F233:F236)</f>
        <v>10000000</v>
      </c>
      <c r="G232" s="580"/>
      <c r="H232" s="591">
        <f>SUM(H233:H236)</f>
        <v>0</v>
      </c>
      <c r="I232" s="580">
        <v>10000000</v>
      </c>
      <c r="J232" s="616">
        <v>26400</v>
      </c>
      <c r="K232" s="581"/>
    </row>
    <row r="233" spans="1:11" s="582" customFormat="1" ht="15" customHeight="1">
      <c r="A233" s="974"/>
      <c r="B233" s="928"/>
      <c r="C233" s="963"/>
      <c r="D233" s="937"/>
      <c r="E233" s="583" t="s">
        <v>17</v>
      </c>
      <c r="F233" s="585">
        <f>G233+H233+I233</f>
        <v>0</v>
      </c>
      <c r="G233" s="586"/>
      <c r="H233" s="585"/>
      <c r="I233" s="610"/>
      <c r="J233" s="579"/>
      <c r="K233" s="581"/>
    </row>
    <row r="234" spans="1:11" s="582" customFormat="1" ht="15" customHeight="1">
      <c r="A234" s="974"/>
      <c r="B234" s="928"/>
      <c r="C234" s="963"/>
      <c r="D234" s="937"/>
      <c r="E234" s="583" t="s">
        <v>18</v>
      </c>
      <c r="F234" s="585">
        <f>G234+H234+I234</f>
        <v>0</v>
      </c>
      <c r="G234" s="586"/>
      <c r="H234" s="585"/>
      <c r="I234" s="586"/>
      <c r="J234" s="579"/>
      <c r="K234" s="581"/>
    </row>
    <row r="235" spans="1:11" s="582" customFormat="1" ht="15" customHeight="1">
      <c r="A235" s="974"/>
      <c r="B235" s="928"/>
      <c r="C235" s="963"/>
      <c r="D235" s="937"/>
      <c r="E235" s="583" t="s">
        <v>19</v>
      </c>
      <c r="F235" s="585">
        <f>G235+H235+I235</f>
        <v>0</v>
      </c>
      <c r="G235" s="586"/>
      <c r="H235" s="585"/>
      <c r="I235" s="586"/>
      <c r="J235" s="579"/>
      <c r="K235" s="581"/>
    </row>
    <row r="236" spans="1:11" s="582" customFormat="1" ht="15" customHeight="1">
      <c r="A236" s="974"/>
      <c r="B236" s="929"/>
      <c r="C236" s="972"/>
      <c r="D236" s="938"/>
      <c r="E236" s="587" t="s">
        <v>20</v>
      </c>
      <c r="F236" s="589">
        <f>G236+H236+I236</f>
        <v>10000000</v>
      </c>
      <c r="G236" s="590"/>
      <c r="H236" s="589"/>
      <c r="I236" s="590">
        <v>10000000</v>
      </c>
      <c r="J236" s="579"/>
      <c r="K236" s="581"/>
    </row>
    <row r="237" spans="1:11" s="582" customFormat="1" ht="20.25" customHeight="1" hidden="1" thickBot="1">
      <c r="A237" s="974"/>
      <c r="B237" s="927" t="s">
        <v>71</v>
      </c>
      <c r="C237" s="962" t="s">
        <v>15</v>
      </c>
      <c r="D237" s="936">
        <v>2010</v>
      </c>
      <c r="E237" s="578" t="s">
        <v>16</v>
      </c>
      <c r="F237" s="591">
        <v>0</v>
      </c>
      <c r="G237" s="580"/>
      <c r="H237" s="591">
        <v>0</v>
      </c>
      <c r="I237" s="580">
        <f>SUM(I238:I241)</f>
        <v>0</v>
      </c>
      <c r="J237" s="616">
        <v>26400</v>
      </c>
      <c r="K237" s="581"/>
    </row>
    <row r="238" spans="1:11" s="582" customFormat="1" ht="15" customHeight="1" hidden="1">
      <c r="A238" s="974"/>
      <c r="B238" s="928"/>
      <c r="C238" s="963"/>
      <c r="D238" s="937"/>
      <c r="E238" s="583" t="s">
        <v>17</v>
      </c>
      <c r="F238" s="585">
        <f>G238+H238+I238</f>
        <v>0</v>
      </c>
      <c r="G238" s="586"/>
      <c r="H238" s="585">
        <v>0</v>
      </c>
      <c r="I238" s="586"/>
      <c r="J238" s="579"/>
      <c r="K238" s="581"/>
    </row>
    <row r="239" spans="1:11" s="582" customFormat="1" ht="15" customHeight="1" hidden="1">
      <c r="A239" s="974"/>
      <c r="B239" s="928"/>
      <c r="C239" s="963"/>
      <c r="D239" s="937"/>
      <c r="E239" s="583" t="s">
        <v>18</v>
      </c>
      <c r="F239" s="585">
        <f>G239+H239+I239</f>
        <v>0</v>
      </c>
      <c r="G239" s="586"/>
      <c r="H239" s="585">
        <v>0</v>
      </c>
      <c r="I239" s="586"/>
      <c r="J239" s="579"/>
      <c r="K239" s="581"/>
    </row>
    <row r="240" spans="1:11" s="582" customFormat="1" ht="15" customHeight="1" hidden="1">
      <c r="A240" s="974"/>
      <c r="B240" s="928"/>
      <c r="C240" s="963"/>
      <c r="D240" s="937"/>
      <c r="E240" s="583" t="s">
        <v>19</v>
      </c>
      <c r="F240" s="585">
        <f>G240+H240+I240</f>
        <v>0</v>
      </c>
      <c r="G240" s="586"/>
      <c r="H240" s="585">
        <v>0</v>
      </c>
      <c r="I240" s="586"/>
      <c r="J240" s="579"/>
      <c r="K240" s="581"/>
    </row>
    <row r="241" spans="1:11" s="582" customFormat="1" ht="0.75" customHeight="1" hidden="1">
      <c r="A241" s="975"/>
      <c r="B241" s="929"/>
      <c r="C241" s="972"/>
      <c r="D241" s="938"/>
      <c r="E241" s="587" t="s">
        <v>20</v>
      </c>
      <c r="F241" s="589">
        <v>0</v>
      </c>
      <c r="G241" s="590"/>
      <c r="H241" s="589">
        <v>0</v>
      </c>
      <c r="I241" s="590"/>
      <c r="J241" s="579"/>
      <c r="K241" s="581"/>
    </row>
    <row r="242" spans="1:11" s="582" customFormat="1" ht="20.25" customHeight="1" thickBot="1">
      <c r="A242" s="973"/>
      <c r="B242" s="982" t="s">
        <v>502</v>
      </c>
      <c r="C242" s="983"/>
      <c r="D242" s="984"/>
      <c r="E242" s="617" t="s">
        <v>16</v>
      </c>
      <c r="F242" s="618">
        <f>SUM(F243:F246)</f>
        <v>27399841</v>
      </c>
      <c r="G242" s="619">
        <f>SUM(G243:G246)</f>
        <v>6771441</v>
      </c>
      <c r="H242" s="619">
        <f>SUM(H243:H246)</f>
        <v>3511900</v>
      </c>
      <c r="I242" s="619">
        <f>SUM(I243:I246)</f>
        <v>17116500</v>
      </c>
      <c r="J242" s="616">
        <v>26400</v>
      </c>
      <c r="K242" s="581"/>
    </row>
    <row r="243" spans="1:11" s="582" customFormat="1" ht="21" customHeight="1">
      <c r="A243" s="974"/>
      <c r="B243" s="985"/>
      <c r="C243" s="986"/>
      <c r="D243" s="986"/>
      <c r="E243" s="608" t="s">
        <v>17</v>
      </c>
      <c r="F243" s="594">
        <f>G243+H243+I243</f>
        <v>7780000</v>
      </c>
      <c r="G243" s="579">
        <f>+G233+G223+G200+G184+G179+G158+G148+G143+G138+G128+G117+G112+G107+G100+G95+G90+G85+G69+G35+G30+G25+G20+G15+G10</f>
        <v>1915000</v>
      </c>
      <c r="H243" s="579">
        <f>+H233+H223+H200+H184+H179+H158+H148+H143+H138+H128+H117+H112+H107+H100+H95+H90+H85+H69+H35+H30+H25+H20+H15+H10</f>
        <v>1742000</v>
      </c>
      <c r="I243" s="579">
        <f>+I233+I223+I200+I184+I179+I158+I148+I143+I138+I128+I117+I112+I107+I100+I95+I90+I85+I69+I35+I30+I25+I20+I15+I10</f>
        <v>4123000</v>
      </c>
      <c r="J243" s="579"/>
      <c r="K243" s="581"/>
    </row>
    <row r="244" spans="1:11" s="582" customFormat="1" ht="21" customHeight="1">
      <c r="A244" s="974"/>
      <c r="B244" s="985"/>
      <c r="C244" s="986"/>
      <c r="D244" s="986"/>
      <c r="E244" s="578" t="s">
        <v>18</v>
      </c>
      <c r="F244" s="579">
        <f>G244+H244+I244</f>
        <v>1091941</v>
      </c>
      <c r="G244" s="579">
        <f>+G234+G224+G201+G185+G180+G159+G149+G144+G139+G129+G118+G113+G108+G101+G96+G91+G86+G70+G36+G31+G26+G21+G16+G11+G229</f>
        <v>154441</v>
      </c>
      <c r="H244" s="579">
        <f aca="true" t="shared" si="0" ref="H244:I246">+H234+H224+H201+H185+H180+H159+H149+H144+H139+H129+H118+H113+H108+H101+H96+H91+H86+H70+H36+H31+H26+H21+H16+H11</f>
        <v>428000</v>
      </c>
      <c r="I244" s="579">
        <f t="shared" si="0"/>
        <v>509500</v>
      </c>
      <c r="J244" s="579"/>
      <c r="K244" s="581"/>
    </row>
    <row r="245" spans="1:11" s="582" customFormat="1" ht="21" customHeight="1">
      <c r="A245" s="974"/>
      <c r="B245" s="985"/>
      <c r="C245" s="986"/>
      <c r="D245" s="986"/>
      <c r="E245" s="578" t="s">
        <v>19</v>
      </c>
      <c r="F245" s="579">
        <f>G245+H245+I245</f>
        <v>7373500</v>
      </c>
      <c r="G245" s="579">
        <f>+G235+G225+G202+G186+G181+G160+G150+G145+G140+G130+G119+G114+G109+G102+G97+G92+G87+G71+G37+G32+G27+G22+G17+G12</f>
        <v>3960600</v>
      </c>
      <c r="H245" s="579">
        <f t="shared" si="0"/>
        <v>1116900</v>
      </c>
      <c r="I245" s="579">
        <f t="shared" si="0"/>
        <v>2296000</v>
      </c>
      <c r="J245" s="579"/>
      <c r="K245" s="581"/>
    </row>
    <row r="246" spans="1:11" s="582" customFormat="1" ht="21" customHeight="1">
      <c r="A246" s="975"/>
      <c r="B246" s="987"/>
      <c r="C246" s="988"/>
      <c r="D246" s="989"/>
      <c r="E246" s="587" t="s">
        <v>20</v>
      </c>
      <c r="F246" s="589">
        <f>G246+H246+I246</f>
        <v>11154400</v>
      </c>
      <c r="G246" s="579">
        <f>+G236+G226+G203+G187+G182+G161+G151+G146+G141+G131+G120+G115+G110+G103+G98+G93+G88+G72+G38+G33+G28+G23+G18+G13</f>
        <v>741400</v>
      </c>
      <c r="H246" s="579">
        <f t="shared" si="0"/>
        <v>225000</v>
      </c>
      <c r="I246" s="579">
        <f t="shared" si="0"/>
        <v>10188000</v>
      </c>
      <c r="J246" s="579"/>
      <c r="K246" s="581"/>
    </row>
    <row r="247" spans="1:10" s="625" customFormat="1" ht="14.25" customHeight="1">
      <c r="A247" s="620"/>
      <c r="B247" s="621"/>
      <c r="C247" s="622"/>
      <c r="D247" s="621"/>
      <c r="E247" s="623"/>
      <c r="F247" s="623"/>
      <c r="G247" s="624">
        <f>G205+G210+G218+G223+G228+G233+G237</f>
        <v>0</v>
      </c>
      <c r="H247" s="624">
        <f>H205+H210+H218+H223+H228+H233+H237</f>
        <v>400000</v>
      </c>
      <c r="I247" s="624">
        <f>I205+I210+I218+I223+I228+I233+I237</f>
        <v>0</v>
      </c>
      <c r="J247" s="563"/>
    </row>
    <row r="248" spans="1:9" ht="18.75" customHeight="1">
      <c r="A248" s="626"/>
      <c r="B248" s="626"/>
      <c r="C248" s="626"/>
      <c r="D248" s="626"/>
      <c r="E248" s="627"/>
      <c r="F248" s="627"/>
      <c r="G248" s="624">
        <v>880</v>
      </c>
      <c r="H248" s="624">
        <f>H206+H211+H219+H224+H229+H234+H238</f>
        <v>0</v>
      </c>
      <c r="I248" s="624">
        <v>17</v>
      </c>
    </row>
    <row r="249" spans="1:9" ht="18.75" customHeight="1">
      <c r="A249" s="626"/>
      <c r="B249" s="626"/>
      <c r="C249" s="626"/>
      <c r="D249" s="626"/>
      <c r="E249" s="627"/>
      <c r="F249" s="627"/>
      <c r="G249" s="624">
        <f>G207+G212+G220+G225+G230+G235+G239</f>
        <v>0</v>
      </c>
      <c r="H249" s="624">
        <f>H207+H212+H220+H225+H230+H235+H239</f>
        <v>210900</v>
      </c>
      <c r="I249" s="624">
        <f>I207+I212+I220+I225+I230+I235+I239</f>
        <v>0</v>
      </c>
    </row>
    <row r="250" spans="1:9" ht="18.75" customHeight="1">
      <c r="A250" s="626"/>
      <c r="B250" s="626"/>
      <c r="C250" s="626"/>
      <c r="D250" s="626"/>
      <c r="E250" s="627"/>
      <c r="F250" s="626"/>
      <c r="G250" s="624">
        <f>G208+G213+G221+G226+G231+G236+G240</f>
        <v>0</v>
      </c>
      <c r="H250" s="624">
        <f>H208+H213+H221+H226+H231+H236+H240</f>
        <v>0</v>
      </c>
      <c r="I250" s="624">
        <f>I208+I213+I221+I226+I231+I236+I240</f>
        <v>10000000</v>
      </c>
    </row>
    <row r="251" spans="1:9" ht="18.75" customHeight="1">
      <c r="A251" s="626"/>
      <c r="B251" s="626"/>
      <c r="C251" s="626"/>
      <c r="D251" s="626"/>
      <c r="E251" s="627"/>
      <c r="F251" s="626"/>
      <c r="G251" s="626"/>
      <c r="H251" s="626"/>
      <c r="I251" s="626"/>
    </row>
  </sheetData>
  <mergeCells count="180">
    <mergeCell ref="A84:A98"/>
    <mergeCell ref="A116:A120"/>
    <mergeCell ref="A127:A141"/>
    <mergeCell ref="A189:A192"/>
    <mergeCell ref="A142:A187"/>
    <mergeCell ref="A122:A125"/>
    <mergeCell ref="A48:A67"/>
    <mergeCell ref="B232:B236"/>
    <mergeCell ref="C232:C236"/>
    <mergeCell ref="B199:B203"/>
    <mergeCell ref="C199:C203"/>
    <mergeCell ref="C217:C221"/>
    <mergeCell ref="B167:B171"/>
    <mergeCell ref="C167:C171"/>
    <mergeCell ref="A194:A203"/>
    <mergeCell ref="A68:A72"/>
    <mergeCell ref="D217:D221"/>
    <mergeCell ref="B204:B208"/>
    <mergeCell ref="C29:C33"/>
    <mergeCell ref="D29:D33"/>
    <mergeCell ref="B63:B67"/>
    <mergeCell ref="C63:C67"/>
    <mergeCell ref="D63:D67"/>
    <mergeCell ref="D209:D213"/>
    <mergeCell ref="D199:D203"/>
    <mergeCell ref="C204:C208"/>
    <mergeCell ref="A242:A246"/>
    <mergeCell ref="B242:D246"/>
    <mergeCell ref="B222:B226"/>
    <mergeCell ref="D222:D226"/>
    <mergeCell ref="C222:C226"/>
    <mergeCell ref="B237:B241"/>
    <mergeCell ref="C237:C241"/>
    <mergeCell ref="D237:D241"/>
    <mergeCell ref="D232:D236"/>
    <mergeCell ref="C227:C231"/>
    <mergeCell ref="D204:D208"/>
    <mergeCell ref="B178:B182"/>
    <mergeCell ref="C183:C187"/>
    <mergeCell ref="D178:D182"/>
    <mergeCell ref="D194:D198"/>
    <mergeCell ref="D183:D187"/>
    <mergeCell ref="C189:C192"/>
    <mergeCell ref="D189:D192"/>
    <mergeCell ref="C194:C198"/>
    <mergeCell ref="B183:B187"/>
    <mergeCell ref="C209:C213"/>
    <mergeCell ref="B173:B177"/>
    <mergeCell ref="C178:C182"/>
    <mergeCell ref="A232:A241"/>
    <mergeCell ref="A222:A231"/>
    <mergeCell ref="A217:A221"/>
    <mergeCell ref="B194:B198"/>
    <mergeCell ref="B227:B231"/>
    <mergeCell ref="B217:B221"/>
    <mergeCell ref="B209:B213"/>
    <mergeCell ref="D162:D166"/>
    <mergeCell ref="D167:D171"/>
    <mergeCell ref="D173:D177"/>
    <mergeCell ref="C173:C177"/>
    <mergeCell ref="D142:D146"/>
    <mergeCell ref="C142:C146"/>
    <mergeCell ref="D132:D136"/>
    <mergeCell ref="D137:D141"/>
    <mergeCell ref="D157:D161"/>
    <mergeCell ref="C157:C161"/>
    <mergeCell ref="B147:B151"/>
    <mergeCell ref="B157:B161"/>
    <mergeCell ref="B152:B156"/>
    <mergeCell ref="C152:C156"/>
    <mergeCell ref="D152:D156"/>
    <mergeCell ref="C147:C151"/>
    <mergeCell ref="D147:D151"/>
    <mergeCell ref="C39:C43"/>
    <mergeCell ref="D39:D43"/>
    <mergeCell ref="D53:D57"/>
    <mergeCell ref="D79:D83"/>
    <mergeCell ref="C58:C62"/>
    <mergeCell ref="D58:D62"/>
    <mergeCell ref="I6:I7"/>
    <mergeCell ref="B68:B72"/>
    <mergeCell ref="C19:C23"/>
    <mergeCell ref="C24:C28"/>
    <mergeCell ref="C4:C7"/>
    <mergeCell ref="E8:F8"/>
    <mergeCell ref="D19:D23"/>
    <mergeCell ref="D24:D28"/>
    <mergeCell ref="C48:C52"/>
    <mergeCell ref="C53:C57"/>
    <mergeCell ref="A1:I1"/>
    <mergeCell ref="C34:C38"/>
    <mergeCell ref="G4:I5"/>
    <mergeCell ref="G6:G7"/>
    <mergeCell ref="H6:H7"/>
    <mergeCell ref="E4:F7"/>
    <mergeCell ref="D9:D13"/>
    <mergeCell ref="B24:B28"/>
    <mergeCell ref="C9:C13"/>
    <mergeCell ref="D4:D7"/>
    <mergeCell ref="D34:D38"/>
    <mergeCell ref="D48:D52"/>
    <mergeCell ref="A111:A115"/>
    <mergeCell ref="D68:D72"/>
    <mergeCell ref="A106:A110"/>
    <mergeCell ref="D106:D110"/>
    <mergeCell ref="A99:A103"/>
    <mergeCell ref="D99:D103"/>
    <mergeCell ref="B39:B43"/>
    <mergeCell ref="B58:B62"/>
    <mergeCell ref="A4:A7"/>
    <mergeCell ref="B4:B7"/>
    <mergeCell ref="B19:B23"/>
    <mergeCell ref="B34:B38"/>
    <mergeCell ref="B9:B13"/>
    <mergeCell ref="B14:B18"/>
    <mergeCell ref="A9:A38"/>
    <mergeCell ref="B29:B33"/>
    <mergeCell ref="C14:C18"/>
    <mergeCell ref="D14:D18"/>
    <mergeCell ref="D227:D231"/>
    <mergeCell ref="B106:B110"/>
    <mergeCell ref="C106:C110"/>
    <mergeCell ref="B48:B52"/>
    <mergeCell ref="B53:B57"/>
    <mergeCell ref="B99:B103"/>
    <mergeCell ref="C99:C103"/>
    <mergeCell ref="C68:C72"/>
    <mergeCell ref="G76:G77"/>
    <mergeCell ref="B189:B192"/>
    <mergeCell ref="G74:I75"/>
    <mergeCell ref="E74:F77"/>
    <mergeCell ref="B74:B77"/>
    <mergeCell ref="H76:H77"/>
    <mergeCell ref="I76:I77"/>
    <mergeCell ref="E78:F78"/>
    <mergeCell ref="D89:D93"/>
    <mergeCell ref="B122:B125"/>
    <mergeCell ref="B116:B120"/>
    <mergeCell ref="A74:A77"/>
    <mergeCell ref="C74:C77"/>
    <mergeCell ref="D74:D77"/>
    <mergeCell ref="B84:B88"/>
    <mergeCell ref="C84:C88"/>
    <mergeCell ref="D84:D88"/>
    <mergeCell ref="C94:C98"/>
    <mergeCell ref="B89:B93"/>
    <mergeCell ref="C89:C93"/>
    <mergeCell ref="D94:D98"/>
    <mergeCell ref="B79:B83"/>
    <mergeCell ref="C79:C83"/>
    <mergeCell ref="D111:D115"/>
    <mergeCell ref="B111:B115"/>
    <mergeCell ref="B94:B98"/>
    <mergeCell ref="E193:F193"/>
    <mergeCell ref="G122:I123"/>
    <mergeCell ref="G124:G125"/>
    <mergeCell ref="H124:H125"/>
    <mergeCell ref="I124:I125"/>
    <mergeCell ref="E189:F192"/>
    <mergeCell ref="G189:I190"/>
    <mergeCell ref="G191:G192"/>
    <mergeCell ref="H191:H192"/>
    <mergeCell ref="I191:I192"/>
    <mergeCell ref="D127:D131"/>
    <mergeCell ref="E126:F126"/>
    <mergeCell ref="D116:D120"/>
    <mergeCell ref="C111:C115"/>
    <mergeCell ref="C116:C120"/>
    <mergeCell ref="D122:D125"/>
    <mergeCell ref="E122:F125"/>
    <mergeCell ref="C122:C125"/>
    <mergeCell ref="B127:B131"/>
    <mergeCell ref="C127:C131"/>
    <mergeCell ref="B132:B136"/>
    <mergeCell ref="C132:C136"/>
    <mergeCell ref="B142:B146"/>
    <mergeCell ref="B162:B166"/>
    <mergeCell ref="B137:B141"/>
    <mergeCell ref="C137:C141"/>
    <mergeCell ref="C162:C166"/>
  </mergeCells>
  <printOptions horizontalCentered="1"/>
  <pageMargins left="0.1968503937007874" right="0.15748031496062992" top="0.59" bottom="0.36" header="0.17" footer="0.11811023622047245"/>
  <pageSetup horizontalDpi="300" verticalDpi="300" orientation="landscape" paperSize="9" scale="85" r:id="rId1"/>
  <headerFooter alignWithMargins="0">
    <oddHeader>&amp;R&amp;"Arial,Pogrubiony"&amp;9Załącznik Nr &amp;A&amp;"Arial,Normalny"
do Uchwały Rady Gminy Miłkowice Nr LI/280/2010
z dnia 8 czerwca 2010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CW103"/>
  <sheetViews>
    <sheetView tabSelected="1" zoomScale="80" zoomScaleNormal="80" workbookViewId="0" topLeftCell="A58">
      <selection activeCell="A85" sqref="A1:L85"/>
    </sheetView>
  </sheetViews>
  <sheetFormatPr defaultColWidth="9.00390625" defaultRowHeight="12.75"/>
  <cols>
    <col min="1" max="1" width="3.625" style="788" customWidth="1"/>
    <col min="2" max="2" width="49.125" style="794" customWidth="1"/>
    <col min="3" max="3" width="11.125" style="795" customWidth="1"/>
    <col min="4" max="5" width="10.125" style="796" customWidth="1"/>
    <col min="6" max="6" width="24.125" style="796" customWidth="1"/>
    <col min="7" max="7" width="14.375" style="796" customWidth="1"/>
    <col min="8" max="8" width="17.00390625" style="796" customWidth="1"/>
    <col min="9" max="9" width="11.875" style="797" customWidth="1"/>
    <col min="10" max="10" width="9.25390625" style="796" bestFit="1" customWidth="1"/>
    <col min="11" max="11" width="9.125" style="796" customWidth="1"/>
    <col min="12" max="12" width="9.125" style="794" customWidth="1"/>
    <col min="13" max="13" width="9.125" style="791" customWidth="1"/>
    <col min="14" max="14" width="9.125" style="792" customWidth="1"/>
    <col min="15" max="16384" width="9.125" style="791" customWidth="1"/>
  </cols>
  <sheetData>
    <row r="1" spans="1:14" s="694" customFormat="1" ht="21" customHeight="1">
      <c r="A1" s="1012" t="s">
        <v>586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N1" s="695"/>
    </row>
    <row r="2" spans="1:14" s="694" customFormat="1" ht="9" customHeight="1" thickBot="1">
      <c r="A2" s="696"/>
      <c r="B2" s="696"/>
      <c r="C2" s="696"/>
      <c r="D2" s="696"/>
      <c r="E2" s="696"/>
      <c r="F2" s="696"/>
      <c r="G2" s="696"/>
      <c r="H2" s="696"/>
      <c r="I2" s="697"/>
      <c r="J2" s="696"/>
      <c r="K2" s="696"/>
      <c r="L2" s="698" t="s">
        <v>587</v>
      </c>
      <c r="N2" s="695"/>
    </row>
    <row r="3" spans="1:14" s="694" customFormat="1" ht="27.75" customHeight="1">
      <c r="A3" s="1013" t="s">
        <v>588</v>
      </c>
      <c r="B3" s="1016" t="s">
        <v>589</v>
      </c>
      <c r="C3" s="1016" t="s">
        <v>590</v>
      </c>
      <c r="D3" s="1016" t="s">
        <v>591</v>
      </c>
      <c r="E3" s="1022" t="s">
        <v>520</v>
      </c>
      <c r="F3" s="1019" t="s">
        <v>592</v>
      </c>
      <c r="G3" s="1020"/>
      <c r="H3" s="1021"/>
      <c r="I3" s="1006" t="s">
        <v>593</v>
      </c>
      <c r="J3" s="1007"/>
      <c r="K3" s="1007"/>
      <c r="L3" s="1008"/>
      <c r="N3" s="695"/>
    </row>
    <row r="4" spans="1:14" s="694" customFormat="1" ht="9" customHeight="1">
      <c r="A4" s="1014"/>
      <c r="B4" s="1017"/>
      <c r="C4" s="1017"/>
      <c r="D4" s="1017"/>
      <c r="E4" s="1023"/>
      <c r="F4" s="1017" t="s">
        <v>594</v>
      </c>
      <c r="G4" s="1017" t="s">
        <v>595</v>
      </c>
      <c r="H4" s="1004" t="s">
        <v>596</v>
      </c>
      <c r="I4" s="1009"/>
      <c r="J4" s="1010"/>
      <c r="K4" s="1010"/>
      <c r="L4" s="1011"/>
      <c r="N4" s="695"/>
    </row>
    <row r="5" spans="1:14" s="694" customFormat="1" ht="21" customHeight="1" thickBot="1">
      <c r="A5" s="1015"/>
      <c r="B5" s="1018"/>
      <c r="C5" s="1018"/>
      <c r="D5" s="1018"/>
      <c r="E5" s="1005"/>
      <c r="F5" s="1018"/>
      <c r="G5" s="1018"/>
      <c r="H5" s="1005"/>
      <c r="I5" s="699" t="s">
        <v>11</v>
      </c>
      <c r="J5" s="699" t="s">
        <v>12</v>
      </c>
      <c r="K5" s="699" t="s">
        <v>13</v>
      </c>
      <c r="L5" s="700" t="s">
        <v>597</v>
      </c>
      <c r="N5" s="695"/>
    </row>
    <row r="6" spans="1:14" s="706" customFormat="1" ht="8.25" customHeight="1">
      <c r="A6" s="701">
        <v>1</v>
      </c>
      <c r="B6" s="702">
        <v>2</v>
      </c>
      <c r="C6" s="702">
        <v>3</v>
      </c>
      <c r="D6" s="702">
        <v>4</v>
      </c>
      <c r="E6" s="702">
        <v>5</v>
      </c>
      <c r="F6" s="702">
        <v>6</v>
      </c>
      <c r="G6" s="703">
        <v>7</v>
      </c>
      <c r="H6" s="703">
        <v>8</v>
      </c>
      <c r="I6" s="704">
        <v>9</v>
      </c>
      <c r="J6" s="703">
        <v>10</v>
      </c>
      <c r="K6" s="703">
        <v>11</v>
      </c>
      <c r="L6" s="705">
        <v>12</v>
      </c>
      <c r="N6" s="707"/>
    </row>
    <row r="7" spans="1:14" s="713" customFormat="1" ht="24" customHeight="1" thickBot="1">
      <c r="A7" s="708"/>
      <c r="B7" s="709" t="s">
        <v>598</v>
      </c>
      <c r="C7" s="710" t="s">
        <v>599</v>
      </c>
      <c r="D7" s="710" t="s">
        <v>599</v>
      </c>
      <c r="E7" s="710"/>
      <c r="F7" s="710" t="s">
        <v>599</v>
      </c>
      <c r="G7" s="711">
        <f aca="true" t="shared" si="0" ref="G7:L7">G8+G18+G13+G38+G28+G23+G43+G48+G53+G58+G65+G70</f>
        <v>20243</v>
      </c>
      <c r="H7" s="711">
        <f t="shared" si="0"/>
        <v>295</v>
      </c>
      <c r="I7" s="712">
        <f t="shared" si="0"/>
        <v>4629</v>
      </c>
      <c r="J7" s="711">
        <f t="shared" si="0"/>
        <v>3009</v>
      </c>
      <c r="K7" s="711">
        <f t="shared" si="0"/>
        <v>6879</v>
      </c>
      <c r="L7" s="711">
        <f t="shared" si="0"/>
        <v>14517</v>
      </c>
      <c r="N7" s="715"/>
    </row>
    <row r="8" spans="1:14" s="713" customFormat="1" ht="18.75" customHeight="1">
      <c r="A8" s="716" t="s">
        <v>600</v>
      </c>
      <c r="B8" s="717" t="s">
        <v>601</v>
      </c>
      <c r="C8" s="718"/>
      <c r="D8" s="719" t="s">
        <v>602</v>
      </c>
      <c r="E8" s="1024" t="s">
        <v>441</v>
      </c>
      <c r="F8" s="720" t="s">
        <v>603</v>
      </c>
      <c r="G8" s="721">
        <f>SUM(G9:G12)</f>
        <v>4656</v>
      </c>
      <c r="H8" s="721">
        <v>58</v>
      </c>
      <c r="I8" s="721">
        <f>SUM(I9:I12)</f>
        <v>4598</v>
      </c>
      <c r="J8" s="721">
        <f>J9+J10+J11+J12</f>
        <v>0</v>
      </c>
      <c r="K8" s="721">
        <f>K9+K10+K11+K12</f>
        <v>0</v>
      </c>
      <c r="L8" s="722">
        <f aca="true" t="shared" si="1" ref="L8:L32">I8+J8+K8</f>
        <v>4598</v>
      </c>
      <c r="N8" s="715"/>
    </row>
    <row r="9" spans="1:14" s="713" customFormat="1" ht="29.25" customHeight="1">
      <c r="A9" s="723"/>
      <c r="B9" s="724" t="s">
        <v>634</v>
      </c>
      <c r="C9" s="718"/>
      <c r="D9" s="725"/>
      <c r="E9" s="1025"/>
      <c r="F9" s="726" t="s">
        <v>604</v>
      </c>
      <c r="G9" s="727">
        <f>H9+L9</f>
        <v>65</v>
      </c>
      <c r="H9" s="728">
        <v>58</v>
      </c>
      <c r="I9" s="727">
        <v>7</v>
      </c>
      <c r="J9" s="727">
        <v>0</v>
      </c>
      <c r="K9" s="727">
        <v>0</v>
      </c>
      <c r="L9" s="722">
        <f t="shared" si="1"/>
        <v>7</v>
      </c>
      <c r="N9" s="715"/>
    </row>
    <row r="10" spans="1:14" s="713" customFormat="1" ht="28.5" customHeight="1">
      <c r="A10" s="723"/>
      <c r="B10" s="724" t="s">
        <v>635</v>
      </c>
      <c r="C10" s="718"/>
      <c r="D10" s="725"/>
      <c r="E10" s="1025"/>
      <c r="F10" s="726" t="s">
        <v>605</v>
      </c>
      <c r="G10" s="727">
        <v>576</v>
      </c>
      <c r="H10" s="727">
        <v>0</v>
      </c>
      <c r="I10" s="727">
        <v>576</v>
      </c>
      <c r="J10" s="727">
        <v>0</v>
      </c>
      <c r="K10" s="727">
        <v>0</v>
      </c>
      <c r="L10" s="722">
        <f t="shared" si="1"/>
        <v>576</v>
      </c>
      <c r="N10" s="715"/>
    </row>
    <row r="11" spans="1:14" s="713" customFormat="1" ht="18.75" customHeight="1">
      <c r="A11" s="723"/>
      <c r="B11" s="997" t="s">
        <v>636</v>
      </c>
      <c r="C11" s="718"/>
      <c r="D11" s="725"/>
      <c r="E11" s="1025"/>
      <c r="F11" s="726" t="s">
        <v>606</v>
      </c>
      <c r="G11" s="727">
        <v>2100</v>
      </c>
      <c r="H11" s="727">
        <v>0</v>
      </c>
      <c r="I11" s="727">
        <v>2100</v>
      </c>
      <c r="J11" s="727">
        <v>0</v>
      </c>
      <c r="K11" s="727">
        <v>0</v>
      </c>
      <c r="L11" s="722">
        <f t="shared" si="1"/>
        <v>2100</v>
      </c>
      <c r="N11" s="715"/>
    </row>
    <row r="12" spans="1:14" s="713" customFormat="1" ht="20.25" customHeight="1" thickBot="1">
      <c r="A12" s="729"/>
      <c r="B12" s="1000"/>
      <c r="C12" s="730"/>
      <c r="D12" s="731"/>
      <c r="E12" s="1026"/>
      <c r="F12" s="732" t="s">
        <v>607</v>
      </c>
      <c r="G12" s="733">
        <v>1915</v>
      </c>
      <c r="H12" s="733">
        <v>0</v>
      </c>
      <c r="I12" s="733">
        <v>1915</v>
      </c>
      <c r="J12" s="733">
        <v>0</v>
      </c>
      <c r="K12" s="733">
        <v>0</v>
      </c>
      <c r="L12" s="734">
        <f t="shared" si="1"/>
        <v>1915</v>
      </c>
      <c r="N12" s="715"/>
    </row>
    <row r="13" spans="1:14" s="713" customFormat="1" ht="20.25" customHeight="1">
      <c r="A13" s="716" t="s">
        <v>608</v>
      </c>
      <c r="B13" s="717" t="s">
        <v>601</v>
      </c>
      <c r="C13" s="718"/>
      <c r="D13" s="719" t="s">
        <v>602</v>
      </c>
      <c r="E13" s="1024" t="s">
        <v>22</v>
      </c>
      <c r="F13" s="720" t="s">
        <v>609</v>
      </c>
      <c r="G13" s="721">
        <v>3800</v>
      </c>
      <c r="H13" s="721">
        <f>H14+H15+H16+H17</f>
        <v>0</v>
      </c>
      <c r="I13" s="721">
        <f>I14+I15+I16+I17</f>
        <v>0</v>
      </c>
      <c r="J13" s="721">
        <f>J14+J15+J16+J17</f>
        <v>1900</v>
      </c>
      <c r="K13" s="721">
        <v>1900</v>
      </c>
      <c r="L13" s="722">
        <f t="shared" si="1"/>
        <v>3800</v>
      </c>
      <c r="N13" s="715"/>
    </row>
    <row r="14" spans="1:14" s="713" customFormat="1" ht="27" customHeight="1">
      <c r="A14" s="723"/>
      <c r="B14" s="724" t="s">
        <v>634</v>
      </c>
      <c r="C14" s="718"/>
      <c r="D14" s="725"/>
      <c r="E14" s="1025"/>
      <c r="F14" s="726" t="s">
        <v>610</v>
      </c>
      <c r="G14" s="727">
        <v>220</v>
      </c>
      <c r="H14" s="727">
        <v>0</v>
      </c>
      <c r="I14" s="727">
        <v>0</v>
      </c>
      <c r="J14" s="727">
        <v>110</v>
      </c>
      <c r="K14" s="727">
        <v>110</v>
      </c>
      <c r="L14" s="722">
        <f t="shared" si="1"/>
        <v>220</v>
      </c>
      <c r="N14" s="715"/>
    </row>
    <row r="15" spans="1:14" s="713" customFormat="1" ht="29.25" customHeight="1">
      <c r="A15" s="723"/>
      <c r="B15" s="724" t="s">
        <v>635</v>
      </c>
      <c r="C15" s="718"/>
      <c r="D15" s="725"/>
      <c r="E15" s="1025"/>
      <c r="F15" s="726" t="s">
        <v>605</v>
      </c>
      <c r="G15" s="727">
        <v>0</v>
      </c>
      <c r="H15" s="727">
        <v>0</v>
      </c>
      <c r="I15" s="727">
        <v>0</v>
      </c>
      <c r="J15" s="727">
        <v>0</v>
      </c>
      <c r="K15" s="727">
        <v>0</v>
      </c>
      <c r="L15" s="722">
        <f t="shared" si="1"/>
        <v>0</v>
      </c>
      <c r="N15" s="715"/>
    </row>
    <row r="16" spans="1:14" s="713" customFormat="1" ht="21" customHeight="1">
      <c r="A16" s="723"/>
      <c r="B16" s="997" t="s">
        <v>637</v>
      </c>
      <c r="C16" s="718"/>
      <c r="D16" s="725"/>
      <c r="E16" s="1025"/>
      <c r="F16" s="726" t="s">
        <v>606</v>
      </c>
      <c r="G16" s="727">
        <v>1300</v>
      </c>
      <c r="H16" s="727">
        <v>0</v>
      </c>
      <c r="I16" s="727">
        <v>0</v>
      </c>
      <c r="J16" s="727">
        <v>650</v>
      </c>
      <c r="K16" s="727">
        <v>650</v>
      </c>
      <c r="L16" s="722">
        <f t="shared" si="1"/>
        <v>1300</v>
      </c>
      <c r="N16" s="715"/>
    </row>
    <row r="17" spans="1:14" s="713" customFormat="1" ht="18" customHeight="1" thickBot="1">
      <c r="A17" s="729"/>
      <c r="B17" s="1000"/>
      <c r="C17" s="730"/>
      <c r="D17" s="731"/>
      <c r="E17" s="1026"/>
      <c r="F17" s="732" t="s">
        <v>611</v>
      </c>
      <c r="G17" s="733">
        <v>2280</v>
      </c>
      <c r="H17" s="733">
        <v>0</v>
      </c>
      <c r="I17" s="733">
        <v>0</v>
      </c>
      <c r="J17" s="733">
        <v>1140</v>
      </c>
      <c r="K17" s="733">
        <v>1140</v>
      </c>
      <c r="L17" s="734">
        <f t="shared" si="1"/>
        <v>2280</v>
      </c>
      <c r="N17" s="715"/>
    </row>
    <row r="18" spans="1:14" s="735" customFormat="1" ht="19.5" customHeight="1">
      <c r="A18" s="716" t="s">
        <v>612</v>
      </c>
      <c r="B18" s="717" t="s">
        <v>601</v>
      </c>
      <c r="C18" s="718"/>
      <c r="D18" s="719" t="s">
        <v>602</v>
      </c>
      <c r="E18" s="1024" t="s">
        <v>23</v>
      </c>
      <c r="F18" s="720" t="s">
        <v>609</v>
      </c>
      <c r="G18" s="721">
        <f>SUM(G19:G22)</f>
        <v>5124</v>
      </c>
      <c r="H18" s="721">
        <v>7</v>
      </c>
      <c r="I18" s="721">
        <f>I19+I20+I21+I22</f>
        <v>0</v>
      </c>
      <c r="J18" s="721">
        <f>SUM(J19:J22)</f>
        <v>117</v>
      </c>
      <c r="K18" s="721">
        <v>2500</v>
      </c>
      <c r="L18" s="722">
        <f t="shared" si="1"/>
        <v>2617</v>
      </c>
      <c r="N18" s="736"/>
    </row>
    <row r="19" spans="1:14" s="735" customFormat="1" ht="30" customHeight="1">
      <c r="A19" s="723"/>
      <c r="B19" s="724" t="s">
        <v>634</v>
      </c>
      <c r="C19" s="718"/>
      <c r="D19" s="725"/>
      <c r="E19" s="1025"/>
      <c r="F19" s="726" t="s">
        <v>610</v>
      </c>
      <c r="G19" s="727">
        <v>224</v>
      </c>
      <c r="H19" s="727">
        <v>7</v>
      </c>
      <c r="I19" s="727">
        <v>0</v>
      </c>
      <c r="J19" s="727">
        <v>17</v>
      </c>
      <c r="K19" s="727">
        <v>100</v>
      </c>
      <c r="L19" s="722">
        <f t="shared" si="1"/>
        <v>117</v>
      </c>
      <c r="N19" s="736"/>
    </row>
    <row r="20" spans="1:14" s="735" customFormat="1" ht="26.25" customHeight="1">
      <c r="A20" s="723"/>
      <c r="B20" s="724" t="s">
        <v>635</v>
      </c>
      <c r="C20" s="718"/>
      <c r="D20" s="725"/>
      <c r="E20" s="1025"/>
      <c r="F20" s="726" t="s">
        <v>605</v>
      </c>
      <c r="G20" s="727">
        <v>0</v>
      </c>
      <c r="H20" s="727">
        <v>0</v>
      </c>
      <c r="I20" s="727">
        <v>0</v>
      </c>
      <c r="J20" s="727">
        <v>0</v>
      </c>
      <c r="K20" s="727">
        <v>0</v>
      </c>
      <c r="L20" s="722">
        <f t="shared" si="1"/>
        <v>0</v>
      </c>
      <c r="N20" s="736"/>
    </row>
    <row r="21" spans="1:14" s="735" customFormat="1" ht="15" customHeight="1">
      <c r="A21" s="723"/>
      <c r="B21" s="997" t="s">
        <v>638</v>
      </c>
      <c r="C21" s="718"/>
      <c r="D21" s="725"/>
      <c r="E21" s="1025"/>
      <c r="F21" s="726" t="s">
        <v>606</v>
      </c>
      <c r="G21" s="727">
        <v>1824</v>
      </c>
      <c r="H21" s="727">
        <v>0</v>
      </c>
      <c r="I21" s="727">
        <v>0</v>
      </c>
      <c r="J21" s="727">
        <v>100</v>
      </c>
      <c r="K21" s="727">
        <v>862</v>
      </c>
      <c r="L21" s="722">
        <f t="shared" si="1"/>
        <v>962</v>
      </c>
      <c r="N21" s="736"/>
    </row>
    <row r="22" spans="1:14" s="735" customFormat="1" ht="12" customHeight="1" thickBot="1">
      <c r="A22" s="729"/>
      <c r="B22" s="1000"/>
      <c r="C22" s="730"/>
      <c r="D22" s="731"/>
      <c r="E22" s="1026"/>
      <c r="F22" s="732" t="s">
        <v>611</v>
      </c>
      <c r="G22" s="733">
        <v>3076</v>
      </c>
      <c r="H22" s="733">
        <v>0</v>
      </c>
      <c r="I22" s="733">
        <v>0</v>
      </c>
      <c r="J22" s="733">
        <v>0</v>
      </c>
      <c r="K22" s="733">
        <v>1538</v>
      </c>
      <c r="L22" s="734">
        <f t="shared" si="1"/>
        <v>1538</v>
      </c>
      <c r="N22" s="736"/>
    </row>
    <row r="23" spans="1:14" s="735" customFormat="1" ht="19.5" customHeight="1">
      <c r="A23" s="737" t="s">
        <v>613</v>
      </c>
      <c r="B23" s="717" t="s">
        <v>601</v>
      </c>
      <c r="C23" s="738"/>
      <c r="D23" s="739" t="s">
        <v>602</v>
      </c>
      <c r="E23" s="1024" t="s">
        <v>25</v>
      </c>
      <c r="F23" s="740" t="s">
        <v>609</v>
      </c>
      <c r="G23" s="721">
        <v>3100</v>
      </c>
      <c r="H23" s="721">
        <v>0</v>
      </c>
      <c r="I23" s="721">
        <v>0</v>
      </c>
      <c r="J23" s="721">
        <v>100</v>
      </c>
      <c r="K23" s="721">
        <v>1500</v>
      </c>
      <c r="L23" s="722">
        <f t="shared" si="1"/>
        <v>1600</v>
      </c>
      <c r="N23" s="736"/>
    </row>
    <row r="24" spans="1:14" s="735" customFormat="1" ht="27" customHeight="1">
      <c r="A24" s="723"/>
      <c r="B24" s="724" t="s">
        <v>634</v>
      </c>
      <c r="C24" s="741"/>
      <c r="D24" s="725"/>
      <c r="E24" s="1025"/>
      <c r="F24" s="726" t="s">
        <v>610</v>
      </c>
      <c r="G24" s="727">
        <v>250</v>
      </c>
      <c r="H24" s="727">
        <v>0</v>
      </c>
      <c r="I24" s="727">
        <v>0</v>
      </c>
      <c r="J24" s="727">
        <v>100</v>
      </c>
      <c r="K24" s="727">
        <v>75</v>
      </c>
      <c r="L24" s="722">
        <f t="shared" si="1"/>
        <v>175</v>
      </c>
      <c r="N24" s="736"/>
    </row>
    <row r="25" spans="1:14" s="735" customFormat="1" ht="28.5" customHeight="1">
      <c r="A25" s="723"/>
      <c r="B25" s="724" t="s">
        <v>635</v>
      </c>
      <c r="C25" s="741"/>
      <c r="D25" s="742"/>
      <c r="E25" s="1025"/>
      <c r="F25" s="726" t="s">
        <v>605</v>
      </c>
      <c r="G25" s="727">
        <v>0</v>
      </c>
      <c r="H25" s="727">
        <v>0</v>
      </c>
      <c r="I25" s="727">
        <v>0</v>
      </c>
      <c r="J25" s="727">
        <v>0</v>
      </c>
      <c r="K25" s="727">
        <v>0</v>
      </c>
      <c r="L25" s="722">
        <f t="shared" si="1"/>
        <v>0</v>
      </c>
      <c r="N25" s="736"/>
    </row>
    <row r="26" spans="1:14" s="735" customFormat="1" ht="13.5" customHeight="1">
      <c r="A26" s="723"/>
      <c r="B26" s="997" t="s">
        <v>639</v>
      </c>
      <c r="C26" s="741"/>
      <c r="D26" s="742"/>
      <c r="E26" s="1025"/>
      <c r="F26" s="726" t="s">
        <v>614</v>
      </c>
      <c r="G26" s="727">
        <v>990</v>
      </c>
      <c r="H26" s="727">
        <v>0</v>
      </c>
      <c r="I26" s="727">
        <v>0</v>
      </c>
      <c r="J26" s="727">
        <v>0</v>
      </c>
      <c r="K26" s="727">
        <v>495</v>
      </c>
      <c r="L26" s="722">
        <f t="shared" si="1"/>
        <v>495</v>
      </c>
      <c r="N26" s="736"/>
    </row>
    <row r="27" spans="1:14" s="735" customFormat="1" ht="14.25" customHeight="1" thickBot="1">
      <c r="A27" s="729"/>
      <c r="B27" s="1000"/>
      <c r="C27" s="743"/>
      <c r="D27" s="744"/>
      <c r="E27" s="1026"/>
      <c r="F27" s="732" t="s">
        <v>611</v>
      </c>
      <c r="G27" s="733">
        <v>1860</v>
      </c>
      <c r="H27" s="733">
        <v>0</v>
      </c>
      <c r="I27" s="733">
        <v>0</v>
      </c>
      <c r="J27" s="733">
        <v>0</v>
      </c>
      <c r="K27" s="733">
        <v>930</v>
      </c>
      <c r="L27" s="734">
        <f t="shared" si="1"/>
        <v>930</v>
      </c>
      <c r="N27" s="736"/>
    </row>
    <row r="28" spans="1:14" s="749" customFormat="1" ht="18.75" customHeight="1">
      <c r="A28" s="737" t="s">
        <v>615</v>
      </c>
      <c r="B28" s="745" t="s">
        <v>640</v>
      </c>
      <c r="C28" s="738"/>
      <c r="D28" s="746" t="s">
        <v>616</v>
      </c>
      <c r="E28" s="1001" t="s">
        <v>34</v>
      </c>
      <c r="F28" s="740" t="s">
        <v>609</v>
      </c>
      <c r="G28" s="747">
        <f>SUM(G29:G32)</f>
        <v>515</v>
      </c>
      <c r="H28" s="747">
        <f>SUM(H29:H32)</f>
        <v>5</v>
      </c>
      <c r="I28" s="747">
        <f>SUM(I29:I32)</f>
        <v>31</v>
      </c>
      <c r="J28" s="747">
        <f>SUM(J29:J32)</f>
        <v>0</v>
      </c>
      <c r="K28" s="747">
        <v>479</v>
      </c>
      <c r="L28" s="748">
        <f t="shared" si="1"/>
        <v>510</v>
      </c>
      <c r="N28" s="750"/>
    </row>
    <row r="29" spans="1:14" s="713" customFormat="1" ht="24.75" customHeight="1">
      <c r="A29" s="723"/>
      <c r="B29" s="751" t="s">
        <v>634</v>
      </c>
      <c r="C29" s="741"/>
      <c r="D29" s="752"/>
      <c r="E29" s="1002"/>
      <c r="F29" s="726" t="s">
        <v>610</v>
      </c>
      <c r="G29" s="727">
        <v>36</v>
      </c>
      <c r="H29" s="727">
        <v>5</v>
      </c>
      <c r="I29" s="727">
        <v>31</v>
      </c>
      <c r="J29" s="727">
        <v>0</v>
      </c>
      <c r="K29" s="727">
        <v>0</v>
      </c>
      <c r="L29" s="722">
        <f t="shared" si="1"/>
        <v>31</v>
      </c>
      <c r="N29" s="715"/>
    </row>
    <row r="30" spans="1:14" s="713" customFormat="1" ht="18" customHeight="1">
      <c r="A30" s="723"/>
      <c r="B30" s="751" t="s">
        <v>641</v>
      </c>
      <c r="C30" s="741"/>
      <c r="D30" s="752"/>
      <c r="E30" s="1002"/>
      <c r="F30" s="726" t="s">
        <v>605</v>
      </c>
      <c r="G30" s="727">
        <v>0</v>
      </c>
      <c r="H30" s="727">
        <v>0</v>
      </c>
      <c r="I30" s="727">
        <v>0</v>
      </c>
      <c r="J30" s="727">
        <v>0</v>
      </c>
      <c r="K30" s="727">
        <v>0</v>
      </c>
      <c r="L30" s="722">
        <f t="shared" si="1"/>
        <v>0</v>
      </c>
      <c r="N30" s="715"/>
    </row>
    <row r="31" spans="1:101" s="713" customFormat="1" ht="14.25" customHeight="1">
      <c r="A31" s="723"/>
      <c r="B31" s="995" t="s">
        <v>642</v>
      </c>
      <c r="C31" s="741"/>
      <c r="D31" s="752"/>
      <c r="E31" s="1002"/>
      <c r="F31" s="726" t="s">
        <v>606</v>
      </c>
      <c r="G31" s="727">
        <v>289</v>
      </c>
      <c r="H31" s="727">
        <v>0</v>
      </c>
      <c r="I31" s="727">
        <v>0</v>
      </c>
      <c r="J31" s="727">
        <v>0</v>
      </c>
      <c r="K31" s="727">
        <v>289</v>
      </c>
      <c r="L31" s="722">
        <f t="shared" si="1"/>
        <v>289</v>
      </c>
      <c r="N31" s="71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  <c r="BE31" s="735"/>
      <c r="BF31" s="735"/>
      <c r="BG31" s="735"/>
      <c r="BH31" s="735"/>
      <c r="BI31" s="735"/>
      <c r="BJ31" s="735"/>
      <c r="BK31" s="735"/>
      <c r="BL31" s="735"/>
      <c r="BM31" s="735"/>
      <c r="BN31" s="735"/>
      <c r="BO31" s="735"/>
      <c r="BP31" s="735"/>
      <c r="BQ31" s="735"/>
      <c r="BR31" s="735"/>
      <c r="BS31" s="735"/>
      <c r="BT31" s="735"/>
      <c r="BU31" s="735"/>
      <c r="BV31" s="735"/>
      <c r="BW31" s="735"/>
      <c r="BX31" s="735"/>
      <c r="BY31" s="735"/>
      <c r="BZ31" s="735"/>
      <c r="CA31" s="735"/>
      <c r="CB31" s="735"/>
      <c r="CC31" s="735"/>
      <c r="CD31" s="735"/>
      <c r="CE31" s="735"/>
      <c r="CF31" s="735"/>
      <c r="CG31" s="735"/>
      <c r="CH31" s="735"/>
      <c r="CI31" s="735"/>
      <c r="CJ31" s="735"/>
      <c r="CK31" s="735"/>
      <c r="CL31" s="735"/>
      <c r="CM31" s="735"/>
      <c r="CN31" s="735"/>
      <c r="CO31" s="735"/>
      <c r="CP31" s="735"/>
      <c r="CQ31" s="735"/>
      <c r="CR31" s="735"/>
      <c r="CS31" s="735"/>
      <c r="CT31" s="735"/>
      <c r="CU31" s="735"/>
      <c r="CV31" s="735"/>
      <c r="CW31" s="735"/>
    </row>
    <row r="32" spans="1:101" s="756" customFormat="1" ht="14.25" customHeight="1" thickBot="1">
      <c r="A32" s="753"/>
      <c r="B32" s="996"/>
      <c r="C32" s="754"/>
      <c r="D32" s="755"/>
      <c r="E32" s="1003"/>
      <c r="F32" s="726" t="s">
        <v>611</v>
      </c>
      <c r="G32" s="727">
        <v>190</v>
      </c>
      <c r="H32" s="727">
        <v>0</v>
      </c>
      <c r="I32" s="727">
        <v>0</v>
      </c>
      <c r="J32" s="727">
        <v>0</v>
      </c>
      <c r="K32" s="727">
        <v>190</v>
      </c>
      <c r="L32" s="722">
        <f t="shared" si="1"/>
        <v>190</v>
      </c>
      <c r="M32" s="735"/>
      <c r="N32" s="736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5"/>
      <c r="AU32" s="735"/>
      <c r="AV32" s="735"/>
      <c r="AW32" s="735"/>
      <c r="AX32" s="735"/>
      <c r="AY32" s="735"/>
      <c r="AZ32" s="735"/>
      <c r="BA32" s="735"/>
      <c r="BB32" s="735"/>
      <c r="BC32" s="735"/>
      <c r="BD32" s="735"/>
      <c r="BE32" s="735"/>
      <c r="BF32" s="735"/>
      <c r="BG32" s="735"/>
      <c r="BH32" s="735"/>
      <c r="BI32" s="735"/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5"/>
      <c r="CG32" s="735"/>
      <c r="CH32" s="735"/>
      <c r="CI32" s="735"/>
      <c r="CJ32" s="735"/>
      <c r="CK32" s="735"/>
      <c r="CL32" s="735"/>
      <c r="CM32" s="735"/>
      <c r="CN32" s="735"/>
      <c r="CO32" s="735"/>
      <c r="CP32" s="735"/>
      <c r="CQ32" s="735"/>
      <c r="CR32" s="735"/>
      <c r="CS32" s="735"/>
      <c r="CT32" s="735"/>
      <c r="CU32" s="735"/>
      <c r="CV32" s="735"/>
      <c r="CW32" s="735"/>
    </row>
    <row r="33" spans="1:14" s="694" customFormat="1" ht="13.5" customHeight="1" thickBot="1">
      <c r="A33" s="696"/>
      <c r="B33" s="696"/>
      <c r="C33" s="696"/>
      <c r="D33" s="696"/>
      <c r="E33" s="696"/>
      <c r="F33" s="696"/>
      <c r="G33" s="696"/>
      <c r="H33" s="696"/>
      <c r="I33" s="697"/>
      <c r="J33" s="696"/>
      <c r="K33" s="696"/>
      <c r="L33" s="698" t="s">
        <v>587</v>
      </c>
      <c r="N33" s="695"/>
    </row>
    <row r="34" spans="1:14" s="694" customFormat="1" ht="27.75" customHeight="1">
      <c r="A34" s="1013" t="s">
        <v>588</v>
      </c>
      <c r="B34" s="1016" t="s">
        <v>589</v>
      </c>
      <c r="C34" s="1016" t="s">
        <v>590</v>
      </c>
      <c r="D34" s="1016" t="s">
        <v>591</v>
      </c>
      <c r="E34" s="1022" t="s">
        <v>520</v>
      </c>
      <c r="F34" s="1019" t="s">
        <v>592</v>
      </c>
      <c r="G34" s="1020"/>
      <c r="H34" s="1021"/>
      <c r="I34" s="1006" t="s">
        <v>593</v>
      </c>
      <c r="J34" s="1007"/>
      <c r="K34" s="1007"/>
      <c r="L34" s="1008"/>
      <c r="N34" s="695"/>
    </row>
    <row r="35" spans="1:14" s="694" customFormat="1" ht="9" customHeight="1">
      <c r="A35" s="1014"/>
      <c r="B35" s="1017"/>
      <c r="C35" s="1017"/>
      <c r="D35" s="1017"/>
      <c r="E35" s="1023"/>
      <c r="F35" s="1017" t="s">
        <v>594</v>
      </c>
      <c r="G35" s="1017" t="s">
        <v>595</v>
      </c>
      <c r="H35" s="1004" t="s">
        <v>596</v>
      </c>
      <c r="I35" s="1009"/>
      <c r="J35" s="1010"/>
      <c r="K35" s="1010"/>
      <c r="L35" s="1011"/>
      <c r="N35" s="695"/>
    </row>
    <row r="36" spans="1:14" s="694" customFormat="1" ht="21" customHeight="1" thickBot="1">
      <c r="A36" s="1015"/>
      <c r="B36" s="1018"/>
      <c r="C36" s="1018"/>
      <c r="D36" s="1018"/>
      <c r="E36" s="1005"/>
      <c r="F36" s="1018"/>
      <c r="G36" s="1018"/>
      <c r="H36" s="1005"/>
      <c r="I36" s="699" t="s">
        <v>11</v>
      </c>
      <c r="J36" s="699" t="s">
        <v>12</v>
      </c>
      <c r="K36" s="699" t="s">
        <v>13</v>
      </c>
      <c r="L36" s="700" t="s">
        <v>597</v>
      </c>
      <c r="N36" s="695"/>
    </row>
    <row r="37" spans="1:14" s="706" customFormat="1" ht="8.25" customHeight="1" thickBot="1">
      <c r="A37" s="701">
        <v>1</v>
      </c>
      <c r="B37" s="702">
        <v>2</v>
      </c>
      <c r="C37" s="702">
        <v>3</v>
      </c>
      <c r="D37" s="702">
        <v>4</v>
      </c>
      <c r="E37" s="702">
        <v>5</v>
      </c>
      <c r="F37" s="702">
        <v>6</v>
      </c>
      <c r="G37" s="703">
        <v>7</v>
      </c>
      <c r="H37" s="703">
        <v>8</v>
      </c>
      <c r="I37" s="704">
        <v>9</v>
      </c>
      <c r="J37" s="703">
        <v>10</v>
      </c>
      <c r="K37" s="703">
        <v>11</v>
      </c>
      <c r="L37" s="757">
        <v>12</v>
      </c>
      <c r="N37" s="707"/>
    </row>
    <row r="38" spans="1:101" s="713" customFormat="1" ht="18.75" customHeight="1">
      <c r="A38" s="716">
        <v>6</v>
      </c>
      <c r="B38" s="758" t="s">
        <v>640</v>
      </c>
      <c r="C38" s="718"/>
      <c r="D38" s="759" t="s">
        <v>617</v>
      </c>
      <c r="E38" s="1001" t="s">
        <v>501</v>
      </c>
      <c r="F38" s="720" t="s">
        <v>609</v>
      </c>
      <c r="G38" s="760">
        <f>SUM(G39:G42)</f>
        <v>300</v>
      </c>
      <c r="H38" s="760">
        <f>H39</f>
        <v>19</v>
      </c>
      <c r="I38" s="760">
        <v>0</v>
      </c>
      <c r="J38" s="760">
        <f>J39+J40+J41+J42</f>
        <v>281</v>
      </c>
      <c r="K38" s="760">
        <f>K39+K40+K41+K42</f>
        <v>0</v>
      </c>
      <c r="L38" s="722">
        <f aca="true" t="shared" si="2" ref="L38:L62">I38+J38+K38</f>
        <v>281</v>
      </c>
      <c r="N38" s="715"/>
      <c r="Q38" s="735"/>
      <c r="R38" s="735"/>
      <c r="S38" s="735"/>
      <c r="T38" s="735"/>
      <c r="U38" s="735"/>
      <c r="V38" s="735"/>
      <c r="W38" s="735"/>
      <c r="X38" s="735"/>
      <c r="Y38" s="735"/>
      <c r="Z38" s="735"/>
      <c r="AA38" s="735"/>
      <c r="AB38" s="735"/>
      <c r="AC38" s="735"/>
      <c r="AD38" s="735"/>
      <c r="AE38" s="735"/>
      <c r="AF38" s="735"/>
      <c r="AG38" s="735"/>
      <c r="AH38" s="735"/>
      <c r="AI38" s="735"/>
      <c r="AJ38" s="735"/>
      <c r="AK38" s="735"/>
      <c r="AL38" s="735"/>
      <c r="AM38" s="735"/>
      <c r="AN38" s="735"/>
      <c r="AO38" s="735"/>
      <c r="AP38" s="735"/>
      <c r="AQ38" s="735"/>
      <c r="AR38" s="735"/>
      <c r="AS38" s="735"/>
      <c r="AT38" s="735"/>
      <c r="AU38" s="735"/>
      <c r="AV38" s="735"/>
      <c r="AW38" s="735"/>
      <c r="AX38" s="735"/>
      <c r="AY38" s="735"/>
      <c r="AZ38" s="735"/>
      <c r="BA38" s="735"/>
      <c r="BB38" s="735"/>
      <c r="BC38" s="735"/>
      <c r="BD38" s="735"/>
      <c r="BE38" s="735"/>
      <c r="BF38" s="735"/>
      <c r="BG38" s="735"/>
      <c r="BH38" s="735"/>
      <c r="BI38" s="735"/>
      <c r="BJ38" s="735"/>
      <c r="BK38" s="735"/>
      <c r="BL38" s="735"/>
      <c r="BM38" s="735"/>
      <c r="BN38" s="735"/>
      <c r="BO38" s="735"/>
      <c r="BP38" s="735"/>
      <c r="BQ38" s="735"/>
      <c r="BR38" s="735"/>
      <c r="BS38" s="735"/>
      <c r="BT38" s="735"/>
      <c r="BU38" s="735"/>
      <c r="BV38" s="735"/>
      <c r="BW38" s="735"/>
      <c r="BX38" s="735"/>
      <c r="BY38" s="735"/>
      <c r="BZ38" s="735"/>
      <c r="CA38" s="735"/>
      <c r="CB38" s="735"/>
      <c r="CC38" s="735"/>
      <c r="CD38" s="735"/>
      <c r="CE38" s="735"/>
      <c r="CF38" s="735"/>
      <c r="CG38" s="735"/>
      <c r="CH38" s="735"/>
      <c r="CI38" s="735"/>
      <c r="CJ38" s="735"/>
      <c r="CK38" s="735"/>
      <c r="CL38" s="735"/>
      <c r="CM38" s="735"/>
      <c r="CN38" s="735"/>
      <c r="CO38" s="735"/>
      <c r="CP38" s="735"/>
      <c r="CQ38" s="735"/>
      <c r="CR38" s="735"/>
      <c r="CS38" s="735"/>
      <c r="CT38" s="735"/>
      <c r="CU38" s="735"/>
      <c r="CV38" s="735"/>
      <c r="CW38" s="735"/>
    </row>
    <row r="39" spans="1:101" s="713" customFormat="1" ht="25.5" customHeight="1">
      <c r="A39" s="723"/>
      <c r="B39" s="724" t="s">
        <v>643</v>
      </c>
      <c r="C39" s="718"/>
      <c r="D39" s="725"/>
      <c r="E39" s="1002"/>
      <c r="F39" s="726" t="s">
        <v>610</v>
      </c>
      <c r="G39" s="727">
        <v>98</v>
      </c>
      <c r="H39" s="727">
        <v>19</v>
      </c>
      <c r="I39" s="727">
        <v>0</v>
      </c>
      <c r="J39" s="727">
        <v>79</v>
      </c>
      <c r="K39" s="727">
        <v>0</v>
      </c>
      <c r="L39" s="761">
        <f t="shared" si="2"/>
        <v>79</v>
      </c>
      <c r="N39" s="715"/>
      <c r="Q39" s="735"/>
      <c r="R39" s="735"/>
      <c r="S39" s="735"/>
      <c r="T39" s="735"/>
      <c r="U39" s="735"/>
      <c r="V39" s="735"/>
      <c r="W39" s="735"/>
      <c r="X39" s="735"/>
      <c r="Y39" s="735"/>
      <c r="Z39" s="735"/>
      <c r="AA39" s="735"/>
      <c r="AB39" s="735"/>
      <c r="AC39" s="735"/>
      <c r="AD39" s="735"/>
      <c r="AE39" s="735"/>
      <c r="AF39" s="735"/>
      <c r="AG39" s="735"/>
      <c r="AH39" s="735"/>
      <c r="AI39" s="735"/>
      <c r="AJ39" s="735"/>
      <c r="AK39" s="735"/>
      <c r="AL39" s="735"/>
      <c r="AM39" s="735"/>
      <c r="AN39" s="735"/>
      <c r="AO39" s="735"/>
      <c r="AP39" s="735"/>
      <c r="AQ39" s="735"/>
      <c r="AR39" s="735"/>
      <c r="AS39" s="735"/>
      <c r="AT39" s="735"/>
      <c r="AU39" s="735"/>
      <c r="AV39" s="735"/>
      <c r="AW39" s="735"/>
      <c r="AX39" s="735"/>
      <c r="AY39" s="735"/>
      <c r="AZ39" s="735"/>
      <c r="BA39" s="735"/>
      <c r="BB39" s="735"/>
      <c r="BC39" s="735"/>
      <c r="BD39" s="735"/>
      <c r="BE39" s="735"/>
      <c r="BF39" s="735"/>
      <c r="BG39" s="735"/>
      <c r="BH39" s="735"/>
      <c r="BI39" s="735"/>
      <c r="BJ39" s="735"/>
      <c r="BK39" s="735"/>
      <c r="BL39" s="735"/>
      <c r="BM39" s="735"/>
      <c r="BN39" s="735"/>
      <c r="BO39" s="735"/>
      <c r="BP39" s="735"/>
      <c r="BQ39" s="735"/>
      <c r="BR39" s="735"/>
      <c r="BS39" s="735"/>
      <c r="BT39" s="735"/>
      <c r="BU39" s="735"/>
      <c r="BV39" s="735"/>
      <c r="BW39" s="735"/>
      <c r="BX39" s="735"/>
      <c r="BY39" s="735"/>
      <c r="BZ39" s="735"/>
      <c r="CA39" s="735"/>
      <c r="CB39" s="735"/>
      <c r="CC39" s="735"/>
      <c r="CD39" s="735"/>
      <c r="CE39" s="735"/>
      <c r="CF39" s="735"/>
      <c r="CG39" s="735"/>
      <c r="CH39" s="735"/>
      <c r="CI39" s="735"/>
      <c r="CJ39" s="735"/>
      <c r="CK39" s="735"/>
      <c r="CL39" s="735"/>
      <c r="CM39" s="735"/>
      <c r="CN39" s="735"/>
      <c r="CO39" s="735"/>
      <c r="CP39" s="735"/>
      <c r="CQ39" s="735"/>
      <c r="CR39" s="735"/>
      <c r="CS39" s="735"/>
      <c r="CT39" s="735"/>
      <c r="CU39" s="735"/>
      <c r="CV39" s="735"/>
      <c r="CW39" s="735"/>
    </row>
    <row r="40" spans="1:101" s="713" customFormat="1" ht="18.75" customHeight="1">
      <c r="A40" s="723"/>
      <c r="B40" s="724" t="s">
        <v>641</v>
      </c>
      <c r="C40" s="718"/>
      <c r="D40" s="725"/>
      <c r="E40" s="1002"/>
      <c r="F40" s="726" t="s">
        <v>605</v>
      </c>
      <c r="G40" s="727">
        <v>0</v>
      </c>
      <c r="H40" s="727">
        <v>0</v>
      </c>
      <c r="I40" s="727">
        <v>0</v>
      </c>
      <c r="J40" s="727">
        <v>0</v>
      </c>
      <c r="K40" s="727">
        <v>0</v>
      </c>
      <c r="L40" s="761">
        <f t="shared" si="2"/>
        <v>0</v>
      </c>
      <c r="N40" s="715"/>
      <c r="Q40" s="735"/>
      <c r="R40" s="735"/>
      <c r="S40" s="735"/>
      <c r="T40" s="735"/>
      <c r="U40" s="735"/>
      <c r="V40" s="735"/>
      <c r="W40" s="735"/>
      <c r="X40" s="735"/>
      <c r="Y40" s="735"/>
      <c r="Z40" s="735"/>
      <c r="AA40" s="735"/>
      <c r="AB40" s="735"/>
      <c r="AC40" s="735"/>
      <c r="AD40" s="735"/>
      <c r="AE40" s="735"/>
      <c r="AF40" s="735"/>
      <c r="AG40" s="735"/>
      <c r="AH40" s="735"/>
      <c r="AI40" s="735"/>
      <c r="AJ40" s="735"/>
      <c r="AK40" s="735"/>
      <c r="AL40" s="735"/>
      <c r="AM40" s="735"/>
      <c r="AN40" s="735"/>
      <c r="AO40" s="735"/>
      <c r="AP40" s="735"/>
      <c r="AQ40" s="735"/>
      <c r="AR40" s="735"/>
      <c r="AS40" s="735"/>
      <c r="AT40" s="735"/>
      <c r="AU40" s="735"/>
      <c r="AV40" s="735"/>
      <c r="AW40" s="735"/>
      <c r="AX40" s="735"/>
      <c r="AY40" s="735"/>
      <c r="AZ40" s="735"/>
      <c r="BA40" s="735"/>
      <c r="BB40" s="735"/>
      <c r="BC40" s="735"/>
      <c r="BD40" s="735"/>
      <c r="BE40" s="735"/>
      <c r="BF40" s="735"/>
      <c r="BG40" s="735"/>
      <c r="BH40" s="735"/>
      <c r="BI40" s="735"/>
      <c r="BJ40" s="735"/>
      <c r="BK40" s="735"/>
      <c r="BL40" s="735"/>
      <c r="BM40" s="735"/>
      <c r="BN40" s="735"/>
      <c r="BO40" s="735"/>
      <c r="BP40" s="735"/>
      <c r="BQ40" s="735"/>
      <c r="BR40" s="735"/>
      <c r="BS40" s="735"/>
      <c r="BT40" s="735"/>
      <c r="BU40" s="735"/>
      <c r="BV40" s="735"/>
      <c r="BW40" s="735"/>
      <c r="BX40" s="735"/>
      <c r="BY40" s="735"/>
      <c r="BZ40" s="735"/>
      <c r="CA40" s="735"/>
      <c r="CB40" s="735"/>
      <c r="CC40" s="735"/>
      <c r="CD40" s="735"/>
      <c r="CE40" s="735"/>
      <c r="CF40" s="735"/>
      <c r="CG40" s="735"/>
      <c r="CH40" s="735"/>
      <c r="CI40" s="735"/>
      <c r="CJ40" s="735"/>
      <c r="CK40" s="735"/>
      <c r="CL40" s="735"/>
      <c r="CM40" s="735"/>
      <c r="CN40" s="735"/>
      <c r="CO40" s="735"/>
      <c r="CP40" s="735"/>
      <c r="CQ40" s="735"/>
      <c r="CR40" s="735"/>
      <c r="CS40" s="735"/>
      <c r="CT40" s="735"/>
      <c r="CU40" s="735"/>
      <c r="CV40" s="735"/>
      <c r="CW40" s="735"/>
    </row>
    <row r="41" spans="1:14" s="713" customFormat="1" ht="18.75" customHeight="1">
      <c r="A41" s="723"/>
      <c r="B41" s="997" t="s">
        <v>644</v>
      </c>
      <c r="C41" s="718"/>
      <c r="D41" s="725"/>
      <c r="E41" s="1002"/>
      <c r="F41" s="762" t="s">
        <v>618</v>
      </c>
      <c r="G41" s="727">
        <v>0</v>
      </c>
      <c r="H41" s="727">
        <v>0</v>
      </c>
      <c r="I41" s="727">
        <v>0</v>
      </c>
      <c r="J41" s="727">
        <v>0</v>
      </c>
      <c r="K41" s="727">
        <v>0</v>
      </c>
      <c r="L41" s="761">
        <f t="shared" si="2"/>
        <v>0</v>
      </c>
      <c r="N41" s="715"/>
    </row>
    <row r="42" spans="1:14" s="713" customFormat="1" ht="18" customHeight="1" thickBot="1">
      <c r="A42" s="729"/>
      <c r="B42" s="998"/>
      <c r="C42" s="730"/>
      <c r="D42" s="731"/>
      <c r="E42" s="1027"/>
      <c r="F42" s="732" t="s">
        <v>611</v>
      </c>
      <c r="G42" s="733">
        <v>202</v>
      </c>
      <c r="H42" s="733">
        <v>0</v>
      </c>
      <c r="I42" s="763">
        <v>0</v>
      </c>
      <c r="J42" s="733">
        <v>202</v>
      </c>
      <c r="K42" s="733">
        <v>0</v>
      </c>
      <c r="L42" s="734">
        <f t="shared" si="2"/>
        <v>202</v>
      </c>
      <c r="N42" s="715"/>
    </row>
    <row r="43" spans="1:14" s="713" customFormat="1" ht="18.75" customHeight="1">
      <c r="A43" s="716" t="s">
        <v>619</v>
      </c>
      <c r="B43" s="758" t="s">
        <v>640</v>
      </c>
      <c r="C43" s="718"/>
      <c r="D43" s="746" t="s">
        <v>620</v>
      </c>
      <c r="E43" s="1001" t="s">
        <v>621</v>
      </c>
      <c r="F43" s="720" t="s">
        <v>609</v>
      </c>
      <c r="G43" s="760">
        <f>SUM(G44:G47)</f>
        <v>1609</v>
      </c>
      <c r="H43" s="760">
        <f>H44</f>
        <v>9</v>
      </c>
      <c r="I43" s="760">
        <v>0</v>
      </c>
      <c r="J43" s="760">
        <v>0</v>
      </c>
      <c r="K43" s="760">
        <f>K44+K45+K46+K47</f>
        <v>200</v>
      </c>
      <c r="L43" s="722">
        <f t="shared" si="2"/>
        <v>200</v>
      </c>
      <c r="N43" s="715"/>
    </row>
    <row r="44" spans="1:14" s="713" customFormat="1" ht="28.5" customHeight="1">
      <c r="A44" s="723"/>
      <c r="B44" s="724" t="s">
        <v>643</v>
      </c>
      <c r="C44" s="718"/>
      <c r="D44" s="725"/>
      <c r="E44" s="1002"/>
      <c r="F44" s="726" t="s">
        <v>610</v>
      </c>
      <c r="G44" s="727">
        <v>109</v>
      </c>
      <c r="H44" s="727">
        <v>9</v>
      </c>
      <c r="I44" s="764">
        <v>0</v>
      </c>
      <c r="J44" s="764">
        <v>0</v>
      </c>
      <c r="K44" s="764">
        <v>100</v>
      </c>
      <c r="L44" s="761">
        <f t="shared" si="2"/>
        <v>100</v>
      </c>
      <c r="N44" s="715"/>
    </row>
    <row r="45" spans="1:14" s="713" customFormat="1" ht="18.75" customHeight="1">
      <c r="A45" s="723"/>
      <c r="B45" s="724" t="s">
        <v>641</v>
      </c>
      <c r="C45" s="718"/>
      <c r="D45" s="725"/>
      <c r="E45" s="1002"/>
      <c r="F45" s="726" t="s">
        <v>605</v>
      </c>
      <c r="G45" s="727">
        <v>0</v>
      </c>
      <c r="H45" s="727">
        <v>0</v>
      </c>
      <c r="I45" s="764">
        <v>0</v>
      </c>
      <c r="J45" s="764">
        <v>0</v>
      </c>
      <c r="K45" s="764">
        <v>0</v>
      </c>
      <c r="L45" s="761">
        <f t="shared" si="2"/>
        <v>0</v>
      </c>
      <c r="N45" s="715"/>
    </row>
    <row r="46" spans="1:14" s="713" customFormat="1" ht="18.75" customHeight="1">
      <c r="A46" s="723"/>
      <c r="B46" s="997" t="s">
        <v>645</v>
      </c>
      <c r="C46" s="718"/>
      <c r="D46" s="725"/>
      <c r="E46" s="1002"/>
      <c r="F46" s="762" t="s">
        <v>618</v>
      </c>
      <c r="G46" s="727">
        <v>500</v>
      </c>
      <c r="H46" s="727">
        <v>0</v>
      </c>
      <c r="I46" s="764">
        <v>0</v>
      </c>
      <c r="J46" s="764">
        <v>0</v>
      </c>
      <c r="K46" s="764">
        <v>0</v>
      </c>
      <c r="L46" s="761">
        <f t="shared" si="2"/>
        <v>0</v>
      </c>
      <c r="N46" s="715"/>
    </row>
    <row r="47" spans="1:14" s="713" customFormat="1" ht="18.75" customHeight="1" thickBot="1">
      <c r="A47" s="729"/>
      <c r="B47" s="1000"/>
      <c r="C47" s="730"/>
      <c r="D47" s="731"/>
      <c r="E47" s="1027"/>
      <c r="F47" s="732" t="s">
        <v>611</v>
      </c>
      <c r="G47" s="733">
        <v>1000</v>
      </c>
      <c r="H47" s="733">
        <v>0</v>
      </c>
      <c r="I47" s="733">
        <v>0</v>
      </c>
      <c r="J47" s="733">
        <v>0</v>
      </c>
      <c r="K47" s="733">
        <v>100</v>
      </c>
      <c r="L47" s="734">
        <f t="shared" si="2"/>
        <v>100</v>
      </c>
      <c r="N47" s="715"/>
    </row>
    <row r="48" spans="1:14" s="713" customFormat="1" ht="18.75" customHeight="1">
      <c r="A48" s="716" t="s">
        <v>622</v>
      </c>
      <c r="B48" s="758" t="s">
        <v>640</v>
      </c>
      <c r="C48" s="718"/>
      <c r="D48" s="746" t="s">
        <v>620</v>
      </c>
      <c r="E48" s="1001" t="s">
        <v>36</v>
      </c>
      <c r="F48" s="720" t="s">
        <v>609</v>
      </c>
      <c r="G48" s="760">
        <f>SUM(G49:G52)</f>
        <v>339</v>
      </c>
      <c r="H48" s="760">
        <f>H49</f>
        <v>8</v>
      </c>
      <c r="I48" s="760">
        <f>I49</f>
        <v>0</v>
      </c>
      <c r="J48" s="760">
        <v>0</v>
      </c>
      <c r="K48" s="760">
        <f>K49+K50+K51+K52</f>
        <v>300</v>
      </c>
      <c r="L48" s="722">
        <f t="shared" si="2"/>
        <v>300</v>
      </c>
      <c r="N48" s="715"/>
    </row>
    <row r="49" spans="1:14" s="713" customFormat="1" ht="25.5" customHeight="1">
      <c r="A49" s="723"/>
      <c r="B49" s="724" t="s">
        <v>643</v>
      </c>
      <c r="C49" s="718"/>
      <c r="D49" s="725"/>
      <c r="E49" s="1002"/>
      <c r="F49" s="726" t="s">
        <v>610</v>
      </c>
      <c r="G49" s="727">
        <v>114</v>
      </c>
      <c r="H49" s="727">
        <v>8</v>
      </c>
      <c r="I49" s="764">
        <v>0</v>
      </c>
      <c r="J49" s="764">
        <v>0</v>
      </c>
      <c r="K49" s="764">
        <v>75</v>
      </c>
      <c r="L49" s="761">
        <f t="shared" si="2"/>
        <v>75</v>
      </c>
      <c r="N49" s="715"/>
    </row>
    <row r="50" spans="1:14" s="713" customFormat="1" ht="18.75" customHeight="1">
      <c r="A50" s="723"/>
      <c r="B50" s="724" t="s">
        <v>641</v>
      </c>
      <c r="C50" s="718"/>
      <c r="D50" s="725"/>
      <c r="E50" s="1002"/>
      <c r="F50" s="726" t="s">
        <v>605</v>
      </c>
      <c r="G50" s="727">
        <v>0</v>
      </c>
      <c r="H50" s="727">
        <v>0</v>
      </c>
      <c r="I50" s="764">
        <v>0</v>
      </c>
      <c r="J50" s="764">
        <v>0</v>
      </c>
      <c r="K50" s="764">
        <v>0</v>
      </c>
      <c r="L50" s="761">
        <f t="shared" si="2"/>
        <v>0</v>
      </c>
      <c r="N50" s="715"/>
    </row>
    <row r="51" spans="1:14" s="713" customFormat="1" ht="18.75" customHeight="1">
      <c r="A51" s="723"/>
      <c r="B51" s="997" t="s">
        <v>646</v>
      </c>
      <c r="C51" s="718"/>
      <c r="D51" s="725"/>
      <c r="E51" s="1002"/>
      <c r="F51" s="762" t="s">
        <v>618</v>
      </c>
      <c r="G51" s="727">
        <v>0</v>
      </c>
      <c r="H51" s="727">
        <v>0</v>
      </c>
      <c r="I51" s="764">
        <v>0</v>
      </c>
      <c r="J51" s="764">
        <v>0</v>
      </c>
      <c r="K51" s="764">
        <v>0</v>
      </c>
      <c r="L51" s="761">
        <f t="shared" si="2"/>
        <v>0</v>
      </c>
      <c r="N51" s="715"/>
    </row>
    <row r="52" spans="1:14" s="713" customFormat="1" ht="18.75" customHeight="1" thickBot="1">
      <c r="A52" s="729"/>
      <c r="B52" s="1000"/>
      <c r="C52" s="730"/>
      <c r="D52" s="731"/>
      <c r="E52" s="1027"/>
      <c r="F52" s="732" t="s">
        <v>611</v>
      </c>
      <c r="G52" s="733">
        <v>225</v>
      </c>
      <c r="H52" s="733">
        <v>0</v>
      </c>
      <c r="I52" s="733">
        <v>0</v>
      </c>
      <c r="J52" s="733">
        <v>0</v>
      </c>
      <c r="K52" s="733">
        <v>225</v>
      </c>
      <c r="L52" s="734">
        <f t="shared" si="2"/>
        <v>225</v>
      </c>
      <c r="N52" s="715"/>
    </row>
    <row r="53" spans="1:14" s="735" customFormat="1" ht="15.75" hidden="1">
      <c r="A53" s="765" t="s">
        <v>623</v>
      </c>
      <c r="B53" s="758" t="s">
        <v>640</v>
      </c>
      <c r="C53" s="718"/>
      <c r="D53" s="752">
        <v>600.60016</v>
      </c>
      <c r="E53" s="766"/>
      <c r="F53" s="720" t="s">
        <v>609</v>
      </c>
      <c r="G53" s="760">
        <v>0</v>
      </c>
      <c r="H53" s="760">
        <v>0</v>
      </c>
      <c r="I53" s="760">
        <v>0</v>
      </c>
      <c r="J53" s="760">
        <f>J54+J55+J56+J57</f>
        <v>0</v>
      </c>
      <c r="K53" s="760">
        <f>K54+K55+K56+K57</f>
        <v>0</v>
      </c>
      <c r="L53" s="722">
        <f t="shared" si="2"/>
        <v>0</v>
      </c>
      <c r="N53" s="736"/>
    </row>
    <row r="54" spans="1:14" s="735" customFormat="1" ht="15.75" hidden="1">
      <c r="A54" s="723"/>
      <c r="B54" s="724" t="s">
        <v>647</v>
      </c>
      <c r="C54" s="718"/>
      <c r="D54" s="752"/>
      <c r="E54" s="766"/>
      <c r="F54" s="726" t="s">
        <v>624</v>
      </c>
      <c r="G54" s="767">
        <v>0</v>
      </c>
      <c r="H54" s="727">
        <v>0</v>
      </c>
      <c r="I54" s="727">
        <v>0</v>
      </c>
      <c r="J54" s="727">
        <v>0</v>
      </c>
      <c r="K54" s="727">
        <v>0</v>
      </c>
      <c r="L54" s="761">
        <f t="shared" si="2"/>
        <v>0</v>
      </c>
      <c r="N54" s="736"/>
    </row>
    <row r="55" spans="1:14" s="735" customFormat="1" ht="15.75" hidden="1">
      <c r="A55" s="723"/>
      <c r="B55" s="724" t="s">
        <v>648</v>
      </c>
      <c r="C55" s="718"/>
      <c r="D55" s="752"/>
      <c r="E55" s="766"/>
      <c r="F55" s="726" t="s">
        <v>605</v>
      </c>
      <c r="G55" s="727">
        <v>0</v>
      </c>
      <c r="H55" s="727">
        <v>0</v>
      </c>
      <c r="I55" s="727">
        <v>0</v>
      </c>
      <c r="J55" s="727">
        <v>0</v>
      </c>
      <c r="K55" s="727">
        <v>0</v>
      </c>
      <c r="L55" s="761">
        <f t="shared" si="2"/>
        <v>0</v>
      </c>
      <c r="N55" s="736"/>
    </row>
    <row r="56" spans="1:14" s="735" customFormat="1" ht="15.75" customHeight="1" hidden="1">
      <c r="A56" s="723"/>
      <c r="B56" s="997" t="s">
        <v>649</v>
      </c>
      <c r="C56" s="718"/>
      <c r="D56" s="752"/>
      <c r="E56" s="766"/>
      <c r="F56" s="726" t="s">
        <v>606</v>
      </c>
      <c r="G56" s="727">
        <v>0</v>
      </c>
      <c r="H56" s="727">
        <v>0</v>
      </c>
      <c r="I56" s="727">
        <v>0</v>
      </c>
      <c r="J56" s="727">
        <v>0</v>
      </c>
      <c r="K56" s="727">
        <v>0</v>
      </c>
      <c r="L56" s="761">
        <f t="shared" si="2"/>
        <v>0</v>
      </c>
      <c r="N56" s="736"/>
    </row>
    <row r="57" spans="1:14" s="735" customFormat="1" ht="15.75" customHeight="1" hidden="1" thickBot="1">
      <c r="A57" s="729"/>
      <c r="B57" s="1000"/>
      <c r="C57" s="730"/>
      <c r="D57" s="768"/>
      <c r="E57" s="769"/>
      <c r="F57" s="732" t="s">
        <v>611</v>
      </c>
      <c r="G57" s="733">
        <v>0</v>
      </c>
      <c r="H57" s="733">
        <v>0</v>
      </c>
      <c r="I57" s="733">
        <v>0</v>
      </c>
      <c r="J57" s="733">
        <v>0</v>
      </c>
      <c r="K57" s="733">
        <v>0</v>
      </c>
      <c r="L57" s="734">
        <f t="shared" si="2"/>
        <v>0</v>
      </c>
      <c r="N57" s="736"/>
    </row>
    <row r="58" spans="1:14" s="735" customFormat="1" ht="20.25" customHeight="1">
      <c r="A58" s="770" t="s">
        <v>623</v>
      </c>
      <c r="B58" s="758" t="s">
        <v>650</v>
      </c>
      <c r="C58" s="771"/>
      <c r="D58" s="746" t="s">
        <v>625</v>
      </c>
      <c r="E58" s="1001" t="s">
        <v>487</v>
      </c>
      <c r="F58" s="740" t="s">
        <v>609</v>
      </c>
      <c r="G58" s="747">
        <f>SUM(G59:G62)</f>
        <v>800</v>
      </c>
      <c r="H58" s="747">
        <f>SUM(H59:H62)</f>
        <v>189</v>
      </c>
      <c r="I58" s="747">
        <v>0</v>
      </c>
      <c r="J58" s="747">
        <f>J59+J60+J61+J62</f>
        <v>611</v>
      </c>
      <c r="K58" s="747">
        <f>K59+K60+K61+K62</f>
        <v>0</v>
      </c>
      <c r="L58" s="748">
        <f t="shared" si="2"/>
        <v>611</v>
      </c>
      <c r="N58" s="736"/>
    </row>
    <row r="59" spans="1:14" s="735" customFormat="1" ht="25.5">
      <c r="A59" s="723"/>
      <c r="B59" s="724" t="s">
        <v>643</v>
      </c>
      <c r="C59" s="718"/>
      <c r="D59" s="752"/>
      <c r="E59" s="1002"/>
      <c r="F59" s="726" t="s">
        <v>624</v>
      </c>
      <c r="G59" s="727">
        <f>H59+L59</f>
        <v>92</v>
      </c>
      <c r="H59" s="727">
        <f>88+4</f>
        <v>92</v>
      </c>
      <c r="I59" s="727">
        <v>0</v>
      </c>
      <c r="J59" s="727">
        <v>0</v>
      </c>
      <c r="K59" s="727">
        <v>0</v>
      </c>
      <c r="L59" s="761">
        <f t="shared" si="2"/>
        <v>0</v>
      </c>
      <c r="N59" s="736"/>
    </row>
    <row r="60" spans="1:14" s="735" customFormat="1" ht="18.75" customHeight="1">
      <c r="A60" s="723"/>
      <c r="B60" s="724" t="s">
        <v>651</v>
      </c>
      <c r="C60" s="718"/>
      <c r="D60" s="752"/>
      <c r="E60" s="1002"/>
      <c r="F60" s="726" t="s">
        <v>605</v>
      </c>
      <c r="G60" s="727">
        <f>H60+L60</f>
        <v>0</v>
      </c>
      <c r="H60" s="727">
        <v>0</v>
      </c>
      <c r="I60" s="727">
        <v>0</v>
      </c>
      <c r="J60" s="727">
        <v>0</v>
      </c>
      <c r="K60" s="727">
        <v>0</v>
      </c>
      <c r="L60" s="761">
        <f t="shared" si="2"/>
        <v>0</v>
      </c>
      <c r="N60" s="736"/>
    </row>
    <row r="61" spans="1:14" s="735" customFormat="1" ht="18.75" customHeight="1">
      <c r="A61" s="723"/>
      <c r="B61" s="997" t="s">
        <v>652</v>
      </c>
      <c r="C61" s="718"/>
      <c r="D61" s="752"/>
      <c r="E61" s="1002"/>
      <c r="F61" s="726" t="s">
        <v>606</v>
      </c>
      <c r="G61" s="727">
        <f>H61+L61</f>
        <v>308</v>
      </c>
      <c r="H61" s="727">
        <v>97</v>
      </c>
      <c r="I61" s="727">
        <v>0</v>
      </c>
      <c r="J61" s="727">
        <v>211</v>
      </c>
      <c r="K61" s="727">
        <v>0</v>
      </c>
      <c r="L61" s="761">
        <f t="shared" si="2"/>
        <v>211</v>
      </c>
      <c r="N61" s="736"/>
    </row>
    <row r="62" spans="1:14" s="735" customFormat="1" ht="18.75" customHeight="1" thickBot="1">
      <c r="A62" s="729"/>
      <c r="B62" s="1000"/>
      <c r="C62" s="730"/>
      <c r="D62" s="768"/>
      <c r="E62" s="1027"/>
      <c r="F62" s="732" t="s">
        <v>626</v>
      </c>
      <c r="G62" s="733">
        <f>J62</f>
        <v>400</v>
      </c>
      <c r="H62" s="733">
        <v>0</v>
      </c>
      <c r="I62" s="733">
        <v>0</v>
      </c>
      <c r="J62" s="733">
        <v>400</v>
      </c>
      <c r="K62" s="733">
        <v>0</v>
      </c>
      <c r="L62" s="734">
        <f t="shared" si="2"/>
        <v>400</v>
      </c>
      <c r="N62" s="736"/>
    </row>
    <row r="63" spans="1:14" s="735" customFormat="1" ht="18.75" customHeight="1" hidden="1">
      <c r="A63" s="772"/>
      <c r="B63" s="773"/>
      <c r="C63" s="772"/>
      <c r="D63" s="774"/>
      <c r="E63" s="774"/>
      <c r="F63" s="775"/>
      <c r="G63" s="776"/>
      <c r="H63" s="776"/>
      <c r="I63" s="776"/>
      <c r="J63" s="776"/>
      <c r="K63" s="776"/>
      <c r="L63" s="777"/>
      <c r="N63" s="736"/>
    </row>
    <row r="64" spans="1:14" s="735" customFormat="1" ht="18.75" customHeight="1" hidden="1" thickBot="1">
      <c r="A64" s="772"/>
      <c r="B64" s="773"/>
      <c r="C64" s="772"/>
      <c r="D64" s="774"/>
      <c r="E64" s="774"/>
      <c r="F64" s="775"/>
      <c r="G64" s="776"/>
      <c r="H64" s="776"/>
      <c r="I64" s="776"/>
      <c r="J64" s="776"/>
      <c r="K64" s="776"/>
      <c r="L64" s="777"/>
      <c r="N64" s="736"/>
    </row>
    <row r="65" spans="1:14" s="735" customFormat="1" ht="20.25" customHeight="1" hidden="1">
      <c r="A65" s="737" t="s">
        <v>627</v>
      </c>
      <c r="B65" s="778" t="s">
        <v>653</v>
      </c>
      <c r="C65" s="771"/>
      <c r="D65" s="746" t="s">
        <v>628</v>
      </c>
      <c r="E65" s="779"/>
      <c r="F65" s="740" t="s">
        <v>609</v>
      </c>
      <c r="G65" s="747">
        <v>0</v>
      </c>
      <c r="H65" s="747">
        <v>0</v>
      </c>
      <c r="I65" s="747">
        <v>0</v>
      </c>
      <c r="J65" s="747">
        <f>J66+J67+J68+J69</f>
        <v>0</v>
      </c>
      <c r="K65" s="747">
        <f>K66+K67+K68+K69</f>
        <v>0</v>
      </c>
      <c r="L65" s="748">
        <f aca="true" t="shared" si="3" ref="L65:L79">I65+J65+K65</f>
        <v>0</v>
      </c>
      <c r="N65" s="736"/>
    </row>
    <row r="66" spans="1:14" s="735" customFormat="1" ht="18" customHeight="1" hidden="1">
      <c r="A66" s="723"/>
      <c r="B66" s="724" t="s">
        <v>647</v>
      </c>
      <c r="C66" s="718"/>
      <c r="D66" s="752"/>
      <c r="E66" s="766"/>
      <c r="F66" s="726" t="s">
        <v>624</v>
      </c>
      <c r="G66" s="727">
        <v>0</v>
      </c>
      <c r="H66" s="727">
        <v>0</v>
      </c>
      <c r="I66" s="727">
        <v>0</v>
      </c>
      <c r="J66" s="727">
        <v>0</v>
      </c>
      <c r="K66" s="727">
        <v>0</v>
      </c>
      <c r="L66" s="761">
        <f t="shared" si="3"/>
        <v>0</v>
      </c>
      <c r="N66" s="736"/>
    </row>
    <row r="67" spans="1:14" s="735" customFormat="1" ht="18.75" customHeight="1" hidden="1">
      <c r="A67" s="723"/>
      <c r="B67" s="724" t="s">
        <v>648</v>
      </c>
      <c r="C67" s="718"/>
      <c r="D67" s="752"/>
      <c r="E67" s="766"/>
      <c r="F67" s="726" t="s">
        <v>605</v>
      </c>
      <c r="G67" s="727">
        <v>0</v>
      </c>
      <c r="H67" s="727">
        <v>0</v>
      </c>
      <c r="I67" s="727">
        <v>0</v>
      </c>
      <c r="J67" s="727">
        <v>0</v>
      </c>
      <c r="K67" s="727">
        <v>0</v>
      </c>
      <c r="L67" s="761">
        <f t="shared" si="3"/>
        <v>0</v>
      </c>
      <c r="N67" s="736"/>
    </row>
    <row r="68" spans="1:14" s="735" customFormat="1" ht="18.75" customHeight="1" hidden="1">
      <c r="A68" s="723"/>
      <c r="B68" s="997" t="s">
        <v>0</v>
      </c>
      <c r="C68" s="718"/>
      <c r="D68" s="752"/>
      <c r="E68" s="766"/>
      <c r="F68" s="726" t="s">
        <v>606</v>
      </c>
      <c r="G68" s="727">
        <v>0</v>
      </c>
      <c r="H68" s="727">
        <v>0</v>
      </c>
      <c r="I68" s="727">
        <v>0</v>
      </c>
      <c r="J68" s="727">
        <v>0</v>
      </c>
      <c r="K68" s="727">
        <v>0</v>
      </c>
      <c r="L68" s="761">
        <f t="shared" si="3"/>
        <v>0</v>
      </c>
      <c r="N68" s="736"/>
    </row>
    <row r="69" spans="1:14" s="735" customFormat="1" ht="18.75" customHeight="1" hidden="1" thickBot="1">
      <c r="A69" s="729"/>
      <c r="B69" s="1000"/>
      <c r="C69" s="730"/>
      <c r="D69" s="768"/>
      <c r="E69" s="769"/>
      <c r="F69" s="732" t="s">
        <v>611</v>
      </c>
      <c r="G69" s="733">
        <v>0</v>
      </c>
      <c r="H69" s="733"/>
      <c r="I69" s="733">
        <v>0</v>
      </c>
      <c r="J69" s="733">
        <v>0</v>
      </c>
      <c r="K69" s="733">
        <v>0</v>
      </c>
      <c r="L69" s="734">
        <f t="shared" si="3"/>
        <v>0</v>
      </c>
      <c r="N69" s="736"/>
    </row>
    <row r="70" spans="1:14" s="735" customFormat="1" ht="20.25" customHeight="1" hidden="1">
      <c r="A70" s="716" t="s">
        <v>629</v>
      </c>
      <c r="B70" s="758" t="s">
        <v>640</v>
      </c>
      <c r="C70" s="718"/>
      <c r="D70" s="752" t="s">
        <v>630</v>
      </c>
      <c r="E70" s="766"/>
      <c r="F70" s="720" t="s">
        <v>609</v>
      </c>
      <c r="G70" s="760">
        <v>0</v>
      </c>
      <c r="H70" s="760">
        <v>0</v>
      </c>
      <c r="I70" s="760">
        <v>0</v>
      </c>
      <c r="J70" s="760">
        <v>0</v>
      </c>
      <c r="K70" s="760">
        <v>0</v>
      </c>
      <c r="L70" s="722">
        <f t="shared" si="3"/>
        <v>0</v>
      </c>
      <c r="N70" s="736"/>
    </row>
    <row r="71" spans="1:14" s="735" customFormat="1" ht="18.75" customHeight="1" hidden="1">
      <c r="A71" s="723"/>
      <c r="B71" s="724" t="s">
        <v>647</v>
      </c>
      <c r="C71" s="741"/>
      <c r="D71" s="752"/>
      <c r="E71" s="766"/>
      <c r="F71" s="726" t="s">
        <v>610</v>
      </c>
      <c r="G71" s="727">
        <v>0</v>
      </c>
      <c r="H71" s="727">
        <v>0</v>
      </c>
      <c r="I71" s="767">
        <v>0</v>
      </c>
      <c r="J71" s="767">
        <v>0</v>
      </c>
      <c r="K71" s="767">
        <v>0</v>
      </c>
      <c r="L71" s="761">
        <f t="shared" si="3"/>
        <v>0</v>
      </c>
      <c r="N71" s="736"/>
    </row>
    <row r="72" spans="1:14" s="735" customFormat="1" ht="18.75" customHeight="1" hidden="1">
      <c r="A72" s="723"/>
      <c r="B72" s="724" t="s">
        <v>648</v>
      </c>
      <c r="C72" s="741"/>
      <c r="D72" s="752"/>
      <c r="E72" s="766"/>
      <c r="F72" s="726" t="s">
        <v>605</v>
      </c>
      <c r="G72" s="727">
        <v>0</v>
      </c>
      <c r="H72" s="727">
        <v>0</v>
      </c>
      <c r="I72" s="727">
        <v>0</v>
      </c>
      <c r="J72" s="727">
        <v>0</v>
      </c>
      <c r="K72" s="727">
        <v>0</v>
      </c>
      <c r="L72" s="761">
        <f t="shared" si="3"/>
        <v>0</v>
      </c>
      <c r="N72" s="736"/>
    </row>
    <row r="73" spans="1:14" s="735" customFormat="1" ht="18.75" customHeight="1" hidden="1">
      <c r="A73" s="723"/>
      <c r="B73" s="997" t="s">
        <v>1</v>
      </c>
      <c r="C73" s="741"/>
      <c r="D73" s="752"/>
      <c r="E73" s="766"/>
      <c r="F73" s="726" t="s">
        <v>606</v>
      </c>
      <c r="G73" s="727">
        <v>0</v>
      </c>
      <c r="H73" s="727">
        <v>0</v>
      </c>
      <c r="I73" s="767"/>
      <c r="J73" s="767"/>
      <c r="K73" s="767"/>
      <c r="L73" s="761">
        <f t="shared" si="3"/>
        <v>0</v>
      </c>
      <c r="N73" s="736"/>
    </row>
    <row r="74" spans="1:14" s="735" customFormat="1" ht="18.75" customHeight="1" hidden="1" thickBot="1">
      <c r="A74" s="723"/>
      <c r="B74" s="1000"/>
      <c r="C74" s="741"/>
      <c r="D74" s="742"/>
      <c r="E74" s="780"/>
      <c r="F74" s="781" t="s">
        <v>611</v>
      </c>
      <c r="G74" s="782">
        <v>0</v>
      </c>
      <c r="H74" s="782">
        <v>0</v>
      </c>
      <c r="I74" s="782"/>
      <c r="J74" s="782"/>
      <c r="K74" s="782"/>
      <c r="L74" s="783">
        <f t="shared" si="3"/>
        <v>0</v>
      </c>
      <c r="N74" s="736"/>
    </row>
    <row r="75" spans="1:14" s="735" customFormat="1" ht="20.25" customHeight="1">
      <c r="A75" s="770" t="s">
        <v>2</v>
      </c>
      <c r="B75" s="758" t="s">
        <v>3</v>
      </c>
      <c r="C75" s="771"/>
      <c r="D75" s="746" t="s">
        <v>625</v>
      </c>
      <c r="E75" s="1001" t="s">
        <v>487</v>
      </c>
      <c r="F75" s="740" t="s">
        <v>609</v>
      </c>
      <c r="G75" s="747">
        <f>SUM(G76:G79)</f>
        <v>95</v>
      </c>
      <c r="H75" s="747">
        <f>SUM(H76:H79)</f>
        <v>0</v>
      </c>
      <c r="I75" s="747">
        <f>I76+I77+I78+I79</f>
        <v>95</v>
      </c>
      <c r="J75" s="747">
        <f>J76+J77+J78+J79</f>
        <v>0</v>
      </c>
      <c r="K75" s="747">
        <f>K76+K77+K78+K79</f>
        <v>0</v>
      </c>
      <c r="L75" s="748">
        <f t="shared" si="3"/>
        <v>95</v>
      </c>
      <c r="N75" s="736"/>
    </row>
    <row r="76" spans="1:14" s="735" customFormat="1" ht="15.75">
      <c r="A76" s="723"/>
      <c r="B76" s="724" t="s">
        <v>4</v>
      </c>
      <c r="C76" s="718"/>
      <c r="D76" s="752"/>
      <c r="E76" s="1002"/>
      <c r="F76" s="726" t="s">
        <v>624</v>
      </c>
      <c r="G76" s="727">
        <v>10</v>
      </c>
      <c r="H76" s="727">
        <v>0</v>
      </c>
      <c r="I76" s="727">
        <v>10</v>
      </c>
      <c r="J76" s="727">
        <v>0</v>
      </c>
      <c r="K76" s="727">
        <v>0</v>
      </c>
      <c r="L76" s="761">
        <f t="shared" si="3"/>
        <v>10</v>
      </c>
      <c r="N76" s="736"/>
    </row>
    <row r="77" spans="1:14" s="735" customFormat="1" ht="21" customHeight="1">
      <c r="A77" s="723"/>
      <c r="B77" s="724" t="s">
        <v>5</v>
      </c>
      <c r="C77" s="718"/>
      <c r="D77" s="752"/>
      <c r="E77" s="1002"/>
      <c r="F77" s="726" t="s">
        <v>605</v>
      </c>
      <c r="G77" s="727">
        <v>4</v>
      </c>
      <c r="H77" s="727">
        <v>0</v>
      </c>
      <c r="I77" s="727">
        <v>4</v>
      </c>
      <c r="J77" s="727">
        <v>0</v>
      </c>
      <c r="K77" s="727">
        <v>0</v>
      </c>
      <c r="L77" s="761">
        <f t="shared" si="3"/>
        <v>4</v>
      </c>
      <c r="N77" s="736"/>
    </row>
    <row r="78" spans="1:14" s="735" customFormat="1" ht="15.75" customHeight="1">
      <c r="A78" s="723"/>
      <c r="B78" s="997" t="s">
        <v>6</v>
      </c>
      <c r="C78" s="718"/>
      <c r="D78" s="752"/>
      <c r="E78" s="1002"/>
      <c r="F78" s="726" t="s">
        <v>606</v>
      </c>
      <c r="G78" s="727">
        <v>0</v>
      </c>
      <c r="H78" s="727">
        <v>0</v>
      </c>
      <c r="I78" s="727">
        <v>0</v>
      </c>
      <c r="J78" s="727">
        <v>0</v>
      </c>
      <c r="K78" s="727">
        <v>0</v>
      </c>
      <c r="L78" s="761">
        <f t="shared" si="3"/>
        <v>0</v>
      </c>
      <c r="N78" s="736"/>
    </row>
    <row r="79" spans="1:14" s="735" customFormat="1" ht="18.75" customHeight="1" thickBot="1">
      <c r="A79" s="729"/>
      <c r="B79" s="1000"/>
      <c r="C79" s="730"/>
      <c r="D79" s="768"/>
      <c r="E79" s="1027"/>
      <c r="F79" s="732" t="s">
        <v>626</v>
      </c>
      <c r="G79" s="733">
        <v>81</v>
      </c>
      <c r="H79" s="733">
        <v>0</v>
      </c>
      <c r="I79" s="733">
        <v>81</v>
      </c>
      <c r="J79" s="733">
        <v>0</v>
      </c>
      <c r="K79" s="733">
        <v>0</v>
      </c>
      <c r="L79" s="734">
        <f t="shared" si="3"/>
        <v>81</v>
      </c>
      <c r="N79" s="736"/>
    </row>
    <row r="80" spans="1:14" s="713" customFormat="1" ht="22.5" customHeight="1" thickBot="1">
      <c r="A80" s="784"/>
      <c r="B80" s="785"/>
      <c r="C80" s="785"/>
      <c r="D80" s="785"/>
      <c r="E80" s="785"/>
      <c r="F80" s="786" t="s">
        <v>631</v>
      </c>
      <c r="G80" s="787">
        <f aca="true" t="shared" si="4" ref="G80:L80">G70+G65+G58+G53+G38+G43+G48+G28+G23+G18+G13+G8+G75</f>
        <v>20338</v>
      </c>
      <c r="H80" s="787">
        <f t="shared" si="4"/>
        <v>295</v>
      </c>
      <c r="I80" s="787">
        <f t="shared" si="4"/>
        <v>4724</v>
      </c>
      <c r="J80" s="787">
        <f t="shared" si="4"/>
        <v>3009</v>
      </c>
      <c r="K80" s="787">
        <f t="shared" si="4"/>
        <v>6879</v>
      </c>
      <c r="L80" s="787">
        <f t="shared" si="4"/>
        <v>14612</v>
      </c>
      <c r="N80" s="715"/>
    </row>
    <row r="81" spans="2:12" ht="12.75">
      <c r="B81" s="789"/>
      <c r="C81" s="789"/>
      <c r="D81" s="789"/>
      <c r="E81" s="789"/>
      <c r="F81" s="789"/>
      <c r="G81" s="789"/>
      <c r="H81" s="789"/>
      <c r="I81" s="790"/>
      <c r="J81" s="789"/>
      <c r="K81" s="789"/>
      <c r="L81" s="789"/>
    </row>
    <row r="82" spans="2:12" ht="12.75">
      <c r="B82" s="793" t="s">
        <v>632</v>
      </c>
      <c r="C82" s="789"/>
      <c r="D82" s="789"/>
      <c r="E82" s="789"/>
      <c r="F82" s="789"/>
      <c r="G82" s="789"/>
      <c r="H82" s="789"/>
      <c r="I82" s="790"/>
      <c r="J82" s="789"/>
      <c r="K82" s="789"/>
      <c r="L82" s="789"/>
    </row>
    <row r="83" spans="2:12" ht="2.25" customHeight="1">
      <c r="B83" s="999" t="s">
        <v>633</v>
      </c>
      <c r="C83" s="999"/>
      <c r="D83" s="999"/>
      <c r="E83" s="999"/>
      <c r="F83" s="999"/>
      <c r="G83" s="999"/>
      <c r="H83" s="999"/>
      <c r="I83" s="999"/>
      <c r="J83" s="999"/>
      <c r="K83" s="999"/>
      <c r="L83" s="999"/>
    </row>
    <row r="84" spans="2:12" ht="2.25" customHeight="1">
      <c r="B84" s="999"/>
      <c r="C84" s="999"/>
      <c r="D84" s="999"/>
      <c r="E84" s="999"/>
      <c r="F84" s="999"/>
      <c r="G84" s="999"/>
      <c r="H84" s="999"/>
      <c r="I84" s="999"/>
      <c r="J84" s="999"/>
      <c r="K84" s="999"/>
      <c r="L84" s="999"/>
    </row>
    <row r="85" spans="2:12" ht="12.75"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</row>
    <row r="86" spans="2:12" ht="12.75">
      <c r="B86" s="789"/>
      <c r="C86" s="789"/>
      <c r="D86" s="789"/>
      <c r="E86" s="789"/>
      <c r="F86" s="789"/>
      <c r="G86" s="789"/>
      <c r="H86" s="789"/>
      <c r="I86" s="790"/>
      <c r="J86" s="789"/>
      <c r="K86" s="789"/>
      <c r="L86" s="789"/>
    </row>
    <row r="87" spans="2:12" ht="12.75">
      <c r="B87" s="789"/>
      <c r="C87" s="789"/>
      <c r="D87" s="789"/>
      <c r="E87" s="789"/>
      <c r="F87" s="789"/>
      <c r="G87" s="789"/>
      <c r="H87" s="789"/>
      <c r="I87" s="790"/>
      <c r="J87" s="789"/>
      <c r="K87" s="789"/>
      <c r="L87" s="789"/>
    </row>
    <row r="88" spans="2:12" ht="12.75">
      <c r="B88" s="789"/>
      <c r="C88" s="789"/>
      <c r="D88" s="789"/>
      <c r="E88" s="789"/>
      <c r="F88" s="789"/>
      <c r="G88" s="789"/>
      <c r="H88" s="789"/>
      <c r="I88" s="790"/>
      <c r="J88" s="789"/>
      <c r="K88" s="789"/>
      <c r="L88" s="789"/>
    </row>
    <row r="89" spans="2:12" ht="12.75">
      <c r="B89" s="789"/>
      <c r="C89" s="789"/>
      <c r="D89" s="789"/>
      <c r="E89" s="789"/>
      <c r="F89" s="789"/>
      <c r="G89" s="789"/>
      <c r="H89" s="789"/>
      <c r="I89" s="790"/>
      <c r="J89" s="789"/>
      <c r="K89" s="789"/>
      <c r="L89" s="789"/>
    </row>
    <row r="90" spans="2:12" ht="12.75">
      <c r="B90" s="789"/>
      <c r="C90" s="789"/>
      <c r="D90" s="789"/>
      <c r="E90" s="789"/>
      <c r="F90" s="789"/>
      <c r="G90" s="789"/>
      <c r="H90" s="789"/>
      <c r="I90" s="790"/>
      <c r="J90" s="789"/>
      <c r="K90" s="789"/>
      <c r="L90" s="789"/>
    </row>
    <row r="91" spans="2:12" ht="12.75">
      <c r="B91" s="789"/>
      <c r="C91" s="789"/>
      <c r="D91" s="789"/>
      <c r="E91" s="789"/>
      <c r="F91" s="789"/>
      <c r="G91" s="789"/>
      <c r="H91" s="789"/>
      <c r="I91" s="790"/>
      <c r="J91" s="789"/>
      <c r="K91" s="789"/>
      <c r="L91" s="789"/>
    </row>
    <row r="92" spans="2:12" ht="12.75">
      <c r="B92" s="789"/>
      <c r="C92" s="789"/>
      <c r="D92" s="789"/>
      <c r="E92" s="789"/>
      <c r="F92" s="789"/>
      <c r="G92" s="789"/>
      <c r="H92" s="789"/>
      <c r="I92" s="790"/>
      <c r="J92" s="789"/>
      <c r="K92" s="789"/>
      <c r="L92" s="789"/>
    </row>
    <row r="93" spans="2:12" ht="12.75">
      <c r="B93" s="789"/>
      <c r="C93" s="789"/>
      <c r="D93" s="789"/>
      <c r="E93" s="789"/>
      <c r="F93" s="789"/>
      <c r="G93" s="789"/>
      <c r="H93" s="789"/>
      <c r="I93" s="790"/>
      <c r="J93" s="789"/>
      <c r="K93" s="789"/>
      <c r="L93" s="789"/>
    </row>
    <row r="94" spans="2:12" ht="12.75">
      <c r="B94" s="789"/>
      <c r="C94" s="789"/>
      <c r="D94" s="789"/>
      <c r="E94" s="789"/>
      <c r="F94" s="789"/>
      <c r="G94" s="789"/>
      <c r="H94" s="789"/>
      <c r="I94" s="790"/>
      <c r="J94" s="789"/>
      <c r="K94" s="789"/>
      <c r="L94" s="789"/>
    </row>
    <row r="95" spans="2:12" ht="12.75">
      <c r="B95" s="789"/>
      <c r="C95" s="789"/>
      <c r="D95" s="789"/>
      <c r="E95" s="789"/>
      <c r="F95" s="789"/>
      <c r="G95" s="789"/>
      <c r="H95" s="789"/>
      <c r="I95" s="790"/>
      <c r="J95" s="789"/>
      <c r="K95" s="789"/>
      <c r="L95" s="789"/>
    </row>
    <row r="96" spans="2:12" ht="12.75">
      <c r="B96" s="789"/>
      <c r="C96" s="789"/>
      <c r="D96" s="789"/>
      <c r="E96" s="789"/>
      <c r="F96" s="789"/>
      <c r="G96" s="789"/>
      <c r="H96" s="789"/>
      <c r="I96" s="790"/>
      <c r="J96" s="789"/>
      <c r="K96" s="789"/>
      <c r="L96" s="789"/>
    </row>
    <row r="97" spans="2:12" ht="12.75">
      <c r="B97" s="789"/>
      <c r="C97" s="789"/>
      <c r="D97" s="789"/>
      <c r="E97" s="789"/>
      <c r="F97" s="789"/>
      <c r="G97" s="789"/>
      <c r="H97" s="789"/>
      <c r="I97" s="790"/>
      <c r="J97" s="789"/>
      <c r="K97" s="789"/>
      <c r="L97" s="789"/>
    </row>
    <row r="98" spans="2:12" ht="12.75">
      <c r="B98" s="789"/>
      <c r="C98" s="789"/>
      <c r="D98" s="789"/>
      <c r="E98" s="789"/>
      <c r="F98" s="789"/>
      <c r="G98" s="789"/>
      <c r="H98" s="789"/>
      <c r="I98" s="790"/>
      <c r="J98" s="789"/>
      <c r="K98" s="789"/>
      <c r="L98" s="789"/>
    </row>
    <row r="99" spans="2:12" ht="12.75">
      <c r="B99" s="789"/>
      <c r="C99" s="789"/>
      <c r="D99" s="789"/>
      <c r="E99" s="789"/>
      <c r="F99" s="789"/>
      <c r="G99" s="789"/>
      <c r="H99" s="789"/>
      <c r="I99" s="790"/>
      <c r="J99" s="789"/>
      <c r="K99" s="789"/>
      <c r="L99" s="789"/>
    </row>
    <row r="100" spans="2:12" ht="12.75">
      <c r="B100" s="789"/>
      <c r="C100" s="789"/>
      <c r="D100" s="789"/>
      <c r="E100" s="789"/>
      <c r="F100" s="789"/>
      <c r="G100" s="789"/>
      <c r="H100" s="789"/>
      <c r="I100" s="790"/>
      <c r="J100" s="789"/>
      <c r="K100" s="789"/>
      <c r="L100" s="789"/>
    </row>
    <row r="101" spans="2:12" ht="12.75">
      <c r="B101" s="789"/>
      <c r="C101" s="789"/>
      <c r="D101" s="789"/>
      <c r="E101" s="789"/>
      <c r="F101" s="789"/>
      <c r="G101" s="789"/>
      <c r="H101" s="789"/>
      <c r="I101" s="790"/>
      <c r="J101" s="789"/>
      <c r="K101" s="789"/>
      <c r="L101" s="789"/>
    </row>
    <row r="102" spans="2:12" ht="12.75">
      <c r="B102" s="789"/>
      <c r="C102" s="789"/>
      <c r="D102" s="789"/>
      <c r="E102" s="789"/>
      <c r="F102" s="789"/>
      <c r="G102" s="789"/>
      <c r="H102" s="789"/>
      <c r="I102" s="790"/>
      <c r="J102" s="789"/>
      <c r="K102" s="789"/>
      <c r="L102" s="789"/>
    </row>
    <row r="103" spans="2:12" ht="12.75">
      <c r="B103" s="789"/>
      <c r="C103" s="789"/>
      <c r="D103" s="789"/>
      <c r="E103" s="789"/>
      <c r="F103" s="789"/>
      <c r="G103" s="789"/>
      <c r="H103" s="789"/>
      <c r="I103" s="790"/>
      <c r="J103" s="789"/>
      <c r="K103" s="789"/>
      <c r="L103" s="789"/>
    </row>
  </sheetData>
  <mergeCells count="45">
    <mergeCell ref="E75:E79"/>
    <mergeCell ref="B78:B79"/>
    <mergeCell ref="E38:E42"/>
    <mergeCell ref="E48:E52"/>
    <mergeCell ref="E43:E47"/>
    <mergeCell ref="E58:E62"/>
    <mergeCell ref="E3:E5"/>
    <mergeCell ref="E34:E36"/>
    <mergeCell ref="E8:E12"/>
    <mergeCell ref="E13:E17"/>
    <mergeCell ref="E18:E22"/>
    <mergeCell ref="E23:E27"/>
    <mergeCell ref="F34:H34"/>
    <mergeCell ref="I34:L35"/>
    <mergeCell ref="F35:F36"/>
    <mergeCell ref="G35:G36"/>
    <mergeCell ref="H35:H36"/>
    <mergeCell ref="A34:A36"/>
    <mergeCell ref="B34:B36"/>
    <mergeCell ref="C34:C36"/>
    <mergeCell ref="D34:D36"/>
    <mergeCell ref="H4:H5"/>
    <mergeCell ref="I3:L4"/>
    <mergeCell ref="A1:L1"/>
    <mergeCell ref="A3:A5"/>
    <mergeCell ref="B3:B5"/>
    <mergeCell ref="C3:C5"/>
    <mergeCell ref="D3:D5"/>
    <mergeCell ref="F4:F5"/>
    <mergeCell ref="G4:G5"/>
    <mergeCell ref="F3:H3"/>
    <mergeCell ref="B11:B12"/>
    <mergeCell ref="B16:B17"/>
    <mergeCell ref="B21:B22"/>
    <mergeCell ref="B26:B27"/>
    <mergeCell ref="B31:B32"/>
    <mergeCell ref="B41:B42"/>
    <mergeCell ref="B83:L85"/>
    <mergeCell ref="B46:B47"/>
    <mergeCell ref="B51:B52"/>
    <mergeCell ref="B61:B62"/>
    <mergeCell ref="B68:B69"/>
    <mergeCell ref="B73:B74"/>
    <mergeCell ref="B56:B57"/>
    <mergeCell ref="E28:E32"/>
  </mergeCells>
  <printOptions horizontalCentered="1"/>
  <pageMargins left="0.26" right="0.15748031496062992" top="0.78" bottom="0.43" header="0.19" footer="0.2362204724409449"/>
  <pageSetup fitToHeight="2" horizontalDpi="600" verticalDpi="600" orientation="landscape" paperSize="9" scale="80" r:id="rId1"/>
  <headerFooter alignWithMargins="0">
    <oddHeader>&amp;R&amp;"Arial CE,Pogrubiony"Załącznik Nr &amp;A&amp;"Arial CE,Standardowy"
do Uchwały Rady Gminy Miłkowice Nr LI/280/2010
z dnia 8 czerwca 2010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I40"/>
  <sheetViews>
    <sheetView showGridLines="0" workbookViewId="0" topLeftCell="A25">
      <selection activeCell="G30" sqref="G30"/>
    </sheetView>
  </sheetViews>
  <sheetFormatPr defaultColWidth="9.00390625" defaultRowHeight="12.75"/>
  <cols>
    <col min="1" max="1" width="4.00390625" style="538" customWidth="1"/>
    <col min="2" max="2" width="5.375" style="538" customWidth="1"/>
    <col min="3" max="3" width="7.125" style="538" customWidth="1"/>
    <col min="4" max="4" width="17.75390625" style="538" bestFit="1" customWidth="1"/>
    <col min="5" max="5" width="24.25390625" style="538" customWidth="1"/>
    <col min="6" max="6" width="27.375" style="538" customWidth="1"/>
    <col min="7" max="7" width="11.875" style="538" customWidth="1"/>
    <col min="8" max="8" width="2.00390625" style="538" customWidth="1"/>
    <col min="9" max="9" width="14.00390625" style="538" customWidth="1"/>
    <col min="10" max="16384" width="9.125" style="538" customWidth="1"/>
  </cols>
  <sheetData>
    <row r="1" spans="1:7" ht="24" customHeight="1">
      <c r="A1" s="1031" t="s">
        <v>523</v>
      </c>
      <c r="B1" s="1031"/>
      <c r="C1" s="1031"/>
      <c r="D1" s="1031"/>
      <c r="E1" s="1031"/>
      <c r="F1" s="1031"/>
      <c r="G1" s="1031"/>
    </row>
    <row r="2" ht="10.5" customHeight="1">
      <c r="G2" s="631" t="s">
        <v>420</v>
      </c>
    </row>
    <row r="3" spans="1:7" ht="22.5" customHeight="1">
      <c r="A3" s="630" t="s">
        <v>419</v>
      </c>
      <c r="B3" s="630" t="s">
        <v>76</v>
      </c>
      <c r="C3" s="630" t="s">
        <v>77</v>
      </c>
      <c r="D3" s="630" t="s">
        <v>524</v>
      </c>
      <c r="E3" s="630" t="s">
        <v>525</v>
      </c>
      <c r="F3" s="630" t="s">
        <v>526</v>
      </c>
      <c r="G3" s="539" t="s">
        <v>527</v>
      </c>
    </row>
    <row r="4" spans="1:7" ht="7.5" customHeight="1" thickBot="1">
      <c r="A4" s="540">
        <v>1</v>
      </c>
      <c r="B4" s="540">
        <v>2</v>
      </c>
      <c r="C4" s="540">
        <v>3</v>
      </c>
      <c r="D4" s="540"/>
      <c r="E4" s="540">
        <v>4</v>
      </c>
      <c r="F4" s="540">
        <v>5</v>
      </c>
      <c r="G4" s="540">
        <v>6</v>
      </c>
    </row>
    <row r="5" spans="1:7" ht="23.25" customHeight="1" thickBot="1">
      <c r="A5" s="632" t="s">
        <v>528</v>
      </c>
      <c r="B5" s="633"/>
      <c r="C5" s="633"/>
      <c r="D5" s="633"/>
      <c r="E5" s="633"/>
      <c r="F5" s="633"/>
      <c r="G5" s="634">
        <f>G6+G11+G16</f>
        <v>1450780</v>
      </c>
    </row>
    <row r="6" spans="1:7" ht="15" customHeight="1">
      <c r="A6" s="635" t="s">
        <v>529</v>
      </c>
      <c r="B6" s="635"/>
      <c r="C6" s="635"/>
      <c r="D6" s="635"/>
      <c r="E6" s="635"/>
      <c r="F6" s="635"/>
      <c r="G6" s="636">
        <f>SUM(G7:G10)</f>
        <v>372000</v>
      </c>
    </row>
    <row r="7" spans="1:7" s="541" customFormat="1" ht="30" customHeight="1">
      <c r="A7" s="637">
        <v>1</v>
      </c>
      <c r="B7" s="638">
        <v>400</v>
      </c>
      <c r="C7" s="638">
        <v>40002</v>
      </c>
      <c r="D7" s="638" t="s">
        <v>130</v>
      </c>
      <c r="E7" s="639" t="s">
        <v>530</v>
      </c>
      <c r="F7" s="640" t="s">
        <v>559</v>
      </c>
      <c r="G7" s="641">
        <v>216000</v>
      </c>
    </row>
    <row r="8" spans="1:7" s="541" customFormat="1" ht="30" customHeight="1">
      <c r="A8" s="642">
        <v>2</v>
      </c>
      <c r="B8" s="542">
        <v>400</v>
      </c>
      <c r="C8" s="542">
        <v>40002</v>
      </c>
      <c r="D8" s="542" t="s">
        <v>130</v>
      </c>
      <c r="E8" s="643" t="s">
        <v>530</v>
      </c>
      <c r="F8" s="644" t="s">
        <v>560</v>
      </c>
      <c r="G8" s="543">
        <v>125400</v>
      </c>
    </row>
    <row r="9" spans="1:7" s="541" customFormat="1" ht="30" customHeight="1">
      <c r="A9" s="642">
        <v>3</v>
      </c>
      <c r="B9" s="542">
        <v>400</v>
      </c>
      <c r="C9" s="542">
        <v>40002</v>
      </c>
      <c r="D9" s="542" t="s">
        <v>130</v>
      </c>
      <c r="E9" s="643" t="s">
        <v>530</v>
      </c>
      <c r="F9" s="643" t="s">
        <v>561</v>
      </c>
      <c r="G9" s="543">
        <v>12000</v>
      </c>
    </row>
    <row r="10" spans="1:7" s="541" customFormat="1" ht="39" thickBot="1">
      <c r="A10" s="645">
        <v>4</v>
      </c>
      <c r="B10" s="544">
        <v>400</v>
      </c>
      <c r="C10" s="544">
        <v>40002</v>
      </c>
      <c r="D10" s="542" t="s">
        <v>130</v>
      </c>
      <c r="E10" s="646" t="s">
        <v>530</v>
      </c>
      <c r="F10" s="646" t="s">
        <v>531</v>
      </c>
      <c r="G10" s="647">
        <v>18600</v>
      </c>
    </row>
    <row r="11" spans="1:7" ht="15.75" customHeight="1" thickBot="1">
      <c r="A11" s="648" t="s">
        <v>532</v>
      </c>
      <c r="B11" s="633"/>
      <c r="C11" s="633"/>
      <c r="D11" s="633"/>
      <c r="E11" s="633"/>
      <c r="F11" s="633"/>
      <c r="G11" s="649">
        <f>SUM(G12:G15)</f>
        <v>507400</v>
      </c>
    </row>
    <row r="12" spans="1:7" ht="41.25" customHeight="1">
      <c r="A12" s="645">
        <v>1</v>
      </c>
      <c r="B12" s="544">
        <v>852</v>
      </c>
      <c r="C12" s="544">
        <v>85295</v>
      </c>
      <c r="D12" s="650" t="s">
        <v>533</v>
      </c>
      <c r="E12" s="646" t="s">
        <v>534</v>
      </c>
      <c r="F12" s="646" t="s">
        <v>535</v>
      </c>
      <c r="G12" s="647">
        <v>61000</v>
      </c>
    </row>
    <row r="13" spans="1:7" ht="36.75" customHeight="1">
      <c r="A13" s="645">
        <v>2</v>
      </c>
      <c r="B13" s="544">
        <v>921</v>
      </c>
      <c r="C13" s="544">
        <v>92109</v>
      </c>
      <c r="D13" s="650" t="s">
        <v>289</v>
      </c>
      <c r="E13" s="646" t="s">
        <v>534</v>
      </c>
      <c r="F13" s="646" t="s">
        <v>536</v>
      </c>
      <c r="G13" s="647">
        <f>197000+5500+15900</f>
        <v>218400</v>
      </c>
    </row>
    <row r="14" spans="1:7" ht="30" customHeight="1">
      <c r="A14" s="645">
        <v>3</v>
      </c>
      <c r="B14" s="544">
        <v>921</v>
      </c>
      <c r="C14" s="544">
        <v>92116</v>
      </c>
      <c r="D14" s="544" t="s">
        <v>537</v>
      </c>
      <c r="E14" s="646" t="s">
        <v>534</v>
      </c>
      <c r="F14" s="646" t="s">
        <v>538</v>
      </c>
      <c r="G14" s="647">
        <f>200000+5500</f>
        <v>205500</v>
      </c>
    </row>
    <row r="15" spans="1:8" ht="39" thickBot="1">
      <c r="A15" s="645">
        <v>4</v>
      </c>
      <c r="B15" s="544">
        <v>926</v>
      </c>
      <c r="C15" s="544">
        <v>92605</v>
      </c>
      <c r="D15" s="650" t="s">
        <v>539</v>
      </c>
      <c r="E15" s="646" t="s">
        <v>534</v>
      </c>
      <c r="F15" s="646" t="s">
        <v>540</v>
      </c>
      <c r="G15" s="647">
        <f>18000+300+4200</f>
        <v>22500</v>
      </c>
      <c r="H15" s="545"/>
    </row>
    <row r="16" spans="1:7" ht="15.75" customHeight="1" thickBot="1">
      <c r="A16" s="648" t="s">
        <v>541</v>
      </c>
      <c r="B16" s="633"/>
      <c r="C16" s="633"/>
      <c r="D16" s="633"/>
      <c r="E16" s="633"/>
      <c r="F16" s="633"/>
      <c r="G16" s="649">
        <f>SUM(G17:G22)</f>
        <v>571380</v>
      </c>
    </row>
    <row r="17" spans="1:7" ht="36.75" customHeight="1">
      <c r="A17" s="645">
        <v>1</v>
      </c>
      <c r="B17" s="544">
        <v>851</v>
      </c>
      <c r="C17" s="544">
        <v>85154</v>
      </c>
      <c r="D17" s="650" t="s">
        <v>266</v>
      </c>
      <c r="E17" s="646" t="s">
        <v>534</v>
      </c>
      <c r="F17" s="646" t="s">
        <v>542</v>
      </c>
      <c r="G17" s="647">
        <v>31000</v>
      </c>
    </row>
    <row r="18" spans="1:7" ht="51">
      <c r="A18" s="651">
        <v>2</v>
      </c>
      <c r="B18" s="652" t="s">
        <v>80</v>
      </c>
      <c r="C18" s="652" t="s">
        <v>100</v>
      </c>
      <c r="D18" s="653" t="s">
        <v>101</v>
      </c>
      <c r="E18" s="654" t="s">
        <v>530</v>
      </c>
      <c r="F18" s="654" t="s">
        <v>562</v>
      </c>
      <c r="G18" s="655">
        <f>58800+5000</f>
        <v>63800</v>
      </c>
    </row>
    <row r="19" spans="1:7" ht="40.5" customHeight="1">
      <c r="A19" s="651">
        <v>3</v>
      </c>
      <c r="B19" s="652" t="s">
        <v>80</v>
      </c>
      <c r="C19" s="652" t="s">
        <v>100</v>
      </c>
      <c r="D19" s="653" t="s">
        <v>101</v>
      </c>
      <c r="E19" s="654" t="s">
        <v>530</v>
      </c>
      <c r="F19" s="654" t="s">
        <v>563</v>
      </c>
      <c r="G19" s="656">
        <f>124000-5000</f>
        <v>119000</v>
      </c>
    </row>
    <row r="20" spans="1:7" ht="40.5" customHeight="1">
      <c r="A20" s="651">
        <v>4</v>
      </c>
      <c r="B20" s="652" t="s">
        <v>80</v>
      </c>
      <c r="C20" s="652" t="s">
        <v>100</v>
      </c>
      <c r="D20" s="653" t="s">
        <v>101</v>
      </c>
      <c r="E20" s="654" t="s">
        <v>530</v>
      </c>
      <c r="F20" s="654" t="s">
        <v>564</v>
      </c>
      <c r="G20" s="656">
        <v>270000</v>
      </c>
    </row>
    <row r="21" spans="1:7" ht="77.25" customHeight="1">
      <c r="A21" s="651">
        <v>5</v>
      </c>
      <c r="B21" s="652" t="s">
        <v>583</v>
      </c>
      <c r="C21" s="652" t="s">
        <v>584</v>
      </c>
      <c r="D21" s="653" t="s">
        <v>136</v>
      </c>
      <c r="E21" s="654" t="s">
        <v>530</v>
      </c>
      <c r="F21" s="654" t="s">
        <v>585</v>
      </c>
      <c r="G21" s="656">
        <v>80000</v>
      </c>
    </row>
    <row r="22" spans="1:7" ht="40.5" customHeight="1">
      <c r="A22" s="651">
        <v>6</v>
      </c>
      <c r="B22" s="652" t="s">
        <v>543</v>
      </c>
      <c r="C22" s="652" t="s">
        <v>544</v>
      </c>
      <c r="D22" s="653" t="s">
        <v>285</v>
      </c>
      <c r="E22" s="654" t="s">
        <v>530</v>
      </c>
      <c r="F22" s="654" t="s">
        <v>7</v>
      </c>
      <c r="G22" s="656">
        <v>7580</v>
      </c>
    </row>
    <row r="23" ht="56.25" customHeight="1">
      <c r="G23" s="631"/>
    </row>
    <row r="24" spans="1:7" ht="22.5" customHeight="1">
      <c r="A24" s="630" t="s">
        <v>419</v>
      </c>
      <c r="B24" s="630" t="s">
        <v>76</v>
      </c>
      <c r="C24" s="630" t="s">
        <v>77</v>
      </c>
      <c r="D24" s="630" t="s">
        <v>524</v>
      </c>
      <c r="E24" s="630" t="s">
        <v>525</v>
      </c>
      <c r="F24" s="630" t="s">
        <v>526</v>
      </c>
      <c r="G24" s="539" t="s">
        <v>527</v>
      </c>
    </row>
    <row r="25" spans="1:7" ht="7.5" customHeight="1" thickBot="1">
      <c r="A25" s="540">
        <v>1</v>
      </c>
      <c r="B25" s="540">
        <v>2</v>
      </c>
      <c r="C25" s="540">
        <v>3</v>
      </c>
      <c r="D25" s="540"/>
      <c r="E25" s="540">
        <v>4</v>
      </c>
      <c r="F25" s="540">
        <v>5</v>
      </c>
      <c r="G25" s="540">
        <v>6</v>
      </c>
    </row>
    <row r="26" spans="1:7" ht="29.25" customHeight="1" thickBot="1">
      <c r="A26" s="657" t="s">
        <v>545</v>
      </c>
      <c r="B26" s="658"/>
      <c r="C26" s="658"/>
      <c r="D26" s="658"/>
      <c r="E26" s="658"/>
      <c r="F26" s="658"/>
      <c r="G26" s="659">
        <f>G27+G29</f>
        <v>175800</v>
      </c>
    </row>
    <row r="27" spans="1:7" ht="15.75" customHeight="1" thickBot="1">
      <c r="A27" s="648" t="s">
        <v>546</v>
      </c>
      <c r="B27" s="633"/>
      <c r="C27" s="633"/>
      <c r="D27" s="633"/>
      <c r="E27" s="633"/>
      <c r="F27" s="633"/>
      <c r="G27" s="649">
        <f>G28</f>
        <v>60000</v>
      </c>
    </row>
    <row r="28" spans="1:7" ht="39" thickBot="1">
      <c r="A28" s="645">
        <v>1</v>
      </c>
      <c r="B28" s="544">
        <v>801</v>
      </c>
      <c r="C28" s="544">
        <v>80104</v>
      </c>
      <c r="D28" s="544" t="s">
        <v>255</v>
      </c>
      <c r="E28" s="646" t="s">
        <v>547</v>
      </c>
      <c r="F28" s="646" t="s">
        <v>548</v>
      </c>
      <c r="G28" s="647">
        <v>60000</v>
      </c>
    </row>
    <row r="29" spans="1:7" ht="15.75" customHeight="1" thickBot="1">
      <c r="A29" s="648" t="s">
        <v>549</v>
      </c>
      <c r="B29" s="633"/>
      <c r="C29" s="633"/>
      <c r="D29" s="633"/>
      <c r="E29" s="633"/>
      <c r="F29" s="633"/>
      <c r="G29" s="649">
        <f>SUM(G30:G36)</f>
        <v>115800</v>
      </c>
    </row>
    <row r="30" spans="1:7" ht="39" customHeight="1">
      <c r="A30" s="660">
        <v>1</v>
      </c>
      <c r="B30" s="661">
        <v>921</v>
      </c>
      <c r="C30" s="661">
        <v>92120</v>
      </c>
      <c r="D30" s="662" t="s">
        <v>293</v>
      </c>
      <c r="E30" s="662" t="s">
        <v>8</v>
      </c>
      <c r="F30" s="663" t="s">
        <v>551</v>
      </c>
      <c r="G30" s="664">
        <v>16900</v>
      </c>
    </row>
    <row r="31" spans="1:7" ht="39" customHeight="1">
      <c r="A31" s="798">
        <v>2</v>
      </c>
      <c r="B31" s="799">
        <v>921</v>
      </c>
      <c r="C31" s="799">
        <v>92120</v>
      </c>
      <c r="D31" s="668" t="s">
        <v>293</v>
      </c>
      <c r="E31" s="668" t="s">
        <v>550</v>
      </c>
      <c r="F31" s="800" t="s">
        <v>551</v>
      </c>
      <c r="G31" s="801">
        <f>30000-G30</f>
        <v>13100</v>
      </c>
    </row>
    <row r="32" spans="1:7" ht="38.25">
      <c r="A32" s="665">
        <v>3</v>
      </c>
      <c r="B32" s="548">
        <v>926</v>
      </c>
      <c r="C32" s="548">
        <v>92605</v>
      </c>
      <c r="D32" s="666" t="s">
        <v>539</v>
      </c>
      <c r="E32" s="666" t="s">
        <v>552</v>
      </c>
      <c r="F32" s="667" t="s">
        <v>553</v>
      </c>
      <c r="G32" s="549">
        <v>15000</v>
      </c>
    </row>
    <row r="33" spans="1:7" ht="38.25">
      <c r="A33" s="665">
        <v>4</v>
      </c>
      <c r="B33" s="548">
        <v>926</v>
      </c>
      <c r="C33" s="548">
        <v>92605</v>
      </c>
      <c r="D33" s="666" t="s">
        <v>539</v>
      </c>
      <c r="E33" s="666" t="s">
        <v>554</v>
      </c>
      <c r="F33" s="667" t="s">
        <v>553</v>
      </c>
      <c r="G33" s="549">
        <v>16000</v>
      </c>
    </row>
    <row r="34" spans="1:7" ht="38.25">
      <c r="A34" s="665">
        <v>5</v>
      </c>
      <c r="B34" s="548">
        <v>926</v>
      </c>
      <c r="C34" s="548">
        <v>92605</v>
      </c>
      <c r="D34" s="666" t="s">
        <v>539</v>
      </c>
      <c r="E34" s="666" t="s">
        <v>555</v>
      </c>
      <c r="F34" s="667" t="s">
        <v>553</v>
      </c>
      <c r="G34" s="549">
        <v>22800</v>
      </c>
    </row>
    <row r="35" spans="1:7" ht="38.25">
      <c r="A35" s="665">
        <v>6</v>
      </c>
      <c r="B35" s="548">
        <v>926</v>
      </c>
      <c r="C35" s="548">
        <v>92605</v>
      </c>
      <c r="D35" s="666" t="s">
        <v>539</v>
      </c>
      <c r="E35" s="666" t="s">
        <v>556</v>
      </c>
      <c r="F35" s="667" t="s">
        <v>553</v>
      </c>
      <c r="G35" s="549">
        <v>4000</v>
      </c>
    </row>
    <row r="36" spans="1:7" ht="39" thickBot="1">
      <c r="A36" s="637">
        <v>7</v>
      </c>
      <c r="B36" s="638">
        <v>926</v>
      </c>
      <c r="C36" s="638">
        <v>92605</v>
      </c>
      <c r="D36" s="668" t="s">
        <v>539</v>
      </c>
      <c r="E36" s="666" t="s">
        <v>557</v>
      </c>
      <c r="F36" s="669" t="s">
        <v>553</v>
      </c>
      <c r="G36" s="641">
        <v>28000</v>
      </c>
    </row>
    <row r="37" spans="1:9" ht="19.5" customHeight="1" thickBot="1">
      <c r="A37" s="1028" t="s">
        <v>558</v>
      </c>
      <c r="B37" s="1029"/>
      <c r="C37" s="1029"/>
      <c r="D37" s="1029"/>
      <c r="E37" s="1029"/>
      <c r="F37" s="1030"/>
      <c r="G37" s="670">
        <f>G26+G5</f>
        <v>1626580</v>
      </c>
      <c r="I37" s="546"/>
    </row>
    <row r="38" spans="8:9" ht="12.75">
      <c r="H38" s="545"/>
      <c r="I38" s="545"/>
    </row>
    <row r="39" spans="2:9" ht="12.75">
      <c r="B39" s="547" t="s">
        <v>298</v>
      </c>
      <c r="D39" s="547"/>
      <c r="G39" s="546"/>
      <c r="H39" s="545"/>
      <c r="I39" s="546"/>
    </row>
    <row r="40" ht="12.75">
      <c r="I40" s="546"/>
    </row>
  </sheetData>
  <mergeCells count="2">
    <mergeCell ref="A37:F37"/>
    <mergeCell ref="A1:G1"/>
  </mergeCells>
  <printOptions horizontalCentered="1"/>
  <pageMargins left="0.5511811023622047" right="0.5118110236220472" top="1.01" bottom="0.85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LI/280/2010
z dnia 8 czerwca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2010-07-15T08:58:09Z</cp:lastPrinted>
  <dcterms:created xsi:type="dcterms:W3CDTF">2008-02-21T12:21:20Z</dcterms:created>
  <dcterms:modified xsi:type="dcterms:W3CDTF">2010-07-15T08:58:10Z</dcterms:modified>
  <cp:category/>
  <cp:version/>
  <cp:contentType/>
  <cp:contentStatus/>
</cp:coreProperties>
</file>