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'1'!$A$1:$F$415</definedName>
    <definedName name="_xlnm.Print_Area" localSheetId="1">'2'!$A$1:$F$538</definedName>
    <definedName name="_xlnm.Print_Area" localSheetId="2">'3'!$A$1:$L$99</definedName>
    <definedName name="_xlnm.Print_Area" localSheetId="3">'4'!$A$1:$G$35</definedName>
  </definedNames>
  <calcPr fullCalcOnLoad="1"/>
</workbook>
</file>

<file path=xl/sharedStrings.xml><?xml version="1.0" encoding="utf-8"?>
<sst xmlns="http://schemas.openxmlformats.org/spreadsheetml/2006/main" count="1755" uniqueCount="529">
  <si>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</si>
  <si>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</si>
  <si>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</si>
  <si>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</si>
  <si>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</si>
  <si>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</si>
  <si>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</si>
  <si>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</si>
  <si>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</si>
  <si>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</si>
  <si>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</si>
  <si>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</si>
  <si>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</si>
  <si>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</si>
  <si>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</si>
  <si>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</si>
  <si>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</si>
  <si>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</si>
  <si>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</si>
  <si>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</si>
  <si>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</si>
  <si>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</si>
  <si>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</si>
  <si>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</si>
  <si>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</si>
  <si>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</si>
  <si>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</si>
  <si>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</si>
  <si>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</si>
  <si>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</si>
  <si>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</si>
  <si>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</si>
  <si>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</si>
  <si>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</si>
  <si>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</si>
  <si>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</si>
  <si>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</si>
  <si>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</si>
  <si>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</si>
  <si>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</si>
  <si>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</si>
  <si>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</si>
  <si>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</si>
  <si>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</si>
  <si>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</si>
  <si>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</si>
  <si>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</si>
  <si>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</si>
  <si>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</si>
  <si>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</si>
  <si>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</si>
  <si>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</si>
  <si>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</si>
  <si>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</si>
  <si>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</si>
  <si>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</si>
  <si>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</si>
  <si>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</si>
  <si>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</si>
  <si>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</si>
  <si>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</si>
  <si>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</si>
  <si>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</si>
  <si>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</si>
  <si>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</si>
  <si>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</si>
  <si>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</si>
  <si>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</si>
  <si>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</si>
  <si>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</si>
  <si>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</si>
  <si>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</si>
  <si>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</si>
  <si>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</si>
  <si>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</si>
  <si>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</si>
  <si>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</si>
  <si>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</si>
  <si>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</si>
  <si>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</si>
  <si>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</si>
  <si>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</si>
  <si>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</si>
  <si>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</si>
  <si>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</si>
  <si>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</si>
  <si>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</si>
  <si>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</si>
  <si>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</si>
  <si>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</si>
  <si>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</si>
  <si>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</si>
  <si>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</si>
  <si>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</si>
  <si>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</si>
  <si>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</si>
  <si>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</si>
  <si>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</si>
  <si>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</si>
  <si>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</si>
  <si>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</si>
  <si>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</si>
  <si>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</si>
  <si>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</si>
  <si>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</si>
  <si>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</si>
  <si>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</si>
  <si>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</si>
  <si>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</si>
  <si>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</si>
  <si>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</si>
  <si>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</si>
  <si>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</si>
  <si>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</si>
  <si>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</si>
  <si>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</si>
  <si>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</si>
  <si>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</si>
  <si>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</si>
  <si>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</si>
  <si>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</si>
  <si>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</si>
  <si>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</si>
  <si>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</si>
  <si>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</si>
  <si>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</si>
  <si>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</si>
  <si>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</si>
  <si>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</si>
  <si>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</si>
  <si>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</si>
  <si>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</si>
  <si>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</si>
  <si>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</si>
  <si>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</si>
  <si>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</si>
  <si>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</si>
  <si>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</si>
  <si>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</si>
  <si>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</si>
  <si>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</si>
  <si>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</si>
  <si>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</si>
  <si>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</si>
  <si>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</si>
  <si>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</si>
  <si>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</si>
  <si>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</si>
  <si>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</si>
  <si>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</si>
  <si>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</si>
  <si>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</si>
  <si>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</si>
  <si>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</si>
  <si>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</si>
  <si>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</si>
  <si>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</si>
  <si>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</si>
  <si>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</si>
  <si>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</si>
  <si>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</si>
  <si>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</si>
  <si>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</si>
  <si>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</si>
  <si>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</si>
  <si>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</si>
  <si>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</si>
  <si>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</si>
  <si>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</si>
  <si>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</si>
  <si>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</si>
  <si>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</si>
  <si>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</si>
  <si>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</si>
  <si>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</si>
  <si>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</si>
  <si>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</si>
  <si>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</si>
  <si>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</si>
  <si>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</si>
  <si>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</si>
  <si>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</si>
  <si>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</si>
  <si>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</si>
  <si>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</si>
  <si>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</si>
  <si>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</si>
  <si>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</si>
  <si>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</si>
  <si>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</si>
  <si>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</si>
  <si>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</si>
  <si>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</si>
  <si>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</si>
  <si>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</si>
  <si>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</si>
  <si>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</si>
  <si>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</si>
  <si>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</si>
  <si>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</si>
  <si>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</si>
  <si>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</si>
  <si>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</si>
  <si>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</si>
  <si>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</si>
  <si>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</si>
  <si>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</si>
  <si>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</si>
  <si>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</si>
  <si>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</si>
  <si>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</si>
  <si>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</si>
  <si>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</si>
  <si>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</si>
  <si>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</si>
  <si>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</si>
  <si>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</si>
  <si>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</si>
  <si>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</si>
  <si>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</si>
  <si>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</si>
  <si>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</si>
  <si>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</si>
  <si>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</si>
  <si>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</si>
  <si>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</si>
  <si>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</si>
  <si>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</si>
  <si>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</si>
  <si>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</si>
  <si>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</si>
  <si>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</si>
  <si>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</si>
  <si>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</si>
  <si>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</si>
  <si>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</si>
  <si>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</si>
  <si>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</si>
  <si>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</si>
  <si>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</si>
  <si>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</si>
  <si>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</si>
  <si>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</si>
  <si>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</si>
  <si>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</si>
  <si>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</si>
  <si>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</si>
  <si>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</si>
  <si>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</si>
  <si>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</si>
  <si>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</si>
  <si>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</si>
  <si>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</si>
  <si>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</si>
  <si>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</si>
  <si>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</si>
  <si>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</si>
  <si>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</si>
  <si>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</si>
  <si>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</si>
  <si>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</si>
  <si>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</si>
  <si>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</si>
  <si>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</si>
  <si>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</si>
  <si>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</si>
  <si>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</si>
  <si>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</si>
  <si>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>Wykaz zadań inwestycyjnych na 2009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</si>
  <si>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</si>
  <si>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</si>
  <si>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</si>
  <si>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</si>
  <si>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</si>
  <si>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2009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</si>
  <si>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</si>
  <si>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</si>
  <si>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</si>
  <si>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</si>
  <si>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</si>
  <si>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</si>
  <si>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</si>
  <si>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</si>
  <si>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</si>
  <si>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</si>
  <si>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</si>
  <si>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Urząd Gminy   Miłkowice</t>
  </si>
  <si>
    <t xml:space="preserve">Budowa kanalizacji sanitarnej wraz z przyłączami dla miejscowości Gniewomirowice i Goślinów </t>
  </si>
  <si>
    <t>2007-2010</t>
  </si>
  <si>
    <t>Rozbudowa gminnej sieci wodociągowej w Lipcach</t>
  </si>
  <si>
    <t>2008-2009</t>
  </si>
  <si>
    <t>w tym dotacja dla GZGK 50.000zł</t>
  </si>
  <si>
    <t>dotacja celowa na dofinans. inwestycji</t>
  </si>
  <si>
    <t>GZGK    w Miłkowicach</t>
  </si>
  <si>
    <t>Budowa kanalizacji sanitarnej przy ul. Leśnej w Rzeszotarach</t>
  </si>
  <si>
    <t>w tym dotacja dla GZGK  30.000zł</t>
  </si>
  <si>
    <t>Pożyczka i dotacja z WFOŚIGW</t>
  </si>
  <si>
    <t>Rozbudowa kanalizacji sanitarnej w Dobrzejowie</t>
  </si>
  <si>
    <t>Budowa wodociągu tranzytowego Niedźwiedzice-Miłkowice i udział w budowie Stacji Uzdatniania Wody w Okmianach</t>
  </si>
  <si>
    <t>Dział 600 : TRANSPORT I ŁĄCZNOŚĆ</t>
  </si>
  <si>
    <t xml:space="preserve">       Rozdział 60016 : Drogi publiczne gminne</t>
  </si>
  <si>
    <t>2008-2011</t>
  </si>
  <si>
    <t xml:space="preserve">Budowa drogi asfaltowej w Ulesiu - droga do obwodnicy </t>
  </si>
  <si>
    <t>2008-2010</t>
  </si>
  <si>
    <t>Remont drogi równoległej do ul. Legnickiej w Rzeszotarach</t>
  </si>
  <si>
    <t>Remont dróg transportu rolnego w Studnicy</t>
  </si>
  <si>
    <t xml:space="preserve">Remont dróg transportu rolnego w Miłkowicach </t>
  </si>
  <si>
    <t>Remont dróg transportu rolnego w Grzymalinie ul. Błotna</t>
  </si>
  <si>
    <t>Remont dróg transportu rolnego w Siedliskach</t>
  </si>
  <si>
    <t>2007-2009</t>
  </si>
  <si>
    <t>Remont drogi transportu rolnego w Rzeszotarach ul. Cegielniana)</t>
  </si>
  <si>
    <t>Dział 700 : GOSPODARKA MIESZKANIOWA</t>
  </si>
  <si>
    <t>Rozdział 70005 : Gospodarka gruntami i nieruchomościami</t>
  </si>
  <si>
    <t xml:space="preserve">Wykup gruntów, na których posadowione są przepompownie ścieków </t>
  </si>
  <si>
    <t>Dział 754: BEZPIECZEŃSTWO PUBLICZNE I OCHRONA PRZECIWPOŻAROWA</t>
  </si>
  <si>
    <t>Rozdział 75404 : Komendy wojewódzkie Policji</t>
  </si>
  <si>
    <t xml:space="preserve">Dofinansowanie zakupu radiowozu dla Policji </t>
  </si>
  <si>
    <t>Rozdział 75412 : Ochotnicze straże pożarne</t>
  </si>
  <si>
    <t>Remont i modernizacja remizy w OSP Rzeszotary</t>
  </si>
  <si>
    <t>Remont i modernizacja remizy w OSP Grzymalin</t>
  </si>
  <si>
    <t>2009-2010</t>
  </si>
  <si>
    <t>Zakup sprzetu ratowniczego dla jednostki OSP Miłkowice</t>
  </si>
  <si>
    <t>Zakup Torby PSP-R1 dla OSP Miłkowice</t>
  </si>
  <si>
    <t>Dział 801: OŚWIATA I WYCHOWANIE</t>
  </si>
  <si>
    <t>Rozdział 80113 : Dowóz uczniów do szkół</t>
  </si>
  <si>
    <t>Remont i modernizacja autobusu gminnego</t>
  </si>
  <si>
    <t>kredyty
i pożyczki</t>
  </si>
  <si>
    <t>dotacje i śr. z innych źródeł</t>
  </si>
  <si>
    <t>Rozdział 80195 : Pozostała działalność</t>
  </si>
  <si>
    <t>Remont pokrycia dachowego w SP w Miłkowicach</t>
  </si>
  <si>
    <t>Remont pokrycia dachowego w SP w Miłkowicach (mały budynek)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</si>
  <si>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</si>
  <si>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</si>
  <si>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</si>
  <si>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Obligacje komunalne</t>
  </si>
  <si>
    <t>Dział 900 : GOSPODARKA KOMUNALNA I OCHRONA ŚRODOWISKA</t>
  </si>
  <si>
    <t>Rozdział  90002: Gospodarka odpadami</t>
  </si>
  <si>
    <t>Zakup pojemników do selektywnej zbiórki odpadów</t>
  </si>
  <si>
    <t>Dotacja celowa na dofinans. inwestycji</t>
  </si>
  <si>
    <t>Rozdział  90005: Ochrona powietrza atmosferycznego i klimatu</t>
  </si>
  <si>
    <t>Budowa kotłowni ekologicznej dla kompleksu budynków publicznych w Miłkowicach</t>
  </si>
  <si>
    <t>Rozdział  90008: Ochrona różnorodności biologicznej i krajobrazu</t>
  </si>
  <si>
    <t>Dotacja z WFOŚIGW</t>
  </si>
  <si>
    <t>Rozdział  90095: Pozostała działalność</t>
  </si>
  <si>
    <t>Starostwo Powiatowe w Lubinie</t>
  </si>
  <si>
    <t>Budowa schroniska dla bezdomnych zwierząt - partycypacja</t>
  </si>
  <si>
    <t>Dział 921 : KULTURA I OCHRONA DZIEDZICTWA NARODOWEGO</t>
  </si>
  <si>
    <t>Rozdział  92109: Domy i ośrodki kultury, świetlice i kluby</t>
  </si>
  <si>
    <t>GOKiS   w Miłkowicach</t>
  </si>
  <si>
    <t>Zakup pięciu podestów scenicznych</t>
  </si>
  <si>
    <t>Utworzenie Centrum Edukacyjno-Kulturalnego w miejscowości Ulesie</t>
  </si>
  <si>
    <t>Remont świetlicy wiejskiej w Miłkowicach</t>
  </si>
  <si>
    <t>Remont remizy oraz świetlicy w Rzeszotarach</t>
  </si>
  <si>
    <t>Adaptacja zaplecza świetlicy wiejskiej w Ulesiu na kotłownię oraz modernizacja instalacji c.o.</t>
  </si>
  <si>
    <t>Rozdział  92116: Biblioteki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</si>
  <si>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</si>
  <si>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</si>
  <si>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</si>
  <si>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Budowa zespołu boisk i urządzeń sportowych z modułowym systemowym budynkiem zaplecza boisk ORLIK 2012 w Miłkowicach</t>
  </si>
  <si>
    <t>Przebudowa obiektu sportowego w Miłkowicach</t>
  </si>
  <si>
    <t>Razem wydatki inwestycyjne:</t>
  </si>
  <si>
    <t>Dotacja podmiotowa z dla GOKiS na sport</t>
  </si>
  <si>
    <t>Dotacja podmiotowa z dla GOKiS na ORLIK</t>
  </si>
  <si>
    <t>pozostałe wydatki bieżące (uslugi)</t>
  </si>
  <si>
    <t>Budowa sieci kanalizacji sanitarnej i wodociągowej w Miłkowicach w obrębie ulic: 15 Sierpnia, 11 Listopada, Konstytucji 3 Maja"</t>
  </si>
  <si>
    <t>Dotacja celowa na dofinans. zakupów inwestycji</t>
  </si>
  <si>
    <t>remonty dróg gminnych</t>
  </si>
  <si>
    <t>zakupy materiałów do remontu dróg</t>
  </si>
  <si>
    <t>Rozbudowa kanalizacji sanitarnej w Grzymalinie</t>
  </si>
  <si>
    <t>w tym dotacja dla GZGK 5.320zł</t>
  </si>
  <si>
    <t xml:space="preserve">Zwiększenie </t>
  </si>
  <si>
    <t xml:space="preserve">Zmniejszenie </t>
  </si>
  <si>
    <t>energia,woda</t>
  </si>
  <si>
    <t>Dotacja celowa na dofinans. inw.</t>
  </si>
  <si>
    <t>Zmniejszenie</t>
  </si>
  <si>
    <t>Budowa kanalizacji sanitarnej Gniewomirowice</t>
  </si>
  <si>
    <t>Budowa kanalizacji sanitarnej Pątnówek-Jakuszów</t>
  </si>
  <si>
    <t>zakup usług pozostałych, szkolenia</t>
  </si>
  <si>
    <t>Budowa kanalizacji sanitarnej dla miejscowości Jezierzany, Jakuszów, Pątnówek i Bobrów I etap - Pątnówek-Jakuszów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</si>
  <si>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</si>
  <si>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</si>
  <si>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</si>
  <si>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Remont dróg osiedlowych w Miłkowicach (ul. 22-Lipca)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</si>
  <si>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</si>
  <si>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</si>
  <si>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</si>
  <si>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</si>
  <si>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</si>
  <si>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wydatki sfinansowane ze środków unijnych (zadania zlecone), w tym:</t>
  </si>
  <si>
    <t>środki własne Gminy Miłkowice</t>
  </si>
  <si>
    <t>wydatki sfinansowane z dotacji z budżetu państwa (zadania zlecone)</t>
  </si>
  <si>
    <t>Wydatki bieżące (zadanie zlecone)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</si>
  <si>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</si>
  <si>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</si>
  <si>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</si>
  <si>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</si>
  <si>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</si>
  <si>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</si>
  <si>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 xml:space="preserve"> "Program aktywizacji społeczno-zawodowej w gminie Miłkowice"</t>
  </si>
  <si>
    <t>na naprawę uszkodzonego dachu budynku Gimnazjum wskutek huraganu</t>
  </si>
  <si>
    <t>PLAN PRZYCHODÓW I ROZCHODÓW</t>
  </si>
  <si>
    <t>związanych z finansowaniem niedoboru i rozdysponowaniem                                    nadwyżki budżetowej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</si>
  <si>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</si>
  <si>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</si>
  <si>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</si>
  <si>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</si>
  <si>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</si>
  <si>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</si>
  <si>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</si>
  <si>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</si>
  <si>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</si>
  <si>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</si>
  <si>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</si>
  <si>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</si>
  <si>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</si>
  <si>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</si>
  <si>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</si>
  <si>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</si>
  <si>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</si>
  <si>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</si>
  <si>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</si>
  <si>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</si>
  <si>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</si>
  <si>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</si>
  <si>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</si>
  <si>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</si>
  <si>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</si>
  <si>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</si>
  <si>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</si>
  <si>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</si>
  <si>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</si>
  <si>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</si>
  <si>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</si>
  <si>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</si>
  <si>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</si>
  <si>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</si>
  <si>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</si>
  <si>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</si>
  <si>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</si>
  <si>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</si>
  <si>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</si>
  <si>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</si>
  <si>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</si>
  <si>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</si>
  <si>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</si>
  <si>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</si>
  <si>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</si>
  <si>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</si>
  <si>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</si>
  <si>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</si>
  <si>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</si>
  <si>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Remont drogi transportu rolnego w Kochlicach</t>
  </si>
  <si>
    <t xml:space="preserve">Utworzenie świetlicy wiejskiej z segmentów kontenerowych w Goślinowie </t>
  </si>
  <si>
    <t>6260</t>
  </si>
  <si>
    <t>zmniejszenie dotacji z Dolnośląskiego Urzędu Wojewódzkiego, zgodnie z pismem FB.I.MJ.3011-175/09 z dnia 21 sierpnia 2009 roku.</t>
  </si>
  <si>
    <t>środki na program "Pomoc państwa w zakresie dożywiania" z Dolnośląskiego Urzędu Wojewódzkiego, zgodnie z pismem nr PS-III-3050-121/09 z dnia 25 sierpnia 2009r.</t>
  </si>
  <si>
    <t>Wydatki bieżące (GOPS)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</si>
  <si>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</si>
  <si>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</si>
  <si>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</si>
  <si>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</si>
  <si>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</si>
  <si>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</si>
  <si>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</si>
  <si>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>Rozdział 75421 : Zarządzanie kryzysowe</t>
  </si>
  <si>
    <t>Zakup agregatu prądotwórczego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</si>
  <si>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</si>
  <si>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</si>
  <si>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</si>
  <si>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</si>
  <si>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</si>
  <si>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UG Miłkowice i Gm. Chojnów</t>
  </si>
  <si>
    <t>dotacja dla Gminy Chojnów</t>
  </si>
  <si>
    <t>wydatki inwestycyjne UG</t>
  </si>
  <si>
    <t>Rozbudowa kanalizacji sanitarnej w Dobrzejowie (dotacja dla GZGK Miłkowice)</t>
  </si>
  <si>
    <t>Adaptacja zaplecza św. wiejskiej Ulesie na kotłownię oraz modernizacja instal. c.o.</t>
  </si>
  <si>
    <t>w tym dotacja dla Gminy Chojnów 20.000zł</t>
  </si>
  <si>
    <t>Utworzenie Centrum Edukacyjno-Kulturalnego Ulesie</t>
  </si>
  <si>
    <t>Budowa sieci kanalizacji sanitarnej i wodociągowej ul. 15 Sierpnia, 11 Listopada, Konstytucji 3 Maja"</t>
  </si>
  <si>
    <t>dotacja dla GOZ na podwyższenie kwalifikacji personelu medycznego</t>
  </si>
  <si>
    <t>dotacja dla GOZ na remont i modernizację Punktu Lekarskiego w Rzeszotarach wraz z doposażeniem w sprzęt medyczny</t>
  </si>
  <si>
    <t>Remont i modernizacja Punktu Lekarskiego w Rzeszotarach wraz z doposażeniem w sprzęt medyczny</t>
  </si>
  <si>
    <t>Gm. Ośrodek Zdrowia</t>
  </si>
  <si>
    <t>0770</t>
  </si>
  <si>
    <t>Wpłaty z tytułu odpłatnego nabycia prawa własności oraz prawa użytkowania wieczystego nieruchomości</t>
  </si>
  <si>
    <t>Utworzenie Strefy Aktywności Gosp. w Rzeszotarach</t>
  </si>
  <si>
    <t>Inwentaryzacja zasobów przyrodniczych gm. Miłkowice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</si>
  <si>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</si>
  <si>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</si>
  <si>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</si>
  <si>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</si>
  <si>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>25.000</t>
  </si>
  <si>
    <t xml:space="preserve">Budowa wodociągu tranzytowego Niedźwiedzice-Miłkowice </t>
  </si>
  <si>
    <t>Dotacja (23.400zł) z WFOŚ i wpłaty ludności 94.000zł</t>
  </si>
  <si>
    <t>Budowa sieci kanalizacji sanitarnej i wodociągowej w Miłkowicach w obr. ulic: 15 Sierpnia, 11 Listopada, Konstytucji 3 Maja"</t>
  </si>
  <si>
    <t>koszty zakupu hurtowego wody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</si>
  <si>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</si>
  <si>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</si>
  <si>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</si>
  <si>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</si>
  <si>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</si>
  <si>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</si>
  <si>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</si>
  <si>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</si>
  <si>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</si>
  <si>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</si>
  <si>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</si>
  <si>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</si>
  <si>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 xml:space="preserve">dotacja z Dolnośląskiego Urzędu Wojewódzkiego, zgodnie z pismem    PS-III-3050-158/09 z dnia 21 października 2009 </t>
  </si>
  <si>
    <t>Wyszczególnienie</t>
  </si>
  <si>
    <t>Dochody
ogółem</t>
  </si>
  <si>
    <t>Wydatki
ogółem
(6+9)</t>
  </si>
  <si>
    <t>z tego:</t>
  </si>
  <si>
    <t>Wydatki
bieżące</t>
  </si>
  <si>
    <t>Wydatki
majątkowe</t>
  </si>
  <si>
    <t>dotacje</t>
  </si>
  <si>
    <t>Dochody  ogółem:</t>
  </si>
  <si>
    <t>Wydatki  ogółem:</t>
  </si>
  <si>
    <t>Dochody z tytułu wydawania zewoleń na sprzedaż alkoholu i wydatki związane z realizacją Gminnego Programu Profilaktyki i Rozwiązywania Problemów Alkoholowych w 2009 r.</t>
  </si>
  <si>
    <t>dotacja od Wojewody Dolnośląskiego pismo KO-WO-0341/68B/2009 z dnia 14.10.2009r. na stypendia</t>
  </si>
  <si>
    <t>dotacja od Wojewody Dolnośląskiego pismo KO-WO-0341/24D/2009 z dnia 19 października 2009r. na wyprawkę szkolną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</si>
  <si>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</si>
  <si>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</si>
  <si>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</si>
  <si>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>dotacja do przedszkola w Miłkowicach</t>
  </si>
  <si>
    <t xml:space="preserve">dotacja z Doln.Urz.Woj., zgodnie z pismem PS-III-3050-158/09 z dnia 21.10.2009 </t>
  </si>
  <si>
    <t>Remont dróg dróg osiedlowych w Miłkowicach</t>
  </si>
  <si>
    <t>Budowa drogi asfaltowej Ulesie-Legnica</t>
  </si>
  <si>
    <t>dotacja z TFOGR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</si>
</sst>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40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11"/>
      <color indexed="12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5" fillId="0" borderId="6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0" fontId="15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3" fontId="16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4" xfId="19" applyNumberFormat="1" applyFont="1" applyBorder="1" applyAlignment="1">
      <alignment horizontal="center"/>
      <protection/>
    </xf>
    <xf numFmtId="49" fontId="9" fillId="0" borderId="25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6" xfId="19" applyFont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7" fillId="0" borderId="22" xfId="18" applyFont="1" applyBorder="1" applyAlignment="1">
      <alignment vertical="top"/>
      <protection/>
    </xf>
    <xf numFmtId="3" fontId="17" fillId="0" borderId="0" xfId="18" applyNumberFormat="1" applyFont="1">
      <alignment/>
      <protection/>
    </xf>
    <xf numFmtId="0" fontId="17" fillId="0" borderId="0" xfId="18" applyFont="1">
      <alignment/>
      <protection/>
    </xf>
    <xf numFmtId="0" fontId="18" fillId="0" borderId="22" xfId="18" applyFont="1" applyBorder="1" applyAlignment="1">
      <alignment horizontal="right" vertical="center" wrapText="1"/>
      <protection/>
    </xf>
    <xf numFmtId="0" fontId="18" fillId="0" borderId="27" xfId="18" applyFont="1" applyBorder="1" applyAlignment="1">
      <alignment horizontal="right" vertical="center" wrapText="1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/>
      <protection/>
    </xf>
    <xf numFmtId="0" fontId="17" fillId="0" borderId="0" xfId="18" applyFont="1" applyBorder="1" applyAlignment="1">
      <alignment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17" fillId="0" borderId="28" xfId="18" applyNumberFormat="1" applyFont="1" applyBorder="1" applyAlignment="1">
      <alignment horizontal="center"/>
      <protection/>
    </xf>
    <xf numFmtId="3" fontId="20" fillId="0" borderId="20" xfId="18" applyNumberFormat="1" applyFont="1" applyBorder="1" applyAlignment="1">
      <alignment horizontal="center"/>
      <protection/>
    </xf>
    <xf numFmtId="0" fontId="15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5" fillId="0" borderId="13" xfId="19" applyFont="1" applyBorder="1" applyAlignment="1">
      <alignment horizontal="right" vertical="center" wrapText="1"/>
      <protection/>
    </xf>
    <xf numFmtId="49" fontId="9" fillId="0" borderId="29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5" fillId="0" borderId="7" xfId="19" applyNumberFormat="1" applyFont="1" applyBorder="1" applyAlignment="1">
      <alignment vertical="center"/>
      <protection/>
    </xf>
    <xf numFmtId="3" fontId="15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5" fillId="0" borderId="30" xfId="19" applyFont="1" applyBorder="1" applyAlignment="1">
      <alignment horizontal="right" vertical="center" wrapText="1"/>
      <protection/>
    </xf>
    <xf numFmtId="3" fontId="20" fillId="0" borderId="28" xfId="18" applyNumberFormat="1" applyFont="1" applyFill="1" applyBorder="1" applyAlignment="1">
      <alignment horizontal="center" vertical="center"/>
      <protection/>
    </xf>
    <xf numFmtId="3" fontId="9" fillId="0" borderId="28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0" fillId="0" borderId="6" xfId="18" applyNumberFormat="1" applyFont="1" applyFill="1" applyBorder="1" applyAlignment="1">
      <alignment horizontal="center" vertical="center"/>
      <protection/>
    </xf>
    <xf numFmtId="0" fontId="2" fillId="0" borderId="29" xfId="19" applyBorder="1" applyAlignment="1">
      <alignment vertical="center" wrapText="1"/>
      <protection/>
    </xf>
    <xf numFmtId="3" fontId="2" fillId="0" borderId="29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5" fillId="0" borderId="25" xfId="19" applyFont="1" applyBorder="1" applyAlignment="1">
      <alignment horizontal="right" vertical="center" wrapText="1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49" fontId="2" fillId="0" borderId="31" xfId="19" applyNumberFormat="1" applyBorder="1" applyAlignment="1">
      <alignment horizontal="center" vertical="center"/>
      <protection/>
    </xf>
    <xf numFmtId="0" fontId="4" fillId="0" borderId="0" xfId="21" applyFont="1" applyAlignment="1">
      <alignment vertical="center" wrapText="1"/>
      <protection/>
    </xf>
    <xf numFmtId="0" fontId="22" fillId="0" borderId="0" xfId="21" applyFont="1">
      <alignment/>
      <protection/>
    </xf>
    <xf numFmtId="0" fontId="23" fillId="0" borderId="0" xfId="21" applyFont="1">
      <alignment/>
      <protection/>
    </xf>
    <xf numFmtId="3" fontId="23" fillId="0" borderId="0" xfId="21" applyNumberFormat="1" applyFont="1">
      <alignment/>
      <protection/>
    </xf>
    <xf numFmtId="0" fontId="24" fillId="0" borderId="0" xfId="21" applyFont="1" applyAlignment="1">
      <alignment horizontal="right" vertical="center"/>
      <protection/>
    </xf>
    <xf numFmtId="0" fontId="25" fillId="0" borderId="0" xfId="21" applyFont="1" applyAlignment="1">
      <alignment textRotation="180"/>
      <protection/>
    </xf>
    <xf numFmtId="0" fontId="25" fillId="2" borderId="32" xfId="21" applyFont="1" applyFill="1" applyBorder="1" applyAlignment="1">
      <alignment horizontal="center" vertical="center" wrapText="1"/>
      <protection/>
    </xf>
    <xf numFmtId="0" fontId="23" fillId="0" borderId="0" xfId="21" applyFont="1" applyAlignment="1">
      <alignment vertical="center" wrapText="1"/>
      <protection/>
    </xf>
    <xf numFmtId="0" fontId="25" fillId="2" borderId="31" xfId="21" applyFont="1" applyFill="1" applyBorder="1" applyAlignment="1">
      <alignment horizontal="center" vertical="center" wrapText="1"/>
      <protection/>
    </xf>
    <xf numFmtId="0" fontId="6" fillId="2" borderId="11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26" fillId="0" borderId="33" xfId="21" applyFont="1" applyFill="1" applyBorder="1" applyAlignment="1">
      <alignment horizontal="center" vertical="center" wrapTex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3" fontId="24" fillId="0" borderId="11" xfId="21" applyNumberFormat="1" applyFont="1" applyFill="1" applyBorder="1" applyAlignment="1">
      <alignment horizontal="center" vertical="center" wrapText="1"/>
      <protection/>
    </xf>
    <xf numFmtId="0" fontId="24" fillId="0" borderId="11" xfId="21" applyFont="1" applyFill="1" applyBorder="1" applyAlignment="1">
      <alignment horizontal="center" vertical="center" wrapText="1"/>
      <protection/>
    </xf>
    <xf numFmtId="0" fontId="24" fillId="0" borderId="34" xfId="21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horizontal="center" textRotation="180"/>
      <protection/>
    </xf>
    <xf numFmtId="0" fontId="26" fillId="0" borderId="0" xfId="21" applyFont="1" applyFill="1" applyAlignment="1">
      <alignment horizontal="center" vertical="center" wrapText="1"/>
      <protection/>
    </xf>
    <xf numFmtId="3" fontId="25" fillId="0" borderId="2" xfId="21" applyNumberFormat="1" applyFont="1" applyFill="1" applyBorder="1" applyAlignment="1">
      <alignment vertical="center" wrapText="1"/>
      <protection/>
    </xf>
    <xf numFmtId="3" fontId="25" fillId="0" borderId="35" xfId="21" applyNumberFormat="1" applyFont="1" applyFill="1" applyBorder="1" applyAlignment="1">
      <alignment vertical="center" wrapText="1"/>
      <protection/>
    </xf>
    <xf numFmtId="3" fontId="2" fillId="0" borderId="10" xfId="21" applyNumberFormat="1" applyFont="1" applyFill="1" applyBorder="1" applyAlignment="1">
      <alignment vertical="center" wrapText="1"/>
      <protection/>
    </xf>
    <xf numFmtId="0" fontId="25" fillId="0" borderId="0" xfId="21" applyFont="1" applyFill="1" applyAlignment="1">
      <alignment textRotation="180"/>
      <protection/>
    </xf>
    <xf numFmtId="0" fontId="23" fillId="0" borderId="0" xfId="21" applyFont="1" applyFill="1" applyAlignment="1">
      <alignment vertical="center" wrapText="1"/>
      <protection/>
    </xf>
    <xf numFmtId="3" fontId="5" fillId="0" borderId="36" xfId="21" applyNumberFormat="1" applyFont="1" applyFill="1" applyBorder="1" applyAlignment="1">
      <alignment vertical="center" wrapText="1"/>
      <protection/>
    </xf>
    <xf numFmtId="3" fontId="5" fillId="0" borderId="37" xfId="21" applyNumberFormat="1" applyFont="1" applyFill="1" applyBorder="1" applyAlignment="1">
      <alignment vertical="center" wrapText="1"/>
      <protection/>
    </xf>
    <xf numFmtId="3" fontId="2" fillId="0" borderId="38" xfId="21" applyNumberFormat="1" applyFont="1" applyFill="1" applyBorder="1" applyAlignment="1">
      <alignment vertical="center" wrapText="1"/>
      <protection/>
    </xf>
    <xf numFmtId="0" fontId="23" fillId="0" borderId="39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vertical="center" wrapText="1"/>
      <protection/>
    </xf>
    <xf numFmtId="0" fontId="2" fillId="0" borderId="9" xfId="21" applyNumberFormat="1" applyFont="1" applyFill="1" applyBorder="1" applyAlignment="1">
      <alignment horizontal="center" vertical="center" wrapText="1"/>
      <protection/>
    </xf>
    <xf numFmtId="3" fontId="23" fillId="0" borderId="9" xfId="21" applyNumberFormat="1" applyFont="1" applyFill="1" applyBorder="1" applyAlignment="1">
      <alignment vertical="center" wrapText="1"/>
      <protection/>
    </xf>
    <xf numFmtId="3" fontId="27" fillId="0" borderId="9" xfId="21" applyNumberFormat="1" applyFont="1" applyFill="1" applyBorder="1" applyAlignment="1">
      <alignment vertical="center" wrapText="1"/>
      <protection/>
    </xf>
    <xf numFmtId="3" fontId="26" fillId="0" borderId="21" xfId="21" applyNumberFormat="1" applyFont="1" applyFill="1" applyBorder="1" applyAlignment="1">
      <alignment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vertical="center" wrapText="1"/>
      <protection/>
    </xf>
    <xf numFmtId="3" fontId="23" fillId="0" borderId="7" xfId="21" applyNumberFormat="1" applyFont="1" applyFill="1" applyBorder="1" applyAlignment="1">
      <alignment vertical="center" wrapText="1"/>
      <protection/>
    </xf>
    <xf numFmtId="3" fontId="27" fillId="0" borderId="7" xfId="21" applyNumberFormat="1" applyFont="1" applyFill="1" applyBorder="1" applyAlignment="1">
      <alignment vertical="center" wrapText="1"/>
      <protection/>
    </xf>
    <xf numFmtId="0" fontId="23" fillId="0" borderId="33" xfId="2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vertical="center" wrapText="1"/>
      <protection/>
    </xf>
    <xf numFmtId="3" fontId="23" fillId="0" borderId="11" xfId="21" applyNumberFormat="1" applyFont="1" applyFill="1" applyBorder="1" applyAlignment="1">
      <alignment horizontal="right" vertical="center" wrapText="1"/>
      <protection/>
    </xf>
    <xf numFmtId="3" fontId="23" fillId="0" borderId="11" xfId="21" applyNumberFormat="1" applyFont="1" applyFill="1" applyBorder="1" applyAlignment="1">
      <alignment vertical="center" wrapText="1"/>
      <protection/>
    </xf>
    <xf numFmtId="3" fontId="28" fillId="0" borderId="7" xfId="21" applyNumberFormat="1" applyFont="1" applyFill="1" applyBorder="1" applyAlignment="1">
      <alignment horizontal="center" vertical="center" wrapText="1"/>
      <protection/>
    </xf>
    <xf numFmtId="3" fontId="23" fillId="0" borderId="7" xfId="21" applyNumberFormat="1" applyFont="1" applyFill="1" applyBorder="1" applyAlignment="1">
      <alignment horizontal="right" vertical="center" wrapText="1"/>
      <protection/>
    </xf>
    <xf numFmtId="3" fontId="26" fillId="0" borderId="9" xfId="21" applyNumberFormat="1" applyFont="1" applyFill="1" applyBorder="1" applyAlignment="1">
      <alignment vertical="center" wrapText="1"/>
      <protection/>
    </xf>
    <xf numFmtId="0" fontId="23" fillId="0" borderId="40" xfId="21" applyFont="1" applyFill="1" applyBorder="1" applyAlignment="1">
      <alignment horizontal="center" vertical="center" wrapText="1"/>
      <protection/>
    </xf>
    <xf numFmtId="0" fontId="2" fillId="0" borderId="7" xfId="21" applyNumberFormat="1" applyFont="1" applyFill="1" applyBorder="1" applyAlignment="1">
      <alignment horizontal="center" vertical="center" wrapText="1"/>
      <protection/>
    </xf>
    <xf numFmtId="3" fontId="26" fillId="0" borderId="7" xfId="21" applyNumberFormat="1" applyFont="1" applyFill="1" applyBorder="1" applyAlignment="1">
      <alignment vertical="center" wrapText="1"/>
      <protection/>
    </xf>
    <xf numFmtId="0" fontId="2" fillId="0" borderId="7" xfId="21" applyFont="1" applyFill="1" applyBorder="1" applyAlignment="1">
      <alignment vertical="top" wrapText="1"/>
      <protection/>
    </xf>
    <xf numFmtId="3" fontId="2" fillId="0" borderId="41" xfId="21" applyNumberFormat="1" applyFont="1" applyFill="1" applyBorder="1" applyAlignment="1">
      <alignment vertical="center" wrapText="1"/>
      <protection/>
    </xf>
    <xf numFmtId="3" fontId="2" fillId="0" borderId="18" xfId="21" applyNumberFormat="1" applyFont="1" applyFill="1" applyBorder="1" applyAlignment="1">
      <alignment vertical="center" wrapText="1"/>
      <protection/>
    </xf>
    <xf numFmtId="0" fontId="2" fillId="0" borderId="9" xfId="21" applyFont="1" applyFill="1" applyBorder="1" applyAlignment="1">
      <alignment horizontal="left" vertical="center" wrapText="1"/>
      <protection/>
    </xf>
    <xf numFmtId="0" fontId="2" fillId="0" borderId="7" xfId="21" applyFont="1" applyFill="1" applyBorder="1" applyAlignment="1">
      <alignment horizontal="left" vertical="center" wrapText="1"/>
      <protection/>
    </xf>
    <xf numFmtId="0" fontId="2" fillId="0" borderId="20" xfId="21" applyNumberFormat="1" applyFont="1" applyFill="1" applyBorder="1" applyAlignment="1">
      <alignment horizontal="center" vertical="center" wrapText="1"/>
      <protection/>
    </xf>
    <xf numFmtId="3" fontId="23" fillId="0" borderId="21" xfId="21" applyNumberFormat="1" applyFont="1" applyFill="1" applyBorder="1" applyAlignment="1">
      <alignment vertical="center" wrapText="1"/>
      <protection/>
    </xf>
    <xf numFmtId="0" fontId="2" fillId="0" borderId="20" xfId="21" applyFont="1" applyFill="1" applyBorder="1" applyAlignment="1">
      <alignment horizontal="center" vertical="center" wrapText="1"/>
      <protection/>
    </xf>
    <xf numFmtId="3" fontId="5" fillId="0" borderId="9" xfId="21" applyNumberFormat="1" applyFont="1" applyFill="1" applyBorder="1" applyAlignment="1">
      <alignment vertical="center" wrapText="1"/>
      <protection/>
    </xf>
    <xf numFmtId="0" fontId="23" fillId="0" borderId="42" xfId="21" applyFont="1" applyFill="1" applyBorder="1" applyAlignment="1">
      <alignment horizontal="center" vertical="center" wrapText="1"/>
      <protection/>
    </xf>
    <xf numFmtId="3" fontId="23" fillId="0" borderId="41" xfId="21" applyNumberFormat="1" applyFont="1" applyFill="1" applyBorder="1" applyAlignment="1">
      <alignment vertical="center" wrapText="1"/>
      <protection/>
    </xf>
    <xf numFmtId="3" fontId="23" fillId="0" borderId="43" xfId="21" applyNumberFormat="1" applyFont="1" applyFill="1" applyBorder="1" applyAlignment="1">
      <alignment vertical="center" wrapText="1"/>
      <protection/>
    </xf>
    <xf numFmtId="0" fontId="26" fillId="0" borderId="40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3" fontId="24" fillId="0" borderId="7" xfId="21" applyNumberFormat="1" applyFont="1" applyFill="1" applyBorder="1" applyAlignment="1">
      <alignment horizontal="center" vertical="center" wrapText="1"/>
      <protection/>
    </xf>
    <xf numFmtId="0" fontId="24" fillId="0" borderId="7" xfId="21" applyFont="1" applyFill="1" applyBorder="1" applyAlignment="1">
      <alignment horizontal="center" vertical="center" wrapText="1"/>
      <protection/>
    </xf>
    <xf numFmtId="1" fontId="2" fillId="0" borderId="20" xfId="21" applyNumberFormat="1" applyFont="1" applyFill="1" applyBorder="1" applyAlignment="1">
      <alignment horizontal="center" vertical="center" wrapText="1"/>
      <protection/>
    </xf>
    <xf numFmtId="0" fontId="2" fillId="0" borderId="41" xfId="21" applyFont="1" applyFill="1" applyBorder="1" applyAlignment="1">
      <alignment vertical="center" wrapText="1"/>
      <protection/>
    </xf>
    <xf numFmtId="1" fontId="2" fillId="0" borderId="44" xfId="21" applyNumberFormat="1" applyFont="1" applyFill="1" applyBorder="1" applyAlignment="1">
      <alignment horizontal="center" vertical="center" wrapText="1"/>
      <protection/>
    </xf>
    <xf numFmtId="1" fontId="2" fillId="0" borderId="9" xfId="21" applyNumberFormat="1" applyFont="1" applyFill="1" applyBorder="1" applyAlignment="1">
      <alignment horizontal="center" vertical="center" wrapText="1"/>
      <protection/>
    </xf>
    <xf numFmtId="3" fontId="30" fillId="0" borderId="21" xfId="21" applyNumberFormat="1" applyFont="1" applyFill="1" applyBorder="1" applyAlignment="1">
      <alignment vertical="center" wrapText="1"/>
      <protection/>
    </xf>
    <xf numFmtId="3" fontId="2" fillId="0" borderId="45" xfId="21" applyNumberFormat="1" applyFont="1" applyFill="1" applyBorder="1" applyAlignment="1">
      <alignment vertical="center" wrapText="1"/>
      <protection/>
    </xf>
    <xf numFmtId="3" fontId="2" fillId="0" borderId="36" xfId="21" applyNumberFormat="1" applyFont="1" applyFill="1" applyBorder="1" applyAlignment="1">
      <alignment vertical="center" wrapText="1"/>
      <protection/>
    </xf>
    <xf numFmtId="3" fontId="5" fillId="0" borderId="38" xfId="21" applyNumberFormat="1" applyFont="1" applyFill="1" applyBorder="1" applyAlignment="1">
      <alignment vertical="center" wrapText="1"/>
      <protection/>
    </xf>
    <xf numFmtId="3" fontId="5" fillId="0" borderId="46" xfId="21" applyNumberFormat="1" applyFont="1" applyFill="1" applyBorder="1" applyAlignment="1">
      <alignment vertical="center" wrapText="1"/>
      <protection/>
    </xf>
    <xf numFmtId="3" fontId="5" fillId="0" borderId="47" xfId="21" applyNumberFormat="1" applyFont="1" applyFill="1" applyBorder="1" applyAlignment="1">
      <alignment vertical="center" wrapText="1"/>
      <protection/>
    </xf>
    <xf numFmtId="0" fontId="23" fillId="0" borderId="39" xfId="21" applyFont="1" applyFill="1" applyBorder="1" applyAlignment="1">
      <alignment vertical="center" wrapText="1"/>
      <protection/>
    </xf>
    <xf numFmtId="3" fontId="26" fillId="0" borderId="9" xfId="21" applyNumberFormat="1" applyFont="1" applyFill="1" applyBorder="1" applyAlignment="1">
      <alignment horizontal="left" vertical="center" wrapText="1"/>
      <protection/>
    </xf>
    <xf numFmtId="0" fontId="2" fillId="0" borderId="48" xfId="21" applyFont="1" applyFill="1" applyBorder="1" applyAlignment="1">
      <alignment horizontal="center" vertical="center" wrapText="1"/>
      <protection/>
    </xf>
    <xf numFmtId="0" fontId="23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3" fontId="23" fillId="0" borderId="0" xfId="21" applyNumberFormat="1" applyFont="1" applyFill="1" applyBorder="1" applyAlignment="1">
      <alignment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26" fillId="0" borderId="26" xfId="21" applyFont="1" applyFill="1" applyBorder="1" applyAlignment="1">
      <alignment horizontal="center" vertical="center" wrapText="1"/>
      <protection/>
    </xf>
    <xf numFmtId="3" fontId="24" fillId="0" borderId="26" xfId="21" applyNumberFormat="1" applyFont="1" applyFill="1" applyBorder="1" applyAlignment="1">
      <alignment horizontal="center" vertical="center" wrapText="1"/>
      <protection/>
    </xf>
    <xf numFmtId="0" fontId="24" fillId="0" borderId="26" xfId="21" applyFont="1" applyFill="1" applyBorder="1" applyAlignment="1">
      <alignment horizontal="center" vertical="center" wrapText="1"/>
      <protection/>
    </xf>
    <xf numFmtId="3" fontId="5" fillId="0" borderId="50" xfId="21" applyNumberFormat="1" applyFont="1" applyFill="1" applyBorder="1" applyAlignment="1">
      <alignment vertical="center" wrapText="1"/>
      <protection/>
    </xf>
    <xf numFmtId="3" fontId="5" fillId="0" borderId="51" xfId="21" applyNumberFormat="1" applyFont="1" applyFill="1" applyBorder="1" applyAlignment="1">
      <alignment vertical="center" wrapText="1"/>
      <protection/>
    </xf>
    <xf numFmtId="3" fontId="31" fillId="0" borderId="9" xfId="21" applyNumberFormat="1" applyFont="1" applyFill="1" applyBorder="1" applyAlignment="1">
      <alignment vertical="center" wrapText="1"/>
      <protection/>
    </xf>
    <xf numFmtId="0" fontId="23" fillId="0" borderId="52" xfId="21" applyFont="1" applyFill="1" applyBorder="1" applyAlignment="1">
      <alignment vertical="center" wrapText="1"/>
      <protection/>
    </xf>
    <xf numFmtId="1" fontId="2" fillId="0" borderId="10" xfId="21" applyNumberFormat="1" applyFont="1" applyFill="1" applyBorder="1" applyAlignment="1">
      <alignment horizontal="center" vertical="center" wrapText="1"/>
      <protection/>
    </xf>
    <xf numFmtId="3" fontId="23" fillId="0" borderId="10" xfId="21" applyNumberFormat="1" applyFont="1" applyFill="1" applyBorder="1" applyAlignment="1">
      <alignment vertical="center" wrapText="1"/>
      <protection/>
    </xf>
    <xf numFmtId="3" fontId="31" fillId="0" borderId="10" xfId="21" applyNumberFormat="1" applyFont="1" applyFill="1" applyBorder="1" applyAlignment="1">
      <alignment vertical="center" wrapText="1"/>
      <protection/>
    </xf>
    <xf numFmtId="0" fontId="23" fillId="0" borderId="52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vertical="center" wrapText="1"/>
      <protection/>
    </xf>
    <xf numFmtId="1" fontId="2" fillId="0" borderId="10" xfId="21" applyNumberFormat="1" applyFont="1" applyFill="1" applyBorder="1" applyAlignment="1">
      <alignment vertical="center" wrapText="1"/>
      <protection/>
    </xf>
    <xf numFmtId="3" fontId="23" fillId="0" borderId="53" xfId="21" applyNumberFormat="1" applyFont="1" applyFill="1" applyBorder="1" applyAlignment="1">
      <alignment vertical="center" wrapText="1"/>
      <protection/>
    </xf>
    <xf numFmtId="3" fontId="26" fillId="0" borderId="53" xfId="21" applyNumberFormat="1" applyFont="1" applyFill="1" applyBorder="1" applyAlignment="1">
      <alignment vertical="center" wrapText="1"/>
      <protection/>
    </xf>
    <xf numFmtId="0" fontId="23" fillId="0" borderId="54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4" fillId="0" borderId="55" xfId="21" applyFont="1" applyFill="1" applyBorder="1" applyAlignment="1">
      <alignment horizontal="center" vertical="center" wrapText="1"/>
      <protection/>
    </xf>
    <xf numFmtId="3" fontId="5" fillId="0" borderId="56" xfId="21" applyNumberFormat="1" applyFont="1" applyFill="1" applyBorder="1" applyAlignment="1">
      <alignment vertical="center" wrapText="1"/>
      <protection/>
    </xf>
    <xf numFmtId="3" fontId="5" fillId="0" borderId="57" xfId="21" applyNumberFormat="1" applyFont="1" applyFill="1" applyBorder="1" applyAlignment="1">
      <alignment vertical="center" wrapText="1"/>
      <protection/>
    </xf>
    <xf numFmtId="1" fontId="2" fillId="0" borderId="58" xfId="21" applyNumberFormat="1" applyFont="1" applyFill="1" applyBorder="1" applyAlignment="1">
      <alignment horizontal="center" vertical="center" wrapText="1"/>
      <protection/>
    </xf>
    <xf numFmtId="3" fontId="26" fillId="0" borderId="10" xfId="21" applyNumberFormat="1" applyFont="1" applyFill="1" applyBorder="1" applyAlignment="1">
      <alignment horizontal="left" vertical="center" wrapText="1"/>
      <protection/>
    </xf>
    <xf numFmtId="3" fontId="25" fillId="0" borderId="26" xfId="22" applyNumberFormat="1" applyFont="1" applyFill="1" applyBorder="1" applyAlignment="1">
      <alignment vertical="center" wrapText="1"/>
      <protection/>
    </xf>
    <xf numFmtId="0" fontId="25" fillId="0" borderId="0" xfId="22" applyFont="1" applyFill="1" applyAlignment="1">
      <alignment textRotation="180"/>
      <protection/>
    </xf>
    <xf numFmtId="0" fontId="23" fillId="0" borderId="0" xfId="22" applyFont="1" applyFill="1" applyAlignment="1">
      <alignment vertical="center" wrapText="1"/>
      <protection/>
    </xf>
    <xf numFmtId="3" fontId="5" fillId="0" borderId="50" xfId="22" applyNumberFormat="1" applyFont="1" applyFill="1" applyBorder="1" applyAlignment="1">
      <alignment vertical="center" wrapText="1"/>
      <protection/>
    </xf>
    <xf numFmtId="3" fontId="5" fillId="0" borderId="51" xfId="22" applyNumberFormat="1" applyFont="1" applyFill="1" applyBorder="1" applyAlignment="1">
      <alignment vertical="center" wrapText="1"/>
      <protection/>
    </xf>
    <xf numFmtId="0" fontId="23" fillId="0" borderId="39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vertical="center" wrapText="1"/>
      <protection/>
    </xf>
    <xf numFmtId="1" fontId="2" fillId="0" borderId="9" xfId="22" applyNumberFormat="1" applyFont="1" applyFill="1" applyBorder="1" applyAlignment="1">
      <alignment horizontal="center" vertical="center" wrapText="1"/>
      <protection/>
    </xf>
    <xf numFmtId="3" fontId="23" fillId="0" borderId="9" xfId="22" applyNumberFormat="1" applyFont="1" applyFill="1" applyBorder="1" applyAlignment="1">
      <alignment vertical="center" wrapText="1"/>
      <protection/>
    </xf>
    <xf numFmtId="1" fontId="2" fillId="0" borderId="7" xfId="21" applyNumberFormat="1" applyFont="1" applyFill="1" applyBorder="1" applyAlignment="1">
      <alignment horizontal="center" vertical="center" wrapText="1"/>
      <protection/>
    </xf>
    <xf numFmtId="3" fontId="25" fillId="0" borderId="18" xfId="21" applyNumberFormat="1" applyFont="1" applyFill="1" applyBorder="1" applyAlignment="1">
      <alignment vertical="center" wrapText="1"/>
      <protection/>
    </xf>
    <xf numFmtId="3" fontId="5" fillId="0" borderId="59" xfId="21" applyNumberFormat="1" applyFont="1" applyFill="1" applyBorder="1" applyAlignment="1">
      <alignment vertical="center" wrapText="1"/>
      <protection/>
    </xf>
    <xf numFmtId="0" fontId="25" fillId="0" borderId="60" xfId="21" applyFont="1" applyFill="1" applyBorder="1" applyAlignment="1">
      <alignment vertical="center" wrapText="1"/>
      <protection/>
    </xf>
    <xf numFmtId="3" fontId="25" fillId="0" borderId="61" xfId="21" applyNumberFormat="1" applyFont="1" applyFill="1" applyBorder="1" applyAlignment="1">
      <alignment vertical="center" wrapText="1"/>
      <protection/>
    </xf>
    <xf numFmtId="0" fontId="20" fillId="0" borderId="0" xfId="21" applyFont="1" applyAlignment="1">
      <alignment vertical="top"/>
      <protection/>
    </xf>
    <xf numFmtId="3" fontId="25" fillId="0" borderId="0" xfId="21" applyNumberFormat="1" applyFont="1" applyBorder="1" applyAlignment="1">
      <alignment vertical="center" wrapText="1"/>
      <protection/>
    </xf>
    <xf numFmtId="0" fontId="25" fillId="0" borderId="0" xfId="21" applyFont="1" applyAlignment="1">
      <alignment vertical="center" wrapText="1"/>
      <protection/>
    </xf>
    <xf numFmtId="0" fontId="32" fillId="0" borderId="0" xfId="21" applyFont="1">
      <alignment/>
      <protection/>
    </xf>
    <xf numFmtId="3" fontId="32" fillId="0" borderId="0" xfId="21" applyNumberFormat="1" applyFont="1">
      <alignment/>
      <protection/>
    </xf>
    <xf numFmtId="0" fontId="32" fillId="0" borderId="0" xfId="21" applyFont="1" applyAlignment="1">
      <alignment horizontal="right"/>
      <protection/>
    </xf>
    <xf numFmtId="0" fontId="33" fillId="0" borderId="0" xfId="21" applyFont="1">
      <alignment/>
      <protection/>
    </xf>
    <xf numFmtId="3" fontId="2" fillId="0" borderId="28" xfId="19" applyNumberFormat="1" applyBorder="1" applyAlignment="1">
      <alignment vertical="center"/>
      <protection/>
    </xf>
    <xf numFmtId="49" fontId="2" fillId="0" borderId="62" xfId="19" applyNumberFormat="1" applyBorder="1" applyAlignment="1">
      <alignment horizontal="center" vertical="center"/>
      <protection/>
    </xf>
    <xf numFmtId="3" fontId="2" fillId="0" borderId="63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0" fillId="0" borderId="63" xfId="19" applyFont="1" applyBorder="1" applyAlignment="1">
      <alignment horizontal="right" vertical="center" wrapText="1"/>
      <protection/>
    </xf>
    <xf numFmtId="0" fontId="20" fillId="0" borderId="19" xfId="19" applyFont="1" applyBorder="1" applyAlignment="1">
      <alignment horizontal="right" vertical="center" wrapText="1"/>
      <protection/>
    </xf>
    <xf numFmtId="3" fontId="20" fillId="0" borderId="28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0" fontId="10" fillId="0" borderId="22" xfId="19" applyFont="1" applyBorder="1" applyAlignment="1">
      <alignment horizontal="center" vertical="center"/>
      <protection/>
    </xf>
    <xf numFmtId="49" fontId="2" fillId="0" borderId="25" xfId="19" applyNumberFormat="1" applyBorder="1" applyAlignment="1">
      <alignment horizontal="center" vertical="center"/>
      <protection/>
    </xf>
    <xf numFmtId="0" fontId="15" fillId="0" borderId="22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3" fontId="20" fillId="0" borderId="19" xfId="18" applyNumberFormat="1" applyFont="1" applyBorder="1" applyAlignment="1">
      <alignment horizontal="center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" fillId="0" borderId="20" xfId="19" applyFont="1" applyBorder="1" applyAlignment="1">
      <alignment vertical="center" wrapText="1"/>
      <protection/>
    </xf>
    <xf numFmtId="0" fontId="15" fillId="0" borderId="17" xfId="19" applyFont="1" applyBorder="1" applyAlignment="1">
      <alignment horizontal="right" vertical="center" wrapText="1"/>
      <protection/>
    </xf>
    <xf numFmtId="3" fontId="2" fillId="0" borderId="26" xfId="21" applyNumberFormat="1" applyFont="1" applyFill="1" applyBorder="1" applyAlignment="1">
      <alignment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4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9" fillId="0" borderId="31" xfId="19" applyFont="1" applyBorder="1" applyAlignment="1">
      <alignment horizontal="center" vertical="center"/>
      <protection/>
    </xf>
    <xf numFmtId="0" fontId="11" fillId="0" borderId="24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4" xfId="19" applyFont="1" applyBorder="1" applyAlignment="1">
      <alignment horizontal="center" vertical="center"/>
      <protection/>
    </xf>
    <xf numFmtId="4" fontId="15" fillId="0" borderId="5" xfId="18" applyNumberFormat="1" applyFont="1" applyFill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8" fillId="0" borderId="18" xfId="19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" fontId="20" fillId="0" borderId="5" xfId="18" applyNumberFormat="1" applyFont="1" applyFill="1" applyBorder="1" applyAlignment="1">
      <alignment horizontal="center" vertical="center"/>
      <protection/>
    </xf>
    <xf numFmtId="0" fontId="12" fillId="0" borderId="16" xfId="19" applyFont="1" applyBorder="1" applyAlignment="1">
      <alignment horizontal="center" vertical="center"/>
      <protection/>
    </xf>
    <xf numFmtId="0" fontId="9" fillId="0" borderId="64" xfId="19" applyFont="1" applyBorder="1" applyAlignment="1">
      <alignment horizontal="center" vertical="center"/>
      <protection/>
    </xf>
    <xf numFmtId="0" fontId="15" fillId="0" borderId="63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49" fontId="0" fillId="0" borderId="13" xfId="19" applyNumberFormat="1" applyFont="1" applyBorder="1" applyAlignment="1">
      <alignment horizontal="center" vertical="center"/>
      <protection/>
    </xf>
    <xf numFmtId="49" fontId="0" fillId="0" borderId="19" xfId="19" applyNumberFormat="1" applyFont="1" applyBorder="1" applyAlignment="1">
      <alignment horizontal="center" vertical="center"/>
      <protection/>
    </xf>
    <xf numFmtId="0" fontId="12" fillId="0" borderId="7" xfId="19" applyFont="1" applyBorder="1" applyAlignment="1">
      <alignment horizontal="left" vertical="center" wrapText="1"/>
      <protection/>
    </xf>
    <xf numFmtId="3" fontId="21" fillId="0" borderId="6" xfId="19" applyNumberFormat="1" applyFont="1" applyBorder="1" applyAlignment="1">
      <alignment horizontal="center" vertical="center"/>
      <protection/>
    </xf>
    <xf numFmtId="0" fontId="15" fillId="0" borderId="22" xfId="19" applyFont="1" applyBorder="1" applyAlignment="1">
      <alignment horizontal="left" vertical="center" wrapText="1"/>
      <protection/>
    </xf>
    <xf numFmtId="3" fontId="21" fillId="0" borderId="28" xfId="19" applyNumberFormat="1" applyFont="1" applyBorder="1" applyAlignment="1">
      <alignment horizontal="center" vertical="center"/>
      <protection/>
    </xf>
    <xf numFmtId="3" fontId="21" fillId="0" borderId="8" xfId="19" applyNumberFormat="1" applyFont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/>
      <protection/>
    </xf>
    <xf numFmtId="3" fontId="0" fillId="0" borderId="9" xfId="19" applyNumberFormat="1" applyFont="1" applyBorder="1" applyAlignment="1">
      <alignment vertical="center"/>
      <protection/>
    </xf>
    <xf numFmtId="4" fontId="21" fillId="0" borderId="8" xfId="19" applyNumberFormat="1" applyFont="1" applyBorder="1" applyAlignment="1">
      <alignment horizontal="center"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left" vertical="center" wrapText="1"/>
    </xf>
    <xf numFmtId="3" fontId="3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top"/>
    </xf>
    <xf numFmtId="0" fontId="35" fillId="0" borderId="7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" fontId="37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1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2" xfId="0" applyBorder="1" applyAlignment="1">
      <alignment vertical="center"/>
    </xf>
    <xf numFmtId="4" fontId="14" fillId="0" borderId="2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14" fillId="0" borderId="22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5" fillId="0" borderId="27" xfId="19" applyFont="1" applyBorder="1" applyAlignment="1">
      <alignment horizontal="right" vertical="center" wrapText="1"/>
      <protection/>
    </xf>
    <xf numFmtId="3" fontId="29" fillId="0" borderId="10" xfId="21" applyNumberFormat="1" applyFont="1" applyFill="1" applyBorder="1" applyAlignment="1">
      <alignment horizontal="center" vertical="center" wrapText="1"/>
      <protection/>
    </xf>
    <xf numFmtId="3" fontId="26" fillId="0" borderId="3" xfId="21" applyNumberFormat="1" applyFont="1" applyFill="1" applyBorder="1" applyAlignment="1">
      <alignment horizontal="center" vertical="center" wrapText="1"/>
      <protection/>
    </xf>
    <xf numFmtId="3" fontId="26" fillId="0" borderId="55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left" vertical="center" wrapText="1"/>
      <protection/>
    </xf>
    <xf numFmtId="0" fontId="2" fillId="0" borderId="58" xfId="21" applyFont="1" applyFill="1" applyBorder="1" applyAlignment="1">
      <alignment horizontal="center" vertical="center" wrapText="1"/>
      <protection/>
    </xf>
    <xf numFmtId="3" fontId="5" fillId="0" borderId="10" xfId="21" applyNumberFormat="1" applyFont="1" applyFill="1" applyBorder="1" applyAlignment="1">
      <alignment vertical="center" wrapText="1"/>
      <protection/>
    </xf>
    <xf numFmtId="3" fontId="8" fillId="0" borderId="66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5" fillId="0" borderId="15" xfId="19" applyFont="1" applyBorder="1" applyAlignment="1">
      <alignment horizontal="right" vertical="center" wrapText="1"/>
      <protection/>
    </xf>
    <xf numFmtId="3" fontId="20" fillId="0" borderId="1" xfId="18" applyNumberFormat="1" applyFont="1" applyFill="1" applyBorder="1" applyAlignment="1">
      <alignment horizontal="center" vertical="center"/>
      <protection/>
    </xf>
    <xf numFmtId="0" fontId="2" fillId="0" borderId="22" xfId="19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3" fontId="27" fillId="0" borderId="21" xfId="21" applyNumberFormat="1" applyFont="1" applyFill="1" applyBorder="1" applyAlignment="1">
      <alignment vertical="center" wrapText="1"/>
      <protection/>
    </xf>
    <xf numFmtId="3" fontId="38" fillId="0" borderId="9" xfId="21" applyNumberFormat="1" applyFont="1" applyFill="1" applyBorder="1" applyAlignment="1">
      <alignment vertical="center" wrapText="1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15" fillId="0" borderId="67" xfId="19" applyFont="1" applyBorder="1" applyAlignment="1">
      <alignment vertical="center" wrapText="1"/>
      <protection/>
    </xf>
    <xf numFmtId="0" fontId="15" fillId="0" borderId="28" xfId="19" applyFont="1" applyBorder="1" applyAlignment="1">
      <alignment horizontal="center" vertical="center" wrapText="1"/>
      <protection/>
    </xf>
    <xf numFmtId="3" fontId="27" fillId="0" borderId="10" xfId="21" applyNumberFormat="1" applyFont="1" applyFill="1" applyBorder="1" applyAlignment="1">
      <alignment vertical="center" wrapText="1"/>
      <protection/>
    </xf>
    <xf numFmtId="0" fontId="15" fillId="0" borderId="68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65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3" fontId="20" fillId="0" borderId="4" xfId="19" applyNumberFormat="1" applyFont="1" applyBorder="1" applyAlignment="1">
      <alignment horizontal="center" vertical="center"/>
      <protection/>
    </xf>
    <xf numFmtId="4" fontId="23" fillId="0" borderId="9" xfId="21" applyNumberFormat="1" applyFont="1" applyFill="1" applyBorder="1" applyAlignment="1">
      <alignment vertical="center" wrapText="1"/>
      <protection/>
    </xf>
    <xf numFmtId="4" fontId="25" fillId="0" borderId="2" xfId="21" applyNumberFormat="1" applyFont="1" applyFill="1" applyBorder="1" applyAlignment="1">
      <alignment vertical="center" wrapText="1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17" xfId="19" applyNumberFormat="1" applyFont="1" applyBorder="1" applyAlignment="1">
      <alignment horizontal="center" vertical="center"/>
      <protection/>
    </xf>
    <xf numFmtId="0" fontId="15" fillId="0" borderId="20" xfId="19" applyFont="1" applyBorder="1" applyAlignment="1">
      <alignment horizontal="right" vertical="center" wrapText="1"/>
      <protection/>
    </xf>
    <xf numFmtId="3" fontId="2" fillId="0" borderId="7" xfId="21" applyNumberFormat="1" applyFont="1" applyFill="1" applyBorder="1" applyAlignment="1">
      <alignment horizontal="center" vertical="center" wrapText="1"/>
      <protection/>
    </xf>
    <xf numFmtId="3" fontId="2" fillId="0" borderId="7" xfId="19" applyNumberFormat="1" applyFont="1" applyBorder="1" applyAlignment="1">
      <alignment vertical="center"/>
      <protection/>
    </xf>
    <xf numFmtId="0" fontId="15" fillId="0" borderId="23" xfId="19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19" applyFont="1" applyBorder="1" applyAlignment="1">
      <alignment vertical="center" wrapText="1"/>
      <protection/>
    </xf>
    <xf numFmtId="0" fontId="10" fillId="0" borderId="25" xfId="0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30" fillId="0" borderId="41" xfId="21" applyNumberFormat="1" applyFont="1" applyFill="1" applyBorder="1" applyAlignment="1">
      <alignment vertical="center" wrapText="1"/>
      <protection/>
    </xf>
    <xf numFmtId="4" fontId="25" fillId="0" borderId="61" xfId="21" applyNumberFormat="1" applyFont="1" applyFill="1" applyBorder="1" applyAlignment="1">
      <alignment vertical="center" wrapText="1"/>
      <protection/>
    </xf>
    <xf numFmtId="3" fontId="2" fillId="0" borderId="10" xfId="21" applyNumberFormat="1" applyFont="1" applyFill="1" applyBorder="1" applyAlignment="1">
      <alignment horizontal="center" vertical="center" wrapText="1"/>
      <protection/>
    </xf>
    <xf numFmtId="3" fontId="2" fillId="0" borderId="2" xfId="21" applyNumberFormat="1" applyFont="1" applyFill="1" applyBorder="1" applyAlignment="1">
      <alignment vertical="center" wrapText="1"/>
      <protection/>
    </xf>
    <xf numFmtId="3" fontId="2" fillId="0" borderId="14" xfId="21" applyNumberFormat="1" applyFont="1" applyFill="1" applyBorder="1" applyAlignment="1">
      <alignment vertical="center" wrapText="1"/>
      <protection/>
    </xf>
    <xf numFmtId="0" fontId="2" fillId="0" borderId="2" xfId="21" applyFont="1" applyFill="1" applyBorder="1" applyAlignment="1">
      <alignment vertical="center" wrapText="1"/>
      <protection/>
    </xf>
    <xf numFmtId="3" fontId="36" fillId="0" borderId="9" xfId="21" applyNumberFormat="1" applyFont="1" applyFill="1" applyBorder="1" applyAlignment="1">
      <alignment vertical="center" wrapText="1"/>
      <protection/>
    </xf>
    <xf numFmtId="0" fontId="39" fillId="0" borderId="7" xfId="21" applyNumberFormat="1" applyFont="1" applyFill="1" applyBorder="1" applyAlignment="1">
      <alignment horizontal="center" vertical="center" wrapText="1"/>
      <protection/>
    </xf>
    <xf numFmtId="49" fontId="2" fillId="0" borderId="28" xfId="19" applyNumberFormat="1" applyBorder="1" applyAlignment="1">
      <alignment horizontal="center" vertical="center"/>
      <protection/>
    </xf>
    <xf numFmtId="49" fontId="2" fillId="0" borderId="28" xfId="19" applyNumberFormat="1" applyFont="1" applyBorder="1" applyAlignment="1">
      <alignment horizontal="center" vertical="center"/>
      <protection/>
    </xf>
    <xf numFmtId="0" fontId="2" fillId="0" borderId="28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20" fillId="0" borderId="28" xfId="19" applyFont="1" applyBorder="1" applyAlignment="1">
      <alignment vertical="center" wrapText="1"/>
      <protection/>
    </xf>
    <xf numFmtId="0" fontId="20" fillId="0" borderId="28" xfId="19" applyFont="1" applyBorder="1" applyAlignment="1">
      <alignment horizontal="center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3" fontId="2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2" fillId="0" borderId="9" xfId="21" applyNumberFormat="1" applyFont="1" applyFill="1" applyBorder="1" applyAlignment="1">
      <alignment vertical="center" wrapText="1"/>
      <protection/>
    </xf>
    <xf numFmtId="3" fontId="20" fillId="0" borderId="9" xfId="19" applyNumberFormat="1" applyFont="1" applyBorder="1" applyAlignment="1">
      <alignment horizontal="center" vertical="center"/>
      <protection/>
    </xf>
    <xf numFmtId="0" fontId="15" fillId="0" borderId="28" xfId="19" applyFont="1" applyBorder="1" applyAlignment="1">
      <alignment vertical="center" wrapText="1"/>
      <protection/>
    </xf>
    <xf numFmtId="0" fontId="15" fillId="0" borderId="8" xfId="19" applyFont="1" applyBorder="1" applyAlignment="1">
      <alignment vertical="center" wrapText="1"/>
      <protection/>
    </xf>
    <xf numFmtId="3" fontId="20" fillId="0" borderId="28" xfId="19" applyNumberFormat="1" applyFont="1" applyBorder="1" applyAlignment="1">
      <alignment horizontal="center" vertical="center" wrapText="1"/>
      <protection/>
    </xf>
    <xf numFmtId="3" fontId="20" fillId="0" borderId="8" xfId="19" applyNumberFormat="1" applyFont="1" applyBorder="1" applyAlignment="1">
      <alignment horizontal="center" vertical="center" wrapText="1"/>
      <protection/>
    </xf>
    <xf numFmtId="0" fontId="23" fillId="0" borderId="69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vertical="center" wrapText="1"/>
      <protection/>
    </xf>
    <xf numFmtId="1" fontId="2" fillId="0" borderId="1" xfId="21" applyNumberFormat="1" applyFont="1" applyFill="1" applyBorder="1" applyAlignment="1">
      <alignment horizontal="center" vertical="center" wrapText="1"/>
      <protection/>
    </xf>
    <xf numFmtId="3" fontId="23" fillId="0" borderId="1" xfId="21" applyNumberFormat="1" applyFont="1" applyFill="1" applyBorder="1" applyAlignment="1">
      <alignment vertical="center" wrapText="1"/>
      <protection/>
    </xf>
    <xf numFmtId="3" fontId="23" fillId="0" borderId="12" xfId="21" applyNumberFormat="1" applyFont="1" applyFill="1" applyBorder="1" applyAlignment="1">
      <alignment vertical="center" wrapText="1"/>
      <protection/>
    </xf>
    <xf numFmtId="3" fontId="30" fillId="0" borderId="12" xfId="21" applyNumberFormat="1" applyFont="1" applyFill="1" applyBorder="1" applyAlignment="1">
      <alignment vertical="center" wrapText="1"/>
      <protection/>
    </xf>
    <xf numFmtId="4" fontId="5" fillId="0" borderId="50" xfId="21" applyNumberFormat="1" applyFont="1" applyFill="1" applyBorder="1" applyAlignment="1">
      <alignment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49" fontId="9" fillId="0" borderId="27" xfId="19" applyNumberFormat="1" applyFont="1" applyBorder="1" applyAlignment="1">
      <alignment horizontal="center" vertical="center"/>
      <protection/>
    </xf>
    <xf numFmtId="3" fontId="21" fillId="0" borderId="19" xfId="19" applyNumberFormat="1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34" fillId="0" borderId="7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34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21" fillId="0" borderId="9" xfId="19" applyNumberFormat="1" applyFont="1" applyBorder="1" applyAlignment="1">
      <alignment horizontal="center" vertical="center"/>
      <protection/>
    </xf>
    <xf numFmtId="49" fontId="2" fillId="0" borderId="30" xfId="19" applyNumberFormat="1" applyBorder="1" applyAlignment="1">
      <alignment horizontal="center" vertical="center"/>
      <protection/>
    </xf>
    <xf numFmtId="3" fontId="20" fillId="0" borderId="63" xfId="19" applyNumberFormat="1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 wrapText="1"/>
      <protection/>
    </xf>
    <xf numFmtId="3" fontId="20" fillId="0" borderId="58" xfId="19" applyNumberFormat="1" applyFont="1" applyBorder="1" applyAlignment="1">
      <alignment horizontal="center" vertical="center" wrapText="1"/>
      <protection/>
    </xf>
    <xf numFmtId="0" fontId="15" fillId="0" borderId="27" xfId="18" applyFont="1" applyBorder="1" applyAlignment="1">
      <alignment horizontal="right" vertical="center" wrapText="1"/>
      <protection/>
    </xf>
    <xf numFmtId="0" fontId="15" fillId="0" borderId="29" xfId="18" applyFont="1" applyBorder="1" applyAlignment="1">
      <alignment horizontal="right" vertical="center" wrapText="1"/>
      <protection/>
    </xf>
    <xf numFmtId="0" fontId="15" fillId="0" borderId="22" xfId="18" applyFont="1" applyBorder="1" applyAlignment="1">
      <alignment horizontal="right" vertical="center" wrapText="1"/>
      <protection/>
    </xf>
    <xf numFmtId="3" fontId="20" fillId="0" borderId="5" xfId="18" applyNumberFormat="1" applyFont="1" applyBorder="1" applyAlignment="1">
      <alignment horizontal="center"/>
      <protection/>
    </xf>
    <xf numFmtId="4" fontId="21" fillId="0" borderId="9" xfId="19" applyNumberFormat="1" applyFont="1" applyBorder="1" applyAlignment="1">
      <alignment horizontal="center" vertical="center"/>
      <protection/>
    </xf>
    <xf numFmtId="4" fontId="21" fillId="0" borderId="28" xfId="19" applyNumberFormat="1" applyFont="1" applyBorder="1" applyAlignment="1">
      <alignment horizontal="center" vertical="center"/>
      <protection/>
    </xf>
    <xf numFmtId="0" fontId="10" fillId="0" borderId="20" xfId="19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 wrapText="1"/>
      <protection/>
    </xf>
    <xf numFmtId="3" fontId="36" fillId="0" borderId="7" xfId="21" applyNumberFormat="1" applyFont="1" applyFill="1" applyBorder="1" applyAlignment="1">
      <alignment vertical="center" wrapText="1"/>
      <protection/>
    </xf>
    <xf numFmtId="0" fontId="15" fillId="0" borderId="62" xfId="19" applyFont="1" applyBorder="1" applyAlignment="1">
      <alignment vertical="center" wrapText="1"/>
      <protection/>
    </xf>
    <xf numFmtId="0" fontId="2" fillId="0" borderId="8" xfId="19" applyBorder="1" applyAlignment="1">
      <alignment vertical="top" wrapText="1"/>
      <protection/>
    </xf>
    <xf numFmtId="0" fontId="2" fillId="0" borderId="7" xfId="19" applyBorder="1" applyAlignment="1">
      <alignment vertical="top" wrapText="1"/>
      <protection/>
    </xf>
    <xf numFmtId="0" fontId="2" fillId="0" borderId="9" xfId="19" applyFont="1" applyBorder="1" applyAlignment="1">
      <alignment vertical="top" wrapText="1"/>
      <protection/>
    </xf>
    <xf numFmtId="0" fontId="2" fillId="0" borderId="7" xfId="19" applyFont="1" applyBorder="1" applyAlignment="1">
      <alignment vertical="top" wrapText="1"/>
      <protection/>
    </xf>
    <xf numFmtId="0" fontId="15" fillId="0" borderId="70" xfId="19" applyFont="1" applyBorder="1" applyAlignment="1">
      <alignment horizontal="right" vertical="center" wrapText="1"/>
      <protection/>
    </xf>
    <xf numFmtId="0" fontId="15" fillId="0" borderId="16" xfId="19" applyFont="1" applyBorder="1" applyAlignment="1">
      <alignment horizontal="right" vertical="center" wrapText="1"/>
      <protection/>
    </xf>
    <xf numFmtId="3" fontId="20" fillId="0" borderId="7" xfId="19" applyNumberFormat="1" applyFont="1" applyBorder="1" applyAlignment="1">
      <alignment horizontal="center" vertical="center" wrapText="1"/>
      <protection/>
    </xf>
    <xf numFmtId="3" fontId="21" fillId="0" borderId="16" xfId="19" applyNumberFormat="1" applyFont="1" applyBorder="1" applyAlignment="1">
      <alignment horizontal="center" vertic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3" fontId="20" fillId="0" borderId="16" xfId="18" applyNumberFormat="1" applyFont="1" applyFill="1" applyBorder="1" applyAlignment="1">
      <alignment horizontal="center" vertical="center"/>
      <protection/>
    </xf>
    <xf numFmtId="0" fontId="15" fillId="0" borderId="16" xfId="19" applyFont="1" applyBorder="1" applyAlignment="1">
      <alignment horizontal="left" vertical="center" wrapText="1"/>
      <protection/>
    </xf>
    <xf numFmtId="0" fontId="15" fillId="0" borderId="30" xfId="19" applyFont="1" applyBorder="1" applyAlignment="1">
      <alignment horizontal="right" vertical="top" wrapText="1"/>
      <protection/>
    </xf>
    <xf numFmtId="0" fontId="15" fillId="0" borderId="71" xfId="19" applyFont="1" applyBorder="1" applyAlignment="1">
      <alignment horizontal="right" vertical="top" wrapText="1"/>
      <protection/>
    </xf>
    <xf numFmtId="0" fontId="2" fillId="0" borderId="11" xfId="21" applyNumberFormat="1" applyFont="1" applyFill="1" applyBorder="1" applyAlignment="1">
      <alignment horizontal="center" vertical="center" wrapText="1"/>
      <protection/>
    </xf>
    <xf numFmtId="3" fontId="20" fillId="0" borderId="63" xfId="19" applyNumberFormat="1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/>
      <protection/>
    </xf>
    <xf numFmtId="0" fontId="15" fillId="0" borderId="20" xfId="19" applyFont="1" applyBorder="1" applyAlignment="1">
      <alignment horizontal="left" vertical="center" wrapText="1"/>
      <protection/>
    </xf>
    <xf numFmtId="3" fontId="20" fillId="0" borderId="20" xfId="18" applyNumberFormat="1" applyFont="1" applyFill="1" applyBorder="1" applyAlignment="1">
      <alignment horizontal="center" vertical="center"/>
      <protection/>
    </xf>
    <xf numFmtId="3" fontId="29" fillId="0" borderId="7" xfId="21" applyNumberFormat="1" applyFont="1" applyFill="1" applyBorder="1" applyAlignment="1">
      <alignment vertical="center" wrapText="1"/>
      <protection/>
    </xf>
    <xf numFmtId="0" fontId="15" fillId="0" borderId="72" xfId="19" applyFont="1" applyBorder="1" applyAlignment="1">
      <alignment horizontal="center" vertical="center" wrapText="1"/>
      <protection/>
    </xf>
    <xf numFmtId="0" fontId="15" fillId="0" borderId="44" xfId="19" applyFont="1" applyBorder="1" applyAlignment="1">
      <alignment horizontal="center" vertical="center" wrapText="1"/>
      <protection/>
    </xf>
    <xf numFmtId="0" fontId="13" fillId="0" borderId="60" xfId="19" applyFont="1" applyBorder="1" applyAlignment="1">
      <alignment horizontal="right" vertical="center"/>
      <protection/>
    </xf>
    <xf numFmtId="0" fontId="13" fillId="0" borderId="73" xfId="19" applyFont="1" applyBorder="1" applyAlignment="1">
      <alignment horizontal="right" vertical="center"/>
      <protection/>
    </xf>
    <xf numFmtId="0" fontId="13" fillId="0" borderId="61" xfId="19" applyFont="1" applyBorder="1" applyAlignment="1">
      <alignment horizontal="right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0" fontId="15" fillId="0" borderId="15" xfId="19" applyFont="1" applyBorder="1" applyAlignment="1">
      <alignment horizontal="right" vertical="center" wrapText="1"/>
      <protection/>
    </xf>
    <xf numFmtId="0" fontId="9" fillId="0" borderId="31" xfId="19" applyFont="1" applyBorder="1" applyAlignment="1">
      <alignment horizontal="center" vertical="center"/>
      <protection/>
    </xf>
    <xf numFmtId="0" fontId="15" fillId="0" borderId="74" xfId="19" applyFont="1" applyBorder="1" applyAlignment="1">
      <alignment horizontal="center" vertical="center" wrapText="1"/>
      <protection/>
    </xf>
    <xf numFmtId="0" fontId="9" fillId="0" borderId="70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11" fillId="0" borderId="31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top" wrapText="1"/>
      <protection/>
    </xf>
    <xf numFmtId="0" fontId="9" fillId="0" borderId="16" xfId="19" applyFont="1" applyBorder="1" applyAlignment="1">
      <alignment horizontal="center" vertical="top" wrapText="1"/>
      <protection/>
    </xf>
    <xf numFmtId="0" fontId="15" fillId="0" borderId="62" xfId="19" applyFont="1" applyBorder="1" applyAlignment="1">
      <alignment horizontal="center" vertical="center" wrapText="1"/>
      <protection/>
    </xf>
    <xf numFmtId="0" fontId="6" fillId="3" borderId="52" xfId="19" applyFont="1" applyFill="1" applyBorder="1" applyAlignment="1">
      <alignment horizontal="center" vertical="center"/>
      <protection/>
    </xf>
    <xf numFmtId="0" fontId="6" fillId="3" borderId="26" xfId="19" applyFont="1" applyFill="1" applyBorder="1" applyAlignment="1">
      <alignment horizontal="center" vertical="center"/>
      <protection/>
    </xf>
    <xf numFmtId="0" fontId="6" fillId="3" borderId="10" xfId="19" applyFont="1" applyFill="1" applyBorder="1" applyAlignment="1">
      <alignment horizontal="center" vertical="center"/>
      <protection/>
    </xf>
    <xf numFmtId="0" fontId="6" fillId="3" borderId="26" xfId="19" applyFont="1" applyFill="1" applyBorder="1" applyAlignment="1">
      <alignment horizontal="center" vertical="center" wrapText="1"/>
      <protection/>
    </xf>
    <xf numFmtId="0" fontId="8" fillId="0" borderId="35" xfId="19" applyFont="1" applyBorder="1" applyAlignment="1">
      <alignment horizontal="center" vertical="center" wrapText="1"/>
      <protection/>
    </xf>
    <xf numFmtId="0" fontId="8" fillId="0" borderId="73" xfId="19" applyFont="1" applyBorder="1" applyAlignment="1">
      <alignment horizontal="center" vertical="center" wrapText="1"/>
      <protection/>
    </xf>
    <xf numFmtId="0" fontId="8" fillId="0" borderId="61" xfId="19" applyFont="1" applyBorder="1" applyAlignment="1">
      <alignment horizontal="center" vertical="center" wrapText="1"/>
      <protection/>
    </xf>
    <xf numFmtId="0" fontId="8" fillId="0" borderId="35" xfId="19" applyFont="1" applyBorder="1" applyAlignment="1">
      <alignment horizontal="center" vertical="center"/>
      <protection/>
    </xf>
    <xf numFmtId="0" fontId="8" fillId="0" borderId="73" xfId="19" applyFont="1" applyBorder="1" applyAlignment="1">
      <alignment horizontal="center" vertical="center"/>
      <protection/>
    </xf>
    <xf numFmtId="0" fontId="8" fillId="0" borderId="61" xfId="19" applyFont="1" applyBorder="1" applyAlignment="1">
      <alignment horizontal="center" vertical="center"/>
      <protection/>
    </xf>
    <xf numFmtId="0" fontId="9" fillId="0" borderId="70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center" wrapText="1"/>
      <protection/>
    </xf>
    <xf numFmtId="0" fontId="15" fillId="0" borderId="22" xfId="19" applyFont="1" applyBorder="1" applyAlignment="1">
      <alignment horizontal="center" vertical="center" wrapText="1"/>
      <protection/>
    </xf>
    <xf numFmtId="0" fontId="15" fillId="0" borderId="20" xfId="19" applyFont="1" applyBorder="1" applyAlignment="1">
      <alignment horizontal="center" vertical="center" wrapText="1"/>
      <protection/>
    </xf>
    <xf numFmtId="0" fontId="9" fillId="0" borderId="64" xfId="19" applyFont="1" applyBorder="1" applyAlignment="1">
      <alignment horizontal="center" vertical="center" wrapText="1"/>
      <protection/>
    </xf>
    <xf numFmtId="0" fontId="9" fillId="0" borderId="47" xfId="19" applyFont="1" applyBorder="1" applyAlignment="1">
      <alignment horizontal="center" vertical="center" wrapText="1"/>
      <protection/>
    </xf>
    <xf numFmtId="0" fontId="9" fillId="0" borderId="64" xfId="19" applyFont="1" applyBorder="1" applyAlignment="1">
      <alignment horizontal="center" vertical="center"/>
      <protection/>
    </xf>
    <xf numFmtId="0" fontId="9" fillId="0" borderId="47" xfId="19" applyFont="1" applyBorder="1" applyAlignment="1">
      <alignment horizontal="center" vertical="center"/>
      <protection/>
    </xf>
    <xf numFmtId="0" fontId="15" fillId="0" borderId="70" xfId="19" applyFont="1" applyBorder="1" applyAlignment="1">
      <alignment horizontal="center" vertical="center" wrapText="1"/>
      <protection/>
    </xf>
    <xf numFmtId="0" fontId="15" fillId="0" borderId="16" xfId="19" applyFont="1" applyBorder="1" applyAlignment="1">
      <alignment horizontal="center" vertical="center" wrapText="1"/>
      <protection/>
    </xf>
    <xf numFmtId="0" fontId="6" fillId="3" borderId="49" xfId="19" applyFont="1" applyFill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19" xfId="19" applyFont="1" applyBorder="1" applyAlignment="1">
      <alignment horizontal="right" vertical="center" wrapText="1"/>
      <protection/>
    </xf>
    <xf numFmtId="0" fontId="18" fillId="0" borderId="30" xfId="18" applyFont="1" applyBorder="1" applyAlignment="1">
      <alignment horizontal="center" vertical="center" wrapText="1"/>
      <protection/>
    </xf>
    <xf numFmtId="0" fontId="18" fillId="0" borderId="63" xfId="18" applyFont="1" applyBorder="1" applyAlignment="1">
      <alignment horizontal="center" vertical="center" wrapText="1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0" fontId="13" fillId="0" borderId="35" xfId="19" applyFont="1" applyBorder="1" applyAlignment="1">
      <alignment horizontal="right" vertical="center"/>
      <protection/>
    </xf>
    <xf numFmtId="0" fontId="18" fillId="0" borderId="70" xfId="18" applyFont="1" applyBorder="1" applyAlignment="1">
      <alignment horizontal="center" vertical="center" wrapText="1"/>
      <protection/>
    </xf>
    <xf numFmtId="0" fontId="18" fillId="0" borderId="16" xfId="18" applyFont="1" applyBorder="1" applyAlignment="1">
      <alignment horizontal="center" vertical="center" wrapText="1"/>
      <protection/>
    </xf>
    <xf numFmtId="0" fontId="19" fillId="0" borderId="21" xfId="18" applyFont="1" applyBorder="1" applyAlignment="1">
      <alignment horizontal="center" vertical="center"/>
      <protection/>
    </xf>
    <xf numFmtId="0" fontId="19" fillId="0" borderId="22" xfId="18" applyFont="1" applyBorder="1" applyAlignment="1">
      <alignment horizontal="center" vertical="center"/>
      <protection/>
    </xf>
    <xf numFmtId="0" fontId="15" fillId="0" borderId="30" xfId="19" applyFont="1" applyBorder="1" applyAlignment="1">
      <alignment horizontal="right" vertical="center" wrapText="1"/>
      <protection/>
    </xf>
    <xf numFmtId="0" fontId="15" fillId="0" borderId="63" xfId="19" applyFont="1" applyBorder="1" applyAlignment="1">
      <alignment horizontal="right" vertical="center" wrapText="1"/>
      <protection/>
    </xf>
    <xf numFmtId="0" fontId="10" fillId="0" borderId="2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5" fillId="0" borderId="30" xfId="19" applyFont="1" applyBorder="1" applyAlignment="1">
      <alignment horizontal="center" vertical="center" wrapText="1"/>
      <protection/>
    </xf>
    <xf numFmtId="0" fontId="15" fillId="0" borderId="63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center" vertical="center"/>
      <protection/>
    </xf>
    <xf numFmtId="0" fontId="15" fillId="0" borderId="22" xfId="19" applyFont="1" applyBorder="1" applyAlignment="1">
      <alignment horizontal="right" vertical="center" wrapText="1"/>
      <protection/>
    </xf>
    <xf numFmtId="0" fontId="15" fillId="0" borderId="20" xfId="19" applyFont="1" applyBorder="1" applyAlignment="1">
      <alignment horizontal="right" vertical="center" wrapText="1"/>
      <protection/>
    </xf>
    <xf numFmtId="0" fontId="2" fillId="0" borderId="75" xfId="21" applyFont="1" applyFill="1" applyBorder="1" applyAlignment="1">
      <alignment horizontal="center" vertical="center" wrapText="1"/>
      <protection/>
    </xf>
    <xf numFmtId="0" fontId="2" fillId="0" borderId="76" xfId="21" applyFont="1" applyFill="1" applyBorder="1" applyAlignment="1">
      <alignment horizontal="center" vertical="center" wrapText="1"/>
      <protection/>
    </xf>
    <xf numFmtId="0" fontId="2" fillId="0" borderId="77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3" fontId="2" fillId="0" borderId="9" xfId="21" applyNumberFormat="1" applyFont="1" applyFill="1" applyBorder="1" applyAlignment="1">
      <alignment horizontal="center" vertical="center" wrapText="1"/>
      <protection/>
    </xf>
    <xf numFmtId="0" fontId="2" fillId="0" borderId="74" xfId="21" applyFont="1" applyFill="1" applyBorder="1" applyAlignment="1">
      <alignment horizontal="center" vertical="center" wrapText="1"/>
      <protection/>
    </xf>
    <xf numFmtId="0" fontId="2" fillId="0" borderId="20" xfId="21" applyFont="1" applyFill="1" applyBorder="1" applyAlignment="1">
      <alignment horizontal="center" vertical="center" wrapText="1"/>
      <protection/>
    </xf>
    <xf numFmtId="0" fontId="2" fillId="0" borderId="78" xfId="21" applyFont="1" applyFill="1" applyBorder="1" applyAlignment="1">
      <alignment horizontal="center" vertical="center" wrapText="1"/>
      <protection/>
    </xf>
    <xf numFmtId="0" fontId="2" fillId="0" borderId="48" xfId="21" applyFont="1" applyFill="1" applyBorder="1" applyAlignment="1">
      <alignment horizontal="center" vertical="center" wrapText="1"/>
      <protection/>
    </xf>
    <xf numFmtId="0" fontId="6" fillId="2" borderId="11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3" fontId="2" fillId="0" borderId="11" xfId="21" applyNumberFormat="1" applyFont="1" applyFill="1" applyBorder="1" applyAlignment="1">
      <alignment horizontal="center" vertical="center" wrapText="1"/>
      <protection/>
    </xf>
    <xf numFmtId="3" fontId="2" fillId="0" borderId="79" xfId="21" applyNumberFormat="1" applyFont="1" applyFill="1" applyBorder="1" applyAlignment="1">
      <alignment horizontal="center" vertical="center" wrapText="1"/>
      <protection/>
    </xf>
    <xf numFmtId="3" fontId="2" fillId="0" borderId="14" xfId="21" applyNumberFormat="1" applyFont="1" applyFill="1" applyBorder="1" applyAlignment="1">
      <alignment horizontal="center" vertical="center" wrapText="1"/>
      <protection/>
    </xf>
    <xf numFmtId="3" fontId="2" fillId="0" borderId="10" xfId="21" applyNumberFormat="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0" fontId="6" fillId="2" borderId="80" xfId="21" applyFont="1" applyFill="1" applyBorder="1" applyAlignment="1">
      <alignment horizontal="center" vertical="center" wrapText="1"/>
      <protection/>
    </xf>
    <xf numFmtId="0" fontId="6" fillId="2" borderId="55" xfId="21" applyFont="1" applyFill="1" applyBorder="1" applyAlignment="1">
      <alignment horizontal="center" vertical="center" wrapText="1"/>
      <protection/>
    </xf>
    <xf numFmtId="0" fontId="6" fillId="2" borderId="81" xfId="21" applyFont="1" applyFill="1" applyBorder="1" applyAlignment="1">
      <alignment horizontal="center" vertical="center" wrapText="1"/>
      <protection/>
    </xf>
    <xf numFmtId="0" fontId="25" fillId="2" borderId="26" xfId="21" applyFont="1" applyFill="1" applyBorder="1" applyAlignment="1">
      <alignment horizontal="center" vertical="center" wrapText="1"/>
      <protection/>
    </xf>
    <xf numFmtId="0" fontId="25" fillId="2" borderId="1" xfId="21" applyFont="1" applyFill="1" applyBorder="1" applyAlignment="1">
      <alignment horizontal="center" vertical="center" wrapText="1"/>
      <protection/>
    </xf>
    <xf numFmtId="0" fontId="25" fillId="2" borderId="64" xfId="21" applyFont="1" applyFill="1" applyBorder="1" applyAlignment="1">
      <alignment horizontal="center" vertical="center" wrapText="1"/>
      <protection/>
    </xf>
    <xf numFmtId="0" fontId="25" fillId="2" borderId="32" xfId="21" applyFont="1" applyFill="1" applyBorder="1" applyAlignment="1">
      <alignment horizontal="center" vertical="center" wrapText="1"/>
      <protection/>
    </xf>
    <xf numFmtId="0" fontId="25" fillId="2" borderId="47" xfId="21" applyFont="1" applyFill="1" applyBorder="1" applyAlignment="1">
      <alignment horizontal="center" vertical="center" wrapText="1"/>
      <protection/>
    </xf>
    <xf numFmtId="0" fontId="25" fillId="2" borderId="7" xfId="21" applyFont="1" applyFill="1" applyBorder="1" applyAlignment="1">
      <alignment horizontal="center" vertical="center" wrapText="1"/>
      <protection/>
    </xf>
    <xf numFmtId="0" fontId="25" fillId="2" borderId="11" xfId="21" applyFont="1" applyFill="1" applyBorder="1" applyAlignment="1">
      <alignment horizontal="center" vertical="center" wrapText="1"/>
      <protection/>
    </xf>
    <xf numFmtId="0" fontId="5" fillId="0" borderId="82" xfId="21" applyFont="1" applyFill="1" applyBorder="1" applyAlignment="1">
      <alignment horizontal="left" vertical="center" wrapText="1"/>
      <protection/>
    </xf>
    <xf numFmtId="0" fontId="5" fillId="0" borderId="36" xfId="21" applyFont="1" applyFill="1" applyBorder="1" applyAlignment="1">
      <alignment horizontal="left" vertical="center" wrapText="1"/>
      <protection/>
    </xf>
    <xf numFmtId="3" fontId="6" fillId="2" borderId="26" xfId="21" applyNumberFormat="1" applyFont="1" applyFill="1" applyBorder="1" applyAlignment="1">
      <alignment horizontal="center" vertical="center" wrapText="1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5" fillId="0" borderId="83" xfId="21" applyFont="1" applyFill="1" applyBorder="1" applyAlignment="1">
      <alignment horizontal="left" vertical="center" wrapText="1"/>
      <protection/>
    </xf>
    <xf numFmtId="0" fontId="5" fillId="0" borderId="50" xfId="21" applyFont="1" applyFill="1" applyBorder="1" applyAlignment="1">
      <alignment horizontal="left" vertical="center" wrapText="1"/>
      <protection/>
    </xf>
    <xf numFmtId="0" fontId="25" fillId="2" borderId="49" xfId="21" applyFont="1" applyFill="1" applyBorder="1" applyAlignment="1">
      <alignment horizontal="center" vertical="center" wrapText="1"/>
      <protection/>
    </xf>
    <xf numFmtId="0" fontId="25" fillId="2" borderId="69" xfId="21" applyFont="1" applyFill="1" applyBorder="1" applyAlignment="1">
      <alignment horizontal="center" vertical="center" wrapText="1"/>
      <protection/>
    </xf>
    <xf numFmtId="0" fontId="25" fillId="0" borderId="73" xfId="21" applyFont="1" applyFill="1" applyBorder="1" applyAlignment="1">
      <alignment horizontal="center" vertical="center" wrapText="1"/>
      <protection/>
    </xf>
    <xf numFmtId="0" fontId="25" fillId="0" borderId="61" xfId="21" applyFont="1" applyFill="1" applyBorder="1" applyAlignment="1">
      <alignment horizontal="center" vertical="center" wrapText="1"/>
      <protection/>
    </xf>
    <xf numFmtId="0" fontId="25" fillId="0" borderId="60" xfId="21" applyFont="1" applyFill="1" applyBorder="1" applyAlignment="1">
      <alignment horizontal="center" vertical="center" wrapText="1"/>
      <protection/>
    </xf>
    <xf numFmtId="0" fontId="5" fillId="0" borderId="83" xfId="22" applyFont="1" applyFill="1" applyBorder="1" applyAlignment="1">
      <alignment horizontal="left" vertical="center" wrapText="1"/>
      <protection/>
    </xf>
    <xf numFmtId="0" fontId="5" fillId="0" borderId="50" xfId="22" applyFont="1" applyFill="1" applyBorder="1" applyAlignment="1">
      <alignment horizontal="left" vertical="center" wrapText="1"/>
      <protection/>
    </xf>
    <xf numFmtId="0" fontId="25" fillId="0" borderId="24" xfId="21" applyFont="1" applyFill="1" applyBorder="1" applyAlignment="1">
      <alignment horizontal="center" vertical="center" wrapText="1"/>
      <protection/>
    </xf>
    <xf numFmtId="0" fontId="25" fillId="0" borderId="2" xfId="21" applyFont="1" applyFill="1" applyBorder="1" applyAlignment="1">
      <alignment horizontal="center" vertical="center" wrapText="1"/>
      <protection/>
    </xf>
    <xf numFmtId="0" fontId="25" fillId="0" borderId="49" xfId="22" applyFont="1" applyFill="1" applyBorder="1" applyAlignment="1">
      <alignment horizontal="center" vertical="center" wrapText="1"/>
      <protection/>
    </xf>
    <xf numFmtId="0" fontId="25" fillId="0" borderId="26" xfId="22" applyFont="1" applyFill="1" applyBorder="1" applyAlignment="1">
      <alignment horizontal="center" vertical="center" wrapText="1"/>
      <protection/>
    </xf>
    <xf numFmtId="0" fontId="5" fillId="0" borderId="84" xfId="21" applyFont="1" applyFill="1" applyBorder="1" applyAlignment="1">
      <alignment horizontal="left" vertical="center" wrapText="1"/>
      <protection/>
    </xf>
    <xf numFmtId="0" fontId="5" fillId="0" borderId="56" xfId="21" applyFont="1" applyFill="1" applyBorder="1" applyAlignment="1">
      <alignment horizontal="left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5" fillId="0" borderId="85" xfId="21" applyFont="1" applyFill="1" applyBorder="1" applyAlignment="1">
      <alignment horizontal="left" vertical="center" wrapText="1"/>
      <protection/>
    </xf>
    <xf numFmtId="0" fontId="5" fillId="0" borderId="86" xfId="21" applyFont="1" applyFill="1" applyBorder="1" applyAlignment="1">
      <alignment horizontal="left" vertical="center" wrapText="1"/>
      <protection/>
    </xf>
    <xf numFmtId="0" fontId="5" fillId="0" borderId="87" xfId="21" applyFont="1" applyFill="1" applyBorder="1" applyAlignment="1">
      <alignment horizontal="left" vertical="center" wrapText="1"/>
      <protection/>
    </xf>
    <xf numFmtId="0" fontId="5" fillId="0" borderId="88" xfId="21" applyFont="1" applyFill="1" applyBorder="1" applyAlignment="1">
      <alignment horizontal="left" vertical="center" wrapText="1"/>
      <protection/>
    </xf>
    <xf numFmtId="0" fontId="5" fillId="0" borderId="38" xfId="21" applyFont="1" applyFill="1" applyBorder="1" applyAlignment="1">
      <alignment horizontal="left" vertical="center" wrapText="1"/>
      <protection/>
    </xf>
    <xf numFmtId="0" fontId="2" fillId="0" borderId="89" xfId="21" applyFont="1" applyFill="1" applyBorder="1" applyAlignment="1">
      <alignment horizontal="center" vertical="center" wrapText="1"/>
      <protection/>
    </xf>
    <xf numFmtId="0" fontId="2" fillId="0" borderId="90" xfId="21" applyFont="1" applyFill="1" applyBorder="1" applyAlignment="1">
      <alignment horizontal="center" vertical="center" wrapText="1"/>
      <protection/>
    </xf>
    <xf numFmtId="3" fontId="26" fillId="0" borderId="26" xfId="21" applyNumberFormat="1" applyFont="1" applyFill="1" applyBorder="1" applyAlignment="1">
      <alignment horizontal="left" vertical="center" wrapText="1"/>
      <protection/>
    </xf>
    <xf numFmtId="3" fontId="26" fillId="0" borderId="9" xfId="21" applyNumberFormat="1" applyFont="1" applyFill="1" applyBorder="1" applyAlignment="1">
      <alignment horizontal="left" vertical="center" wrapText="1"/>
      <protection/>
    </xf>
    <xf numFmtId="0" fontId="0" fillId="0" borderId="6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35" fillId="0" borderId="3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9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6" fillId="3" borderId="9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9" fillId="0" borderId="26" xfId="19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Normalny_zarz87_zal1_zalaczniki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47"/>
  <sheetViews>
    <sheetView showGridLines="0" zoomScale="75" zoomScaleNormal="75" workbookViewId="0" topLeftCell="A374">
      <selection activeCell="A415" sqref="A1:F415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598" t="s">
        <v>237</v>
      </c>
      <c r="B2" s="598"/>
      <c r="C2" s="598"/>
      <c r="D2" s="598"/>
      <c r="E2" s="598"/>
      <c r="F2" s="598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628" t="s">
        <v>4</v>
      </c>
      <c r="B4" s="606" t="s">
        <v>5</v>
      </c>
      <c r="C4" s="606" t="s">
        <v>6</v>
      </c>
      <c r="D4" s="606" t="s">
        <v>7</v>
      </c>
      <c r="E4" s="608" t="s">
        <v>370</v>
      </c>
      <c r="F4" s="608" t="s">
        <v>374</v>
      </c>
    </row>
    <row r="5" spans="1:6" s="4" customFormat="1" ht="15" customHeight="1" thickBot="1">
      <c r="A5" s="605"/>
      <c r="B5" s="607"/>
      <c r="C5" s="607"/>
      <c r="D5" s="607"/>
      <c r="E5" s="607"/>
      <c r="F5" s="607"/>
    </row>
    <row r="6" spans="1:6" s="6" customFormat="1" ht="7.5" customHeight="1" thickBo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</row>
    <row r="7" spans="1:6" s="11" customFormat="1" ht="23.25" customHeight="1" thickBot="1">
      <c r="A7" s="190" t="s">
        <v>8</v>
      </c>
      <c r="B7" s="612" t="s">
        <v>9</v>
      </c>
      <c r="C7" s="613"/>
      <c r="D7" s="614"/>
      <c r="E7" s="10">
        <f>E17+E33+E8+E27+E29+E31</f>
        <v>52224</v>
      </c>
      <c r="F7" s="467">
        <f>F17+F33+F8+F27+F29+F31</f>
        <v>5958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1.75" customHeight="1">
      <c r="A17" s="12"/>
      <c r="B17" s="29" t="s">
        <v>28</v>
      </c>
      <c r="C17" s="599" t="s">
        <v>29</v>
      </c>
      <c r="D17" s="600"/>
      <c r="E17" s="31">
        <f>SUM(E22:E26)</f>
        <v>0</v>
      </c>
      <c r="F17" s="31">
        <f>F20+F19</f>
        <v>5958</v>
      </c>
    </row>
    <row r="18" spans="1:6" s="22" customFormat="1" ht="24.75" customHeight="1">
      <c r="A18" s="468"/>
      <c r="B18" s="469"/>
      <c r="C18" s="626" t="s">
        <v>494</v>
      </c>
      <c r="D18" s="626"/>
      <c r="E18" s="626"/>
      <c r="F18" s="627"/>
    </row>
    <row r="19" spans="1:6" s="22" customFormat="1" ht="21.75" customHeight="1" hidden="1">
      <c r="A19" s="151"/>
      <c r="B19" s="46"/>
      <c r="C19" s="99" t="s">
        <v>30</v>
      </c>
      <c r="D19" s="177" t="s">
        <v>31</v>
      </c>
      <c r="E19" s="199"/>
      <c r="F19" s="494"/>
    </row>
    <row r="20" spans="1:6" s="22" customFormat="1" ht="38.25">
      <c r="A20" s="151"/>
      <c r="B20" s="164"/>
      <c r="C20" s="176" t="s">
        <v>453</v>
      </c>
      <c r="D20" s="203" t="s">
        <v>33</v>
      </c>
      <c r="E20" s="199"/>
      <c r="F20" s="494">
        <v>5958</v>
      </c>
    </row>
    <row r="21" spans="1:6" s="22" customFormat="1" ht="38.25" hidden="1">
      <c r="A21" s="151"/>
      <c r="B21" s="164"/>
      <c r="C21" s="180">
        <v>6298</v>
      </c>
      <c r="D21" s="203" t="s">
        <v>34</v>
      </c>
      <c r="E21" s="199"/>
      <c r="F21" s="100"/>
    </row>
    <row r="22" spans="1:6" s="22" customFormat="1" ht="19.5" customHeight="1" hidden="1">
      <c r="A22" s="151"/>
      <c r="B22" s="46"/>
      <c r="C22" s="158" t="s">
        <v>35</v>
      </c>
      <c r="D22" s="39" t="s">
        <v>36</v>
      </c>
      <c r="E22" s="192"/>
      <c r="F22" s="21"/>
    </row>
    <row r="23" spans="1:6" s="22" customFormat="1" ht="19.5" customHeight="1" hidden="1">
      <c r="A23" s="151"/>
      <c r="B23" s="46"/>
      <c r="C23" s="159"/>
      <c r="D23" s="33"/>
      <c r="E23" s="193"/>
      <c r="F23" s="26"/>
    </row>
    <row r="24" spans="1:6" s="22" customFormat="1" ht="12.75" hidden="1">
      <c r="A24" s="151"/>
      <c r="B24" s="164"/>
      <c r="C24" s="159" t="s">
        <v>37</v>
      </c>
      <c r="D24" s="33" t="s">
        <v>36</v>
      </c>
      <c r="E24" s="195"/>
      <c r="F24" s="26"/>
    </row>
    <row r="25" spans="1:6" s="22" customFormat="1" ht="26.25" customHeight="1" hidden="1">
      <c r="A25" s="151"/>
      <c r="B25" s="164"/>
      <c r="C25" s="163">
        <v>6059</v>
      </c>
      <c r="D25" s="33" t="s">
        <v>36</v>
      </c>
      <c r="E25" s="196"/>
      <c r="F25" s="34"/>
    </row>
    <row r="26" spans="1:6" s="22" customFormat="1" ht="38.25" hidden="1">
      <c r="A26" s="151"/>
      <c r="B26" s="164"/>
      <c r="C26" s="179">
        <v>6210</v>
      </c>
      <c r="D26" s="33" t="s">
        <v>38</v>
      </c>
      <c r="E26" s="192"/>
      <c r="F26" s="21"/>
    </row>
    <row r="27" spans="1:6" s="16" customFormat="1" ht="23.25" customHeight="1" hidden="1">
      <c r="A27" s="151"/>
      <c r="B27" s="142" t="s">
        <v>39</v>
      </c>
      <c r="C27" s="148"/>
      <c r="D27" s="30" t="s">
        <v>40</v>
      </c>
      <c r="E27" s="194">
        <f>E28</f>
        <v>0</v>
      </c>
      <c r="F27" s="31">
        <f>F28</f>
        <v>0</v>
      </c>
    </row>
    <row r="28" spans="1:6" s="22" customFormat="1" ht="19.5" customHeight="1" hidden="1">
      <c r="A28" s="151"/>
      <c r="B28" s="46"/>
      <c r="C28" s="155" t="s">
        <v>24</v>
      </c>
      <c r="D28" s="20" t="s">
        <v>25</v>
      </c>
      <c r="E28" s="192"/>
      <c r="F28" s="21"/>
    </row>
    <row r="29" spans="1:6" s="16" customFormat="1" ht="23.25" customHeight="1" hidden="1">
      <c r="A29" s="151"/>
      <c r="B29" s="142" t="s">
        <v>41</v>
      </c>
      <c r="C29" s="148"/>
      <c r="D29" s="30" t="s">
        <v>42</v>
      </c>
      <c r="E29" s="194">
        <f>E30</f>
        <v>0</v>
      </c>
      <c r="F29" s="31">
        <f>F30</f>
        <v>0</v>
      </c>
    </row>
    <row r="30" spans="1:6" s="22" customFormat="1" ht="19.5" customHeight="1" hidden="1">
      <c r="A30" s="151"/>
      <c r="B30" s="46"/>
      <c r="C30" s="155" t="s">
        <v>43</v>
      </c>
      <c r="D30" s="39" t="s">
        <v>44</v>
      </c>
      <c r="E30" s="192"/>
      <c r="F30" s="21"/>
    </row>
    <row r="31" spans="1:6" s="16" customFormat="1" ht="23.25" customHeight="1" hidden="1">
      <c r="A31" s="151"/>
      <c r="B31" s="142" t="s">
        <v>45</v>
      </c>
      <c r="C31" s="148"/>
      <c r="D31" s="30" t="s">
        <v>46</v>
      </c>
      <c r="E31" s="194">
        <f>E32</f>
        <v>0</v>
      </c>
      <c r="F31" s="31">
        <f>F32</f>
        <v>0</v>
      </c>
    </row>
    <row r="32" spans="1:6" s="22" customFormat="1" ht="19.5" customHeight="1" hidden="1">
      <c r="A32" s="151"/>
      <c r="B32" s="46"/>
      <c r="C32" s="155" t="s">
        <v>35</v>
      </c>
      <c r="D32" s="39" t="s">
        <v>36</v>
      </c>
      <c r="E32" s="192"/>
      <c r="F32" s="21"/>
    </row>
    <row r="33" spans="1:6" s="16" customFormat="1" ht="20.25" customHeight="1">
      <c r="A33" s="165"/>
      <c r="B33" s="29" t="s">
        <v>47</v>
      </c>
      <c r="C33" s="596" t="s">
        <v>48</v>
      </c>
      <c r="D33" s="597"/>
      <c r="E33" s="31">
        <f>E34+E35</f>
        <v>52224</v>
      </c>
      <c r="F33" s="31">
        <f>F35</f>
        <v>0</v>
      </c>
    </row>
    <row r="34" spans="1:6" s="22" customFormat="1" ht="25.5">
      <c r="A34" s="151"/>
      <c r="B34" s="46"/>
      <c r="C34" s="176" t="s">
        <v>483</v>
      </c>
      <c r="D34" s="174" t="s">
        <v>484</v>
      </c>
      <c r="E34" s="100">
        <v>1000</v>
      </c>
      <c r="F34" s="100"/>
    </row>
    <row r="35" spans="1:6" s="22" customFormat="1" ht="39" customHeight="1">
      <c r="A35" s="151"/>
      <c r="B35" s="46"/>
      <c r="C35" s="99" t="s">
        <v>88</v>
      </c>
      <c r="D35" s="39" t="s">
        <v>89</v>
      </c>
      <c r="E35" s="21">
        <v>51224</v>
      </c>
      <c r="F35" s="21"/>
    </row>
    <row r="36" spans="1:6" s="16" customFormat="1" ht="27" customHeight="1" thickBot="1">
      <c r="A36" s="144"/>
      <c r="B36" s="141"/>
      <c r="C36" s="567"/>
      <c r="D36" s="587" t="s">
        <v>522</v>
      </c>
      <c r="E36" s="587"/>
      <c r="F36" s="588"/>
    </row>
    <row r="37" spans="1:6" s="11" customFormat="1" ht="22.5" customHeight="1" hidden="1" thickBot="1">
      <c r="A37" s="190" t="s">
        <v>51</v>
      </c>
      <c r="B37" s="8"/>
      <c r="C37" s="52"/>
      <c r="D37" s="9" t="s">
        <v>52</v>
      </c>
      <c r="E37" s="10">
        <f>E38</f>
        <v>0</v>
      </c>
      <c r="F37" s="153">
        <f>F38</f>
        <v>0</v>
      </c>
    </row>
    <row r="38" spans="1:6" s="16" customFormat="1" ht="22.5" customHeight="1" hidden="1">
      <c r="A38" s="12"/>
      <c r="B38" s="113" t="s">
        <v>53</v>
      </c>
      <c r="C38" s="55"/>
      <c r="D38" s="55" t="s">
        <v>54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55</v>
      </c>
      <c r="D39" s="43" t="s">
        <v>56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477" customFormat="1" ht="30" customHeight="1" hidden="1" thickBot="1">
      <c r="A42" s="389">
        <v>400</v>
      </c>
      <c r="B42" s="609" t="s">
        <v>57</v>
      </c>
      <c r="C42" s="610"/>
      <c r="D42" s="611"/>
      <c r="E42" s="10">
        <f>E43</f>
        <v>0</v>
      </c>
      <c r="F42" s="153">
        <f>F43</f>
        <v>0</v>
      </c>
    </row>
    <row r="43" spans="1:6" s="16" customFormat="1" ht="16.5" customHeight="1" hidden="1">
      <c r="A43" s="144"/>
      <c r="B43" s="55">
        <v>40002</v>
      </c>
      <c r="C43" s="624" t="s">
        <v>58</v>
      </c>
      <c r="D43" s="625"/>
      <c r="E43" s="56">
        <f>E44</f>
        <v>0</v>
      </c>
      <c r="F43" s="56">
        <f>F44</f>
        <v>0</v>
      </c>
    </row>
    <row r="44" spans="1:6" s="22" customFormat="1" ht="19.5" customHeight="1" hidden="1" thickBot="1">
      <c r="A44" s="151"/>
      <c r="B44" s="46"/>
      <c r="C44" s="512" t="s">
        <v>30</v>
      </c>
      <c r="D44" s="20" t="s">
        <v>31</v>
      </c>
      <c r="E44" s="37"/>
      <c r="F44" s="21"/>
    </row>
    <row r="45" spans="1:6" s="22" customFormat="1" ht="19.5" customHeight="1" hidden="1">
      <c r="A45" s="151"/>
      <c r="B45" s="46"/>
      <c r="C45" s="160" t="s">
        <v>59</v>
      </c>
      <c r="D45" s="33" t="s">
        <v>60</v>
      </c>
      <c r="E45" s="34"/>
      <c r="F45" s="26"/>
    </row>
    <row r="46" spans="1:6" s="22" customFormat="1" ht="19.5" customHeight="1" hidden="1" thickBot="1">
      <c r="A46" s="151"/>
      <c r="B46" s="46"/>
      <c r="C46" s="160" t="s">
        <v>61</v>
      </c>
      <c r="D46" s="25" t="s">
        <v>62</v>
      </c>
      <c r="E46" s="26"/>
      <c r="F46" s="26"/>
    </row>
    <row r="47" spans="1:6" s="11" customFormat="1" ht="23.25" customHeight="1" hidden="1" thickBot="1">
      <c r="A47" s="389">
        <v>600</v>
      </c>
      <c r="B47" s="612" t="s">
        <v>63</v>
      </c>
      <c r="C47" s="613"/>
      <c r="D47" s="614"/>
      <c r="E47" s="10">
        <f>E50</f>
        <v>0</v>
      </c>
      <c r="F47" s="153">
        <f>F50+F48</f>
        <v>0</v>
      </c>
    </row>
    <row r="48" spans="1:6" s="16" customFormat="1" ht="17.25" customHeight="1" hidden="1">
      <c r="A48" s="144"/>
      <c r="B48" s="55">
        <v>60014</v>
      </c>
      <c r="C48" s="210"/>
      <c r="D48" s="55" t="s">
        <v>64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62"/>
      <c r="B49" s="46"/>
      <c r="C49" s="155" t="s">
        <v>65</v>
      </c>
      <c r="D49" s="39" t="s">
        <v>66</v>
      </c>
      <c r="E49" s="21"/>
      <c r="F49" s="21"/>
    </row>
    <row r="50" spans="1:6" s="16" customFormat="1" ht="24" customHeight="1" hidden="1">
      <c r="A50" s="162"/>
      <c r="B50" s="30">
        <v>60016</v>
      </c>
      <c r="C50" s="594" t="s">
        <v>67</v>
      </c>
      <c r="D50" s="597"/>
      <c r="E50" s="31">
        <f>E51</f>
        <v>0</v>
      </c>
      <c r="F50" s="31">
        <f>F52</f>
        <v>0</v>
      </c>
    </row>
    <row r="51" spans="1:6" s="22" customFormat="1" ht="44.25" customHeight="1" hidden="1">
      <c r="A51" s="162"/>
      <c r="B51" s="46"/>
      <c r="C51" s="478" t="s">
        <v>242</v>
      </c>
      <c r="D51" s="39" t="s">
        <v>69</v>
      </c>
      <c r="E51" s="21"/>
      <c r="F51" s="21"/>
    </row>
    <row r="52" spans="1:6" s="22" customFormat="1" ht="38.25" hidden="1">
      <c r="A52" s="151"/>
      <c r="B52" s="164"/>
      <c r="C52" s="176" t="s">
        <v>453</v>
      </c>
      <c r="D52" s="203" t="s">
        <v>33</v>
      </c>
      <c r="E52" s="199"/>
      <c r="F52" s="100"/>
    </row>
    <row r="53" spans="1:6" s="22" customFormat="1" ht="17.25" customHeight="1" hidden="1">
      <c r="A53" s="468"/>
      <c r="B53" s="469"/>
      <c r="C53" s="469"/>
      <c r="D53" s="230" t="s">
        <v>306</v>
      </c>
      <c r="E53" s="479"/>
      <c r="F53" s="480"/>
    </row>
    <row r="54" spans="1:6" s="22" customFormat="1" ht="17.25" customHeight="1" hidden="1">
      <c r="A54" s="468"/>
      <c r="B54" s="469"/>
      <c r="C54" s="469"/>
      <c r="D54" s="484" t="s">
        <v>457</v>
      </c>
      <c r="E54" s="485"/>
      <c r="F54" s="486"/>
    </row>
    <row r="55" spans="1:6" s="22" customFormat="1" ht="17.25" customHeight="1" hidden="1" thickBot="1">
      <c r="A55" s="468"/>
      <c r="B55" s="469"/>
      <c r="C55" s="469"/>
      <c r="D55" s="460" t="s">
        <v>458</v>
      </c>
      <c r="E55" s="482"/>
      <c r="F55" s="483"/>
    </row>
    <row r="56" spans="1:6" s="22" customFormat="1" ht="19.5" customHeight="1" hidden="1">
      <c r="A56" s="151"/>
      <c r="B56" s="46"/>
      <c r="C56" s="159" t="s">
        <v>16</v>
      </c>
      <c r="D56" s="25" t="s">
        <v>17</v>
      </c>
      <c r="E56" s="26"/>
      <c r="F56" s="26"/>
    </row>
    <row r="57" spans="1:6" s="22" customFormat="1" ht="19.5" customHeight="1" hidden="1">
      <c r="A57" s="151"/>
      <c r="B57" s="46"/>
      <c r="C57" s="159" t="s">
        <v>20</v>
      </c>
      <c r="D57" s="25" t="s">
        <v>21</v>
      </c>
      <c r="E57" s="26"/>
      <c r="F57" s="26"/>
    </row>
    <row r="58" spans="1:6" s="22" customFormat="1" ht="19.5" customHeight="1" hidden="1">
      <c r="A58" s="151"/>
      <c r="B58" s="46"/>
      <c r="C58" s="159" t="s">
        <v>22</v>
      </c>
      <c r="D58" s="25" t="s">
        <v>23</v>
      </c>
      <c r="E58" s="26"/>
      <c r="F58" s="26"/>
    </row>
    <row r="59" spans="1:6" s="22" customFormat="1" ht="19.5" customHeight="1" hidden="1">
      <c r="A59" s="151"/>
      <c r="B59" s="46"/>
      <c r="C59" s="159" t="s">
        <v>70</v>
      </c>
      <c r="D59" s="25" t="s">
        <v>71</v>
      </c>
      <c r="E59" s="26"/>
      <c r="F59" s="26"/>
    </row>
    <row r="60" spans="1:6" s="22" customFormat="1" ht="19.5" customHeight="1" hidden="1">
      <c r="A60" s="151"/>
      <c r="B60" s="46"/>
      <c r="C60" s="159" t="s">
        <v>24</v>
      </c>
      <c r="D60" s="25" t="s">
        <v>25</v>
      </c>
      <c r="E60" s="26"/>
      <c r="F60" s="26"/>
    </row>
    <row r="61" spans="1:6" s="22" customFormat="1" ht="19.5" customHeight="1" hidden="1" thickBot="1">
      <c r="A61" s="151"/>
      <c r="B61" s="46"/>
      <c r="C61" s="160" t="s">
        <v>35</v>
      </c>
      <c r="D61" s="25" t="s">
        <v>36</v>
      </c>
      <c r="E61" s="26"/>
      <c r="F61" s="26"/>
    </row>
    <row r="62" spans="1:7" s="11" customFormat="1" ht="19.5" customHeight="1" thickBot="1">
      <c r="A62" s="389">
        <v>700</v>
      </c>
      <c r="B62" s="612" t="s">
        <v>72</v>
      </c>
      <c r="C62" s="613"/>
      <c r="D62" s="614"/>
      <c r="E62" s="10">
        <f>E63</f>
        <v>0</v>
      </c>
      <c r="F62" s="153">
        <f>F63+F76</f>
        <v>605000</v>
      </c>
      <c r="G62" s="57"/>
    </row>
    <row r="63" spans="1:6" s="16" customFormat="1" ht="18" customHeight="1">
      <c r="A63" s="144"/>
      <c r="B63" s="55">
        <v>70005</v>
      </c>
      <c r="C63" s="624" t="s">
        <v>73</v>
      </c>
      <c r="D63" s="625"/>
      <c r="E63" s="56">
        <f>SUM(E64:E70)</f>
        <v>0</v>
      </c>
      <c r="F63" s="56">
        <f>F67+F68</f>
        <v>605000</v>
      </c>
    </row>
    <row r="64" spans="1:6" s="22" customFormat="1" ht="25.5" hidden="1">
      <c r="A64" s="151"/>
      <c r="B64" s="46"/>
      <c r="C64" s="158" t="s">
        <v>74</v>
      </c>
      <c r="D64" s="59" t="s">
        <v>75</v>
      </c>
      <c r="E64" s="37"/>
      <c r="F64" s="37"/>
    </row>
    <row r="65" spans="1:6" s="22" customFormat="1" ht="19.5" customHeight="1" hidden="1">
      <c r="A65" s="151"/>
      <c r="B65" s="46"/>
      <c r="C65" s="158" t="s">
        <v>76</v>
      </c>
      <c r="D65" s="61" t="s">
        <v>77</v>
      </c>
      <c r="E65" s="37"/>
      <c r="F65" s="37"/>
    </row>
    <row r="66" spans="1:6" s="22" customFormat="1" ht="51" hidden="1">
      <c r="A66" s="151"/>
      <c r="B66" s="46"/>
      <c r="C66" s="160" t="s">
        <v>55</v>
      </c>
      <c r="D66" s="33" t="s">
        <v>56</v>
      </c>
      <c r="E66" s="26"/>
      <c r="F66" s="26"/>
    </row>
    <row r="67" spans="1:6" s="22" customFormat="1" ht="25.5">
      <c r="A67" s="151"/>
      <c r="B67" s="46"/>
      <c r="C67" s="176" t="s">
        <v>483</v>
      </c>
      <c r="D67" s="174" t="s">
        <v>484</v>
      </c>
      <c r="E67" s="100"/>
      <c r="F67" s="100">
        <v>600000</v>
      </c>
    </row>
    <row r="68" spans="1:6" s="22" customFormat="1" ht="19.5" customHeight="1" thickBot="1">
      <c r="A68" s="151"/>
      <c r="B68" s="46"/>
      <c r="C68" s="512" t="s">
        <v>30</v>
      </c>
      <c r="D68" s="20" t="s">
        <v>31</v>
      </c>
      <c r="E68" s="37"/>
      <c r="F68" s="21">
        <v>5000</v>
      </c>
    </row>
    <row r="69" spans="1:6" s="22" customFormat="1" ht="19.5" customHeight="1" hidden="1">
      <c r="A69" s="151"/>
      <c r="B69" s="46"/>
      <c r="C69" s="158" t="s">
        <v>78</v>
      </c>
      <c r="D69" s="20" t="s">
        <v>79</v>
      </c>
      <c r="E69" s="37"/>
      <c r="F69" s="21"/>
    </row>
    <row r="70" spans="1:6" s="22" customFormat="1" ht="28.5" customHeight="1" hidden="1">
      <c r="A70" s="151"/>
      <c r="B70" s="46"/>
      <c r="C70" s="179">
        <v>6298</v>
      </c>
      <c r="D70" s="33" t="s">
        <v>34</v>
      </c>
      <c r="E70" s="34"/>
      <c r="F70" s="26"/>
    </row>
    <row r="71" spans="1:6" s="22" customFormat="1" ht="19.5" customHeight="1" hidden="1">
      <c r="A71" s="151"/>
      <c r="B71" s="46"/>
      <c r="C71" s="159" t="s">
        <v>24</v>
      </c>
      <c r="D71" s="25" t="s">
        <v>25</v>
      </c>
      <c r="E71" s="26"/>
      <c r="F71" s="26"/>
    </row>
    <row r="72" spans="1:6" s="22" customFormat="1" ht="19.5" customHeight="1" hidden="1">
      <c r="A72" s="151"/>
      <c r="B72" s="46"/>
      <c r="C72" s="159" t="s">
        <v>80</v>
      </c>
      <c r="D72" s="33" t="s">
        <v>81</v>
      </c>
      <c r="E72" s="26"/>
      <c r="F72" s="26"/>
    </row>
    <row r="73" spans="1:6" s="22" customFormat="1" ht="19.5" customHeight="1" hidden="1">
      <c r="A73" s="151"/>
      <c r="B73" s="46"/>
      <c r="C73" s="159" t="s">
        <v>65</v>
      </c>
      <c r="D73" s="25" t="s">
        <v>66</v>
      </c>
      <c r="E73" s="26"/>
      <c r="F73" s="26"/>
    </row>
    <row r="74" spans="1:6" s="22" customFormat="1" ht="19.5" customHeight="1" hidden="1">
      <c r="A74" s="151"/>
      <c r="B74" s="46"/>
      <c r="C74" s="159" t="s">
        <v>82</v>
      </c>
      <c r="D74" s="63" t="s">
        <v>83</v>
      </c>
      <c r="E74" s="26"/>
      <c r="F74" s="26"/>
    </row>
    <row r="75" spans="1:6" s="22" customFormat="1" ht="19.5" customHeight="1" hidden="1">
      <c r="A75" s="151"/>
      <c r="B75" s="46"/>
      <c r="C75" s="160" t="s">
        <v>35</v>
      </c>
      <c r="D75" s="25" t="s">
        <v>36</v>
      </c>
      <c r="E75" s="26"/>
      <c r="F75" s="26"/>
    </row>
    <row r="76" spans="1:6" s="16" customFormat="1" ht="22.5" customHeight="1" hidden="1">
      <c r="A76" s="144"/>
      <c r="B76" s="141">
        <v>70095</v>
      </c>
      <c r="C76" s="148"/>
      <c r="D76" s="30" t="s">
        <v>48</v>
      </c>
      <c r="E76" s="31">
        <f>SUM(E77:E79)</f>
        <v>0</v>
      </c>
      <c r="F76" s="31">
        <f>SUM(F77:F79)</f>
        <v>0</v>
      </c>
    </row>
    <row r="77" spans="1:6" s="22" customFormat="1" ht="19.5" customHeight="1" hidden="1">
      <c r="A77" s="151"/>
      <c r="B77" s="46"/>
      <c r="C77" s="158" t="s">
        <v>61</v>
      </c>
      <c r="D77" s="20" t="s">
        <v>62</v>
      </c>
      <c r="E77" s="21"/>
      <c r="F77" s="21"/>
    </row>
    <row r="78" spans="1:6" s="22" customFormat="1" ht="19.5" customHeight="1" hidden="1">
      <c r="A78" s="151"/>
      <c r="B78" s="46"/>
      <c r="C78" s="159" t="s">
        <v>24</v>
      </c>
      <c r="D78" s="25" t="s">
        <v>25</v>
      </c>
      <c r="E78" s="26"/>
      <c r="F78" s="26"/>
    </row>
    <row r="79" spans="1:6" s="22" customFormat="1" ht="19.5" customHeight="1" hidden="1" thickBot="1">
      <c r="A79" s="151"/>
      <c r="B79" s="46"/>
      <c r="C79" s="160" t="s">
        <v>65</v>
      </c>
      <c r="D79" s="25" t="s">
        <v>66</v>
      </c>
      <c r="E79" s="26"/>
      <c r="F79" s="26"/>
    </row>
    <row r="80" spans="1:6" s="11" customFormat="1" ht="20.25" customHeight="1" hidden="1" thickBot="1">
      <c r="A80" s="52">
        <v>710</v>
      </c>
      <c r="B80" s="51"/>
      <c r="C80" s="9"/>
      <c r="D80" s="9" t="s">
        <v>84</v>
      </c>
      <c r="E80" s="10">
        <f>E86+E81</f>
        <v>0</v>
      </c>
      <c r="F80" s="10">
        <f>F81</f>
        <v>0</v>
      </c>
    </row>
    <row r="81" spans="1:6" s="16" customFormat="1" ht="18.75" customHeight="1" hidden="1">
      <c r="A81" s="58"/>
      <c r="B81" s="14">
        <v>71004</v>
      </c>
      <c r="C81" s="14"/>
      <c r="D81" s="14" t="s">
        <v>85</v>
      </c>
      <c r="E81" s="15"/>
      <c r="F81" s="15">
        <f>F82</f>
        <v>0</v>
      </c>
    </row>
    <row r="82" spans="1:6" s="22" customFormat="1" ht="21.75" customHeight="1" hidden="1">
      <c r="A82" s="40"/>
      <c r="B82" s="64"/>
      <c r="C82" s="42" t="s">
        <v>24</v>
      </c>
      <c r="D82" s="43" t="s">
        <v>25</v>
      </c>
      <c r="E82" s="44"/>
      <c r="F82" s="44"/>
    </row>
    <row r="83" spans="1:6" s="22" customFormat="1" ht="8.25" customHeight="1" hidden="1">
      <c r="A83" s="45"/>
      <c r="B83" s="46"/>
      <c r="C83" s="47"/>
      <c r="D83" s="48"/>
      <c r="E83" s="49"/>
      <c r="F83" s="49"/>
    </row>
    <row r="84" spans="1:6" s="6" customFormat="1" ht="7.5" customHeight="1" hidden="1" thickBot="1">
      <c r="A84" s="65">
        <v>1</v>
      </c>
      <c r="B84" s="65">
        <v>2</v>
      </c>
      <c r="C84" s="65">
        <v>3</v>
      </c>
      <c r="D84" s="65">
        <v>4</v>
      </c>
      <c r="E84" s="65">
        <v>5</v>
      </c>
      <c r="F84" s="65">
        <v>6</v>
      </c>
    </row>
    <row r="85" spans="1:6" s="11" customFormat="1" ht="20.25" customHeight="1" hidden="1" thickBot="1">
      <c r="A85" s="9">
        <v>750</v>
      </c>
      <c r="B85" s="54"/>
      <c r="C85" s="9"/>
      <c r="D85" s="9" t="s">
        <v>86</v>
      </c>
      <c r="E85" s="10">
        <f>E98+E86+E92+E129</f>
        <v>0</v>
      </c>
      <c r="F85" s="10">
        <f>F98+F86+F92+F129</f>
        <v>0</v>
      </c>
    </row>
    <row r="86" spans="1:6" s="16" customFormat="1" ht="18.75" customHeight="1" hidden="1">
      <c r="A86" s="58"/>
      <c r="B86" s="14">
        <v>75011</v>
      </c>
      <c r="C86" s="14"/>
      <c r="D86" s="14" t="s">
        <v>87</v>
      </c>
      <c r="E86" s="15">
        <f>SUM(E87:E88)</f>
        <v>0</v>
      </c>
      <c r="F86" s="15">
        <f>SUM(F89:F91)</f>
        <v>0</v>
      </c>
    </row>
    <row r="87" spans="1:6" s="22" customFormat="1" ht="51" hidden="1">
      <c r="A87" s="27"/>
      <c r="B87" s="66"/>
      <c r="C87" s="19" t="s">
        <v>88</v>
      </c>
      <c r="D87" s="39" t="s">
        <v>89</v>
      </c>
      <c r="E87" s="37"/>
      <c r="F87" s="21"/>
    </row>
    <row r="88" spans="1:6" s="22" customFormat="1" ht="38.25" hidden="1">
      <c r="A88" s="17"/>
      <c r="B88" s="32"/>
      <c r="C88" s="24" t="s">
        <v>90</v>
      </c>
      <c r="D88" s="33" t="s">
        <v>91</v>
      </c>
      <c r="E88" s="34"/>
      <c r="F88" s="26"/>
    </row>
    <row r="89" spans="1:6" s="22" customFormat="1" ht="16.5" customHeight="1" hidden="1">
      <c r="A89" s="17"/>
      <c r="B89" s="23"/>
      <c r="C89" s="24" t="s">
        <v>12</v>
      </c>
      <c r="D89" s="25" t="s">
        <v>13</v>
      </c>
      <c r="E89" s="26"/>
      <c r="F89" s="26"/>
    </row>
    <row r="90" spans="1:6" s="22" customFormat="1" ht="16.5" customHeight="1" hidden="1">
      <c r="A90" s="17"/>
      <c r="B90" s="23"/>
      <c r="C90" s="24" t="s">
        <v>16</v>
      </c>
      <c r="D90" s="25" t="s">
        <v>17</v>
      </c>
      <c r="E90" s="26"/>
      <c r="F90" s="26"/>
    </row>
    <row r="91" spans="1:6" s="22" customFormat="1" ht="16.5" customHeight="1" hidden="1">
      <c r="A91" s="17"/>
      <c r="B91" s="23"/>
      <c r="C91" s="28" t="s">
        <v>18</v>
      </c>
      <c r="D91" s="25" t="s">
        <v>19</v>
      </c>
      <c r="E91" s="26"/>
      <c r="F91" s="26"/>
    </row>
    <row r="92" spans="1:6" s="16" customFormat="1" ht="22.5" customHeight="1" hidden="1">
      <c r="A92" s="67"/>
      <c r="B92" s="30">
        <v>75022</v>
      </c>
      <c r="C92" s="30"/>
      <c r="D92" s="30" t="s">
        <v>92</v>
      </c>
      <c r="E92" s="31"/>
      <c r="F92" s="31">
        <f>SUM(F93:F97)</f>
        <v>0</v>
      </c>
    </row>
    <row r="93" spans="1:6" s="22" customFormat="1" ht="15.75" customHeight="1" hidden="1">
      <c r="A93" s="17"/>
      <c r="B93" s="18"/>
      <c r="C93" s="19" t="s">
        <v>93</v>
      </c>
      <c r="D93" s="20" t="s">
        <v>94</v>
      </c>
      <c r="E93" s="21"/>
      <c r="F93" s="21"/>
    </row>
    <row r="94" spans="1:6" s="22" customFormat="1" ht="15.75" customHeight="1" hidden="1">
      <c r="A94" s="17"/>
      <c r="B94" s="23"/>
      <c r="C94" s="24" t="s">
        <v>22</v>
      </c>
      <c r="D94" s="25" t="s">
        <v>23</v>
      </c>
      <c r="E94" s="26"/>
      <c r="F94" s="26"/>
    </row>
    <row r="95" spans="1:6" s="22" customFormat="1" ht="15.75" customHeight="1" hidden="1">
      <c r="A95" s="17"/>
      <c r="B95" s="23"/>
      <c r="C95" s="24" t="s">
        <v>95</v>
      </c>
      <c r="D95" s="25" t="s">
        <v>96</v>
      </c>
      <c r="E95" s="26"/>
      <c r="F95" s="26"/>
    </row>
    <row r="96" spans="1:6" s="22" customFormat="1" ht="15.75" customHeight="1" hidden="1">
      <c r="A96" s="17"/>
      <c r="B96" s="23"/>
      <c r="C96" s="24" t="s">
        <v>24</v>
      </c>
      <c r="D96" s="25" t="s">
        <v>25</v>
      </c>
      <c r="E96" s="26"/>
      <c r="F96" s="26"/>
    </row>
    <row r="97" spans="1:6" s="22" customFormat="1" ht="15.75" customHeight="1" hidden="1">
      <c r="A97" s="17"/>
      <c r="B97" s="23"/>
      <c r="C97" s="28" t="s">
        <v>97</v>
      </c>
      <c r="D97" s="25" t="s">
        <v>98</v>
      </c>
      <c r="E97" s="26"/>
      <c r="F97" s="26"/>
    </row>
    <row r="98" spans="1:6" s="16" customFormat="1" ht="22.5" customHeight="1" hidden="1">
      <c r="A98" s="67"/>
      <c r="B98" s="30">
        <v>75023</v>
      </c>
      <c r="C98" s="30"/>
      <c r="D98" s="30" t="s">
        <v>99</v>
      </c>
      <c r="E98" s="31">
        <f>SUM(E99:E101)</f>
        <v>0</v>
      </c>
      <c r="F98" s="31">
        <f>SUM(F102:F128)-F122</f>
        <v>0</v>
      </c>
    </row>
    <row r="99" spans="1:6" s="22" customFormat="1" ht="25.5" hidden="1">
      <c r="A99" s="17"/>
      <c r="B99" s="68"/>
      <c r="C99" s="19" t="s">
        <v>100</v>
      </c>
      <c r="D99" s="39" t="s">
        <v>101</v>
      </c>
      <c r="E99" s="37"/>
      <c r="F99" s="21"/>
    </row>
    <row r="100" spans="1:6" s="22" customFormat="1" ht="19.5" customHeight="1" hidden="1">
      <c r="A100" s="27"/>
      <c r="B100" s="35"/>
      <c r="C100" s="24" t="s">
        <v>30</v>
      </c>
      <c r="D100" s="62" t="s">
        <v>31</v>
      </c>
      <c r="E100" s="34"/>
      <c r="F100" s="26"/>
    </row>
    <row r="101" spans="1:6" s="22" customFormat="1" ht="38.25" hidden="1">
      <c r="A101" s="17"/>
      <c r="B101" s="32"/>
      <c r="C101" s="32">
        <v>6298</v>
      </c>
      <c r="D101" s="33" t="s">
        <v>34</v>
      </c>
      <c r="E101" s="34"/>
      <c r="F101" s="26"/>
    </row>
    <row r="102" spans="1:6" s="22" customFormat="1" ht="17.25" customHeight="1" hidden="1">
      <c r="A102" s="17"/>
      <c r="B102" s="23"/>
      <c r="C102" s="24" t="s">
        <v>102</v>
      </c>
      <c r="D102" s="25" t="s">
        <v>103</v>
      </c>
      <c r="E102" s="26"/>
      <c r="F102" s="26"/>
    </row>
    <row r="103" spans="1:6" s="22" customFormat="1" ht="17.25" customHeight="1" hidden="1">
      <c r="A103" s="17"/>
      <c r="B103" s="23"/>
      <c r="C103" s="24" t="s">
        <v>12</v>
      </c>
      <c r="D103" s="25" t="s">
        <v>13</v>
      </c>
      <c r="E103" s="26"/>
      <c r="F103" s="26"/>
    </row>
    <row r="104" spans="1:6" s="22" customFormat="1" ht="17.25" customHeight="1" hidden="1">
      <c r="A104" s="17"/>
      <c r="B104" s="23"/>
      <c r="C104" s="24" t="s">
        <v>14</v>
      </c>
      <c r="D104" s="25" t="s">
        <v>15</v>
      </c>
      <c r="E104" s="26"/>
      <c r="F104" s="26"/>
    </row>
    <row r="105" spans="1:6" s="22" customFormat="1" ht="17.25" customHeight="1" hidden="1">
      <c r="A105" s="17"/>
      <c r="B105" s="23"/>
      <c r="C105" s="24" t="s">
        <v>16</v>
      </c>
      <c r="D105" s="25" t="s">
        <v>17</v>
      </c>
      <c r="E105" s="26"/>
      <c r="F105" s="26"/>
    </row>
    <row r="106" spans="1:6" s="22" customFormat="1" ht="17.25" customHeight="1" hidden="1">
      <c r="A106" s="17"/>
      <c r="B106" s="23"/>
      <c r="C106" s="24" t="s">
        <v>18</v>
      </c>
      <c r="D106" s="25" t="s">
        <v>19</v>
      </c>
      <c r="E106" s="26"/>
      <c r="F106" s="26"/>
    </row>
    <row r="107" spans="1:6" s="22" customFormat="1" ht="17.25" customHeight="1" hidden="1">
      <c r="A107" s="17"/>
      <c r="B107" s="23"/>
      <c r="C107" s="24" t="s">
        <v>104</v>
      </c>
      <c r="D107" s="25" t="s">
        <v>105</v>
      </c>
      <c r="E107" s="26"/>
      <c r="F107" s="26"/>
    </row>
    <row r="108" spans="1:6" s="22" customFormat="1" ht="17.25" customHeight="1" hidden="1">
      <c r="A108" s="17"/>
      <c r="B108" s="23"/>
      <c r="C108" s="24" t="s">
        <v>20</v>
      </c>
      <c r="D108" s="25" t="s">
        <v>21</v>
      </c>
      <c r="E108" s="26"/>
      <c r="F108" s="26"/>
    </row>
    <row r="109" spans="1:6" s="22" customFormat="1" ht="17.25" customHeight="1" hidden="1">
      <c r="A109" s="17"/>
      <c r="B109" s="23"/>
      <c r="C109" s="24" t="s">
        <v>22</v>
      </c>
      <c r="D109" s="25" t="s">
        <v>23</v>
      </c>
      <c r="E109" s="26"/>
      <c r="F109" s="26"/>
    </row>
    <row r="110" spans="1:6" s="22" customFormat="1" ht="17.25" customHeight="1" hidden="1">
      <c r="A110" s="17"/>
      <c r="B110" s="23"/>
      <c r="C110" s="24" t="s">
        <v>61</v>
      </c>
      <c r="D110" s="25" t="s">
        <v>62</v>
      </c>
      <c r="E110" s="26"/>
      <c r="F110" s="26"/>
    </row>
    <row r="111" spans="1:6" s="22" customFormat="1" ht="17.25" customHeight="1" hidden="1">
      <c r="A111" s="17"/>
      <c r="B111" s="23"/>
      <c r="C111" s="24" t="s">
        <v>70</v>
      </c>
      <c r="D111" s="25" t="s">
        <v>71</v>
      </c>
      <c r="E111" s="26"/>
      <c r="F111" s="26"/>
    </row>
    <row r="112" spans="1:6" s="22" customFormat="1" ht="17.25" customHeight="1" hidden="1">
      <c r="A112" s="17"/>
      <c r="B112" s="23"/>
      <c r="C112" s="24" t="s">
        <v>106</v>
      </c>
      <c r="D112" s="25" t="s">
        <v>107</v>
      </c>
      <c r="E112" s="26"/>
      <c r="F112" s="26"/>
    </row>
    <row r="113" spans="1:6" s="22" customFormat="1" ht="17.25" customHeight="1" hidden="1">
      <c r="A113" s="17"/>
      <c r="B113" s="23"/>
      <c r="C113" s="24" t="s">
        <v>24</v>
      </c>
      <c r="D113" s="25" t="s">
        <v>25</v>
      </c>
      <c r="E113" s="26"/>
      <c r="F113" s="26"/>
    </row>
    <row r="114" spans="1:6" s="22" customFormat="1" ht="17.25" customHeight="1" hidden="1">
      <c r="A114" s="17"/>
      <c r="B114" s="23"/>
      <c r="C114" s="24" t="s">
        <v>108</v>
      </c>
      <c r="D114" s="25" t="s">
        <v>109</v>
      </c>
      <c r="E114" s="26"/>
      <c r="F114" s="26"/>
    </row>
    <row r="115" spans="1:6" s="22" customFormat="1" ht="25.5" hidden="1">
      <c r="A115" s="17"/>
      <c r="B115" s="23"/>
      <c r="C115" s="24" t="s">
        <v>110</v>
      </c>
      <c r="D115" s="33" t="s">
        <v>111</v>
      </c>
      <c r="E115" s="26"/>
      <c r="F115" s="26"/>
    </row>
    <row r="116" spans="1:6" s="22" customFormat="1" ht="25.5" hidden="1">
      <c r="A116" s="17"/>
      <c r="B116" s="23"/>
      <c r="C116" s="24" t="s">
        <v>112</v>
      </c>
      <c r="D116" s="33" t="s">
        <v>113</v>
      </c>
      <c r="E116" s="26"/>
      <c r="F116" s="26"/>
    </row>
    <row r="117" spans="1:6" s="22" customFormat="1" ht="25.5" hidden="1">
      <c r="A117" s="17"/>
      <c r="B117" s="23"/>
      <c r="C117" s="24" t="s">
        <v>80</v>
      </c>
      <c r="D117" s="33" t="s">
        <v>81</v>
      </c>
      <c r="E117" s="26"/>
      <c r="F117" s="26"/>
    </row>
    <row r="118" spans="1:6" s="22" customFormat="1" ht="16.5" customHeight="1" hidden="1">
      <c r="A118" s="17"/>
      <c r="B118" s="23"/>
      <c r="C118" s="24" t="s">
        <v>97</v>
      </c>
      <c r="D118" s="25" t="s">
        <v>98</v>
      </c>
      <c r="E118" s="26"/>
      <c r="F118" s="26"/>
    </row>
    <row r="119" spans="1:6" s="22" customFormat="1" ht="16.5" customHeight="1" hidden="1">
      <c r="A119" s="17"/>
      <c r="B119" s="23"/>
      <c r="C119" s="24" t="s">
        <v>65</v>
      </c>
      <c r="D119" s="25" t="s">
        <v>66</v>
      </c>
      <c r="E119" s="26"/>
      <c r="F119" s="26"/>
    </row>
    <row r="120" spans="1:6" s="22" customFormat="1" ht="14.25" customHeight="1" hidden="1">
      <c r="A120" s="40"/>
      <c r="B120" s="69"/>
      <c r="C120" s="70" t="s">
        <v>26</v>
      </c>
      <c r="D120" s="71" t="s">
        <v>27</v>
      </c>
      <c r="E120" s="72"/>
      <c r="F120" s="72"/>
    </row>
    <row r="121" spans="1:6" s="22" customFormat="1" ht="12" customHeight="1" hidden="1">
      <c r="A121" s="45"/>
      <c r="B121" s="46"/>
      <c r="C121" s="47"/>
      <c r="D121" s="48"/>
      <c r="E121" s="49"/>
      <c r="F121" s="49"/>
    </row>
    <row r="122" spans="1:6" s="6" customFormat="1" ht="7.5" customHeight="1" hidden="1">
      <c r="A122" s="50">
        <v>1</v>
      </c>
      <c r="B122" s="50">
        <v>2</v>
      </c>
      <c r="C122" s="50">
        <v>3</v>
      </c>
      <c r="D122" s="50">
        <v>4</v>
      </c>
      <c r="E122" s="50">
        <v>5</v>
      </c>
      <c r="F122" s="50">
        <v>6</v>
      </c>
    </row>
    <row r="123" spans="1:6" s="22" customFormat="1" ht="25.5" hidden="1">
      <c r="A123" s="73"/>
      <c r="B123" s="18"/>
      <c r="C123" s="19" t="s">
        <v>114</v>
      </c>
      <c r="D123" s="39" t="s">
        <v>115</v>
      </c>
      <c r="E123" s="21"/>
      <c r="F123" s="21"/>
    </row>
    <row r="124" spans="1:6" s="22" customFormat="1" ht="25.5" hidden="1">
      <c r="A124" s="17"/>
      <c r="B124" s="23"/>
      <c r="C124" s="24" t="s">
        <v>116</v>
      </c>
      <c r="D124" s="33" t="s">
        <v>117</v>
      </c>
      <c r="E124" s="26"/>
      <c r="F124" s="26"/>
    </row>
    <row r="125" spans="1:6" s="22" customFormat="1" ht="19.5" customHeight="1" hidden="1">
      <c r="A125" s="17"/>
      <c r="B125" s="23"/>
      <c r="C125" s="24" t="s">
        <v>35</v>
      </c>
      <c r="D125" s="25" t="s">
        <v>36</v>
      </c>
      <c r="E125" s="26"/>
      <c r="F125" s="26"/>
    </row>
    <row r="126" spans="1:6" s="22" customFormat="1" ht="12.75" hidden="1">
      <c r="A126" s="17"/>
      <c r="B126" s="23"/>
      <c r="C126" s="24" t="s">
        <v>118</v>
      </c>
      <c r="D126" s="33" t="s">
        <v>119</v>
      </c>
      <c r="E126" s="26"/>
      <c r="F126" s="26"/>
    </row>
    <row r="127" spans="1:6" s="22" customFormat="1" ht="17.25" customHeight="1" hidden="1">
      <c r="A127" s="17"/>
      <c r="B127" s="23"/>
      <c r="C127" s="24" t="s">
        <v>37</v>
      </c>
      <c r="D127" s="25" t="s">
        <v>36</v>
      </c>
      <c r="E127" s="26"/>
      <c r="F127" s="26"/>
    </row>
    <row r="128" spans="1:6" s="22" customFormat="1" ht="17.25" customHeight="1" hidden="1">
      <c r="A128" s="27"/>
      <c r="B128" s="23"/>
      <c r="C128" s="28" t="s">
        <v>120</v>
      </c>
      <c r="D128" s="25" t="s">
        <v>36</v>
      </c>
      <c r="E128" s="26"/>
      <c r="F128" s="26"/>
    </row>
    <row r="129" spans="1:6" s="16" customFormat="1" ht="22.5" customHeight="1" hidden="1">
      <c r="A129" s="67"/>
      <c r="B129" s="30">
        <v>75075</v>
      </c>
      <c r="C129" s="30"/>
      <c r="D129" s="30" t="s">
        <v>121</v>
      </c>
      <c r="E129" s="31"/>
      <c r="F129" s="31">
        <f>SUM(F130:F134)</f>
        <v>0</v>
      </c>
    </row>
    <row r="130" spans="1:6" s="22" customFormat="1" ht="17.25" customHeight="1" hidden="1">
      <c r="A130" s="17"/>
      <c r="B130" s="18"/>
      <c r="C130" s="19" t="s">
        <v>20</v>
      </c>
      <c r="D130" s="20" t="s">
        <v>21</v>
      </c>
      <c r="E130" s="21"/>
      <c r="F130" s="21"/>
    </row>
    <row r="131" spans="1:6" s="22" customFormat="1" ht="17.25" customHeight="1" hidden="1">
      <c r="A131" s="17"/>
      <c r="B131" s="23"/>
      <c r="C131" s="24" t="s">
        <v>22</v>
      </c>
      <c r="D131" s="25" t="s">
        <v>23</v>
      </c>
      <c r="E131" s="26"/>
      <c r="F131" s="26"/>
    </row>
    <row r="132" spans="1:6" s="22" customFormat="1" ht="17.25" customHeight="1" hidden="1">
      <c r="A132" s="17"/>
      <c r="B132" s="23"/>
      <c r="C132" s="24" t="s">
        <v>95</v>
      </c>
      <c r="D132" s="25" t="s">
        <v>96</v>
      </c>
      <c r="E132" s="26"/>
      <c r="F132" s="26"/>
    </row>
    <row r="133" spans="1:6" s="22" customFormat="1" ht="17.25" customHeight="1" hidden="1">
      <c r="A133" s="17"/>
      <c r="B133" s="23"/>
      <c r="C133" s="24" t="s">
        <v>24</v>
      </c>
      <c r="D133" s="25" t="s">
        <v>25</v>
      </c>
      <c r="E133" s="26"/>
      <c r="F133" s="26"/>
    </row>
    <row r="134" spans="1:6" s="22" customFormat="1" ht="17.25" customHeight="1" hidden="1" thickBot="1">
      <c r="A134" s="17"/>
      <c r="B134" s="23"/>
      <c r="C134" s="28" t="s">
        <v>65</v>
      </c>
      <c r="D134" s="25" t="s">
        <v>66</v>
      </c>
      <c r="E134" s="26"/>
      <c r="F134" s="26"/>
    </row>
    <row r="135" spans="1:6" s="11" customFormat="1" ht="45.75" customHeight="1" hidden="1" thickBot="1">
      <c r="A135" s="389">
        <v>751</v>
      </c>
      <c r="B135" s="609" t="s">
        <v>122</v>
      </c>
      <c r="C135" s="610"/>
      <c r="D135" s="611"/>
      <c r="E135" s="10">
        <f>E136+E141</f>
        <v>0</v>
      </c>
      <c r="F135" s="153">
        <f>F136+F141</f>
        <v>0</v>
      </c>
    </row>
    <row r="136" spans="1:6" s="16" customFormat="1" ht="28.5" hidden="1">
      <c r="A136" s="144"/>
      <c r="B136" s="55">
        <v>75101</v>
      </c>
      <c r="C136" s="210"/>
      <c r="D136" s="87" t="s">
        <v>123</v>
      </c>
      <c r="E136" s="56">
        <f>E137</f>
        <v>0</v>
      </c>
      <c r="F136" s="56">
        <f>SUM(F138:F140)</f>
        <v>0</v>
      </c>
    </row>
    <row r="137" spans="1:6" s="22" customFormat="1" ht="51" hidden="1">
      <c r="A137" s="151"/>
      <c r="B137" s="164"/>
      <c r="C137" s="158" t="s">
        <v>88</v>
      </c>
      <c r="D137" s="59" t="s">
        <v>89</v>
      </c>
      <c r="E137" s="37"/>
      <c r="F137" s="21"/>
    </row>
    <row r="138" spans="1:6" s="22" customFormat="1" ht="17.25" customHeight="1" hidden="1">
      <c r="A138" s="151"/>
      <c r="B138" s="46"/>
      <c r="C138" s="159" t="s">
        <v>16</v>
      </c>
      <c r="D138" s="25" t="s">
        <v>17</v>
      </c>
      <c r="E138" s="26"/>
      <c r="F138" s="26"/>
    </row>
    <row r="139" spans="1:6" s="22" customFormat="1" ht="17.25" customHeight="1" hidden="1">
      <c r="A139" s="151"/>
      <c r="B139" s="46"/>
      <c r="C139" s="159" t="s">
        <v>18</v>
      </c>
      <c r="D139" s="25" t="s">
        <v>19</v>
      </c>
      <c r="E139" s="26"/>
      <c r="F139" s="26"/>
    </row>
    <row r="140" spans="1:6" s="22" customFormat="1" ht="17.25" customHeight="1" hidden="1">
      <c r="A140" s="151"/>
      <c r="B140" s="46"/>
      <c r="C140" s="160" t="s">
        <v>20</v>
      </c>
      <c r="D140" s="25" t="s">
        <v>21</v>
      </c>
      <c r="E140" s="26"/>
      <c r="F140" s="26"/>
    </row>
    <row r="141" spans="1:6" s="16" customFormat="1" ht="24" customHeight="1" hidden="1">
      <c r="A141" s="144"/>
      <c r="B141" s="30">
        <v>75113</v>
      </c>
      <c r="C141" s="615" t="s">
        <v>380</v>
      </c>
      <c r="D141" s="616"/>
      <c r="E141" s="31">
        <f>E142</f>
        <v>0</v>
      </c>
      <c r="F141" s="31">
        <f>SUM(F144:F150)</f>
        <v>0</v>
      </c>
    </row>
    <row r="142" spans="1:6" s="22" customFormat="1" ht="51" hidden="1">
      <c r="A142" s="151"/>
      <c r="B142" s="164"/>
      <c r="C142" s="99" t="s">
        <v>88</v>
      </c>
      <c r="D142" s="203" t="s">
        <v>89</v>
      </c>
      <c r="E142" s="100"/>
      <c r="F142" s="100"/>
    </row>
    <row r="143" spans="1:6" s="16" customFormat="1" ht="33.75" customHeight="1" hidden="1">
      <c r="A143" s="166"/>
      <c r="B143" s="167"/>
      <c r="C143" s="242"/>
      <c r="D143" s="626" t="s">
        <v>381</v>
      </c>
      <c r="E143" s="626"/>
      <c r="F143" s="627"/>
    </row>
    <row r="144" spans="1:6" s="22" customFormat="1" ht="17.25" customHeight="1" hidden="1">
      <c r="A144" s="151"/>
      <c r="B144" s="46"/>
      <c r="C144" s="158" t="s">
        <v>93</v>
      </c>
      <c r="D144" s="20" t="s">
        <v>94</v>
      </c>
      <c r="E144" s="21"/>
      <c r="F144" s="21"/>
    </row>
    <row r="145" spans="1:6" s="22" customFormat="1" ht="17.25" customHeight="1" hidden="1">
      <c r="A145" s="151"/>
      <c r="B145" s="46"/>
      <c r="C145" s="159" t="s">
        <v>16</v>
      </c>
      <c r="D145" s="25" t="s">
        <v>17</v>
      </c>
      <c r="E145" s="26"/>
      <c r="F145" s="26"/>
    </row>
    <row r="146" spans="1:6" s="22" customFormat="1" ht="17.25" customHeight="1" hidden="1">
      <c r="A146" s="151"/>
      <c r="B146" s="46"/>
      <c r="C146" s="159" t="s">
        <v>18</v>
      </c>
      <c r="D146" s="25" t="s">
        <v>19</v>
      </c>
      <c r="E146" s="26"/>
      <c r="F146" s="26"/>
    </row>
    <row r="147" spans="1:6" s="22" customFormat="1" ht="17.25" customHeight="1" hidden="1">
      <c r="A147" s="151"/>
      <c r="B147" s="46"/>
      <c r="C147" s="159" t="s">
        <v>20</v>
      </c>
      <c r="D147" s="25" t="s">
        <v>21</v>
      </c>
      <c r="E147" s="26"/>
      <c r="F147" s="26"/>
    </row>
    <row r="148" spans="1:6" s="22" customFormat="1" ht="17.25" customHeight="1" hidden="1">
      <c r="A148" s="151"/>
      <c r="B148" s="46"/>
      <c r="C148" s="159" t="s">
        <v>22</v>
      </c>
      <c r="D148" s="25" t="s">
        <v>23</v>
      </c>
      <c r="E148" s="26"/>
      <c r="F148" s="26"/>
    </row>
    <row r="149" spans="1:6" s="22" customFormat="1" ht="17.25" customHeight="1" hidden="1">
      <c r="A149" s="151"/>
      <c r="B149" s="46"/>
      <c r="C149" s="159" t="s">
        <v>61</v>
      </c>
      <c r="D149" s="25" t="s">
        <v>62</v>
      </c>
      <c r="E149" s="26"/>
      <c r="F149" s="26"/>
    </row>
    <row r="150" spans="1:6" s="22" customFormat="1" ht="17.25" customHeight="1" hidden="1" thickBot="1">
      <c r="A150" s="73"/>
      <c r="B150" s="18"/>
      <c r="C150" s="28" t="s">
        <v>24</v>
      </c>
      <c r="D150" s="25" t="s">
        <v>25</v>
      </c>
      <c r="E150" s="26"/>
      <c r="F150" s="26"/>
    </row>
    <row r="151" spans="1:6" s="11" customFormat="1" ht="23.25" customHeight="1" hidden="1" thickBot="1">
      <c r="A151" s="76">
        <v>752</v>
      </c>
      <c r="B151" s="54"/>
      <c r="C151" s="9"/>
      <c r="D151" s="74" t="s">
        <v>124</v>
      </c>
      <c r="E151" s="10">
        <f>E152</f>
        <v>0</v>
      </c>
      <c r="F151" s="10">
        <f>F152</f>
        <v>0</v>
      </c>
    </row>
    <row r="152" spans="1:6" s="16" customFormat="1" ht="23.25" customHeight="1" hidden="1">
      <c r="A152" s="53"/>
      <c r="B152" s="77">
        <v>75212</v>
      </c>
      <c r="C152" s="77"/>
      <c r="D152" s="78" t="s">
        <v>125</v>
      </c>
      <c r="E152" s="79">
        <f>SUM(E153:E157)-E155</f>
        <v>0</v>
      </c>
      <c r="F152" s="79">
        <f>SUM(F153:F157)-F155</f>
        <v>0</v>
      </c>
    </row>
    <row r="153" spans="1:6" s="22" customFormat="1" ht="51" hidden="1">
      <c r="A153" s="40"/>
      <c r="B153" s="80"/>
      <c r="C153" s="70" t="s">
        <v>88</v>
      </c>
      <c r="D153" s="81" t="s">
        <v>89</v>
      </c>
      <c r="E153" s="72"/>
      <c r="F153" s="72"/>
    </row>
    <row r="154" spans="1:6" s="22" customFormat="1" ht="12.75" customHeight="1" hidden="1">
      <c r="A154" s="45"/>
      <c r="B154" s="46"/>
      <c r="C154" s="47"/>
      <c r="D154" s="48"/>
      <c r="E154" s="49"/>
      <c r="F154" s="49"/>
    </row>
    <row r="155" spans="1:6" s="6" customFormat="1" ht="7.5" customHeight="1" hidden="1">
      <c r="A155" s="50">
        <v>1</v>
      </c>
      <c r="B155" s="50">
        <v>2</v>
      </c>
      <c r="C155" s="50">
        <v>3</v>
      </c>
      <c r="D155" s="50">
        <v>4</v>
      </c>
      <c r="E155" s="50">
        <v>5</v>
      </c>
      <c r="F155" s="50">
        <v>6</v>
      </c>
    </row>
    <row r="156" spans="1:6" s="22" customFormat="1" ht="38.25" hidden="1">
      <c r="A156" s="82"/>
      <c r="B156" s="83"/>
      <c r="C156" s="42" t="s">
        <v>68</v>
      </c>
      <c r="D156" s="43" t="s">
        <v>69</v>
      </c>
      <c r="E156" s="44"/>
      <c r="F156" s="44"/>
    </row>
    <row r="157" spans="1:6" s="22" customFormat="1" ht="16.5" customHeight="1" hidden="1" thickBot="1">
      <c r="A157" s="73"/>
      <c r="B157" s="84"/>
      <c r="C157" s="38" t="s">
        <v>24</v>
      </c>
      <c r="D157" s="39" t="s">
        <v>25</v>
      </c>
      <c r="E157" s="21"/>
      <c r="F157" s="21"/>
    </row>
    <row r="158" spans="1:6" s="11" customFormat="1" ht="29.25" customHeight="1" thickBot="1">
      <c r="A158" s="389">
        <v>754</v>
      </c>
      <c r="B158" s="609" t="s">
        <v>126</v>
      </c>
      <c r="C158" s="610"/>
      <c r="D158" s="611"/>
      <c r="E158" s="10">
        <f>E161</f>
        <v>1000</v>
      </c>
      <c r="F158" s="153">
        <f>F174+F159+F161+F180</f>
        <v>0</v>
      </c>
    </row>
    <row r="159" spans="1:6" s="16" customFormat="1" ht="21" customHeight="1" hidden="1">
      <c r="A159" s="144"/>
      <c r="B159" s="141">
        <v>75403</v>
      </c>
      <c r="C159" s="210"/>
      <c r="D159" s="87" t="s">
        <v>127</v>
      </c>
      <c r="E159" s="56">
        <f>E160</f>
        <v>0</v>
      </c>
      <c r="F159" s="56">
        <f>F160</f>
        <v>0</v>
      </c>
    </row>
    <row r="160" spans="1:6" s="22" customFormat="1" ht="21.75" customHeight="1" hidden="1">
      <c r="A160" s="151"/>
      <c r="B160" s="164"/>
      <c r="C160" s="155" t="s">
        <v>22</v>
      </c>
      <c r="D160" s="39" t="s">
        <v>23</v>
      </c>
      <c r="E160" s="21"/>
      <c r="F160" s="21"/>
    </row>
    <row r="161" spans="1:6" s="16" customFormat="1" ht="18.75" customHeight="1">
      <c r="A161" s="144"/>
      <c r="B161" s="30">
        <v>75412</v>
      </c>
      <c r="C161" s="619" t="s">
        <v>128</v>
      </c>
      <c r="D161" s="616"/>
      <c r="E161" s="31">
        <f>E162</f>
        <v>1000</v>
      </c>
      <c r="F161" s="31">
        <f>F162</f>
        <v>0</v>
      </c>
    </row>
    <row r="162" spans="1:6" s="22" customFormat="1" ht="39" thickBot="1">
      <c r="A162" s="151"/>
      <c r="B162" s="161"/>
      <c r="C162" s="176" t="s">
        <v>501</v>
      </c>
      <c r="D162" s="174" t="s">
        <v>502</v>
      </c>
      <c r="E162" s="44">
        <v>1000</v>
      </c>
      <c r="F162" s="44"/>
    </row>
    <row r="163" spans="1:6" s="22" customFormat="1" ht="16.5" customHeight="1" hidden="1">
      <c r="A163" s="151"/>
      <c r="B163" s="46"/>
      <c r="C163" s="158" t="s">
        <v>93</v>
      </c>
      <c r="D163" s="20" t="s">
        <v>94</v>
      </c>
      <c r="E163" s="21"/>
      <c r="F163" s="21"/>
    </row>
    <row r="164" spans="1:6" s="22" customFormat="1" ht="16.5" customHeight="1" hidden="1">
      <c r="A164" s="151"/>
      <c r="B164" s="46"/>
      <c r="C164" s="159" t="s">
        <v>16</v>
      </c>
      <c r="D164" s="25" t="s">
        <v>17</v>
      </c>
      <c r="E164" s="26"/>
      <c r="F164" s="26"/>
    </row>
    <row r="165" spans="1:6" s="22" customFormat="1" ht="16.5" customHeight="1" hidden="1">
      <c r="A165" s="151"/>
      <c r="B165" s="46"/>
      <c r="C165" s="159" t="s">
        <v>20</v>
      </c>
      <c r="D165" s="25" t="s">
        <v>21</v>
      </c>
      <c r="E165" s="26"/>
      <c r="F165" s="26"/>
    </row>
    <row r="166" spans="1:6" s="22" customFormat="1" ht="16.5" customHeight="1" hidden="1">
      <c r="A166" s="151"/>
      <c r="B166" s="46"/>
      <c r="C166" s="159" t="s">
        <v>22</v>
      </c>
      <c r="D166" s="25" t="s">
        <v>23</v>
      </c>
      <c r="E166" s="26"/>
      <c r="F166" s="26"/>
    </row>
    <row r="167" spans="1:6" s="22" customFormat="1" ht="16.5" customHeight="1" hidden="1">
      <c r="A167" s="151"/>
      <c r="B167" s="46"/>
      <c r="C167" s="159" t="s">
        <v>95</v>
      </c>
      <c r="D167" s="25" t="s">
        <v>96</v>
      </c>
      <c r="E167" s="26"/>
      <c r="F167" s="26"/>
    </row>
    <row r="168" spans="1:6" s="22" customFormat="1" ht="16.5" customHeight="1" hidden="1">
      <c r="A168" s="151"/>
      <c r="B168" s="46"/>
      <c r="C168" s="159" t="s">
        <v>61</v>
      </c>
      <c r="D168" s="25" t="s">
        <v>62</v>
      </c>
      <c r="E168" s="26"/>
      <c r="F168" s="26"/>
    </row>
    <row r="169" spans="1:6" s="22" customFormat="1" ht="16.5" customHeight="1" hidden="1">
      <c r="A169" s="151"/>
      <c r="B169" s="46"/>
      <c r="C169" s="159" t="s">
        <v>70</v>
      </c>
      <c r="D169" s="25" t="s">
        <v>71</v>
      </c>
      <c r="E169" s="26"/>
      <c r="F169" s="26"/>
    </row>
    <row r="170" spans="1:6" s="22" customFormat="1" ht="16.5" customHeight="1" hidden="1">
      <c r="A170" s="151"/>
      <c r="B170" s="46"/>
      <c r="C170" s="159" t="s">
        <v>24</v>
      </c>
      <c r="D170" s="25" t="s">
        <v>25</v>
      </c>
      <c r="E170" s="26"/>
      <c r="F170" s="26"/>
    </row>
    <row r="171" spans="1:6" s="22" customFormat="1" ht="16.5" customHeight="1" hidden="1">
      <c r="A171" s="151"/>
      <c r="B171" s="46"/>
      <c r="C171" s="159" t="s">
        <v>97</v>
      </c>
      <c r="D171" s="25" t="s">
        <v>98</v>
      </c>
      <c r="E171" s="26"/>
      <c r="F171" s="26"/>
    </row>
    <row r="172" spans="1:6" s="22" customFormat="1" ht="16.5" customHeight="1" hidden="1">
      <c r="A172" s="151"/>
      <c r="B172" s="46"/>
      <c r="C172" s="159" t="s">
        <v>65</v>
      </c>
      <c r="D172" s="25" t="s">
        <v>66</v>
      </c>
      <c r="E172" s="26"/>
      <c r="F172" s="26"/>
    </row>
    <row r="173" spans="1:6" s="22" customFormat="1" ht="12.75" hidden="1">
      <c r="A173" s="151"/>
      <c r="B173" s="46"/>
      <c r="C173" s="160" t="s">
        <v>118</v>
      </c>
      <c r="D173" s="33" t="s">
        <v>119</v>
      </c>
      <c r="E173" s="26"/>
      <c r="F173" s="26"/>
    </row>
    <row r="174" spans="1:6" s="16" customFormat="1" ht="21" customHeight="1" hidden="1">
      <c r="A174" s="144"/>
      <c r="B174" s="141">
        <v>75414</v>
      </c>
      <c r="C174" s="148"/>
      <c r="D174" s="85" t="s">
        <v>129</v>
      </c>
      <c r="E174" s="31">
        <f>E175</f>
        <v>0</v>
      </c>
      <c r="F174" s="31">
        <f>SUM(F176:F179)</f>
        <v>0</v>
      </c>
    </row>
    <row r="175" spans="1:6" s="22" customFormat="1" ht="51" hidden="1">
      <c r="A175" s="151"/>
      <c r="B175" s="164"/>
      <c r="C175" s="158" t="s">
        <v>88</v>
      </c>
      <c r="D175" s="59" t="s">
        <v>89</v>
      </c>
      <c r="E175" s="37"/>
      <c r="F175" s="21"/>
    </row>
    <row r="176" spans="1:6" s="22" customFormat="1" ht="19.5" customHeight="1" hidden="1">
      <c r="A176" s="151"/>
      <c r="B176" s="164"/>
      <c r="C176" s="159" t="s">
        <v>22</v>
      </c>
      <c r="D176" s="36" t="s">
        <v>23</v>
      </c>
      <c r="E176" s="34"/>
      <c r="F176" s="26"/>
    </row>
    <row r="177" spans="1:6" s="22" customFormat="1" ht="19.5" customHeight="1" hidden="1">
      <c r="A177" s="151"/>
      <c r="B177" s="164"/>
      <c r="C177" s="159" t="s">
        <v>24</v>
      </c>
      <c r="D177" s="36" t="s">
        <v>25</v>
      </c>
      <c r="E177" s="34"/>
      <c r="F177" s="26"/>
    </row>
    <row r="178" spans="1:6" s="22" customFormat="1" ht="25.5" hidden="1">
      <c r="A178" s="151"/>
      <c r="B178" s="164"/>
      <c r="C178" s="159" t="s">
        <v>112</v>
      </c>
      <c r="D178" s="36" t="s">
        <v>113</v>
      </c>
      <c r="E178" s="34"/>
      <c r="F178" s="26"/>
    </row>
    <row r="179" spans="1:6" s="22" customFormat="1" ht="25.5" hidden="1">
      <c r="A179" s="151"/>
      <c r="B179" s="164"/>
      <c r="C179" s="160" t="s">
        <v>114</v>
      </c>
      <c r="D179" s="33" t="s">
        <v>115</v>
      </c>
      <c r="E179" s="26"/>
      <c r="F179" s="26"/>
    </row>
    <row r="180" spans="1:6" s="16" customFormat="1" ht="21" customHeight="1" hidden="1">
      <c r="A180" s="144"/>
      <c r="B180" s="30">
        <v>75421</v>
      </c>
      <c r="C180" s="619" t="s">
        <v>48</v>
      </c>
      <c r="D180" s="616"/>
      <c r="E180" s="31">
        <f>E181</f>
        <v>0</v>
      </c>
      <c r="F180" s="31">
        <f>F181</f>
        <v>0</v>
      </c>
    </row>
    <row r="181" spans="1:6" s="22" customFormat="1" ht="19.5" customHeight="1" hidden="1" thickBot="1">
      <c r="A181" s="151"/>
      <c r="B181" s="164"/>
      <c r="C181" s="395" t="s">
        <v>22</v>
      </c>
      <c r="D181" s="39" t="s">
        <v>23</v>
      </c>
      <c r="E181" s="21"/>
      <c r="F181" s="21"/>
    </row>
    <row r="182" spans="1:6" s="11" customFormat="1" ht="61.5" customHeight="1" thickBot="1">
      <c r="A182" s="389">
        <v>756</v>
      </c>
      <c r="B182" s="609" t="s">
        <v>130</v>
      </c>
      <c r="C182" s="610"/>
      <c r="D182" s="611"/>
      <c r="E182" s="398">
        <f>E183+E185+E193+E204+E212</f>
        <v>53267.63</v>
      </c>
      <c r="F182" s="153">
        <f>F183+F185+F193+F204+F212+F215</f>
        <v>653500</v>
      </c>
    </row>
    <row r="183" spans="1:6" s="16" customFormat="1" ht="24.75" customHeight="1" hidden="1">
      <c r="A183" s="144"/>
      <c r="B183" s="55">
        <v>75601</v>
      </c>
      <c r="C183" s="622" t="s">
        <v>131</v>
      </c>
      <c r="D183" s="623"/>
      <c r="E183" s="56">
        <f>E184</f>
        <v>0</v>
      </c>
      <c r="F183" s="56">
        <f>F184</f>
        <v>0</v>
      </c>
    </row>
    <row r="184" spans="1:6" s="22" customFormat="1" ht="25.5" hidden="1">
      <c r="A184" s="151"/>
      <c r="B184" s="164"/>
      <c r="C184" s="99" t="s">
        <v>132</v>
      </c>
      <c r="D184" s="39" t="s">
        <v>133</v>
      </c>
      <c r="E184" s="21"/>
      <c r="F184" s="21"/>
    </row>
    <row r="185" spans="1:6" s="16" customFormat="1" ht="41.25" customHeight="1">
      <c r="A185" s="144"/>
      <c r="B185" s="30">
        <v>75615</v>
      </c>
      <c r="C185" s="619" t="s">
        <v>134</v>
      </c>
      <c r="D185" s="616"/>
      <c r="E185" s="31">
        <f>SUM(E186:E192)</f>
        <v>10000</v>
      </c>
      <c r="F185" s="31">
        <f>SUM(F186:F192)</f>
        <v>159000</v>
      </c>
    </row>
    <row r="186" spans="1:6" s="22" customFormat="1" ht="17.25" customHeight="1">
      <c r="A186" s="151"/>
      <c r="B186" s="164"/>
      <c r="C186" s="512" t="s">
        <v>135</v>
      </c>
      <c r="D186" s="20" t="s">
        <v>136</v>
      </c>
      <c r="E186" s="21"/>
      <c r="F186" s="21">
        <v>150000</v>
      </c>
    </row>
    <row r="187" spans="1:6" s="22" customFormat="1" ht="17.25" customHeight="1" hidden="1">
      <c r="A187" s="151"/>
      <c r="B187" s="164"/>
      <c r="C187" s="24" t="s">
        <v>137</v>
      </c>
      <c r="D187" s="62" t="s">
        <v>138</v>
      </c>
      <c r="E187" s="34"/>
      <c r="F187" s="34"/>
    </row>
    <row r="188" spans="1:6" s="22" customFormat="1" ht="17.25" customHeight="1" hidden="1">
      <c r="A188" s="151"/>
      <c r="B188" s="164"/>
      <c r="C188" s="19" t="s">
        <v>139</v>
      </c>
      <c r="D188" s="20" t="s">
        <v>140</v>
      </c>
      <c r="E188" s="21"/>
      <c r="F188" s="21"/>
    </row>
    <row r="189" spans="1:6" s="22" customFormat="1" ht="17.25" customHeight="1">
      <c r="A189" s="151"/>
      <c r="B189" s="164"/>
      <c r="C189" s="24" t="s">
        <v>141</v>
      </c>
      <c r="D189" s="62" t="s">
        <v>142</v>
      </c>
      <c r="E189" s="26">
        <v>10000</v>
      </c>
      <c r="F189" s="26"/>
    </row>
    <row r="190" spans="1:6" s="22" customFormat="1" ht="17.25" customHeight="1" hidden="1">
      <c r="A190" s="151"/>
      <c r="B190" s="164"/>
      <c r="C190" s="24" t="s">
        <v>143</v>
      </c>
      <c r="D190" s="62" t="s">
        <v>144</v>
      </c>
      <c r="E190" s="34"/>
      <c r="F190" s="34"/>
    </row>
    <row r="191" spans="1:6" s="22" customFormat="1" ht="17.25" customHeight="1" hidden="1">
      <c r="A191" s="151"/>
      <c r="B191" s="164"/>
      <c r="C191" s="19" t="s">
        <v>76</v>
      </c>
      <c r="D191" s="61" t="s">
        <v>77</v>
      </c>
      <c r="E191" s="21"/>
      <c r="F191" s="21"/>
    </row>
    <row r="192" spans="1:6" s="22" customFormat="1" ht="15" customHeight="1">
      <c r="A192" s="375"/>
      <c r="B192" s="472"/>
      <c r="C192" s="70" t="s">
        <v>145</v>
      </c>
      <c r="D192" s="568" t="s">
        <v>146</v>
      </c>
      <c r="E192" s="72"/>
      <c r="F192" s="72">
        <v>9000</v>
      </c>
    </row>
    <row r="193" spans="1:6" s="16" customFormat="1" ht="44.25" customHeight="1">
      <c r="A193" s="144"/>
      <c r="B193" s="30">
        <v>75616</v>
      </c>
      <c r="C193" s="602" t="s">
        <v>147</v>
      </c>
      <c r="D193" s="603"/>
      <c r="E193" s="31">
        <f>E194+E195+E197+E203</f>
        <v>40000</v>
      </c>
      <c r="F193" s="31">
        <f>F194+F195+F197+F203</f>
        <v>109000</v>
      </c>
    </row>
    <row r="194" spans="1:6" s="22" customFormat="1" ht="16.5" customHeight="1">
      <c r="A194" s="375"/>
      <c r="B194" s="472"/>
      <c r="C194" s="99" t="s">
        <v>135</v>
      </c>
      <c r="D194" s="221" t="s">
        <v>136</v>
      </c>
      <c r="E194" s="44">
        <v>40000</v>
      </c>
      <c r="F194" s="44"/>
    </row>
    <row r="195" spans="1:6" s="22" customFormat="1" ht="16.5" customHeight="1">
      <c r="A195" s="151"/>
      <c r="B195" s="164"/>
      <c r="C195" s="19" t="s">
        <v>137</v>
      </c>
      <c r="D195" s="61" t="s">
        <v>138</v>
      </c>
      <c r="E195" s="21"/>
      <c r="F195" s="21">
        <v>45000</v>
      </c>
    </row>
    <row r="196" spans="1:6" s="22" customFormat="1" ht="16.5" customHeight="1" hidden="1">
      <c r="A196" s="151"/>
      <c r="B196" s="164"/>
      <c r="C196" s="24" t="s">
        <v>139</v>
      </c>
      <c r="D196" s="25" t="s">
        <v>140</v>
      </c>
      <c r="E196" s="26"/>
      <c r="F196" s="26"/>
    </row>
    <row r="197" spans="1:6" s="22" customFormat="1" ht="16.5" customHeight="1">
      <c r="A197" s="151"/>
      <c r="B197" s="164"/>
      <c r="C197" s="24" t="s">
        <v>141</v>
      </c>
      <c r="D197" s="62" t="s">
        <v>142</v>
      </c>
      <c r="E197" s="26"/>
      <c r="F197" s="26">
        <v>20000</v>
      </c>
    </row>
    <row r="198" spans="1:6" s="22" customFormat="1" ht="16.5" customHeight="1" hidden="1">
      <c r="A198" s="151"/>
      <c r="B198" s="164"/>
      <c r="C198" s="24" t="s">
        <v>148</v>
      </c>
      <c r="D198" s="62" t="s">
        <v>149</v>
      </c>
      <c r="E198" s="26"/>
      <c r="F198" s="26"/>
    </row>
    <row r="199" spans="1:6" s="22" customFormat="1" ht="16.5" customHeight="1" hidden="1">
      <c r="A199" s="151"/>
      <c r="B199" s="164"/>
      <c r="C199" s="24" t="s">
        <v>150</v>
      </c>
      <c r="D199" s="62" t="s">
        <v>151</v>
      </c>
      <c r="E199" s="26"/>
      <c r="F199" s="26"/>
    </row>
    <row r="200" spans="1:6" s="22" customFormat="1" ht="25.5" hidden="1">
      <c r="A200" s="151"/>
      <c r="B200" s="164"/>
      <c r="C200" s="19" t="s">
        <v>152</v>
      </c>
      <c r="D200" s="59" t="s">
        <v>153</v>
      </c>
      <c r="E200" s="26"/>
      <c r="F200" s="26"/>
    </row>
    <row r="201" spans="1:6" s="22" customFormat="1" ht="15.75" customHeight="1" hidden="1">
      <c r="A201" s="151"/>
      <c r="B201" s="164"/>
      <c r="C201" s="24" t="s">
        <v>143</v>
      </c>
      <c r="D201" s="62" t="s">
        <v>144</v>
      </c>
      <c r="E201" s="26"/>
      <c r="F201" s="26"/>
    </row>
    <row r="202" spans="1:6" s="22" customFormat="1" ht="15.75" customHeight="1" hidden="1">
      <c r="A202" s="151"/>
      <c r="B202" s="164"/>
      <c r="C202" s="24" t="s">
        <v>76</v>
      </c>
      <c r="D202" s="62" t="s">
        <v>77</v>
      </c>
      <c r="E202" s="26"/>
      <c r="F202" s="26"/>
    </row>
    <row r="203" spans="1:6" s="22" customFormat="1" ht="16.5" customHeight="1">
      <c r="A203" s="375"/>
      <c r="B203" s="472"/>
      <c r="C203" s="70" t="s">
        <v>145</v>
      </c>
      <c r="D203" s="568" t="s">
        <v>146</v>
      </c>
      <c r="E203" s="72"/>
      <c r="F203" s="72">
        <v>44000</v>
      </c>
    </row>
    <row r="204" spans="1:6" s="16" customFormat="1" ht="29.25" customHeight="1">
      <c r="A204" s="583"/>
      <c r="B204" s="30">
        <v>75618</v>
      </c>
      <c r="C204" s="619" t="s">
        <v>154</v>
      </c>
      <c r="D204" s="616"/>
      <c r="E204" s="194">
        <f>SUM(E209:E211)</f>
        <v>3267.63</v>
      </c>
      <c r="F204" s="31">
        <f>SUM(F209:F211)</f>
        <v>5500</v>
      </c>
    </row>
    <row r="205" spans="1:6" ht="6.75" customHeight="1" thickBot="1">
      <c r="A205" s="3"/>
      <c r="B205" s="3"/>
      <c r="C205" s="3"/>
      <c r="D205" s="3"/>
      <c r="E205" s="3"/>
      <c r="F205" s="3"/>
    </row>
    <row r="206" spans="1:6" s="4" customFormat="1" ht="21.75" customHeight="1">
      <c r="A206" s="628" t="s">
        <v>4</v>
      </c>
      <c r="B206" s="606" t="s">
        <v>5</v>
      </c>
      <c r="C206" s="606" t="s">
        <v>6</v>
      </c>
      <c r="D206" s="606" t="s">
        <v>7</v>
      </c>
      <c r="E206" s="608" t="s">
        <v>370</v>
      </c>
      <c r="F206" s="608" t="s">
        <v>374</v>
      </c>
    </row>
    <row r="207" spans="1:6" s="4" customFormat="1" ht="6.75" customHeight="1" thickBot="1">
      <c r="A207" s="605"/>
      <c r="B207" s="607"/>
      <c r="C207" s="607"/>
      <c r="D207" s="607"/>
      <c r="E207" s="607"/>
      <c r="F207" s="607"/>
    </row>
    <row r="208" spans="1:6" s="6" customFormat="1" ht="7.5" customHeight="1">
      <c r="A208" s="541">
        <v>1</v>
      </c>
      <c r="B208" s="541">
        <v>2</v>
      </c>
      <c r="C208" s="541">
        <v>3</v>
      </c>
      <c r="D208" s="541">
        <v>4</v>
      </c>
      <c r="E208" s="541">
        <v>5</v>
      </c>
      <c r="F208" s="541">
        <v>6</v>
      </c>
    </row>
    <row r="209" spans="1:6" s="22" customFormat="1" ht="15.75" customHeight="1">
      <c r="A209" s="151"/>
      <c r="B209" s="164"/>
      <c r="C209" s="513" t="s">
        <v>504</v>
      </c>
      <c r="D209" s="542" t="s">
        <v>505</v>
      </c>
      <c r="E209" s="21">
        <v>700</v>
      </c>
      <c r="F209" s="21"/>
    </row>
    <row r="210" spans="1:6" s="22" customFormat="1" ht="15.75" customHeight="1">
      <c r="A210" s="151"/>
      <c r="B210" s="164"/>
      <c r="C210" s="24" t="s">
        <v>155</v>
      </c>
      <c r="D210" s="36" t="s">
        <v>156</v>
      </c>
      <c r="E210" s="195">
        <v>2567.63</v>
      </c>
      <c r="F210" s="34"/>
    </row>
    <row r="211" spans="1:6" s="22" customFormat="1" ht="24.75" customHeight="1">
      <c r="A211" s="375"/>
      <c r="B211" s="472"/>
      <c r="C211" s="132" t="s">
        <v>506</v>
      </c>
      <c r="D211" s="570" t="s">
        <v>507</v>
      </c>
      <c r="E211" s="397"/>
      <c r="F211" s="44">
        <v>5500</v>
      </c>
    </row>
    <row r="212" spans="1:6" s="16" customFormat="1" ht="18.75" customHeight="1">
      <c r="A212" s="144"/>
      <c r="B212" s="30">
        <v>75621</v>
      </c>
      <c r="C212" s="615" t="s">
        <v>157</v>
      </c>
      <c r="D212" s="616"/>
      <c r="E212" s="31">
        <f>SUM(E213:E214)</f>
        <v>0</v>
      </c>
      <c r="F212" s="31">
        <f>SUM(F213:F214)</f>
        <v>380000</v>
      </c>
    </row>
    <row r="213" spans="1:6" s="22" customFormat="1" ht="16.5" customHeight="1">
      <c r="A213" s="151"/>
      <c r="B213" s="164"/>
      <c r="C213" s="513" t="s">
        <v>238</v>
      </c>
      <c r="D213" s="514" t="s">
        <v>158</v>
      </c>
      <c r="E213" s="37"/>
      <c r="F213" s="21">
        <v>300000</v>
      </c>
    </row>
    <row r="214" spans="1:6" s="22" customFormat="1" ht="16.5" customHeight="1" thickBot="1">
      <c r="A214" s="151"/>
      <c r="B214" s="164"/>
      <c r="C214" s="515" t="s">
        <v>239</v>
      </c>
      <c r="D214" s="71" t="s">
        <v>159</v>
      </c>
      <c r="E214" s="26"/>
      <c r="F214" s="26">
        <v>80000</v>
      </c>
    </row>
    <row r="215" spans="1:6" s="16" customFormat="1" ht="33" customHeight="1" hidden="1">
      <c r="A215" s="144"/>
      <c r="B215" s="30">
        <v>75647</v>
      </c>
      <c r="C215" s="619" t="s">
        <v>160</v>
      </c>
      <c r="D215" s="616"/>
      <c r="E215" s="31">
        <f>SUM(E216:E221)</f>
        <v>0</v>
      </c>
      <c r="F215" s="31">
        <f>SUM(F216:F221)</f>
        <v>0</v>
      </c>
    </row>
    <row r="216" spans="1:6" s="22" customFormat="1" ht="17.25" customHeight="1" hidden="1">
      <c r="A216" s="151"/>
      <c r="B216" s="164"/>
      <c r="C216" s="512" t="s">
        <v>161</v>
      </c>
      <c r="D216" s="61" t="s">
        <v>162</v>
      </c>
      <c r="E216" s="37"/>
      <c r="F216" s="21"/>
    </row>
    <row r="217" spans="1:6" s="22" customFormat="1" ht="17.25" customHeight="1" hidden="1">
      <c r="A217" s="151"/>
      <c r="B217" s="164"/>
      <c r="C217" s="24" t="s">
        <v>16</v>
      </c>
      <c r="D217" s="62" t="s">
        <v>163</v>
      </c>
      <c r="E217" s="34"/>
      <c r="F217" s="26"/>
    </row>
    <row r="218" spans="1:6" s="22" customFormat="1" ht="17.25" customHeight="1" hidden="1">
      <c r="A218" s="151"/>
      <c r="B218" s="164"/>
      <c r="C218" s="24" t="s">
        <v>18</v>
      </c>
      <c r="D218" s="62" t="s">
        <v>19</v>
      </c>
      <c r="E218" s="34"/>
      <c r="F218" s="26"/>
    </row>
    <row r="219" spans="1:6" s="22" customFormat="1" ht="17.25" customHeight="1" hidden="1">
      <c r="A219" s="151"/>
      <c r="B219" s="164"/>
      <c r="C219" s="24" t="s">
        <v>20</v>
      </c>
      <c r="D219" s="62" t="s">
        <v>21</v>
      </c>
      <c r="E219" s="34"/>
      <c r="F219" s="26"/>
    </row>
    <row r="220" spans="1:6" s="22" customFormat="1" ht="17.25" customHeight="1" hidden="1">
      <c r="A220" s="151"/>
      <c r="B220" s="164"/>
      <c r="C220" s="24" t="s">
        <v>22</v>
      </c>
      <c r="D220" s="62" t="s">
        <v>23</v>
      </c>
      <c r="E220" s="34"/>
      <c r="F220" s="26"/>
    </row>
    <row r="221" spans="1:6" s="22" customFormat="1" ht="17.25" customHeight="1" hidden="1" thickBot="1">
      <c r="A221" s="151"/>
      <c r="B221" s="164"/>
      <c r="C221" s="70" t="s">
        <v>24</v>
      </c>
      <c r="D221" s="25" t="s">
        <v>25</v>
      </c>
      <c r="E221" s="26"/>
      <c r="F221" s="26"/>
    </row>
    <row r="222" spans="1:6" s="22" customFormat="1" ht="19.5" customHeight="1" hidden="1" thickBot="1">
      <c r="A222" s="51">
        <v>757</v>
      </c>
      <c r="B222" s="183"/>
      <c r="C222" s="516"/>
      <c r="D222" s="9" t="s">
        <v>164</v>
      </c>
      <c r="E222" s="10">
        <f>E223</f>
        <v>0</v>
      </c>
      <c r="F222" s="10">
        <f>F223</f>
        <v>0</v>
      </c>
    </row>
    <row r="223" spans="1:6" s="22" customFormat="1" ht="30.75" customHeight="1" hidden="1">
      <c r="A223" s="73"/>
      <c r="B223" s="14">
        <v>75702</v>
      </c>
      <c r="C223" s="90"/>
      <c r="D223" s="91" t="s">
        <v>165</v>
      </c>
      <c r="E223" s="92">
        <f>E225</f>
        <v>0</v>
      </c>
      <c r="F223" s="92">
        <f>SUM(F224:F225)</f>
        <v>0</v>
      </c>
    </row>
    <row r="224" spans="1:6" s="22" customFormat="1" ht="20.25" customHeight="1" hidden="1">
      <c r="A224" s="17"/>
      <c r="B224" s="84"/>
      <c r="C224" s="93" t="s">
        <v>24</v>
      </c>
      <c r="D224" s="94" t="s">
        <v>25</v>
      </c>
      <c r="E224" s="21"/>
      <c r="F224" s="21"/>
    </row>
    <row r="225" spans="1:6" s="22" customFormat="1" ht="42.75" hidden="1">
      <c r="A225" s="40"/>
      <c r="B225" s="95"/>
      <c r="C225" s="96" t="s">
        <v>166</v>
      </c>
      <c r="D225" s="97" t="s">
        <v>167</v>
      </c>
      <c r="E225" s="72"/>
      <c r="F225" s="72"/>
    </row>
    <row r="226" spans="1:6" s="22" customFormat="1" ht="15" customHeight="1" hidden="1">
      <c r="A226" s="45"/>
      <c r="B226" s="46"/>
      <c r="C226" s="47"/>
      <c r="D226" s="48"/>
      <c r="E226" s="49"/>
      <c r="F226" s="49"/>
    </row>
    <row r="227" spans="1:6" s="6" customFormat="1" ht="7.5" customHeight="1" hidden="1" thickBot="1">
      <c r="A227" s="65">
        <v>1</v>
      </c>
      <c r="B227" s="65">
        <v>2</v>
      </c>
      <c r="C227" s="65">
        <v>3</v>
      </c>
      <c r="D227" s="65">
        <v>4</v>
      </c>
      <c r="E227" s="65">
        <v>5</v>
      </c>
      <c r="F227" s="65">
        <v>6</v>
      </c>
    </row>
    <row r="228" spans="1:6" s="22" customFormat="1" ht="19.5" customHeight="1" hidden="1" thickBot="1">
      <c r="A228" s="394">
        <v>758</v>
      </c>
      <c r="B228" s="612" t="s">
        <v>168</v>
      </c>
      <c r="C228" s="613"/>
      <c r="D228" s="614"/>
      <c r="E228" s="10">
        <f>E229+E231+E237+E233</f>
        <v>0</v>
      </c>
      <c r="F228" s="153">
        <f>F229+F231+F237+F233+F235</f>
        <v>0</v>
      </c>
    </row>
    <row r="229" spans="1:6" s="22" customFormat="1" ht="27" customHeight="1" hidden="1">
      <c r="A229" s="151"/>
      <c r="B229" s="14">
        <v>75801</v>
      </c>
      <c r="C229" s="617" t="s">
        <v>169</v>
      </c>
      <c r="D229" s="618"/>
      <c r="E229" s="44">
        <f>E230</f>
        <v>0</v>
      </c>
      <c r="F229" s="44">
        <f>F230</f>
        <v>0</v>
      </c>
    </row>
    <row r="230" spans="1:6" s="22" customFormat="1" ht="23.25" customHeight="1" hidden="1">
      <c r="A230" s="151"/>
      <c r="B230" s="400"/>
      <c r="C230" s="185" t="s">
        <v>170</v>
      </c>
      <c r="D230" s="412" t="s">
        <v>171</v>
      </c>
      <c r="E230" s="100"/>
      <c r="F230" s="100"/>
    </row>
    <row r="231" spans="1:6" s="22" customFormat="1" ht="14.25" hidden="1">
      <c r="A231" s="151"/>
      <c r="B231" s="148">
        <v>75807</v>
      </c>
      <c r="C231" s="99"/>
      <c r="D231" s="85" t="s">
        <v>172</v>
      </c>
      <c r="E231" s="100">
        <f>E232</f>
        <v>0</v>
      </c>
      <c r="F231" s="100">
        <f>F232</f>
        <v>0</v>
      </c>
    </row>
    <row r="232" spans="1:6" s="22" customFormat="1" ht="20.25" customHeight="1" hidden="1">
      <c r="A232" s="151"/>
      <c r="B232" s="400"/>
      <c r="C232" s="98" t="s">
        <v>170</v>
      </c>
      <c r="D232" s="94" t="s">
        <v>171</v>
      </c>
      <c r="E232" s="21"/>
      <c r="F232" s="21"/>
    </row>
    <row r="233" spans="1:6" s="22" customFormat="1" ht="21" customHeight="1" hidden="1">
      <c r="A233" s="151"/>
      <c r="B233" s="148">
        <v>75814</v>
      </c>
      <c r="C233" s="99"/>
      <c r="D233" s="85" t="s">
        <v>173</v>
      </c>
      <c r="E233" s="100">
        <f>E234</f>
        <v>0</v>
      </c>
      <c r="F233" s="100">
        <f>F234</f>
        <v>0</v>
      </c>
    </row>
    <row r="234" spans="1:6" s="22" customFormat="1" ht="20.25" customHeight="1" hidden="1">
      <c r="A234" s="151"/>
      <c r="B234" s="400"/>
      <c r="C234" s="98" t="s">
        <v>30</v>
      </c>
      <c r="D234" s="94" t="s">
        <v>31</v>
      </c>
      <c r="E234" s="21"/>
      <c r="F234" s="21"/>
    </row>
    <row r="235" spans="1:6" s="22" customFormat="1" ht="21" customHeight="1" hidden="1">
      <c r="A235" s="151"/>
      <c r="B235" s="148">
        <v>75818</v>
      </c>
      <c r="C235" s="99"/>
      <c r="D235" s="85" t="s">
        <v>174</v>
      </c>
      <c r="E235" s="100">
        <f>E236</f>
        <v>0</v>
      </c>
      <c r="F235" s="100">
        <f>F236</f>
        <v>0</v>
      </c>
    </row>
    <row r="236" spans="1:6" s="22" customFormat="1" ht="20.25" customHeight="1" hidden="1">
      <c r="A236" s="151"/>
      <c r="B236" s="400"/>
      <c r="C236" s="98" t="s">
        <v>175</v>
      </c>
      <c r="D236" s="94" t="s">
        <v>176</v>
      </c>
      <c r="E236" s="21"/>
      <c r="F236" s="21"/>
    </row>
    <row r="237" spans="1:6" s="22" customFormat="1" ht="19.5" customHeight="1" hidden="1">
      <c r="A237" s="151"/>
      <c r="B237" s="148">
        <v>75831</v>
      </c>
      <c r="C237" s="99"/>
      <c r="D237" s="85" t="s">
        <v>177</v>
      </c>
      <c r="E237" s="100">
        <f>E238</f>
        <v>0</v>
      </c>
      <c r="F237" s="100">
        <f>F238</f>
        <v>0</v>
      </c>
    </row>
    <row r="238" spans="1:6" s="22" customFormat="1" ht="20.25" customHeight="1" hidden="1">
      <c r="A238" s="151"/>
      <c r="B238" s="222"/>
      <c r="C238" s="98" t="s">
        <v>170</v>
      </c>
      <c r="D238" s="94" t="s">
        <v>171</v>
      </c>
      <c r="E238" s="21"/>
      <c r="F238" s="21"/>
    </row>
    <row r="239" spans="1:6" s="16" customFormat="1" ht="30.75" customHeight="1" hidden="1" thickBot="1">
      <c r="A239" s="144"/>
      <c r="B239" s="167"/>
      <c r="C239" s="242"/>
      <c r="D239" s="620" t="s">
        <v>393</v>
      </c>
      <c r="E239" s="620"/>
      <c r="F239" s="621"/>
    </row>
    <row r="240" spans="1:6" s="11" customFormat="1" ht="19.5" customHeight="1" hidden="1" thickBot="1">
      <c r="A240" s="387">
        <v>801</v>
      </c>
      <c r="B240" s="612" t="s">
        <v>178</v>
      </c>
      <c r="C240" s="613"/>
      <c r="D240" s="614"/>
      <c r="E240" s="10"/>
      <c r="F240" s="153">
        <f>F241+F262+F280+F282+F301+F315+F317</f>
        <v>0</v>
      </c>
    </row>
    <row r="241" spans="1:6" s="16" customFormat="1" ht="19.5" customHeight="1" hidden="1">
      <c r="A241" s="58"/>
      <c r="B241" s="14">
        <v>80101</v>
      </c>
      <c r="C241" s="624" t="s">
        <v>179</v>
      </c>
      <c r="D241" s="625"/>
      <c r="E241" s="15"/>
      <c r="F241" s="15">
        <f>SUM(F242:F261)</f>
        <v>0</v>
      </c>
    </row>
    <row r="242" spans="1:6" s="22" customFormat="1" ht="16.5" customHeight="1" hidden="1">
      <c r="A242" s="17"/>
      <c r="B242" s="18"/>
      <c r="C242" s="19" t="s">
        <v>102</v>
      </c>
      <c r="D242" s="39" t="s">
        <v>103</v>
      </c>
      <c r="E242" s="21"/>
      <c r="F242" s="21"/>
    </row>
    <row r="243" spans="1:6" s="22" customFormat="1" ht="16.5" customHeight="1" hidden="1">
      <c r="A243" s="17"/>
      <c r="B243" s="23"/>
      <c r="C243" s="24" t="s">
        <v>12</v>
      </c>
      <c r="D243" s="25" t="s">
        <v>13</v>
      </c>
      <c r="E243" s="26"/>
      <c r="F243" s="26"/>
    </row>
    <row r="244" spans="1:6" s="22" customFormat="1" ht="16.5" customHeight="1" hidden="1">
      <c r="A244" s="17"/>
      <c r="B244" s="23"/>
      <c r="C244" s="24" t="s">
        <v>14</v>
      </c>
      <c r="D244" s="25" t="s">
        <v>15</v>
      </c>
      <c r="E244" s="26"/>
      <c r="F244" s="26"/>
    </row>
    <row r="245" spans="1:6" s="22" customFormat="1" ht="16.5" customHeight="1" hidden="1">
      <c r="A245" s="17"/>
      <c r="B245" s="23"/>
      <c r="C245" s="24" t="s">
        <v>16</v>
      </c>
      <c r="D245" s="25" t="s">
        <v>17</v>
      </c>
      <c r="E245" s="26"/>
      <c r="F245" s="26"/>
    </row>
    <row r="246" spans="1:6" s="22" customFormat="1" ht="16.5" customHeight="1" hidden="1">
      <c r="A246" s="17"/>
      <c r="B246" s="23"/>
      <c r="C246" s="24" t="s">
        <v>18</v>
      </c>
      <c r="D246" s="25" t="s">
        <v>19</v>
      </c>
      <c r="E246" s="26"/>
      <c r="F246" s="26"/>
    </row>
    <row r="247" spans="1:7" s="22" customFormat="1" ht="16.5" customHeight="1" hidden="1">
      <c r="A247" s="17"/>
      <c r="B247" s="23"/>
      <c r="C247" s="24" t="s">
        <v>20</v>
      </c>
      <c r="D247" s="25" t="s">
        <v>21</v>
      </c>
      <c r="E247" s="26"/>
      <c r="F247" s="26"/>
      <c r="G247" s="101"/>
    </row>
    <row r="248" spans="1:6" s="22" customFormat="1" ht="16.5" customHeight="1" hidden="1">
      <c r="A248" s="17"/>
      <c r="B248" s="23"/>
      <c r="C248" s="24" t="s">
        <v>22</v>
      </c>
      <c r="D248" s="25" t="s">
        <v>23</v>
      </c>
      <c r="E248" s="26"/>
      <c r="F248" s="26"/>
    </row>
    <row r="249" spans="1:6" s="22" customFormat="1" ht="20.25" customHeight="1" hidden="1">
      <c r="A249" s="17"/>
      <c r="B249" s="23"/>
      <c r="C249" s="24" t="s">
        <v>180</v>
      </c>
      <c r="D249" s="33" t="s">
        <v>181</v>
      </c>
      <c r="E249" s="26"/>
      <c r="F249" s="26"/>
    </row>
    <row r="250" spans="1:6" s="22" customFormat="1" ht="16.5" customHeight="1" hidden="1">
      <c r="A250" s="17"/>
      <c r="B250" s="23"/>
      <c r="C250" s="24" t="s">
        <v>61</v>
      </c>
      <c r="D250" s="25" t="s">
        <v>62</v>
      </c>
      <c r="E250" s="26"/>
      <c r="F250" s="26"/>
    </row>
    <row r="251" spans="1:6" s="22" customFormat="1" ht="16.5" customHeight="1" hidden="1">
      <c r="A251" s="17"/>
      <c r="B251" s="23"/>
      <c r="C251" s="24" t="s">
        <v>70</v>
      </c>
      <c r="D251" s="25" t="s">
        <v>71</v>
      </c>
      <c r="E251" s="26"/>
      <c r="F251" s="26"/>
    </row>
    <row r="252" spans="1:6" s="22" customFormat="1" ht="16.5" customHeight="1" hidden="1">
      <c r="A252" s="17"/>
      <c r="B252" s="23"/>
      <c r="C252" s="24" t="s">
        <v>106</v>
      </c>
      <c r="D252" s="25" t="s">
        <v>107</v>
      </c>
      <c r="E252" s="26"/>
      <c r="F252" s="26"/>
    </row>
    <row r="253" spans="1:6" s="22" customFormat="1" ht="16.5" customHeight="1" hidden="1">
      <c r="A253" s="17"/>
      <c r="B253" s="23"/>
      <c r="C253" s="24" t="s">
        <v>24</v>
      </c>
      <c r="D253" s="25" t="s">
        <v>25</v>
      </c>
      <c r="E253" s="26"/>
      <c r="F253" s="26"/>
    </row>
    <row r="254" spans="1:6" s="22" customFormat="1" ht="16.5" customHeight="1" hidden="1">
      <c r="A254" s="17"/>
      <c r="B254" s="23"/>
      <c r="C254" s="24" t="s">
        <v>108</v>
      </c>
      <c r="D254" s="25" t="s">
        <v>109</v>
      </c>
      <c r="E254" s="26"/>
      <c r="F254" s="26"/>
    </row>
    <row r="255" spans="1:6" s="22" customFormat="1" ht="25.5" hidden="1">
      <c r="A255" s="17"/>
      <c r="B255" s="23"/>
      <c r="C255" s="24" t="s">
        <v>112</v>
      </c>
      <c r="D255" s="33" t="s">
        <v>113</v>
      </c>
      <c r="E255" s="26"/>
      <c r="F255" s="26"/>
    </row>
    <row r="256" spans="1:6" s="22" customFormat="1" ht="16.5" customHeight="1" hidden="1">
      <c r="A256" s="17"/>
      <c r="B256" s="23"/>
      <c r="C256" s="24" t="s">
        <v>97</v>
      </c>
      <c r="D256" s="25" t="s">
        <v>98</v>
      </c>
      <c r="E256" s="26"/>
      <c r="F256" s="26"/>
    </row>
    <row r="257" spans="1:6" s="22" customFormat="1" ht="16.5" customHeight="1" hidden="1">
      <c r="A257" s="17"/>
      <c r="B257" s="23"/>
      <c r="C257" s="24" t="s">
        <v>65</v>
      </c>
      <c r="D257" s="25" t="s">
        <v>66</v>
      </c>
      <c r="E257" s="26"/>
      <c r="F257" s="26"/>
    </row>
    <row r="258" spans="1:6" s="22" customFormat="1" ht="16.5" customHeight="1" hidden="1">
      <c r="A258" s="17"/>
      <c r="B258" s="23"/>
      <c r="C258" s="24" t="s">
        <v>26</v>
      </c>
      <c r="D258" s="25" t="s">
        <v>27</v>
      </c>
      <c r="E258" s="26"/>
      <c r="F258" s="26"/>
    </row>
    <row r="259" spans="1:6" s="22" customFormat="1" ht="25.5" hidden="1">
      <c r="A259" s="17"/>
      <c r="B259" s="23"/>
      <c r="C259" s="24" t="s">
        <v>114</v>
      </c>
      <c r="D259" s="33" t="s">
        <v>115</v>
      </c>
      <c r="E259" s="26"/>
      <c r="F259" s="26"/>
    </row>
    <row r="260" spans="1:6" s="22" customFormat="1" ht="25.5" hidden="1">
      <c r="A260" s="17"/>
      <c r="B260" s="23"/>
      <c r="C260" s="24" t="s">
        <v>116</v>
      </c>
      <c r="D260" s="33" t="s">
        <v>117</v>
      </c>
      <c r="E260" s="26"/>
      <c r="F260" s="26"/>
    </row>
    <row r="261" spans="1:6" s="22" customFormat="1" ht="16.5" customHeight="1" hidden="1">
      <c r="A261" s="27"/>
      <c r="B261" s="23"/>
      <c r="C261" s="28" t="s">
        <v>35</v>
      </c>
      <c r="D261" s="25" t="s">
        <v>36</v>
      </c>
      <c r="E261" s="26"/>
      <c r="F261" s="26"/>
    </row>
    <row r="262" spans="1:6" s="16" customFormat="1" ht="14.25" hidden="1">
      <c r="A262" s="58"/>
      <c r="B262" s="30">
        <v>80103</v>
      </c>
      <c r="C262" s="29"/>
      <c r="D262" s="85" t="s">
        <v>182</v>
      </c>
      <c r="E262" s="31">
        <f>SUM(E263:E279)-E268</f>
        <v>0</v>
      </c>
      <c r="F262" s="31">
        <f>SUM(F263:F279)-F268</f>
        <v>0</v>
      </c>
    </row>
    <row r="263" spans="1:6" s="22" customFormat="1" ht="16.5" customHeight="1" hidden="1">
      <c r="A263" s="17"/>
      <c r="B263" s="18"/>
      <c r="C263" s="19" t="s">
        <v>102</v>
      </c>
      <c r="D263" s="20" t="s">
        <v>103</v>
      </c>
      <c r="E263" s="21"/>
      <c r="F263" s="21"/>
    </row>
    <row r="264" spans="1:6" s="22" customFormat="1" ht="16.5" customHeight="1" hidden="1">
      <c r="A264" s="17"/>
      <c r="B264" s="23"/>
      <c r="C264" s="24" t="s">
        <v>12</v>
      </c>
      <c r="D264" s="25" t="s">
        <v>13</v>
      </c>
      <c r="E264" s="26"/>
      <c r="F264" s="26"/>
    </row>
    <row r="265" spans="1:6" s="22" customFormat="1" ht="16.5" customHeight="1" hidden="1">
      <c r="A265" s="17"/>
      <c r="B265" s="23"/>
      <c r="C265" s="24" t="s">
        <v>14</v>
      </c>
      <c r="D265" s="25" t="s">
        <v>15</v>
      </c>
      <c r="E265" s="26"/>
      <c r="F265" s="26"/>
    </row>
    <row r="266" spans="1:6" s="22" customFormat="1" ht="15.75" customHeight="1" hidden="1">
      <c r="A266" s="40"/>
      <c r="B266" s="69"/>
      <c r="C266" s="70" t="s">
        <v>16</v>
      </c>
      <c r="D266" s="71" t="s">
        <v>17</v>
      </c>
      <c r="E266" s="72"/>
      <c r="F266" s="72"/>
    </row>
    <row r="267" spans="1:6" s="22" customFormat="1" ht="14.25" customHeight="1" hidden="1">
      <c r="A267" s="45"/>
      <c r="B267" s="46"/>
      <c r="C267" s="47"/>
      <c r="D267" s="48"/>
      <c r="E267" s="49"/>
      <c r="F267" s="49"/>
    </row>
    <row r="268" spans="1:6" s="6" customFormat="1" ht="7.5" customHeight="1" hidden="1">
      <c r="A268" s="50">
        <v>1</v>
      </c>
      <c r="B268" s="50">
        <v>2</v>
      </c>
      <c r="C268" s="50">
        <v>3</v>
      </c>
      <c r="D268" s="50">
        <v>4</v>
      </c>
      <c r="E268" s="50">
        <v>5</v>
      </c>
      <c r="F268" s="50">
        <v>6</v>
      </c>
    </row>
    <row r="269" spans="1:7" s="22" customFormat="1" ht="16.5" customHeight="1" hidden="1">
      <c r="A269" s="17"/>
      <c r="B269" s="23"/>
      <c r="C269" s="24" t="s">
        <v>18</v>
      </c>
      <c r="D269" s="25" t="s">
        <v>19</v>
      </c>
      <c r="E269" s="26"/>
      <c r="F269" s="26"/>
      <c r="G269" s="101"/>
    </row>
    <row r="270" spans="1:6" s="22" customFormat="1" ht="16.5" customHeight="1" hidden="1">
      <c r="A270" s="17"/>
      <c r="B270" s="23"/>
      <c r="C270" s="24" t="s">
        <v>22</v>
      </c>
      <c r="D270" s="25" t="s">
        <v>23</v>
      </c>
      <c r="E270" s="26"/>
      <c r="F270" s="26"/>
    </row>
    <row r="271" spans="1:6" s="22" customFormat="1" ht="16.5" customHeight="1" hidden="1">
      <c r="A271" s="17"/>
      <c r="B271" s="23"/>
      <c r="C271" s="24" t="s">
        <v>180</v>
      </c>
      <c r="D271" s="25" t="s">
        <v>181</v>
      </c>
      <c r="E271" s="26"/>
      <c r="F271" s="26"/>
    </row>
    <row r="272" spans="1:6" s="22" customFormat="1" ht="16.5" customHeight="1" hidden="1">
      <c r="A272" s="17"/>
      <c r="B272" s="23"/>
      <c r="C272" s="24" t="s">
        <v>61</v>
      </c>
      <c r="D272" s="25" t="s">
        <v>62</v>
      </c>
      <c r="E272" s="26"/>
      <c r="F272" s="26"/>
    </row>
    <row r="273" spans="1:6" s="22" customFormat="1" ht="16.5" customHeight="1" hidden="1">
      <c r="A273" s="17"/>
      <c r="B273" s="23"/>
      <c r="C273" s="24" t="s">
        <v>106</v>
      </c>
      <c r="D273" s="25" t="s">
        <v>107</v>
      </c>
      <c r="E273" s="26"/>
      <c r="F273" s="26"/>
    </row>
    <row r="274" spans="1:6" s="22" customFormat="1" ht="19.5" customHeight="1" hidden="1">
      <c r="A274" s="17"/>
      <c r="B274" s="23"/>
      <c r="C274" s="24" t="s">
        <v>24</v>
      </c>
      <c r="D274" s="25" t="s">
        <v>25</v>
      </c>
      <c r="E274" s="26"/>
      <c r="F274" s="26"/>
    </row>
    <row r="275" spans="1:6" s="22" customFormat="1" ht="25.5" hidden="1">
      <c r="A275" s="17"/>
      <c r="B275" s="23"/>
      <c r="C275" s="24" t="s">
        <v>112</v>
      </c>
      <c r="D275" s="33" t="s">
        <v>113</v>
      </c>
      <c r="E275" s="26"/>
      <c r="F275" s="26"/>
    </row>
    <row r="276" spans="1:6" s="22" customFormat="1" ht="16.5" customHeight="1" hidden="1">
      <c r="A276" s="17"/>
      <c r="B276" s="23"/>
      <c r="C276" s="24" t="s">
        <v>97</v>
      </c>
      <c r="D276" s="25" t="s">
        <v>98</v>
      </c>
      <c r="E276" s="26"/>
      <c r="F276" s="26"/>
    </row>
    <row r="277" spans="1:6" s="22" customFormat="1" ht="16.5" customHeight="1" hidden="1">
      <c r="A277" s="17"/>
      <c r="B277" s="23"/>
      <c r="C277" s="24" t="s">
        <v>65</v>
      </c>
      <c r="D277" s="25" t="s">
        <v>66</v>
      </c>
      <c r="E277" s="26"/>
      <c r="F277" s="26"/>
    </row>
    <row r="278" spans="1:6" s="22" customFormat="1" ht="16.5" customHeight="1" hidden="1">
      <c r="A278" s="17"/>
      <c r="B278" s="23"/>
      <c r="C278" s="24" t="s">
        <v>26</v>
      </c>
      <c r="D278" s="25" t="s">
        <v>27</v>
      </c>
      <c r="E278" s="26"/>
      <c r="F278" s="26"/>
    </row>
    <row r="279" spans="1:6" s="22" customFormat="1" ht="25.5" hidden="1">
      <c r="A279" s="27"/>
      <c r="B279" s="23"/>
      <c r="C279" s="28" t="s">
        <v>114</v>
      </c>
      <c r="D279" s="33" t="s">
        <v>115</v>
      </c>
      <c r="E279" s="26"/>
      <c r="F279" s="26"/>
    </row>
    <row r="280" spans="1:6" s="16" customFormat="1" ht="19.5" customHeight="1" hidden="1">
      <c r="A280" s="58"/>
      <c r="B280" s="30">
        <v>80104</v>
      </c>
      <c r="C280" s="29"/>
      <c r="D280" s="85" t="s">
        <v>183</v>
      </c>
      <c r="E280" s="31"/>
      <c r="F280" s="31">
        <f>F281</f>
        <v>0</v>
      </c>
    </row>
    <row r="281" spans="1:6" s="22" customFormat="1" ht="17.25" customHeight="1" hidden="1">
      <c r="A281" s="27"/>
      <c r="B281" s="18"/>
      <c r="C281" s="38" t="s">
        <v>24</v>
      </c>
      <c r="D281" s="20" t="s">
        <v>25</v>
      </c>
      <c r="E281" s="21"/>
      <c r="F281" s="21"/>
    </row>
    <row r="282" spans="1:6" s="16" customFormat="1" ht="19.5" customHeight="1" hidden="1">
      <c r="A282" s="58"/>
      <c r="B282" s="30">
        <v>80110</v>
      </c>
      <c r="C282" s="29"/>
      <c r="D282" s="30" t="s">
        <v>184</v>
      </c>
      <c r="E282" s="31"/>
      <c r="F282" s="31">
        <f>SUM(F283:F300)</f>
        <v>0</v>
      </c>
    </row>
    <row r="283" spans="1:6" s="22" customFormat="1" ht="16.5" customHeight="1" hidden="1">
      <c r="A283" s="17"/>
      <c r="B283" s="18"/>
      <c r="C283" s="19" t="s">
        <v>102</v>
      </c>
      <c r="D283" s="39" t="s">
        <v>103</v>
      </c>
      <c r="E283" s="21"/>
      <c r="F283" s="21"/>
    </row>
    <row r="284" spans="1:6" s="22" customFormat="1" ht="16.5" customHeight="1" hidden="1">
      <c r="A284" s="17"/>
      <c r="B284" s="23"/>
      <c r="C284" s="24" t="s">
        <v>12</v>
      </c>
      <c r="D284" s="25" t="s">
        <v>13</v>
      </c>
      <c r="E284" s="26"/>
      <c r="F284" s="26"/>
    </row>
    <row r="285" spans="1:6" s="22" customFormat="1" ht="16.5" customHeight="1" hidden="1">
      <c r="A285" s="17"/>
      <c r="B285" s="23"/>
      <c r="C285" s="24" t="s">
        <v>14</v>
      </c>
      <c r="D285" s="25" t="s">
        <v>15</v>
      </c>
      <c r="E285" s="26"/>
      <c r="F285" s="26"/>
    </row>
    <row r="286" spans="1:6" s="22" customFormat="1" ht="16.5" customHeight="1" hidden="1">
      <c r="A286" s="17"/>
      <c r="B286" s="23"/>
      <c r="C286" s="24" t="s">
        <v>16</v>
      </c>
      <c r="D286" s="25" t="s">
        <v>17</v>
      </c>
      <c r="E286" s="26"/>
      <c r="F286" s="26"/>
    </row>
    <row r="287" spans="1:7" s="22" customFormat="1" ht="16.5" customHeight="1" hidden="1">
      <c r="A287" s="17"/>
      <c r="B287" s="23"/>
      <c r="C287" s="24" t="s">
        <v>18</v>
      </c>
      <c r="D287" s="25" t="s">
        <v>19</v>
      </c>
      <c r="E287" s="26"/>
      <c r="F287" s="26"/>
      <c r="G287" s="101"/>
    </row>
    <row r="288" spans="1:6" s="22" customFormat="1" ht="16.5" customHeight="1" hidden="1">
      <c r="A288" s="17"/>
      <c r="B288" s="23"/>
      <c r="C288" s="24" t="s">
        <v>22</v>
      </c>
      <c r="D288" s="25" t="s">
        <v>23</v>
      </c>
      <c r="E288" s="26"/>
      <c r="F288" s="26"/>
    </row>
    <row r="289" spans="1:6" s="22" customFormat="1" ht="12.75" hidden="1">
      <c r="A289" s="17"/>
      <c r="B289" s="23"/>
      <c r="C289" s="24" t="s">
        <v>180</v>
      </c>
      <c r="D289" s="33" t="s">
        <v>181</v>
      </c>
      <c r="E289" s="26"/>
      <c r="F289" s="26"/>
    </row>
    <row r="290" spans="1:6" s="22" customFormat="1" ht="16.5" customHeight="1" hidden="1">
      <c r="A290" s="17"/>
      <c r="B290" s="23"/>
      <c r="C290" s="24" t="s">
        <v>61</v>
      </c>
      <c r="D290" s="25" t="s">
        <v>62</v>
      </c>
      <c r="E290" s="26"/>
      <c r="F290" s="26"/>
    </row>
    <row r="291" spans="1:6" s="22" customFormat="1" ht="16.5" customHeight="1" hidden="1">
      <c r="A291" s="17"/>
      <c r="B291" s="23"/>
      <c r="C291" s="24" t="s">
        <v>106</v>
      </c>
      <c r="D291" s="25" t="s">
        <v>107</v>
      </c>
      <c r="E291" s="26"/>
      <c r="F291" s="26"/>
    </row>
    <row r="292" spans="1:6" s="22" customFormat="1" ht="16.5" customHeight="1" hidden="1">
      <c r="A292" s="17"/>
      <c r="B292" s="23"/>
      <c r="C292" s="24" t="s">
        <v>24</v>
      </c>
      <c r="D292" s="25" t="s">
        <v>25</v>
      </c>
      <c r="E292" s="26"/>
      <c r="F292" s="26"/>
    </row>
    <row r="293" spans="1:6" s="22" customFormat="1" ht="16.5" customHeight="1" hidden="1">
      <c r="A293" s="17"/>
      <c r="B293" s="23"/>
      <c r="C293" s="24" t="s">
        <v>108</v>
      </c>
      <c r="D293" s="25" t="s">
        <v>109</v>
      </c>
      <c r="E293" s="26"/>
      <c r="F293" s="26"/>
    </row>
    <row r="294" spans="1:6" s="22" customFormat="1" ht="25.5" hidden="1">
      <c r="A294" s="17"/>
      <c r="B294" s="23"/>
      <c r="C294" s="24" t="s">
        <v>112</v>
      </c>
      <c r="D294" s="33" t="s">
        <v>113</v>
      </c>
      <c r="E294" s="26"/>
      <c r="F294" s="26"/>
    </row>
    <row r="295" spans="1:6" s="22" customFormat="1" ht="16.5" customHeight="1" hidden="1">
      <c r="A295" s="17"/>
      <c r="B295" s="23"/>
      <c r="C295" s="24" t="s">
        <v>97</v>
      </c>
      <c r="D295" s="25" t="s">
        <v>98</v>
      </c>
      <c r="E295" s="26"/>
      <c r="F295" s="26"/>
    </row>
    <row r="296" spans="1:6" s="22" customFormat="1" ht="16.5" customHeight="1" hidden="1">
      <c r="A296" s="17"/>
      <c r="B296" s="23"/>
      <c r="C296" s="24" t="s">
        <v>65</v>
      </c>
      <c r="D296" s="25" t="s">
        <v>66</v>
      </c>
      <c r="E296" s="26"/>
      <c r="F296" s="26"/>
    </row>
    <row r="297" spans="1:6" s="22" customFormat="1" ht="16.5" customHeight="1" hidden="1">
      <c r="A297" s="17"/>
      <c r="B297" s="23"/>
      <c r="C297" s="24" t="s">
        <v>26</v>
      </c>
      <c r="D297" s="25" t="s">
        <v>27</v>
      </c>
      <c r="E297" s="26"/>
      <c r="F297" s="26"/>
    </row>
    <row r="298" spans="1:6" s="22" customFormat="1" ht="25.5" hidden="1">
      <c r="A298" s="17"/>
      <c r="B298" s="23"/>
      <c r="C298" s="24" t="s">
        <v>114</v>
      </c>
      <c r="D298" s="33" t="s">
        <v>115</v>
      </c>
      <c r="E298" s="26"/>
      <c r="F298" s="26"/>
    </row>
    <row r="299" spans="1:6" s="22" customFormat="1" ht="25.5" hidden="1">
      <c r="A299" s="17"/>
      <c r="B299" s="23"/>
      <c r="C299" s="24" t="s">
        <v>116</v>
      </c>
      <c r="D299" s="33" t="s">
        <v>117</v>
      </c>
      <c r="E299" s="26"/>
      <c r="F299" s="26"/>
    </row>
    <row r="300" spans="1:6" s="22" customFormat="1" ht="16.5" customHeight="1" hidden="1">
      <c r="A300" s="17"/>
      <c r="B300" s="23"/>
      <c r="C300" s="28" t="s">
        <v>35</v>
      </c>
      <c r="D300" s="25" t="s">
        <v>36</v>
      </c>
      <c r="E300" s="26"/>
      <c r="F300" s="26"/>
    </row>
    <row r="301" spans="1:6" s="16" customFormat="1" ht="19.5" customHeight="1" hidden="1">
      <c r="A301" s="17"/>
      <c r="B301" s="30">
        <v>80113</v>
      </c>
      <c r="C301" s="29"/>
      <c r="D301" s="30" t="s">
        <v>185</v>
      </c>
      <c r="E301" s="31">
        <f>SUM(E302:E314)-E312</f>
        <v>0</v>
      </c>
      <c r="F301" s="31">
        <f>SUM(F302:F314)-F312</f>
        <v>0</v>
      </c>
    </row>
    <row r="302" spans="1:6" s="22" customFormat="1" ht="16.5" customHeight="1" hidden="1">
      <c r="A302" s="17"/>
      <c r="B302" s="18"/>
      <c r="C302" s="19" t="s">
        <v>12</v>
      </c>
      <c r="D302" s="20" t="s">
        <v>13</v>
      </c>
      <c r="E302" s="21"/>
      <c r="F302" s="21"/>
    </row>
    <row r="303" spans="1:6" s="22" customFormat="1" ht="16.5" customHeight="1" hidden="1">
      <c r="A303" s="17"/>
      <c r="B303" s="23"/>
      <c r="C303" s="24" t="s">
        <v>14</v>
      </c>
      <c r="D303" s="25" t="s">
        <v>15</v>
      </c>
      <c r="E303" s="26"/>
      <c r="F303" s="26"/>
    </row>
    <row r="304" spans="1:6" s="22" customFormat="1" ht="16.5" customHeight="1" hidden="1">
      <c r="A304" s="17"/>
      <c r="B304" s="23"/>
      <c r="C304" s="24" t="s">
        <v>16</v>
      </c>
      <c r="D304" s="25" t="s">
        <v>17</v>
      </c>
      <c r="E304" s="26"/>
      <c r="F304" s="26"/>
    </row>
    <row r="305" spans="1:7" s="22" customFormat="1" ht="16.5" customHeight="1" hidden="1">
      <c r="A305" s="17"/>
      <c r="B305" s="23"/>
      <c r="C305" s="24" t="s">
        <v>18</v>
      </c>
      <c r="D305" s="25" t="s">
        <v>19</v>
      </c>
      <c r="E305" s="26"/>
      <c r="F305" s="26"/>
      <c r="G305" s="101"/>
    </row>
    <row r="306" spans="1:7" s="22" customFormat="1" ht="16.5" customHeight="1" hidden="1">
      <c r="A306" s="17"/>
      <c r="B306" s="23"/>
      <c r="C306" s="24" t="s">
        <v>20</v>
      </c>
      <c r="D306" s="25" t="s">
        <v>186</v>
      </c>
      <c r="E306" s="26"/>
      <c r="F306" s="26"/>
      <c r="G306" s="101"/>
    </row>
    <row r="307" spans="1:6" s="22" customFormat="1" ht="16.5" customHeight="1" hidden="1">
      <c r="A307" s="17"/>
      <c r="B307" s="23"/>
      <c r="C307" s="24" t="s">
        <v>22</v>
      </c>
      <c r="D307" s="25" t="s">
        <v>23</v>
      </c>
      <c r="E307" s="26"/>
      <c r="F307" s="26"/>
    </row>
    <row r="308" spans="1:6" s="22" customFormat="1" ht="16.5" customHeight="1" hidden="1">
      <c r="A308" s="17"/>
      <c r="B308" s="23"/>
      <c r="C308" s="24" t="s">
        <v>70</v>
      </c>
      <c r="D308" s="25" t="s">
        <v>71</v>
      </c>
      <c r="E308" s="26"/>
      <c r="F308" s="26"/>
    </row>
    <row r="309" spans="1:6" s="22" customFormat="1" ht="16.5" customHeight="1" hidden="1">
      <c r="A309" s="17"/>
      <c r="B309" s="23"/>
      <c r="C309" s="24" t="s">
        <v>24</v>
      </c>
      <c r="D309" s="25" t="s">
        <v>25</v>
      </c>
      <c r="E309" s="26"/>
      <c r="F309" s="26"/>
    </row>
    <row r="310" spans="1:6" s="22" customFormat="1" ht="16.5" customHeight="1" hidden="1">
      <c r="A310" s="40"/>
      <c r="B310" s="69"/>
      <c r="C310" s="70" t="s">
        <v>97</v>
      </c>
      <c r="D310" s="71" t="s">
        <v>98</v>
      </c>
      <c r="E310" s="72"/>
      <c r="F310" s="72"/>
    </row>
    <row r="311" spans="1:6" s="22" customFormat="1" ht="8.25" customHeight="1" hidden="1">
      <c r="A311" s="45"/>
      <c r="B311" s="46"/>
      <c r="C311" s="47"/>
      <c r="D311" s="48"/>
      <c r="E311" s="49"/>
      <c r="F311" s="49"/>
    </row>
    <row r="312" spans="1:6" s="6" customFormat="1" ht="7.5" customHeight="1" hidden="1">
      <c r="A312" s="50">
        <v>1</v>
      </c>
      <c r="B312" s="50">
        <v>2</v>
      </c>
      <c r="C312" s="50">
        <v>3</v>
      </c>
      <c r="D312" s="50">
        <v>4</v>
      </c>
      <c r="E312" s="50">
        <v>5</v>
      </c>
      <c r="F312" s="50">
        <v>6</v>
      </c>
    </row>
    <row r="313" spans="1:6" s="22" customFormat="1" ht="16.5" customHeight="1" hidden="1">
      <c r="A313" s="17"/>
      <c r="B313" s="23"/>
      <c r="C313" s="24" t="s">
        <v>65</v>
      </c>
      <c r="D313" s="25" t="s">
        <v>66</v>
      </c>
      <c r="E313" s="26"/>
      <c r="F313" s="26"/>
    </row>
    <row r="314" spans="1:6" s="22" customFormat="1" ht="16.5" customHeight="1" hidden="1">
      <c r="A314" s="17"/>
      <c r="B314" s="23"/>
      <c r="C314" s="28" t="s">
        <v>26</v>
      </c>
      <c r="D314" s="25" t="s">
        <v>27</v>
      </c>
      <c r="E314" s="26"/>
      <c r="F314" s="26"/>
    </row>
    <row r="315" spans="1:6" s="16" customFormat="1" ht="19.5" customHeight="1" hidden="1">
      <c r="A315" s="17"/>
      <c r="B315" s="30">
        <v>80146</v>
      </c>
      <c r="C315" s="29"/>
      <c r="D315" s="30" t="s">
        <v>187</v>
      </c>
      <c r="E315" s="31">
        <f>E316</f>
        <v>0</v>
      </c>
      <c r="F315" s="31">
        <f>F316</f>
        <v>0</v>
      </c>
    </row>
    <row r="316" spans="1:6" s="22" customFormat="1" ht="19.5" customHeight="1" hidden="1">
      <c r="A316" s="17"/>
      <c r="B316" s="18"/>
      <c r="C316" s="38" t="s">
        <v>24</v>
      </c>
      <c r="D316" s="20" t="s">
        <v>25</v>
      </c>
      <c r="E316" s="21"/>
      <c r="F316" s="21"/>
    </row>
    <row r="317" spans="1:6" s="16" customFormat="1" ht="19.5" customHeight="1" hidden="1">
      <c r="A317" s="151"/>
      <c r="B317" s="30">
        <v>80195</v>
      </c>
      <c r="C317" s="594" t="s">
        <v>48</v>
      </c>
      <c r="D317" s="597"/>
      <c r="E317" s="31">
        <f>E318</f>
        <v>0</v>
      </c>
      <c r="F317" s="31">
        <f>F318</f>
        <v>0</v>
      </c>
    </row>
    <row r="318" spans="1:6" s="22" customFormat="1" ht="25.5" hidden="1">
      <c r="A318" s="151"/>
      <c r="B318" s="146"/>
      <c r="C318" s="99" t="s">
        <v>204</v>
      </c>
      <c r="D318" s="203" t="s">
        <v>205</v>
      </c>
      <c r="E318" s="100"/>
      <c r="F318" s="100"/>
    </row>
    <row r="319" spans="1:6" s="16" customFormat="1" ht="30.75" customHeight="1" hidden="1" thickBot="1">
      <c r="A319" s="144"/>
      <c r="B319" s="167"/>
      <c r="C319" s="242"/>
      <c r="D319" s="620" t="s">
        <v>392</v>
      </c>
      <c r="E319" s="620"/>
      <c r="F319" s="621"/>
    </row>
    <row r="320" spans="1:6" s="11" customFormat="1" ht="19.5" customHeight="1" hidden="1" thickBot="1">
      <c r="A320" s="390">
        <v>851</v>
      </c>
      <c r="B320" s="9"/>
      <c r="C320" s="9"/>
      <c r="D320" s="9" t="s">
        <v>188</v>
      </c>
      <c r="E320" s="10">
        <f>E321</f>
        <v>0</v>
      </c>
      <c r="F320" s="10">
        <f>F321+F327+F329</f>
        <v>0</v>
      </c>
    </row>
    <row r="321" spans="1:6" s="16" customFormat="1" ht="19.5" customHeight="1" hidden="1">
      <c r="A321" s="58"/>
      <c r="B321" s="14">
        <v>85121</v>
      </c>
      <c r="C321" s="13"/>
      <c r="D321" s="14" t="s">
        <v>189</v>
      </c>
      <c r="E321" s="15">
        <f>SUM(E322:E323)</f>
        <v>0</v>
      </c>
      <c r="F321" s="15">
        <f>SUM(F324:F326)</f>
        <v>0</v>
      </c>
    </row>
    <row r="322" spans="1:6" s="16" customFormat="1" ht="38.25" hidden="1">
      <c r="A322" s="67"/>
      <c r="B322" s="102"/>
      <c r="C322" s="19" t="s">
        <v>190</v>
      </c>
      <c r="D322" s="39" t="s">
        <v>69</v>
      </c>
      <c r="E322" s="37"/>
      <c r="F322" s="21"/>
    </row>
    <row r="323" spans="1:6" s="22" customFormat="1" ht="38.25" hidden="1">
      <c r="A323" s="17"/>
      <c r="B323" s="32"/>
      <c r="C323" s="32">
        <v>6298</v>
      </c>
      <c r="D323" s="33" t="s">
        <v>34</v>
      </c>
      <c r="E323" s="34"/>
      <c r="F323" s="26"/>
    </row>
    <row r="324" spans="1:6" s="22" customFormat="1" ht="38.25" hidden="1">
      <c r="A324" s="17"/>
      <c r="B324" s="23"/>
      <c r="C324" s="24" t="s">
        <v>191</v>
      </c>
      <c r="D324" s="33" t="s">
        <v>192</v>
      </c>
      <c r="E324" s="26"/>
      <c r="F324" s="26"/>
    </row>
    <row r="325" spans="1:6" s="22" customFormat="1" ht="16.5" customHeight="1" hidden="1">
      <c r="A325" s="17"/>
      <c r="B325" s="23"/>
      <c r="C325" s="24" t="s">
        <v>37</v>
      </c>
      <c r="D325" s="33" t="s">
        <v>36</v>
      </c>
      <c r="E325" s="26"/>
      <c r="F325" s="26"/>
    </row>
    <row r="326" spans="1:6" s="22" customFormat="1" ht="16.5" customHeight="1" hidden="1">
      <c r="A326" s="27"/>
      <c r="B326" s="23"/>
      <c r="C326" s="28" t="s">
        <v>120</v>
      </c>
      <c r="D326" s="33" t="s">
        <v>36</v>
      </c>
      <c r="E326" s="26"/>
      <c r="F326" s="26"/>
    </row>
    <row r="327" spans="1:6" s="16" customFormat="1" ht="19.5" customHeight="1" hidden="1">
      <c r="A327" s="58"/>
      <c r="B327" s="30">
        <v>85153</v>
      </c>
      <c r="C327" s="29"/>
      <c r="D327" s="30" t="s">
        <v>193</v>
      </c>
      <c r="E327" s="31">
        <f>E328</f>
        <v>0</v>
      </c>
      <c r="F327" s="31">
        <f>F328</f>
        <v>0</v>
      </c>
    </row>
    <row r="328" spans="1:6" s="16" customFormat="1" ht="20.25" customHeight="1" hidden="1">
      <c r="A328" s="86"/>
      <c r="B328" s="102"/>
      <c r="C328" s="38" t="s">
        <v>24</v>
      </c>
      <c r="D328" s="39" t="s">
        <v>25</v>
      </c>
      <c r="E328" s="21"/>
      <c r="F328" s="21"/>
    </row>
    <row r="329" spans="1:6" s="16" customFormat="1" ht="19.5" customHeight="1" hidden="1">
      <c r="A329" s="86"/>
      <c r="B329" s="30">
        <v>85154</v>
      </c>
      <c r="C329" s="29"/>
      <c r="D329" s="30" t="s">
        <v>194</v>
      </c>
      <c r="E329" s="31">
        <f>E336</f>
        <v>0</v>
      </c>
      <c r="F329" s="31">
        <f>SUM(F330:F337)</f>
        <v>0</v>
      </c>
    </row>
    <row r="330" spans="1:6" s="16" customFormat="1" ht="38.25" hidden="1">
      <c r="A330" s="86"/>
      <c r="B330" s="102"/>
      <c r="C330" s="103" t="s">
        <v>195</v>
      </c>
      <c r="D330" s="104" t="s">
        <v>196</v>
      </c>
      <c r="E330" s="105"/>
      <c r="F330" s="106"/>
    </row>
    <row r="331" spans="1:6" s="16" customFormat="1" ht="25.5" hidden="1">
      <c r="A331" s="86"/>
      <c r="B331" s="107"/>
      <c r="C331" s="108" t="s">
        <v>197</v>
      </c>
      <c r="D331" s="109" t="s">
        <v>198</v>
      </c>
      <c r="E331" s="110"/>
      <c r="F331" s="111"/>
    </row>
    <row r="332" spans="1:6" s="16" customFormat="1" ht="17.25" customHeight="1" hidden="1">
      <c r="A332" s="86"/>
      <c r="B332" s="107"/>
      <c r="C332" s="108" t="s">
        <v>20</v>
      </c>
      <c r="D332" s="109" t="s">
        <v>21</v>
      </c>
      <c r="E332" s="110"/>
      <c r="F332" s="111"/>
    </row>
    <row r="333" spans="1:6" s="16" customFormat="1" ht="17.25" customHeight="1" hidden="1">
      <c r="A333" s="86"/>
      <c r="B333" s="107"/>
      <c r="C333" s="108" t="s">
        <v>22</v>
      </c>
      <c r="D333" s="109" t="s">
        <v>23</v>
      </c>
      <c r="E333" s="110"/>
      <c r="F333" s="111"/>
    </row>
    <row r="334" spans="1:6" s="16" customFormat="1" ht="17.25" customHeight="1" hidden="1">
      <c r="A334" s="86"/>
      <c r="B334" s="107"/>
      <c r="C334" s="108" t="s">
        <v>95</v>
      </c>
      <c r="D334" s="109" t="s">
        <v>96</v>
      </c>
      <c r="E334" s="110"/>
      <c r="F334" s="111"/>
    </row>
    <row r="335" spans="1:6" s="16" customFormat="1" ht="17.25" customHeight="1" hidden="1">
      <c r="A335" s="86"/>
      <c r="B335" s="107"/>
      <c r="C335" s="108" t="s">
        <v>61</v>
      </c>
      <c r="D335" s="109" t="s">
        <v>62</v>
      </c>
      <c r="E335" s="110"/>
      <c r="F335" s="111"/>
    </row>
    <row r="336" spans="1:6" s="16" customFormat="1" ht="17.25" customHeight="1" hidden="1">
      <c r="A336" s="86"/>
      <c r="B336" s="112"/>
      <c r="C336" s="24" t="s">
        <v>24</v>
      </c>
      <c r="D336" s="36" t="s">
        <v>25</v>
      </c>
      <c r="E336" s="34"/>
      <c r="F336" s="34"/>
    </row>
    <row r="337" spans="1:6" s="16" customFormat="1" ht="17.25" customHeight="1" hidden="1">
      <c r="A337" s="58"/>
      <c r="B337" s="102"/>
      <c r="C337" s="38" t="s">
        <v>97</v>
      </c>
      <c r="D337" s="39" t="s">
        <v>98</v>
      </c>
      <c r="E337" s="21"/>
      <c r="F337" s="21"/>
    </row>
    <row r="338" spans="1:6" s="16" customFormat="1" ht="40.5" customHeight="1" hidden="1" thickBot="1">
      <c r="A338" s="144"/>
      <c r="B338" s="141"/>
      <c r="C338" s="191"/>
      <c r="D338" s="626" t="s">
        <v>250</v>
      </c>
      <c r="E338" s="626"/>
      <c r="F338" s="627"/>
    </row>
    <row r="339" spans="1:7" s="11" customFormat="1" ht="21" customHeight="1" thickBot="1">
      <c r="A339" s="387">
        <v>852</v>
      </c>
      <c r="B339" s="612" t="s">
        <v>199</v>
      </c>
      <c r="C339" s="613"/>
      <c r="D339" s="614"/>
      <c r="E339" s="398">
        <f>E340+E342+E346+E350+E354+E361+E366+E363</f>
        <v>83494.87</v>
      </c>
      <c r="F339" s="398">
        <f>F340+F342+F346+F350+F354+F361+F366+F363</f>
        <v>65494.87</v>
      </c>
      <c r="G339" s="57">
        <f>E339-F339</f>
        <v>17999.999999999993</v>
      </c>
    </row>
    <row r="340" spans="1:7" s="16" customFormat="1" ht="21.75" customHeight="1" hidden="1">
      <c r="A340" s="144"/>
      <c r="B340" s="55">
        <v>85202</v>
      </c>
      <c r="C340" s="622" t="s">
        <v>200</v>
      </c>
      <c r="D340" s="623"/>
      <c r="E340" s="399">
        <f>E341</f>
        <v>0</v>
      </c>
      <c r="F340" s="56">
        <f>F341</f>
        <v>0</v>
      </c>
      <c r="G340" s="114"/>
    </row>
    <row r="341" spans="1:6" s="22" customFormat="1" ht="42.75" customHeight="1" hidden="1">
      <c r="A341" s="151"/>
      <c r="B341" s="164"/>
      <c r="C341" s="155" t="s">
        <v>201</v>
      </c>
      <c r="D341" s="39" t="s">
        <v>202</v>
      </c>
      <c r="E341" s="192"/>
      <c r="F341" s="21"/>
    </row>
    <row r="342" spans="1:6" s="16" customFormat="1" ht="29.25" customHeight="1" hidden="1">
      <c r="A342" s="144"/>
      <c r="B342" s="30">
        <v>85212</v>
      </c>
      <c r="C342" s="619" t="s">
        <v>203</v>
      </c>
      <c r="D342" s="616"/>
      <c r="E342" s="31">
        <f>SUM(E343:E345)</f>
        <v>0</v>
      </c>
      <c r="F342" s="31">
        <f>SUM(F343:F345)</f>
        <v>0</v>
      </c>
    </row>
    <row r="343" spans="1:6" s="22" customFormat="1" ht="42.75" customHeight="1" hidden="1">
      <c r="A343" s="151"/>
      <c r="B343" s="164"/>
      <c r="C343" s="99" t="s">
        <v>88</v>
      </c>
      <c r="D343" s="43" t="s">
        <v>89</v>
      </c>
      <c r="E343" s="397"/>
      <c r="F343" s="44"/>
    </row>
    <row r="344" spans="1:6" s="16" customFormat="1" ht="30.75" customHeight="1" hidden="1">
      <c r="A344" s="144"/>
      <c r="B344" s="141"/>
      <c r="C344" s="242"/>
      <c r="D344" s="620" t="s">
        <v>454</v>
      </c>
      <c r="E344" s="620"/>
      <c r="F344" s="621"/>
    </row>
    <row r="345" spans="1:6" s="22" customFormat="1" ht="38.25" hidden="1">
      <c r="A345" s="151"/>
      <c r="B345" s="164"/>
      <c r="C345" s="99" t="s">
        <v>90</v>
      </c>
      <c r="D345" s="36" t="s">
        <v>91</v>
      </c>
      <c r="E345" s="195"/>
      <c r="F345" s="26"/>
    </row>
    <row r="346" spans="1:6" s="16" customFormat="1" ht="55.5" customHeight="1" hidden="1">
      <c r="A346" s="144"/>
      <c r="B346" s="30">
        <v>85213</v>
      </c>
      <c r="C346" s="619" t="s">
        <v>460</v>
      </c>
      <c r="D346" s="616"/>
      <c r="E346" s="31">
        <f>E347+E348</f>
        <v>0</v>
      </c>
      <c r="F346" s="31">
        <f>F347</f>
        <v>0</v>
      </c>
    </row>
    <row r="347" spans="1:6" s="22" customFormat="1" ht="39.75" customHeight="1" hidden="1">
      <c r="A347" s="151"/>
      <c r="B347" s="164"/>
      <c r="C347" s="99" t="s">
        <v>88</v>
      </c>
      <c r="D347" s="203" t="s">
        <v>89</v>
      </c>
      <c r="E347" s="199"/>
      <c r="F347" s="100"/>
    </row>
    <row r="348" spans="1:6" s="22" customFormat="1" ht="25.5" hidden="1">
      <c r="A348" s="151"/>
      <c r="B348" s="164"/>
      <c r="C348" s="99" t="s">
        <v>204</v>
      </c>
      <c r="D348" s="203" t="s">
        <v>205</v>
      </c>
      <c r="E348" s="100"/>
      <c r="F348" s="100"/>
    </row>
    <row r="349" spans="1:6" s="16" customFormat="1" ht="30.75" customHeight="1" hidden="1">
      <c r="A349" s="144"/>
      <c r="B349" s="141"/>
      <c r="C349" s="242"/>
      <c r="D349" s="620" t="s">
        <v>470</v>
      </c>
      <c r="E349" s="620"/>
      <c r="F349" s="621"/>
    </row>
    <row r="350" spans="1:6" s="16" customFormat="1" ht="29.25" customHeight="1">
      <c r="A350" s="144"/>
      <c r="B350" s="30">
        <v>85214</v>
      </c>
      <c r="C350" s="619" t="s">
        <v>461</v>
      </c>
      <c r="D350" s="616"/>
      <c r="E350" s="31">
        <f>SUM(E351:E352)</f>
        <v>18000</v>
      </c>
      <c r="F350" s="31">
        <f>SUM(F351:F352)</f>
        <v>0</v>
      </c>
    </row>
    <row r="351" spans="1:6" s="22" customFormat="1" ht="41.25" customHeight="1" hidden="1">
      <c r="A351" s="151"/>
      <c r="B351" s="164"/>
      <c r="C351" s="99" t="s">
        <v>88</v>
      </c>
      <c r="D351" s="203" t="s">
        <v>89</v>
      </c>
      <c r="E351" s="100"/>
      <c r="F351" s="100"/>
    </row>
    <row r="352" spans="1:6" s="22" customFormat="1" ht="25.5">
      <c r="A352" s="151"/>
      <c r="B352" s="164"/>
      <c r="C352" s="99" t="s">
        <v>204</v>
      </c>
      <c r="D352" s="203" t="s">
        <v>205</v>
      </c>
      <c r="E352" s="100">
        <f>1000+17000</f>
        <v>18000</v>
      </c>
      <c r="F352" s="100"/>
    </row>
    <row r="353" spans="1:6" s="16" customFormat="1" ht="14.25" customHeight="1">
      <c r="A353" s="144"/>
      <c r="B353" s="141"/>
      <c r="C353" s="242"/>
      <c r="D353" s="620" t="s">
        <v>525</v>
      </c>
      <c r="E353" s="620"/>
      <c r="F353" s="621"/>
    </row>
    <row r="354" spans="1:6" s="16" customFormat="1" ht="17.25" customHeight="1">
      <c r="A354" s="144"/>
      <c r="B354" s="30">
        <v>85219</v>
      </c>
      <c r="C354" s="594" t="s">
        <v>206</v>
      </c>
      <c r="D354" s="597"/>
      <c r="E354" s="194">
        <f>SUM(E356:E359)</f>
        <v>65494.87</v>
      </c>
      <c r="F354" s="194">
        <f>F359+F358</f>
        <v>65494.87</v>
      </c>
    </row>
    <row r="355" spans="1:6" s="16" customFormat="1" ht="13.5" customHeight="1">
      <c r="A355" s="144"/>
      <c r="B355" s="141"/>
      <c r="C355" s="626" t="s">
        <v>503</v>
      </c>
      <c r="D355" s="626"/>
      <c r="E355" s="626"/>
      <c r="F355" s="627"/>
    </row>
    <row r="356" spans="1:6" s="22" customFormat="1" ht="25.5">
      <c r="A356" s="151"/>
      <c r="B356" s="164"/>
      <c r="C356" s="176" t="s">
        <v>487</v>
      </c>
      <c r="D356" s="174" t="s">
        <v>489</v>
      </c>
      <c r="E356" s="199">
        <v>62201.83</v>
      </c>
      <c r="F356" s="199"/>
    </row>
    <row r="357" spans="1:6" s="22" customFormat="1" ht="25.5">
      <c r="A357" s="151"/>
      <c r="B357" s="164"/>
      <c r="C357" s="176" t="s">
        <v>488</v>
      </c>
      <c r="D357" s="174" t="s">
        <v>489</v>
      </c>
      <c r="E357" s="199">
        <v>3293.04</v>
      </c>
      <c r="F357" s="199"/>
    </row>
    <row r="358" spans="1:6" s="22" customFormat="1" ht="36" customHeight="1">
      <c r="A358" s="151"/>
      <c r="B358" s="164"/>
      <c r="C358" s="176" t="s">
        <v>386</v>
      </c>
      <c r="D358" s="569" t="s">
        <v>89</v>
      </c>
      <c r="E358" s="199"/>
      <c r="F358" s="199">
        <v>62201.83</v>
      </c>
    </row>
    <row r="359" spans="1:6" s="22" customFormat="1" ht="36.75" customHeight="1" thickBot="1">
      <c r="A359" s="151"/>
      <c r="B359" s="164"/>
      <c r="C359" s="176" t="s">
        <v>387</v>
      </c>
      <c r="D359" s="569" t="s">
        <v>89</v>
      </c>
      <c r="E359" s="199"/>
      <c r="F359" s="199">
        <v>3293.04</v>
      </c>
    </row>
    <row r="360" spans="1:6" s="16" customFormat="1" ht="21" customHeight="1" hidden="1">
      <c r="A360" s="144"/>
      <c r="B360" s="141"/>
      <c r="C360" s="242"/>
      <c r="D360" s="626" t="s">
        <v>385</v>
      </c>
      <c r="E360" s="626"/>
      <c r="F360" s="627"/>
    </row>
    <row r="361" spans="1:6" s="16" customFormat="1" ht="28.5" hidden="1">
      <c r="A361" s="151"/>
      <c r="B361" s="30">
        <v>85228</v>
      </c>
      <c r="C361" s="386"/>
      <c r="D361" s="85" t="s">
        <v>207</v>
      </c>
      <c r="E361" s="31">
        <f>E362</f>
        <v>0</v>
      </c>
      <c r="F361" s="31">
        <f>F362</f>
        <v>0</v>
      </c>
    </row>
    <row r="362" spans="1:6" s="22" customFormat="1" ht="18" customHeight="1" hidden="1">
      <c r="A362" s="151"/>
      <c r="B362" s="164"/>
      <c r="C362" s="155" t="s">
        <v>208</v>
      </c>
      <c r="D362" s="39" t="s">
        <v>209</v>
      </c>
      <c r="E362" s="21"/>
      <c r="F362" s="21"/>
    </row>
    <row r="363" spans="1:6" s="16" customFormat="1" ht="21" customHeight="1" hidden="1">
      <c r="A363" s="151"/>
      <c r="B363" s="30">
        <v>85278</v>
      </c>
      <c r="C363" s="619" t="s">
        <v>383</v>
      </c>
      <c r="D363" s="616"/>
      <c r="E363" s="31">
        <f>E364</f>
        <v>0</v>
      </c>
      <c r="F363" s="31">
        <f>F364</f>
        <v>0</v>
      </c>
    </row>
    <row r="364" spans="1:6" s="22" customFormat="1" ht="41.25" customHeight="1" hidden="1">
      <c r="A364" s="151"/>
      <c r="B364" s="164"/>
      <c r="C364" s="99" t="s">
        <v>88</v>
      </c>
      <c r="D364" s="203" t="s">
        <v>89</v>
      </c>
      <c r="E364" s="100"/>
      <c r="F364" s="100"/>
    </row>
    <row r="365" spans="1:6" s="16" customFormat="1" ht="24.75" customHeight="1" hidden="1">
      <c r="A365" s="144"/>
      <c r="B365" s="167"/>
      <c r="C365" s="242"/>
      <c r="D365" s="620" t="s">
        <v>469</v>
      </c>
      <c r="E365" s="620"/>
      <c r="F365" s="621"/>
    </row>
    <row r="366" spans="1:6" s="16" customFormat="1" ht="21" customHeight="1" hidden="1">
      <c r="A366" s="151"/>
      <c r="B366" s="30">
        <v>85295</v>
      </c>
      <c r="C366" s="619" t="s">
        <v>48</v>
      </c>
      <c r="D366" s="616"/>
      <c r="E366" s="31">
        <f>E367</f>
        <v>0</v>
      </c>
      <c r="F366" s="31">
        <f>F367</f>
        <v>0</v>
      </c>
    </row>
    <row r="367" spans="1:6" s="22" customFormat="1" ht="25.5" hidden="1">
      <c r="A367" s="151"/>
      <c r="B367" s="164"/>
      <c r="C367" s="99" t="s">
        <v>204</v>
      </c>
      <c r="D367" s="59" t="s">
        <v>205</v>
      </c>
      <c r="E367" s="37"/>
      <c r="F367" s="21"/>
    </row>
    <row r="368" spans="1:6" s="16" customFormat="1" ht="27.75" customHeight="1" hidden="1" thickBot="1">
      <c r="A368" s="144"/>
      <c r="B368" s="141"/>
      <c r="C368" s="142"/>
      <c r="D368" s="604" t="s">
        <v>455</v>
      </c>
      <c r="E368" s="604"/>
      <c r="F368" s="595"/>
    </row>
    <row r="369" spans="1:6" s="117" customFormat="1" ht="27.75" customHeight="1" hidden="1" thickBot="1">
      <c r="A369" s="394">
        <v>853</v>
      </c>
      <c r="B369" s="609" t="s">
        <v>384</v>
      </c>
      <c r="C369" s="610"/>
      <c r="D369" s="611"/>
      <c r="E369" s="396">
        <f>E370</f>
        <v>0</v>
      </c>
      <c r="F369" s="178">
        <f>F370</f>
        <v>0</v>
      </c>
    </row>
    <row r="370" spans="1:6" s="22" customFormat="1" ht="23.25" customHeight="1" hidden="1">
      <c r="A370" s="151"/>
      <c r="B370" s="83">
        <v>85395</v>
      </c>
      <c r="C370" s="601" t="s">
        <v>48</v>
      </c>
      <c r="D370" s="618"/>
      <c r="E370" s="397">
        <f>E371</f>
        <v>0</v>
      </c>
      <c r="F370" s="44">
        <f>F371</f>
        <v>0</v>
      </c>
    </row>
    <row r="371" spans="1:6" s="22" customFormat="1" ht="27.75" customHeight="1" hidden="1" thickBot="1">
      <c r="A371" s="151"/>
      <c r="B371" s="164"/>
      <c r="C371" s="395"/>
      <c r="D371" s="39"/>
      <c r="E371" s="192"/>
      <c r="F371" s="21"/>
    </row>
    <row r="372" spans="1:6" s="117" customFormat="1" ht="22.5" customHeight="1" thickBot="1">
      <c r="A372" s="394">
        <v>854</v>
      </c>
      <c r="B372" s="609" t="s">
        <v>210</v>
      </c>
      <c r="C372" s="610"/>
      <c r="D372" s="611"/>
      <c r="E372" s="116">
        <f>E373</f>
        <v>51233</v>
      </c>
      <c r="F372" s="178">
        <f>F373</f>
        <v>2412</v>
      </c>
    </row>
    <row r="373" spans="1:6" s="22" customFormat="1" ht="17.25" customHeight="1">
      <c r="A373" s="151"/>
      <c r="B373" s="83">
        <v>85415</v>
      </c>
      <c r="C373" s="601" t="s">
        <v>246</v>
      </c>
      <c r="D373" s="618"/>
      <c r="E373" s="44">
        <f>E374</f>
        <v>51233</v>
      </c>
      <c r="F373" s="44">
        <f>F374</f>
        <v>2412</v>
      </c>
    </row>
    <row r="374" spans="1:6" s="22" customFormat="1" ht="25.5">
      <c r="A374" s="151"/>
      <c r="B374" s="164"/>
      <c r="C374" s="99" t="s">
        <v>204</v>
      </c>
      <c r="D374" s="203" t="s">
        <v>205</v>
      </c>
      <c r="E374" s="100">
        <v>51233</v>
      </c>
      <c r="F374" s="100">
        <v>2412</v>
      </c>
    </row>
    <row r="375" spans="1:6" s="22" customFormat="1" ht="23.25" customHeight="1">
      <c r="A375" s="151"/>
      <c r="B375" s="164"/>
      <c r="C375" s="554"/>
      <c r="D375" s="230" t="s">
        <v>519</v>
      </c>
      <c r="E375" s="374">
        <v>51233</v>
      </c>
      <c r="F375" s="555"/>
    </row>
    <row r="376" spans="1:6" s="16" customFormat="1" ht="26.25" customHeight="1" thickBot="1">
      <c r="A376" s="144"/>
      <c r="B376" s="141"/>
      <c r="C376" s="592" t="s">
        <v>523</v>
      </c>
      <c r="D376" s="593"/>
      <c r="E376" s="556"/>
      <c r="F376" s="557">
        <v>2412</v>
      </c>
    </row>
    <row r="377" spans="1:6" s="117" customFormat="1" ht="30.75" hidden="1" thickBot="1">
      <c r="A377" s="51">
        <v>900</v>
      </c>
      <c r="B377" s="51"/>
      <c r="C377" s="476"/>
      <c r="D377" s="74" t="s">
        <v>211</v>
      </c>
      <c r="E377" s="116">
        <f>E378</f>
        <v>0</v>
      </c>
      <c r="F377" s="116">
        <f>F378+F380+F383+F385+F387</f>
        <v>0</v>
      </c>
    </row>
    <row r="378" spans="1:6" s="22" customFormat="1" ht="19.5" customHeight="1" hidden="1">
      <c r="A378" s="73"/>
      <c r="B378" s="118">
        <v>90001</v>
      </c>
      <c r="C378" s="90"/>
      <c r="D378" s="91" t="s">
        <v>212</v>
      </c>
      <c r="E378" s="119">
        <f>E379</f>
        <v>0</v>
      </c>
      <c r="F378" s="119">
        <f>F379</f>
        <v>0</v>
      </c>
    </row>
    <row r="379" spans="1:6" s="22" customFormat="1" ht="18" customHeight="1" hidden="1">
      <c r="A379" s="27"/>
      <c r="B379" s="68"/>
      <c r="C379" s="68">
        <v>4260</v>
      </c>
      <c r="D379" s="39" t="s">
        <v>62</v>
      </c>
      <c r="E379" s="21"/>
      <c r="F379" s="21"/>
    </row>
    <row r="380" spans="1:6" s="22" customFormat="1" ht="19.5" customHeight="1" hidden="1">
      <c r="A380" s="27"/>
      <c r="B380" s="120">
        <v>90002</v>
      </c>
      <c r="C380" s="99"/>
      <c r="D380" s="75" t="s">
        <v>213</v>
      </c>
      <c r="E380" s="121">
        <f>E382</f>
        <v>0</v>
      </c>
      <c r="F380" s="121">
        <f>SUM(F381:F382)</f>
        <v>0</v>
      </c>
    </row>
    <row r="381" spans="1:6" s="22" customFormat="1" ht="18" customHeight="1" hidden="1">
      <c r="A381" s="27"/>
      <c r="B381" s="68"/>
      <c r="C381" s="68">
        <v>4300</v>
      </c>
      <c r="D381" s="39" t="s">
        <v>25</v>
      </c>
      <c r="E381" s="21"/>
      <c r="F381" s="21"/>
    </row>
    <row r="382" spans="1:6" s="22" customFormat="1" ht="12.75" hidden="1">
      <c r="A382" s="27"/>
      <c r="B382" s="32"/>
      <c r="C382" s="32">
        <v>6060</v>
      </c>
      <c r="D382" s="33" t="s">
        <v>119</v>
      </c>
      <c r="E382" s="26"/>
      <c r="F382" s="26"/>
    </row>
    <row r="383" spans="1:6" s="22" customFormat="1" ht="14.25" hidden="1">
      <c r="A383" s="27"/>
      <c r="B383" s="120">
        <v>90005</v>
      </c>
      <c r="C383" s="99"/>
      <c r="D383" s="75" t="s">
        <v>214</v>
      </c>
      <c r="E383" s="121">
        <f>E384</f>
        <v>0</v>
      </c>
      <c r="F383" s="121">
        <f>F384</f>
        <v>0</v>
      </c>
    </row>
    <row r="384" spans="1:6" s="22" customFormat="1" ht="18" customHeight="1" hidden="1">
      <c r="A384" s="27"/>
      <c r="B384" s="68"/>
      <c r="C384" s="68">
        <v>4430</v>
      </c>
      <c r="D384" s="39" t="s">
        <v>66</v>
      </c>
      <c r="E384" s="21"/>
      <c r="F384" s="21"/>
    </row>
    <row r="385" spans="1:6" s="22" customFormat="1" ht="19.5" customHeight="1" hidden="1">
      <c r="A385" s="27"/>
      <c r="B385" s="120">
        <v>90015</v>
      </c>
      <c r="C385" s="99"/>
      <c r="D385" s="75" t="s">
        <v>215</v>
      </c>
      <c r="E385" s="121">
        <f>E386</f>
        <v>0</v>
      </c>
      <c r="F385" s="121">
        <f>F386</f>
        <v>0</v>
      </c>
    </row>
    <row r="386" spans="1:6" s="22" customFormat="1" ht="18" customHeight="1" hidden="1">
      <c r="A386" s="27"/>
      <c r="B386" s="68"/>
      <c r="C386" s="68">
        <v>4260</v>
      </c>
      <c r="D386" s="39" t="s">
        <v>62</v>
      </c>
      <c r="E386" s="21"/>
      <c r="F386" s="21"/>
    </row>
    <row r="387" spans="1:6" s="22" customFormat="1" ht="19.5" customHeight="1" hidden="1">
      <c r="A387" s="27"/>
      <c r="B387" s="120">
        <v>90095</v>
      </c>
      <c r="C387" s="99"/>
      <c r="D387" s="75" t="s">
        <v>48</v>
      </c>
      <c r="E387" s="121">
        <f>E388</f>
        <v>0</v>
      </c>
      <c r="F387" s="121">
        <f>F388</f>
        <v>0</v>
      </c>
    </row>
    <row r="388" spans="1:6" s="22" customFormat="1" ht="18" customHeight="1" hidden="1" thickBot="1">
      <c r="A388" s="17"/>
      <c r="B388" s="68"/>
      <c r="C388" s="68">
        <v>4300</v>
      </c>
      <c r="D388" s="39" t="s">
        <v>25</v>
      </c>
      <c r="E388" s="21"/>
      <c r="F388" s="21"/>
    </row>
    <row r="389" spans="1:6" s="117" customFormat="1" ht="21.75" customHeight="1" thickBot="1">
      <c r="A389" s="394">
        <v>921</v>
      </c>
      <c r="B389" s="609" t="s">
        <v>216</v>
      </c>
      <c r="C389" s="610"/>
      <c r="D389" s="611"/>
      <c r="E389" s="116">
        <f>E390+E400</f>
        <v>25000</v>
      </c>
      <c r="F389" s="178">
        <f>F390+F400+F406</f>
        <v>25000</v>
      </c>
    </row>
    <row r="390" spans="1:6" s="22" customFormat="1" ht="19.5" customHeight="1">
      <c r="A390" s="151"/>
      <c r="B390" s="83">
        <v>92109</v>
      </c>
      <c r="C390" s="622" t="s">
        <v>217</v>
      </c>
      <c r="D390" s="623"/>
      <c r="E390" s="44">
        <f>E391</f>
        <v>25000</v>
      </c>
      <c r="F390" s="44">
        <f>F393</f>
        <v>25000</v>
      </c>
    </row>
    <row r="391" spans="1:6" s="22" customFormat="1" ht="38.25">
      <c r="A391" s="151"/>
      <c r="B391" s="161"/>
      <c r="C391" s="176" t="s">
        <v>501</v>
      </c>
      <c r="D391" s="174" t="s">
        <v>502</v>
      </c>
      <c r="E391" s="44">
        <v>25000</v>
      </c>
      <c r="F391" s="44"/>
    </row>
    <row r="392" spans="1:6" s="16" customFormat="1" ht="15.75" customHeight="1">
      <c r="A392" s="144"/>
      <c r="B392" s="141"/>
      <c r="C392" s="142"/>
      <c r="D392" s="143" t="s">
        <v>351</v>
      </c>
      <c r="E392" s="520" t="s">
        <v>491</v>
      </c>
      <c r="F392" s="520"/>
    </row>
    <row r="393" spans="1:6" s="22" customFormat="1" ht="39.75" customHeight="1">
      <c r="A393" s="151"/>
      <c r="B393" s="164"/>
      <c r="C393" s="180">
        <v>6300</v>
      </c>
      <c r="D393" s="571" t="s">
        <v>490</v>
      </c>
      <c r="E393" s="100"/>
      <c r="F393" s="100">
        <v>25000</v>
      </c>
    </row>
    <row r="394" spans="1:6" s="16" customFormat="1" ht="27.75" customHeight="1" thickBot="1">
      <c r="A394" s="144"/>
      <c r="B394" s="141"/>
      <c r="C394" s="142"/>
      <c r="D394" s="230" t="s">
        <v>353</v>
      </c>
      <c r="E394" s="518"/>
      <c r="F394" s="519" t="s">
        <v>491</v>
      </c>
    </row>
    <row r="395" spans="1:6" s="16" customFormat="1" ht="18.75" customHeight="1" hidden="1" thickBot="1">
      <c r="A395" s="144"/>
      <c r="B395" s="141"/>
      <c r="C395" s="142"/>
      <c r="D395" s="143" t="s">
        <v>351</v>
      </c>
      <c r="E395" s="520"/>
      <c r="F395" s="520"/>
    </row>
    <row r="396" spans="1:6" s="22" customFormat="1" ht="12" customHeight="1" hidden="1">
      <c r="A396" s="151"/>
      <c r="B396" s="46"/>
      <c r="C396" s="47"/>
      <c r="D396" s="48"/>
      <c r="E396" s="49"/>
      <c r="F396" s="49"/>
    </row>
    <row r="397" spans="1:6" s="6" customFormat="1" ht="7.5" customHeight="1" hidden="1">
      <c r="A397" s="50">
        <v>1</v>
      </c>
      <c r="B397" s="50">
        <v>2</v>
      </c>
      <c r="C397" s="150">
        <v>3</v>
      </c>
      <c r="D397" s="50">
        <v>4</v>
      </c>
      <c r="E397" s="50">
        <v>5</v>
      </c>
      <c r="F397" s="50">
        <v>6</v>
      </c>
    </row>
    <row r="398" spans="1:6" s="22" customFormat="1" ht="28.5" customHeight="1" hidden="1">
      <c r="A398" s="151"/>
      <c r="B398" s="164"/>
      <c r="C398" s="159" t="s">
        <v>218</v>
      </c>
      <c r="D398" s="33" t="s">
        <v>219</v>
      </c>
      <c r="E398" s="34"/>
      <c r="F398" s="34"/>
    </row>
    <row r="399" spans="1:6" s="22" customFormat="1" ht="16.5" customHeight="1" hidden="1">
      <c r="A399" s="151"/>
      <c r="B399" s="164"/>
      <c r="C399" s="160" t="s">
        <v>35</v>
      </c>
      <c r="D399" s="33" t="s">
        <v>36</v>
      </c>
      <c r="E399" s="26"/>
      <c r="F399" s="26"/>
    </row>
    <row r="400" spans="1:6" s="22" customFormat="1" ht="19.5" customHeight="1" hidden="1">
      <c r="A400" s="151"/>
      <c r="B400" s="120">
        <v>92116</v>
      </c>
      <c r="C400" s="619" t="s">
        <v>220</v>
      </c>
      <c r="D400" s="616"/>
      <c r="E400" s="100">
        <f>SUM(E401:E404)</f>
        <v>0</v>
      </c>
      <c r="F400" s="100">
        <f>F402</f>
        <v>0</v>
      </c>
    </row>
    <row r="401" spans="1:6" s="22" customFormat="1" ht="38.25" hidden="1">
      <c r="A401" s="151"/>
      <c r="B401" s="161"/>
      <c r="C401" s="155" t="s">
        <v>68</v>
      </c>
      <c r="D401" s="39" t="s">
        <v>69</v>
      </c>
      <c r="E401" s="21"/>
      <c r="F401" s="21"/>
    </row>
    <row r="402" spans="1:6" s="22" customFormat="1" ht="51" hidden="1">
      <c r="A402" s="151"/>
      <c r="B402" s="164"/>
      <c r="C402" s="180">
        <v>6300</v>
      </c>
      <c r="D402" s="174" t="s">
        <v>490</v>
      </c>
      <c r="E402" s="100"/>
      <c r="F402" s="100"/>
    </row>
    <row r="403" spans="1:6" s="16" customFormat="1" ht="27.75" customHeight="1" hidden="1">
      <c r="A403" s="144"/>
      <c r="B403" s="141"/>
      <c r="C403" s="142"/>
      <c r="D403" s="604" t="s">
        <v>355</v>
      </c>
      <c r="E403" s="604"/>
      <c r="F403" s="595"/>
    </row>
    <row r="404" spans="1:6" s="22" customFormat="1" ht="25.5" hidden="1">
      <c r="A404" s="151"/>
      <c r="B404" s="164"/>
      <c r="C404" s="159" t="s">
        <v>218</v>
      </c>
      <c r="D404" s="33" t="s">
        <v>219</v>
      </c>
      <c r="E404" s="34"/>
      <c r="F404" s="34"/>
    </row>
    <row r="405" spans="1:6" s="22" customFormat="1" ht="16.5" customHeight="1" hidden="1">
      <c r="A405" s="151"/>
      <c r="B405" s="164"/>
      <c r="C405" s="160" t="s">
        <v>35</v>
      </c>
      <c r="D405" s="33" t="s">
        <v>36</v>
      </c>
      <c r="E405" s="26"/>
      <c r="F405" s="26"/>
    </row>
    <row r="406" spans="1:6" s="22" customFormat="1" ht="19.5" customHeight="1" hidden="1">
      <c r="A406" s="151"/>
      <c r="B406" s="120">
        <v>92120</v>
      </c>
      <c r="C406" s="380"/>
      <c r="D406" s="75" t="s">
        <v>221</v>
      </c>
      <c r="E406" s="121">
        <f>E407</f>
        <v>0</v>
      </c>
      <c r="F406" s="121">
        <f>F407</f>
        <v>0</v>
      </c>
    </row>
    <row r="407" spans="1:6" s="22" customFormat="1" ht="21.75" customHeight="1" hidden="1" thickBot="1">
      <c r="A407" s="151"/>
      <c r="B407" s="164"/>
      <c r="C407" s="222">
        <v>4300</v>
      </c>
      <c r="D407" s="39" t="s">
        <v>25</v>
      </c>
      <c r="E407" s="21"/>
      <c r="F407" s="21"/>
    </row>
    <row r="408" spans="1:6" s="117" customFormat="1" ht="24" customHeight="1" hidden="1" thickBot="1">
      <c r="A408" s="51">
        <v>926</v>
      </c>
      <c r="B408" s="476"/>
      <c r="C408" s="115"/>
      <c r="D408" s="74" t="s">
        <v>222</v>
      </c>
      <c r="E408" s="116">
        <f>E409+E414</f>
        <v>0</v>
      </c>
      <c r="F408" s="116">
        <f>F409+F414+F418</f>
        <v>0</v>
      </c>
    </row>
    <row r="409" spans="1:6" s="22" customFormat="1" ht="19.5" customHeight="1" hidden="1">
      <c r="A409" s="60"/>
      <c r="B409" s="123">
        <v>92605</v>
      </c>
      <c r="C409" s="19"/>
      <c r="D409" s="124" t="s">
        <v>223</v>
      </c>
      <c r="E409" s="37">
        <f>E411</f>
        <v>0</v>
      </c>
      <c r="F409" s="37">
        <f>SUM(F410:F412)</f>
        <v>0</v>
      </c>
    </row>
    <row r="410" spans="1:6" s="22" customFormat="1" ht="25.5" hidden="1">
      <c r="A410" s="73"/>
      <c r="B410" s="84"/>
      <c r="C410" s="19" t="s">
        <v>218</v>
      </c>
      <c r="D410" s="33" t="s">
        <v>219</v>
      </c>
      <c r="E410" s="21"/>
      <c r="F410" s="21"/>
    </row>
    <row r="411" spans="1:6" s="22" customFormat="1" ht="38.25" hidden="1">
      <c r="A411" s="27"/>
      <c r="B411" s="35"/>
      <c r="C411" s="35">
        <v>2820</v>
      </c>
      <c r="D411" s="36" t="s">
        <v>224</v>
      </c>
      <c r="E411" s="34"/>
      <c r="F411" s="34"/>
    </row>
    <row r="412" spans="1:6" s="22" customFormat="1" ht="28.5" customHeight="1" hidden="1" thickBot="1">
      <c r="A412" s="27"/>
      <c r="B412" s="35"/>
      <c r="C412" s="24" t="s">
        <v>61</v>
      </c>
      <c r="D412" s="33" t="s">
        <v>219</v>
      </c>
      <c r="E412" s="34"/>
      <c r="F412" s="34"/>
    </row>
    <row r="413" spans="1:9" s="125" customFormat="1" ht="20.25" customHeight="1" thickBot="1">
      <c r="A413" s="589" t="s">
        <v>225</v>
      </c>
      <c r="B413" s="590"/>
      <c r="C413" s="590"/>
      <c r="D413" s="591"/>
      <c r="E413" s="517">
        <f>E47+E182+E228+E339+E135+E240+E7+E389+E62+E42+E372+E158</f>
        <v>266219.5</v>
      </c>
      <c r="F413" s="517">
        <f>F47+F182+F228+F339+F135+F240+F7+F389+F62+F42+F372+F158</f>
        <v>1357364.87</v>
      </c>
      <c r="G413" s="200">
        <f>E413-F413</f>
        <v>-1091145.37</v>
      </c>
      <c r="H413" s="125">
        <v>1339957.37</v>
      </c>
      <c r="I413" s="200">
        <f>H413+G413</f>
        <v>248812</v>
      </c>
    </row>
    <row r="414" spans="5:7" ht="17.25" customHeight="1">
      <c r="E414" s="126"/>
      <c r="F414" s="402"/>
      <c r="G414" s="402">
        <v>15991925.38</v>
      </c>
    </row>
    <row r="415" spans="1:7" ht="12.75">
      <c r="A415" s="127" t="s">
        <v>226</v>
      </c>
      <c r="B415" s="128"/>
      <c r="C415" s="128"/>
      <c r="E415" s="129"/>
      <c r="F415" s="130"/>
      <c r="G415" s="402">
        <f>G414+F414</f>
        <v>15991925.38</v>
      </c>
    </row>
    <row r="416" spans="2:6" ht="12.75">
      <c r="B416" s="131"/>
      <c r="C416" s="128"/>
      <c r="D416" s="130"/>
      <c r="E416" s="130"/>
      <c r="F416" s="130"/>
    </row>
    <row r="417" spans="2:6" ht="12.75">
      <c r="B417" s="128"/>
      <c r="C417" s="128"/>
      <c r="D417" s="130"/>
      <c r="E417" s="130"/>
      <c r="F417" s="130"/>
    </row>
    <row r="418" spans="2:6" ht="12.75">
      <c r="B418" s="128"/>
      <c r="C418" s="128"/>
      <c r="D418" s="130"/>
      <c r="E418" s="130"/>
      <c r="F418" s="130"/>
    </row>
    <row r="419" spans="2:6" ht="12.75">
      <c r="B419" s="128"/>
      <c r="C419" s="128"/>
      <c r="D419" s="130"/>
      <c r="E419" s="130"/>
      <c r="F419" s="130"/>
    </row>
    <row r="420" spans="2:6" ht="12.75">
      <c r="B420" s="128"/>
      <c r="C420" s="128"/>
      <c r="D420" s="130"/>
      <c r="E420" s="130"/>
      <c r="F420" s="130"/>
    </row>
    <row r="421" spans="2:6" ht="12.75">
      <c r="B421" s="128"/>
      <c r="C421" s="128"/>
      <c r="D421" s="130"/>
      <c r="E421" s="130"/>
      <c r="F421" s="130"/>
    </row>
    <row r="422" spans="2:6" ht="12.75">
      <c r="B422" s="128"/>
      <c r="C422" s="128"/>
      <c r="D422" s="130"/>
      <c r="E422" s="130"/>
      <c r="F422" s="130"/>
    </row>
    <row r="423" spans="2:6" ht="12.75">
      <c r="B423" s="128"/>
      <c r="C423" s="128"/>
      <c r="D423" s="130"/>
      <c r="E423" s="130"/>
      <c r="F423" s="130"/>
    </row>
    <row r="424" spans="2:6" ht="12.75">
      <c r="B424" s="128"/>
      <c r="C424" s="128"/>
      <c r="D424" s="130"/>
      <c r="E424" s="130"/>
      <c r="F424" s="130"/>
    </row>
    <row r="425" spans="2:6" ht="12.75">
      <c r="B425" s="128"/>
      <c r="C425" s="128"/>
      <c r="D425" s="130"/>
      <c r="E425" s="130"/>
      <c r="F425" s="130"/>
    </row>
    <row r="426" spans="2:6" ht="12.75">
      <c r="B426" s="128"/>
      <c r="C426" s="128"/>
      <c r="D426" s="130"/>
      <c r="E426" s="130"/>
      <c r="F426" s="130"/>
    </row>
    <row r="427" spans="2:6" ht="12.75">
      <c r="B427" s="128"/>
      <c r="C427" s="128"/>
      <c r="D427" s="130"/>
      <c r="E427" s="130"/>
      <c r="F427" s="130"/>
    </row>
    <row r="428" spans="2:6" ht="12.75">
      <c r="B428" s="128"/>
      <c r="C428" s="128"/>
      <c r="D428" s="130"/>
      <c r="E428" s="130"/>
      <c r="F428" s="130"/>
    </row>
    <row r="429" spans="2:6" ht="12.75">
      <c r="B429" s="128"/>
      <c r="C429" s="128"/>
      <c r="D429" s="130"/>
      <c r="E429" s="130"/>
      <c r="F429" s="130"/>
    </row>
    <row r="430" spans="2:6" ht="12.75">
      <c r="B430" s="128"/>
      <c r="C430" s="128"/>
      <c r="D430" s="130"/>
      <c r="E430" s="130"/>
      <c r="F430" s="130"/>
    </row>
    <row r="431" spans="2:6" ht="12.75">
      <c r="B431" s="128"/>
      <c r="C431" s="128"/>
      <c r="D431" s="130"/>
      <c r="E431" s="130"/>
      <c r="F431" s="130"/>
    </row>
    <row r="432" spans="2:6" ht="12.75">
      <c r="B432" s="128"/>
      <c r="C432" s="128"/>
      <c r="D432" s="130"/>
      <c r="E432" s="130"/>
      <c r="F432" s="130"/>
    </row>
    <row r="433" spans="2:6" ht="12.75">
      <c r="B433" s="128"/>
      <c r="C433" s="128"/>
      <c r="D433" s="130"/>
      <c r="E433" s="130"/>
      <c r="F433" s="130"/>
    </row>
    <row r="434" spans="2:6" ht="12.75">
      <c r="B434" s="128"/>
      <c r="C434" s="128"/>
      <c r="D434" s="130"/>
      <c r="E434" s="130"/>
      <c r="F434" s="130"/>
    </row>
    <row r="435" spans="2:6" ht="12.75">
      <c r="B435" s="128"/>
      <c r="C435" s="128"/>
      <c r="D435" s="130"/>
      <c r="E435" s="130"/>
      <c r="F435" s="130"/>
    </row>
    <row r="436" spans="2:6" ht="12.75">
      <c r="B436" s="128"/>
      <c r="C436" s="128"/>
      <c r="D436" s="130"/>
      <c r="E436" s="130"/>
      <c r="F436" s="130"/>
    </row>
    <row r="437" spans="2:6" ht="12.75">
      <c r="B437" s="128"/>
      <c r="C437" s="128"/>
      <c r="D437" s="130"/>
      <c r="E437" s="130"/>
      <c r="F437" s="130"/>
    </row>
    <row r="438" spans="2:6" ht="12.75">
      <c r="B438" s="128"/>
      <c r="C438" s="128"/>
      <c r="D438" s="130"/>
      <c r="E438" s="130"/>
      <c r="F438" s="130"/>
    </row>
    <row r="439" spans="2:6" ht="12.75">
      <c r="B439" s="128"/>
      <c r="C439" s="128"/>
      <c r="D439" s="130"/>
      <c r="E439" s="130"/>
      <c r="F439" s="130"/>
    </row>
    <row r="440" spans="2:6" ht="12.75">
      <c r="B440" s="128"/>
      <c r="C440" s="128"/>
      <c r="D440" s="130"/>
      <c r="E440" s="130"/>
      <c r="F440" s="130"/>
    </row>
    <row r="441" spans="2:6" ht="12.75">
      <c r="B441" s="128"/>
      <c r="C441" s="128"/>
      <c r="D441" s="130"/>
      <c r="E441" s="130"/>
      <c r="F441" s="130"/>
    </row>
    <row r="442" spans="2:6" ht="12.75">
      <c r="B442" s="128"/>
      <c r="C442" s="128"/>
      <c r="D442" s="130"/>
      <c r="E442" s="130"/>
      <c r="F442" s="130"/>
    </row>
    <row r="443" spans="2:6" ht="12.75">
      <c r="B443" s="128"/>
      <c r="C443" s="128"/>
      <c r="D443" s="130"/>
      <c r="E443" s="130"/>
      <c r="F443" s="130"/>
    </row>
    <row r="444" spans="2:6" ht="12.75">
      <c r="B444" s="128"/>
      <c r="C444" s="128"/>
      <c r="D444" s="130"/>
      <c r="E444" s="130"/>
      <c r="F444" s="130"/>
    </row>
    <row r="445" spans="2:6" ht="12.75">
      <c r="B445" s="128"/>
      <c r="C445" s="128"/>
      <c r="D445" s="130"/>
      <c r="E445" s="130"/>
      <c r="F445" s="130"/>
    </row>
    <row r="446" spans="2:6" ht="12.75">
      <c r="B446" s="128"/>
      <c r="C446" s="128"/>
      <c r="D446" s="130"/>
      <c r="E446" s="130"/>
      <c r="F446" s="130"/>
    </row>
    <row r="447" spans="2:6" ht="12.75">
      <c r="B447" s="128"/>
      <c r="C447" s="128"/>
      <c r="D447" s="130"/>
      <c r="E447" s="130"/>
      <c r="F447" s="130"/>
    </row>
  </sheetData>
  <mergeCells count="70">
    <mergeCell ref="D36:F36"/>
    <mergeCell ref="C43:D43"/>
    <mergeCell ref="C183:D183"/>
    <mergeCell ref="C185:D185"/>
    <mergeCell ref="B158:D158"/>
    <mergeCell ref="C50:D50"/>
    <mergeCell ref="B182:D182"/>
    <mergeCell ref="B62:D62"/>
    <mergeCell ref="C63:D63"/>
    <mergeCell ref="C180:D180"/>
    <mergeCell ref="B369:D369"/>
    <mergeCell ref="C204:D204"/>
    <mergeCell ref="C215:D215"/>
    <mergeCell ref="C161:D161"/>
    <mergeCell ref="C354:D354"/>
    <mergeCell ref="C363:D363"/>
    <mergeCell ref="D360:F360"/>
    <mergeCell ref="C317:D317"/>
    <mergeCell ref="D239:F239"/>
    <mergeCell ref="B240:D240"/>
    <mergeCell ref="B372:D372"/>
    <mergeCell ref="C370:D370"/>
    <mergeCell ref="A413:D413"/>
    <mergeCell ref="C376:D376"/>
    <mergeCell ref="D403:F403"/>
    <mergeCell ref="C390:D390"/>
    <mergeCell ref="B389:D389"/>
    <mergeCell ref="C373:D373"/>
    <mergeCell ref="F4:F5"/>
    <mergeCell ref="A4:A5"/>
    <mergeCell ref="B4:B5"/>
    <mergeCell ref="C4:C5"/>
    <mergeCell ref="D4:D5"/>
    <mergeCell ref="C33:D33"/>
    <mergeCell ref="C400:D400"/>
    <mergeCell ref="A2:F2"/>
    <mergeCell ref="B7:D7"/>
    <mergeCell ref="D338:F338"/>
    <mergeCell ref="C17:D17"/>
    <mergeCell ref="C141:D141"/>
    <mergeCell ref="B135:D135"/>
    <mergeCell ref="D143:F143"/>
    <mergeCell ref="E4:E5"/>
    <mergeCell ref="C366:D366"/>
    <mergeCell ref="C350:D350"/>
    <mergeCell ref="D368:F368"/>
    <mergeCell ref="D349:F349"/>
    <mergeCell ref="C355:F355"/>
    <mergeCell ref="D353:F353"/>
    <mergeCell ref="D365:F365"/>
    <mergeCell ref="C18:F18"/>
    <mergeCell ref="A206:A207"/>
    <mergeCell ref="B206:B207"/>
    <mergeCell ref="C206:C207"/>
    <mergeCell ref="D206:D207"/>
    <mergeCell ref="E206:E207"/>
    <mergeCell ref="F206:F207"/>
    <mergeCell ref="B42:D42"/>
    <mergeCell ref="B47:D47"/>
    <mergeCell ref="C193:D193"/>
    <mergeCell ref="B228:D228"/>
    <mergeCell ref="C212:D212"/>
    <mergeCell ref="C229:D229"/>
    <mergeCell ref="C346:D346"/>
    <mergeCell ref="B339:D339"/>
    <mergeCell ref="D319:F319"/>
    <mergeCell ref="C342:D342"/>
    <mergeCell ref="D344:F344"/>
    <mergeCell ref="C340:D340"/>
    <mergeCell ref="C241:D241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XLIII/231/2009 
z dnia  6 listopada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70"/>
  <sheetViews>
    <sheetView showGridLines="0" zoomScale="75" zoomScaleNormal="75" workbookViewId="0" topLeftCell="A200">
      <selection activeCell="A235" sqref="A235:B236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598" t="s">
        <v>240</v>
      </c>
      <c r="B2" s="598"/>
      <c r="C2" s="598"/>
      <c r="D2" s="598"/>
      <c r="E2" s="598"/>
      <c r="F2" s="598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606" t="s">
        <v>4</v>
      </c>
      <c r="B4" s="606" t="s">
        <v>5</v>
      </c>
      <c r="C4" s="606" t="s">
        <v>6</v>
      </c>
      <c r="D4" s="606" t="s">
        <v>7</v>
      </c>
      <c r="E4" s="608" t="s">
        <v>370</v>
      </c>
      <c r="F4" s="608" t="s">
        <v>371</v>
      </c>
    </row>
    <row r="5" spans="1:6" s="4" customFormat="1" ht="15" customHeight="1" thickBot="1">
      <c r="A5" s="607"/>
      <c r="B5" s="607"/>
      <c r="C5" s="607"/>
      <c r="D5" s="607"/>
      <c r="E5" s="607"/>
      <c r="F5" s="60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8</v>
      </c>
      <c r="B7" s="612" t="s">
        <v>9</v>
      </c>
      <c r="C7" s="613"/>
      <c r="D7" s="614"/>
      <c r="E7" s="10">
        <f>E17+E39</f>
        <v>51224</v>
      </c>
      <c r="F7" s="10">
        <f>F17+F39+F8+F33+F35+F37</f>
        <v>874300</v>
      </c>
      <c r="G7" s="57">
        <f>E7-F7</f>
        <v>-823076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>
      <c r="A17" s="165"/>
      <c r="B17" s="29" t="s">
        <v>28</v>
      </c>
      <c r="C17" s="594" t="s">
        <v>29</v>
      </c>
      <c r="D17" s="597"/>
      <c r="E17" s="31">
        <f>E24</f>
        <v>0</v>
      </c>
      <c r="F17" s="31">
        <f>F24+F23</f>
        <v>874300</v>
      </c>
    </row>
    <row r="18" spans="1:6" s="22" customFormat="1" ht="21" customHeight="1" hidden="1">
      <c r="A18" s="151"/>
      <c r="B18" s="46"/>
      <c r="C18" s="158" t="s">
        <v>30</v>
      </c>
      <c r="D18" s="20" t="s">
        <v>31</v>
      </c>
      <c r="E18" s="21"/>
      <c r="F18" s="21"/>
    </row>
    <row r="19" spans="1:6" s="22" customFormat="1" ht="51" hidden="1">
      <c r="A19" s="151"/>
      <c r="B19" s="164"/>
      <c r="C19" s="159" t="s">
        <v>32</v>
      </c>
      <c r="D19" s="33" t="s">
        <v>33</v>
      </c>
      <c r="E19" s="34"/>
      <c r="F19" s="26"/>
    </row>
    <row r="20" spans="1:6" s="22" customFormat="1" ht="38.25" hidden="1">
      <c r="A20" s="151"/>
      <c r="B20" s="164"/>
      <c r="C20" s="163">
        <v>6298</v>
      </c>
      <c r="D20" s="36" t="s">
        <v>34</v>
      </c>
      <c r="E20" s="37"/>
      <c r="F20" s="26"/>
    </row>
    <row r="21" spans="1:6" s="22" customFormat="1" ht="17.25" customHeight="1" hidden="1">
      <c r="A21" s="151"/>
      <c r="B21" s="46"/>
      <c r="C21" s="159" t="s">
        <v>35</v>
      </c>
      <c r="D21" s="133" t="s">
        <v>227</v>
      </c>
      <c r="E21" s="26"/>
      <c r="F21" s="26"/>
    </row>
    <row r="22" spans="1:6" s="22" customFormat="1" ht="21.75" customHeight="1" hidden="1">
      <c r="A22" s="151"/>
      <c r="B22" s="46"/>
      <c r="C22" s="160"/>
      <c r="D22" s="134" t="s">
        <v>0</v>
      </c>
      <c r="E22" s="135"/>
      <c r="F22" s="26"/>
    </row>
    <row r="23" spans="1:6" s="22" customFormat="1" ht="20.25" customHeight="1">
      <c r="A23" s="151"/>
      <c r="B23" s="146"/>
      <c r="C23" s="38" t="s">
        <v>20</v>
      </c>
      <c r="D23" s="133" t="s">
        <v>244</v>
      </c>
      <c r="E23" s="21"/>
      <c r="F23" s="21">
        <v>3000</v>
      </c>
    </row>
    <row r="24" spans="1:6" s="22" customFormat="1" ht="18" customHeight="1">
      <c r="A24" s="151"/>
      <c r="B24" s="46"/>
      <c r="C24" s="99" t="s">
        <v>35</v>
      </c>
      <c r="D24" s="174" t="s">
        <v>227</v>
      </c>
      <c r="E24" s="100">
        <f>E28+E30+E31</f>
        <v>0</v>
      </c>
      <c r="F24" s="100">
        <f>F27+F29</f>
        <v>871300</v>
      </c>
    </row>
    <row r="25" spans="1:6" s="22" customFormat="1" ht="22.5" customHeight="1" hidden="1">
      <c r="A25" s="151"/>
      <c r="B25" s="164"/>
      <c r="C25" s="176" t="s">
        <v>35</v>
      </c>
      <c r="D25" s="203" t="s">
        <v>36</v>
      </c>
      <c r="E25" s="100" t="e">
        <f>#REF!</f>
        <v>#REF!</v>
      </c>
      <c r="F25" s="100"/>
    </row>
    <row r="26" spans="1:6" s="22" customFormat="1" ht="18" customHeight="1" hidden="1">
      <c r="A26" s="151"/>
      <c r="B26" s="46"/>
      <c r="C26" s="644" t="s">
        <v>375</v>
      </c>
      <c r="D26" s="645"/>
      <c r="E26" s="374"/>
      <c r="F26" s="374"/>
    </row>
    <row r="27" spans="1:6" s="22" customFormat="1" ht="15" customHeight="1">
      <c r="A27" s="151"/>
      <c r="B27" s="629" t="s">
        <v>376</v>
      </c>
      <c r="C27" s="629"/>
      <c r="D27" s="630"/>
      <c r="E27" s="382"/>
      <c r="F27" s="382">
        <v>233300</v>
      </c>
    </row>
    <row r="28" spans="1:6" s="22" customFormat="1" ht="27.75" customHeight="1" hidden="1">
      <c r="A28" s="151"/>
      <c r="B28" s="646" t="s">
        <v>478</v>
      </c>
      <c r="C28" s="646"/>
      <c r="D28" s="647"/>
      <c r="E28" s="521"/>
      <c r="F28" s="382">
        <v>233300</v>
      </c>
    </row>
    <row r="29" spans="1:6" s="22" customFormat="1" ht="18.75" customHeight="1">
      <c r="A29" s="151"/>
      <c r="B29" s="631" t="s">
        <v>492</v>
      </c>
      <c r="C29" s="631"/>
      <c r="D29" s="632"/>
      <c r="E29" s="522"/>
      <c r="F29" s="382">
        <v>638000</v>
      </c>
    </row>
    <row r="30" spans="1:6" s="22" customFormat="1" ht="15" customHeight="1" hidden="1">
      <c r="A30" s="151"/>
      <c r="B30" s="46"/>
      <c r="C30" s="500"/>
      <c r="D30" s="496" t="s">
        <v>472</v>
      </c>
      <c r="E30" s="497"/>
      <c r="F30" s="498"/>
    </row>
    <row r="31" spans="1:6" s="22" customFormat="1" ht="15" customHeight="1" hidden="1">
      <c r="A31" s="151"/>
      <c r="B31" s="46"/>
      <c r="C31" s="495"/>
      <c r="D31" s="501" t="s">
        <v>473</v>
      </c>
      <c r="E31" s="502"/>
      <c r="F31" s="503"/>
    </row>
    <row r="32" spans="1:6" s="22" customFormat="1" ht="25.5" hidden="1">
      <c r="A32" s="151"/>
      <c r="B32" s="46"/>
      <c r="C32" s="495"/>
      <c r="D32" s="496" t="s">
        <v>474</v>
      </c>
      <c r="E32" s="497"/>
      <c r="F32" s="499"/>
    </row>
    <row r="33" spans="1:6" s="16" customFormat="1" ht="23.25" customHeight="1" hidden="1">
      <c r="A33" s="151"/>
      <c r="B33" s="142" t="s">
        <v>39</v>
      </c>
      <c r="C33" s="148"/>
      <c r="D33" s="30" t="s">
        <v>40</v>
      </c>
      <c r="E33" s="194">
        <f>E34</f>
        <v>0</v>
      </c>
      <c r="F33" s="31">
        <f>F34</f>
        <v>0</v>
      </c>
    </row>
    <row r="34" spans="1:6" s="22" customFormat="1" ht="19.5" customHeight="1" hidden="1">
      <c r="A34" s="151"/>
      <c r="B34" s="46"/>
      <c r="C34" s="155" t="s">
        <v>24</v>
      </c>
      <c r="D34" s="20" t="s">
        <v>25</v>
      </c>
      <c r="E34" s="192"/>
      <c r="F34" s="21"/>
    </row>
    <row r="35" spans="1:6" s="16" customFormat="1" ht="23.25" customHeight="1" hidden="1">
      <c r="A35" s="151"/>
      <c r="B35" s="142" t="s">
        <v>41</v>
      </c>
      <c r="C35" s="148"/>
      <c r="D35" s="30" t="s">
        <v>42</v>
      </c>
      <c r="E35" s="194">
        <f>E36</f>
        <v>0</v>
      </c>
      <c r="F35" s="31">
        <f>F36</f>
        <v>0</v>
      </c>
    </row>
    <row r="36" spans="1:6" s="22" customFormat="1" ht="19.5" customHeight="1" hidden="1">
      <c r="A36" s="151"/>
      <c r="B36" s="46"/>
      <c r="C36" s="155" t="s">
        <v>43</v>
      </c>
      <c r="D36" s="39" t="s">
        <v>44</v>
      </c>
      <c r="E36" s="192"/>
      <c r="F36" s="21"/>
    </row>
    <row r="37" spans="1:6" s="16" customFormat="1" ht="23.25" customHeight="1" hidden="1">
      <c r="A37" s="151"/>
      <c r="B37" s="142" t="s">
        <v>45</v>
      </c>
      <c r="C37" s="148"/>
      <c r="D37" s="30" t="s">
        <v>46</v>
      </c>
      <c r="E37" s="194">
        <f>E38</f>
        <v>0</v>
      </c>
      <c r="F37" s="31">
        <f>F38</f>
        <v>0</v>
      </c>
    </row>
    <row r="38" spans="1:6" s="22" customFormat="1" ht="19.5" customHeight="1" hidden="1">
      <c r="A38" s="151"/>
      <c r="B38" s="46"/>
      <c r="C38" s="155" t="s">
        <v>35</v>
      </c>
      <c r="D38" s="39" t="s">
        <v>36</v>
      </c>
      <c r="E38" s="192"/>
      <c r="F38" s="21"/>
    </row>
    <row r="39" spans="1:6" s="16" customFormat="1" ht="18.75" customHeight="1">
      <c r="A39" s="165"/>
      <c r="B39" s="29" t="s">
        <v>47</v>
      </c>
      <c r="C39" s="594" t="s">
        <v>48</v>
      </c>
      <c r="D39" s="597"/>
      <c r="E39" s="31">
        <f>E44</f>
        <v>51224</v>
      </c>
      <c r="F39" s="31"/>
    </row>
    <row r="40" spans="1:6" s="22" customFormat="1" ht="19.5" customHeight="1" hidden="1">
      <c r="A40" s="151"/>
      <c r="B40" s="46"/>
      <c r="C40" s="99" t="s">
        <v>12</v>
      </c>
      <c r="D40" s="177" t="s">
        <v>13</v>
      </c>
      <c r="E40" s="199"/>
      <c r="F40" s="100"/>
    </row>
    <row r="41" spans="1:6" s="22" customFormat="1" ht="19.5" customHeight="1" hidden="1">
      <c r="A41" s="151"/>
      <c r="B41" s="46"/>
      <c r="C41" s="99" t="s">
        <v>16</v>
      </c>
      <c r="D41" s="177" t="s">
        <v>17</v>
      </c>
      <c r="E41" s="199"/>
      <c r="F41" s="100"/>
    </row>
    <row r="42" spans="1:6" s="22" customFormat="1" ht="19.5" customHeight="1" hidden="1">
      <c r="A42" s="151"/>
      <c r="B42" s="46"/>
      <c r="C42" s="99" t="s">
        <v>18</v>
      </c>
      <c r="D42" s="177" t="s">
        <v>19</v>
      </c>
      <c r="E42" s="199"/>
      <c r="F42" s="100"/>
    </row>
    <row r="43" spans="1:6" s="22" customFormat="1" ht="19.5" customHeight="1" hidden="1">
      <c r="A43" s="151"/>
      <c r="B43" s="46"/>
      <c r="C43" s="176" t="s">
        <v>65</v>
      </c>
      <c r="D43" s="184" t="s">
        <v>66</v>
      </c>
      <c r="E43" s="199"/>
      <c r="F43" s="100"/>
    </row>
    <row r="44" spans="1:6" s="22" customFormat="1" ht="20.25" customHeight="1">
      <c r="A44" s="151"/>
      <c r="B44" s="146"/>
      <c r="C44" s="38" t="s">
        <v>20</v>
      </c>
      <c r="D44" s="133" t="s">
        <v>244</v>
      </c>
      <c r="E44" s="21">
        <v>51224</v>
      </c>
      <c r="F44" s="21"/>
    </row>
    <row r="45" spans="1:6" s="16" customFormat="1" ht="25.5" customHeight="1" thickBot="1">
      <c r="A45" s="144"/>
      <c r="B45" s="141"/>
      <c r="C45" s="198"/>
      <c r="D45" s="604" t="s">
        <v>522</v>
      </c>
      <c r="E45" s="604"/>
      <c r="F45" s="595"/>
    </row>
    <row r="46" spans="1:6" s="11" customFormat="1" ht="22.5" customHeight="1" hidden="1" thickBot="1">
      <c r="A46" s="7" t="s">
        <v>51</v>
      </c>
      <c r="B46" s="8"/>
      <c r="C46" s="9"/>
      <c r="D46" s="9" t="s">
        <v>52</v>
      </c>
      <c r="E46" s="10">
        <f>E47</f>
        <v>0</v>
      </c>
      <c r="F46" s="153">
        <f>F47</f>
        <v>0</v>
      </c>
    </row>
    <row r="47" spans="1:6" s="16" customFormat="1" ht="22.5" customHeight="1" hidden="1">
      <c r="A47" s="12"/>
      <c r="B47" s="13" t="s">
        <v>53</v>
      </c>
      <c r="C47" s="14"/>
      <c r="D47" s="14" t="s">
        <v>54</v>
      </c>
      <c r="E47" s="15">
        <f>E48</f>
        <v>0</v>
      </c>
      <c r="F47" s="15">
        <f>F48</f>
        <v>0</v>
      </c>
    </row>
    <row r="48" spans="1:6" s="22" customFormat="1" ht="59.25" customHeight="1" hidden="1">
      <c r="A48" s="40"/>
      <c r="B48" s="41"/>
      <c r="C48" s="42" t="s">
        <v>55</v>
      </c>
      <c r="D48" s="43" t="s">
        <v>56</v>
      </c>
      <c r="E48" s="44"/>
      <c r="F48" s="44"/>
    </row>
    <row r="49" spans="1:6" s="22" customFormat="1" ht="8.25" customHeight="1" hidden="1">
      <c r="A49" s="151"/>
      <c r="B49" s="46"/>
      <c r="C49" s="47"/>
      <c r="D49" s="48"/>
      <c r="E49" s="49"/>
      <c r="F49" s="49"/>
    </row>
    <row r="50" spans="1:6" s="6" customFormat="1" ht="7.5" customHeight="1" hidden="1" thickBot="1">
      <c r="A50" s="65">
        <v>1</v>
      </c>
      <c r="B50" s="65">
        <v>2</v>
      </c>
      <c r="C50" s="65">
        <v>3</v>
      </c>
      <c r="D50" s="65">
        <v>4</v>
      </c>
      <c r="E50" s="65">
        <v>5</v>
      </c>
      <c r="F50" s="65">
        <v>6</v>
      </c>
    </row>
    <row r="51" spans="1:7" s="11" customFormat="1" ht="30" customHeight="1" thickBot="1">
      <c r="A51" s="76">
        <v>400</v>
      </c>
      <c r="B51" s="609" t="s">
        <v>57</v>
      </c>
      <c r="C51" s="610"/>
      <c r="D51" s="611"/>
      <c r="E51" s="10">
        <f>E52</f>
        <v>120000</v>
      </c>
      <c r="F51" s="153">
        <f>F52</f>
        <v>0</v>
      </c>
      <c r="G51" s="57">
        <f>E51-F51</f>
        <v>120000</v>
      </c>
    </row>
    <row r="52" spans="1:6" s="16" customFormat="1" ht="22.5" customHeight="1">
      <c r="A52" s="144"/>
      <c r="B52" s="55">
        <v>40002</v>
      </c>
      <c r="C52" s="624" t="s">
        <v>58</v>
      </c>
      <c r="D52" s="625"/>
      <c r="E52" s="56">
        <f>E54</f>
        <v>120000</v>
      </c>
      <c r="F52" s="56">
        <f>F56</f>
        <v>0</v>
      </c>
    </row>
    <row r="53" spans="1:6" s="22" customFormat="1" ht="19.5" customHeight="1" hidden="1">
      <c r="A53" s="151"/>
      <c r="B53" s="46"/>
      <c r="C53" s="155" t="s">
        <v>30</v>
      </c>
      <c r="D53" s="20" t="s">
        <v>31</v>
      </c>
      <c r="E53" s="21"/>
      <c r="F53" s="21"/>
    </row>
    <row r="54" spans="1:6" s="22" customFormat="1" ht="17.25" customHeight="1">
      <c r="A54" s="151"/>
      <c r="B54" s="46"/>
      <c r="C54" s="158"/>
      <c r="D54" s="174" t="s">
        <v>228</v>
      </c>
      <c r="E54" s="100">
        <f>E55</f>
        <v>120000</v>
      </c>
      <c r="F54" s="100">
        <f>F56</f>
        <v>0</v>
      </c>
    </row>
    <row r="55" spans="1:7" s="206" customFormat="1" ht="15.75" customHeight="1" thickBot="1">
      <c r="A55" s="151"/>
      <c r="B55" s="46"/>
      <c r="C55" s="204"/>
      <c r="D55" s="208" t="s">
        <v>495</v>
      </c>
      <c r="E55" s="212">
        <f>120000</f>
        <v>120000</v>
      </c>
      <c r="F55" s="213"/>
      <c r="G55" s="205"/>
    </row>
    <row r="56" spans="1:6" s="22" customFormat="1" ht="23.25" customHeight="1" hidden="1">
      <c r="A56" s="151"/>
      <c r="B56" s="46"/>
      <c r="C56" s="99" t="s">
        <v>59</v>
      </c>
      <c r="D56" s="203" t="s">
        <v>60</v>
      </c>
      <c r="E56" s="100">
        <f>E57+E58</f>
        <v>0</v>
      </c>
      <c r="F56" s="100">
        <f>F57+F58</f>
        <v>0</v>
      </c>
    </row>
    <row r="57" spans="1:7" s="206" customFormat="1" ht="15.75" customHeight="1" hidden="1">
      <c r="A57" s="151"/>
      <c r="B57" s="46"/>
      <c r="C57" s="204"/>
      <c r="D57" s="208" t="s">
        <v>253</v>
      </c>
      <c r="E57" s="212"/>
      <c r="F57" s="213"/>
      <c r="G57" s="205"/>
    </row>
    <row r="58" spans="1:7" s="206" customFormat="1" ht="15.75" customHeight="1" hidden="1">
      <c r="A58" s="642"/>
      <c r="B58" s="643"/>
      <c r="C58" s="204"/>
      <c r="D58" s="207" t="s">
        <v>254</v>
      </c>
      <c r="E58" s="209"/>
      <c r="F58" s="214"/>
      <c r="G58" s="205"/>
    </row>
    <row r="59" spans="1:6" s="22" customFormat="1" ht="19.5" customHeight="1" hidden="1" thickBot="1">
      <c r="A59" s="151"/>
      <c r="B59" s="46"/>
      <c r="C59" s="160" t="s">
        <v>61</v>
      </c>
      <c r="D59" s="25" t="s">
        <v>62</v>
      </c>
      <c r="E59" s="26"/>
      <c r="F59" s="26"/>
    </row>
    <row r="60" spans="1:7" s="11" customFormat="1" ht="23.25" customHeight="1" thickBot="1">
      <c r="A60" s="9">
        <v>600</v>
      </c>
      <c r="B60" s="612" t="s">
        <v>63</v>
      </c>
      <c r="C60" s="613"/>
      <c r="D60" s="614"/>
      <c r="E60" s="10">
        <f>E61+E64</f>
        <v>21000</v>
      </c>
      <c r="F60" s="153">
        <f>F61+F64</f>
        <v>107550</v>
      </c>
      <c r="G60" s="57">
        <f>E60-F60</f>
        <v>-86550</v>
      </c>
    </row>
    <row r="61" spans="1:6" s="16" customFormat="1" ht="18.75" customHeight="1" hidden="1">
      <c r="A61" s="144"/>
      <c r="B61" s="14">
        <v>60014</v>
      </c>
      <c r="C61" s="624" t="s">
        <v>64</v>
      </c>
      <c r="D61" s="625"/>
      <c r="E61" s="56">
        <f>E62</f>
        <v>0</v>
      </c>
      <c r="F61" s="56">
        <f>F63</f>
        <v>0</v>
      </c>
    </row>
    <row r="62" spans="1:6" s="22" customFormat="1" ht="15.75" customHeight="1" hidden="1">
      <c r="A62" s="151"/>
      <c r="B62" s="46"/>
      <c r="C62" s="158"/>
      <c r="D62" s="233" t="s">
        <v>228</v>
      </c>
      <c r="E62" s="44"/>
      <c r="F62" s="44"/>
    </row>
    <row r="63" spans="1:7" s="206" customFormat="1" ht="26.25" customHeight="1" hidden="1">
      <c r="A63" s="151"/>
      <c r="B63" s="46"/>
      <c r="C63" s="204"/>
      <c r="D63" s="640" t="s">
        <v>459</v>
      </c>
      <c r="E63" s="640"/>
      <c r="F63" s="641"/>
      <c r="G63" s="205"/>
    </row>
    <row r="64" spans="1:7" s="16" customFormat="1" ht="18" customHeight="1">
      <c r="A64" s="162"/>
      <c r="B64" s="30">
        <v>60016</v>
      </c>
      <c r="C64" s="594" t="s">
        <v>67</v>
      </c>
      <c r="D64" s="597"/>
      <c r="E64" s="31">
        <f>E77+E71</f>
        <v>21000</v>
      </c>
      <c r="F64" s="31">
        <f>F77+F71</f>
        <v>107550</v>
      </c>
      <c r="G64" s="114">
        <f>100000+G60</f>
        <v>13450</v>
      </c>
    </row>
    <row r="65" spans="1:6" s="22" customFormat="1" ht="26.25" customHeight="1" hidden="1">
      <c r="A65" s="162"/>
      <c r="B65" s="46"/>
      <c r="C65" s="155" t="s">
        <v>68</v>
      </c>
      <c r="D65" s="39" t="s">
        <v>69</v>
      </c>
      <c r="E65" s="37"/>
      <c r="F65" s="21"/>
    </row>
    <row r="66" spans="1:6" s="22" customFormat="1" ht="19.5" customHeight="1" hidden="1">
      <c r="A66" s="151"/>
      <c r="B66" s="46"/>
      <c r="C66" s="160" t="s">
        <v>16</v>
      </c>
      <c r="D66" s="25" t="s">
        <v>17</v>
      </c>
      <c r="E66" s="26"/>
      <c r="F66" s="26"/>
    </row>
    <row r="67" spans="1:6" s="22" customFormat="1" ht="19.5" customHeight="1" hidden="1">
      <c r="A67" s="151"/>
      <c r="B67" s="46"/>
      <c r="C67" s="99" t="s">
        <v>20</v>
      </c>
      <c r="D67" s="177" t="s">
        <v>21</v>
      </c>
      <c r="E67" s="186"/>
      <c r="F67" s="186"/>
    </row>
    <row r="68" spans="1:6" s="22" customFormat="1" ht="19.5" customHeight="1" hidden="1">
      <c r="A68" s="151"/>
      <c r="B68" s="46"/>
      <c r="C68" s="99" t="s">
        <v>22</v>
      </c>
      <c r="D68" s="188" t="s">
        <v>23</v>
      </c>
      <c r="E68" s="186"/>
      <c r="F68" s="186"/>
    </row>
    <row r="69" spans="1:6" s="22" customFormat="1" ht="19.5" customHeight="1" hidden="1">
      <c r="A69" s="151"/>
      <c r="B69" s="46"/>
      <c r="C69" s="158" t="s">
        <v>22</v>
      </c>
      <c r="D69" s="143" t="s">
        <v>1</v>
      </c>
      <c r="E69" s="189"/>
      <c r="F69" s="189"/>
    </row>
    <row r="70" spans="1:6" s="22" customFormat="1" ht="19.5" customHeight="1" hidden="1">
      <c r="A70" s="151"/>
      <c r="B70" s="46"/>
      <c r="C70" s="160" t="s">
        <v>70</v>
      </c>
      <c r="D70" s="25" t="s">
        <v>71</v>
      </c>
      <c r="E70" s="136"/>
      <c r="F70" s="136"/>
    </row>
    <row r="71" spans="1:6" s="22" customFormat="1" ht="17.25" customHeight="1">
      <c r="A71" s="151"/>
      <c r="B71" s="46"/>
      <c r="C71" s="158"/>
      <c r="D71" s="233" t="s">
        <v>228</v>
      </c>
      <c r="E71" s="44">
        <f>E72+E73+E74</f>
        <v>21000</v>
      </c>
      <c r="F71" s="44">
        <f>F72+F73+F74</f>
        <v>1000</v>
      </c>
    </row>
    <row r="72" spans="1:7" s="206" customFormat="1" ht="15.75" customHeight="1">
      <c r="A72" s="151"/>
      <c r="B72" s="46"/>
      <c r="C72" s="204"/>
      <c r="D72" s="558" t="s">
        <v>521</v>
      </c>
      <c r="E72" s="212"/>
      <c r="F72" s="561">
        <v>1000</v>
      </c>
      <c r="G72" s="205"/>
    </row>
    <row r="73" spans="1:7" s="206" customFormat="1" ht="15.75" customHeight="1">
      <c r="A73" s="635"/>
      <c r="B73" s="636"/>
      <c r="C73" s="204"/>
      <c r="D73" s="559" t="s">
        <v>366</v>
      </c>
      <c r="E73" s="234">
        <v>21000</v>
      </c>
      <c r="F73" s="381"/>
      <c r="G73" s="205"/>
    </row>
    <row r="74" spans="1:7" s="206" customFormat="1" ht="15.75" customHeight="1" hidden="1">
      <c r="A74" s="635"/>
      <c r="B74" s="636"/>
      <c r="C74" s="204"/>
      <c r="D74" s="560" t="s">
        <v>367</v>
      </c>
      <c r="E74" s="392"/>
      <c r="F74" s="214"/>
      <c r="G74" s="205"/>
    </row>
    <row r="75" spans="1:6" s="22" customFormat="1" ht="19.5" customHeight="1" hidden="1">
      <c r="A75" s="151"/>
      <c r="B75" s="46"/>
      <c r="C75" s="380" t="s">
        <v>24</v>
      </c>
      <c r="D75" s="177" t="s">
        <v>25</v>
      </c>
      <c r="E75" s="186"/>
      <c r="F75" s="186"/>
    </row>
    <row r="76" spans="1:6" s="22" customFormat="1" ht="19.5" customHeight="1" hidden="1">
      <c r="A76" s="151"/>
      <c r="B76" s="46"/>
      <c r="C76" s="155" t="s">
        <v>35</v>
      </c>
      <c r="D76" s="175" t="s">
        <v>243</v>
      </c>
      <c r="E76" s="189"/>
      <c r="F76" s="189"/>
    </row>
    <row r="77" spans="1:6" s="22" customFormat="1" ht="16.5" customHeight="1">
      <c r="A77" s="151"/>
      <c r="B77" s="46"/>
      <c r="C77" s="99" t="s">
        <v>35</v>
      </c>
      <c r="D77" s="174" t="s">
        <v>227</v>
      </c>
      <c r="E77" s="100"/>
      <c r="F77" s="100">
        <f>F79+F80</f>
        <v>106550</v>
      </c>
    </row>
    <row r="78" spans="1:6" s="22" customFormat="1" ht="19.5" customHeight="1" hidden="1">
      <c r="A78" s="151"/>
      <c r="B78" s="46"/>
      <c r="C78" s="99" t="s">
        <v>35</v>
      </c>
      <c r="D78" s="177" t="s">
        <v>36</v>
      </c>
      <c r="E78" s="186"/>
      <c r="F78" s="186"/>
    </row>
    <row r="79" spans="1:7" s="206" customFormat="1" ht="12.75">
      <c r="A79" s="151"/>
      <c r="B79" s="46"/>
      <c r="C79" s="211"/>
      <c r="D79" s="230" t="s">
        <v>526</v>
      </c>
      <c r="E79" s="525"/>
      <c r="F79" s="582">
        <v>100280</v>
      </c>
      <c r="G79" s="205"/>
    </row>
    <row r="80" spans="1:6" s="22" customFormat="1" ht="13.5" thickBot="1">
      <c r="A80" s="151"/>
      <c r="B80" s="46"/>
      <c r="C80" s="47"/>
      <c r="D80" s="460" t="s">
        <v>527</v>
      </c>
      <c r="E80" s="135"/>
      <c r="F80" s="487">
        <v>6270</v>
      </c>
    </row>
    <row r="81" spans="1:7" s="11" customFormat="1" ht="22.5" customHeight="1" thickBot="1">
      <c r="A81" s="9">
        <v>700</v>
      </c>
      <c r="B81" s="612" t="s">
        <v>72</v>
      </c>
      <c r="C81" s="613"/>
      <c r="D81" s="614"/>
      <c r="E81" s="10">
        <f>E82+E97</f>
        <v>800</v>
      </c>
      <c r="F81" s="10">
        <f>F82+F97</f>
        <v>15275</v>
      </c>
      <c r="G81" s="57">
        <f>E81-F81</f>
        <v>-14475</v>
      </c>
    </row>
    <row r="82" spans="1:6" s="16" customFormat="1" ht="19.5" customHeight="1">
      <c r="A82" s="144"/>
      <c r="B82" s="55">
        <v>70005</v>
      </c>
      <c r="C82" s="624" t="s">
        <v>73</v>
      </c>
      <c r="D82" s="625"/>
      <c r="E82" s="56">
        <f>E94</f>
        <v>0</v>
      </c>
      <c r="F82" s="56">
        <f>SUM(F89:F96)</f>
        <v>13275</v>
      </c>
    </row>
    <row r="83" spans="1:6" s="22" customFormat="1" ht="25.5" hidden="1">
      <c r="A83" s="151"/>
      <c r="B83" s="46"/>
      <c r="C83" s="158" t="s">
        <v>74</v>
      </c>
      <c r="D83" s="59" t="s">
        <v>75</v>
      </c>
      <c r="E83" s="37"/>
      <c r="F83" s="37"/>
    </row>
    <row r="84" spans="1:6" s="22" customFormat="1" ht="19.5" customHeight="1" hidden="1">
      <c r="A84" s="151"/>
      <c r="B84" s="46"/>
      <c r="C84" s="158" t="s">
        <v>76</v>
      </c>
      <c r="D84" s="61" t="s">
        <v>77</v>
      </c>
      <c r="E84" s="37"/>
      <c r="F84" s="37"/>
    </row>
    <row r="85" spans="1:6" s="22" customFormat="1" ht="63.75" hidden="1">
      <c r="A85" s="151"/>
      <c r="B85" s="46"/>
      <c r="C85" s="159" t="s">
        <v>55</v>
      </c>
      <c r="D85" s="36" t="s">
        <v>56</v>
      </c>
      <c r="E85" s="34"/>
      <c r="F85" s="26"/>
    </row>
    <row r="86" spans="1:6" s="22" customFormat="1" ht="18.75" customHeight="1" hidden="1">
      <c r="A86" s="151"/>
      <c r="B86" s="46"/>
      <c r="C86" s="159" t="s">
        <v>49</v>
      </c>
      <c r="D86" s="62" t="s">
        <v>50</v>
      </c>
      <c r="E86" s="34"/>
      <c r="F86" s="26"/>
    </row>
    <row r="87" spans="1:6" s="22" customFormat="1" ht="19.5" customHeight="1" hidden="1">
      <c r="A87" s="151"/>
      <c r="B87" s="46"/>
      <c r="C87" s="159" t="s">
        <v>78</v>
      </c>
      <c r="D87" s="25" t="s">
        <v>79</v>
      </c>
      <c r="E87" s="34"/>
      <c r="F87" s="26"/>
    </row>
    <row r="88" spans="1:6" s="22" customFormat="1" ht="28.5" customHeight="1" hidden="1">
      <c r="A88" s="151"/>
      <c r="B88" s="46"/>
      <c r="C88" s="179">
        <v>6298</v>
      </c>
      <c r="D88" s="33" t="s">
        <v>34</v>
      </c>
      <c r="E88" s="26"/>
      <c r="F88" s="26"/>
    </row>
    <row r="89" spans="1:6" s="22" customFormat="1" ht="19.5" customHeight="1" hidden="1">
      <c r="A89" s="151"/>
      <c r="B89" s="46"/>
      <c r="C89" s="99" t="s">
        <v>24</v>
      </c>
      <c r="D89" s="177" t="s">
        <v>25</v>
      </c>
      <c r="E89" s="186"/>
      <c r="F89" s="186"/>
    </row>
    <row r="90" spans="1:6" s="22" customFormat="1" ht="19.5" customHeight="1" hidden="1">
      <c r="A90" s="151"/>
      <c r="B90" s="46"/>
      <c r="C90" s="158" t="s">
        <v>80</v>
      </c>
      <c r="D90" s="39" t="s">
        <v>81</v>
      </c>
      <c r="E90" s="21"/>
      <c r="F90" s="21"/>
    </row>
    <row r="91" spans="1:6" s="22" customFormat="1" ht="19.5" customHeight="1" hidden="1">
      <c r="A91" s="151"/>
      <c r="B91" s="46"/>
      <c r="C91" s="159" t="s">
        <v>65</v>
      </c>
      <c r="D91" s="25" t="s">
        <v>66</v>
      </c>
      <c r="E91" s="26"/>
      <c r="F91" s="26"/>
    </row>
    <row r="92" spans="1:6" s="22" customFormat="1" ht="19.5" customHeight="1" hidden="1">
      <c r="A92" s="151"/>
      <c r="B92" s="46"/>
      <c r="C92" s="159" t="s">
        <v>82</v>
      </c>
      <c r="D92" s="63" t="s">
        <v>83</v>
      </c>
      <c r="E92" s="26"/>
      <c r="F92" s="26"/>
    </row>
    <row r="93" spans="1:6" s="22" customFormat="1" ht="16.5" customHeight="1">
      <c r="A93" s="151"/>
      <c r="B93" s="146"/>
      <c r="C93" s="38" t="s">
        <v>20</v>
      </c>
      <c r="D93" s="133" t="s">
        <v>244</v>
      </c>
      <c r="E93" s="21"/>
      <c r="F93" s="21">
        <v>3275</v>
      </c>
    </row>
    <row r="94" spans="1:6" s="22" customFormat="1" ht="16.5" customHeight="1">
      <c r="A94" s="151"/>
      <c r="B94" s="46"/>
      <c r="C94" s="159" t="s">
        <v>35</v>
      </c>
      <c r="D94" s="138" t="s">
        <v>243</v>
      </c>
      <c r="E94" s="26"/>
      <c r="F94" s="26">
        <v>10000</v>
      </c>
    </row>
    <row r="95" spans="1:7" s="206" customFormat="1" ht="16.5" customHeight="1">
      <c r="A95" s="151"/>
      <c r="B95" s="46"/>
      <c r="C95" s="211"/>
      <c r="D95" s="633" t="s">
        <v>313</v>
      </c>
      <c r="E95" s="633"/>
      <c r="F95" s="634"/>
      <c r="G95" s="205"/>
    </row>
    <row r="96" spans="1:6" s="22" customFormat="1" ht="19.5" customHeight="1" hidden="1">
      <c r="A96" s="151"/>
      <c r="B96" s="46"/>
      <c r="C96" s="160" t="s">
        <v>35</v>
      </c>
      <c r="D96" s="25" t="s">
        <v>36</v>
      </c>
      <c r="E96" s="26"/>
      <c r="F96" s="26"/>
    </row>
    <row r="97" spans="1:6" s="16" customFormat="1" ht="17.25" customHeight="1">
      <c r="A97" s="144"/>
      <c r="B97" s="30">
        <v>70095</v>
      </c>
      <c r="C97" s="594" t="s">
        <v>48</v>
      </c>
      <c r="D97" s="597"/>
      <c r="E97" s="31">
        <f>E98</f>
        <v>800</v>
      </c>
      <c r="F97" s="31">
        <f>F98</f>
        <v>2000</v>
      </c>
    </row>
    <row r="98" spans="1:6" s="22" customFormat="1" ht="20.25" customHeight="1" thickBot="1">
      <c r="A98" s="151"/>
      <c r="B98" s="146"/>
      <c r="C98" s="38" t="s">
        <v>20</v>
      </c>
      <c r="D98" s="133" t="s">
        <v>244</v>
      </c>
      <c r="E98" s="21">
        <v>800</v>
      </c>
      <c r="F98" s="21">
        <v>2000</v>
      </c>
    </row>
    <row r="99" spans="1:6" s="22" customFormat="1" ht="16.5" customHeight="1" hidden="1">
      <c r="A99" s="151"/>
      <c r="B99" s="46"/>
      <c r="C99" s="176" t="s">
        <v>22</v>
      </c>
      <c r="D99" s="184" t="s">
        <v>23</v>
      </c>
      <c r="E99" s="186"/>
      <c r="F99" s="100"/>
    </row>
    <row r="100" spans="1:6" s="22" customFormat="1" ht="19.5" customHeight="1" hidden="1">
      <c r="A100" s="151"/>
      <c r="B100" s="46"/>
      <c r="C100" s="176" t="s">
        <v>61</v>
      </c>
      <c r="D100" s="184" t="s">
        <v>62</v>
      </c>
      <c r="E100" s="186"/>
      <c r="F100" s="100"/>
    </row>
    <row r="101" spans="1:6" s="22" customFormat="1" ht="19.5" customHeight="1" hidden="1" thickBot="1">
      <c r="A101" s="151"/>
      <c r="B101" s="46"/>
      <c r="C101" s="155" t="s">
        <v>65</v>
      </c>
      <c r="D101" s="20" t="s">
        <v>66</v>
      </c>
      <c r="E101" s="21"/>
      <c r="F101" s="21"/>
    </row>
    <row r="102" spans="1:6" s="11" customFormat="1" ht="20.25" customHeight="1" thickBot="1">
      <c r="A102" s="9">
        <v>710</v>
      </c>
      <c r="B102" s="612" t="s">
        <v>84</v>
      </c>
      <c r="C102" s="613"/>
      <c r="D102" s="614"/>
      <c r="E102" s="10">
        <f>E111+E103</f>
        <v>0</v>
      </c>
      <c r="F102" s="153">
        <f>F103</f>
        <v>31000</v>
      </c>
    </row>
    <row r="103" spans="1:6" s="16" customFormat="1" ht="18.75" customHeight="1">
      <c r="A103" s="58"/>
      <c r="B103" s="14">
        <v>71004</v>
      </c>
      <c r="C103" s="624" t="s">
        <v>85</v>
      </c>
      <c r="D103" s="625"/>
      <c r="E103" s="15">
        <f>E104</f>
        <v>0</v>
      </c>
      <c r="F103" s="15">
        <f>F104</f>
        <v>31000</v>
      </c>
    </row>
    <row r="104" spans="1:8" s="22" customFormat="1" ht="15" customHeight="1">
      <c r="A104" s="151"/>
      <c r="B104" s="46"/>
      <c r="C104" s="159"/>
      <c r="D104" s="174" t="s">
        <v>228</v>
      </c>
      <c r="E104" s="72"/>
      <c r="F104" s="72">
        <f>SUM(F105:F106)</f>
        <v>31000</v>
      </c>
      <c r="H104" s="101">
        <f>SUM(H105:H106)</f>
        <v>16000</v>
      </c>
    </row>
    <row r="105" spans="1:8" s="16" customFormat="1" ht="15.75" customHeight="1">
      <c r="A105" s="144"/>
      <c r="B105" s="141"/>
      <c r="C105" s="219"/>
      <c r="D105" s="230" t="s">
        <v>496</v>
      </c>
      <c r="E105" s="231"/>
      <c r="F105" s="415">
        <f>1440</f>
        <v>1440</v>
      </c>
      <c r="H105" s="114"/>
    </row>
    <row r="106" spans="1:8" s="16" customFormat="1" ht="15.75" customHeight="1" thickBot="1">
      <c r="A106" s="144"/>
      <c r="B106" s="141"/>
      <c r="C106" s="219"/>
      <c r="D106" s="460" t="s">
        <v>236</v>
      </c>
      <c r="E106" s="212"/>
      <c r="F106" s="243">
        <f>4880+4636+3200+844+16000</f>
        <v>29560</v>
      </c>
      <c r="G106" s="16">
        <v>13560</v>
      </c>
      <c r="H106" s="114">
        <f>F106-G106</f>
        <v>16000</v>
      </c>
    </row>
    <row r="107" spans="1:8" s="22" customFormat="1" ht="21.75" customHeight="1" hidden="1">
      <c r="A107" s="40"/>
      <c r="B107" s="64"/>
      <c r="C107" s="42" t="s">
        <v>24</v>
      </c>
      <c r="D107" s="43" t="s">
        <v>25</v>
      </c>
      <c r="E107" s="44"/>
      <c r="F107" s="44"/>
      <c r="H107" s="114">
        <f>F107-G107</f>
        <v>0</v>
      </c>
    </row>
    <row r="108" spans="1:8" s="22" customFormat="1" ht="8.25" customHeight="1" hidden="1">
      <c r="A108" s="151"/>
      <c r="B108" s="46"/>
      <c r="C108" s="47"/>
      <c r="D108" s="48"/>
      <c r="E108" s="49"/>
      <c r="F108" s="49"/>
      <c r="H108" s="114">
        <f>F108-G108</f>
        <v>0</v>
      </c>
    </row>
    <row r="109" spans="1:8" s="6" customFormat="1" ht="8.25" customHeight="1" hidden="1" thickBot="1">
      <c r="A109" s="65">
        <v>1</v>
      </c>
      <c r="B109" s="65">
        <v>2</v>
      </c>
      <c r="C109" s="65">
        <v>3</v>
      </c>
      <c r="D109" s="65">
        <v>4</v>
      </c>
      <c r="E109" s="65">
        <v>5</v>
      </c>
      <c r="F109" s="65">
        <v>6</v>
      </c>
      <c r="H109" s="114">
        <f>F109-G109</f>
        <v>6</v>
      </c>
    </row>
    <row r="110" spans="1:7" s="11" customFormat="1" ht="23.25" customHeight="1" thickBot="1">
      <c r="A110" s="9">
        <v>750</v>
      </c>
      <c r="B110" s="612" t="s">
        <v>86</v>
      </c>
      <c r="C110" s="613"/>
      <c r="D110" s="614"/>
      <c r="E110" s="10">
        <f>E123+E111+E117+E159+E166</f>
        <v>3500</v>
      </c>
      <c r="F110" s="10">
        <f>F166+F123</f>
        <v>27000</v>
      </c>
      <c r="G110" s="57">
        <f>E110-F110</f>
        <v>-23500</v>
      </c>
    </row>
    <row r="111" spans="1:6" s="16" customFormat="1" ht="18.75" customHeight="1" hidden="1">
      <c r="A111" s="58"/>
      <c r="B111" s="14">
        <v>75011</v>
      </c>
      <c r="C111" s="14"/>
      <c r="D111" s="14" t="s">
        <v>87</v>
      </c>
      <c r="E111" s="15">
        <f>SUM(E112:E113)</f>
        <v>0</v>
      </c>
      <c r="F111" s="15">
        <f>SUM(F114:F116)</f>
        <v>0</v>
      </c>
    </row>
    <row r="112" spans="1:6" s="22" customFormat="1" ht="51" hidden="1">
      <c r="A112" s="27"/>
      <c r="B112" s="66"/>
      <c r="C112" s="19" t="s">
        <v>88</v>
      </c>
      <c r="D112" s="39" t="s">
        <v>89</v>
      </c>
      <c r="E112" s="37"/>
      <c r="F112" s="21"/>
    </row>
    <row r="113" spans="1:6" s="22" customFormat="1" ht="51" hidden="1">
      <c r="A113" s="17"/>
      <c r="B113" s="32"/>
      <c r="C113" s="24" t="s">
        <v>90</v>
      </c>
      <c r="D113" s="33" t="s">
        <v>91</v>
      </c>
      <c r="E113" s="34"/>
      <c r="F113" s="26"/>
    </row>
    <row r="114" spans="1:6" s="22" customFormat="1" ht="16.5" customHeight="1" hidden="1">
      <c r="A114" s="17"/>
      <c r="B114" s="23"/>
      <c r="C114" s="24" t="s">
        <v>12</v>
      </c>
      <c r="D114" s="25" t="s">
        <v>13</v>
      </c>
      <c r="E114" s="26"/>
      <c r="F114" s="26"/>
    </row>
    <row r="115" spans="1:6" s="22" customFormat="1" ht="16.5" customHeight="1" hidden="1">
      <c r="A115" s="17"/>
      <c r="B115" s="23"/>
      <c r="C115" s="24" t="s">
        <v>16</v>
      </c>
      <c r="D115" s="25" t="s">
        <v>17</v>
      </c>
      <c r="E115" s="26"/>
      <c r="F115" s="26"/>
    </row>
    <row r="116" spans="1:6" s="22" customFormat="1" ht="16.5" customHeight="1" hidden="1">
      <c r="A116" s="17"/>
      <c r="B116" s="23"/>
      <c r="C116" s="28" t="s">
        <v>18</v>
      </c>
      <c r="D116" s="25" t="s">
        <v>19</v>
      </c>
      <c r="E116" s="26"/>
      <c r="F116" s="26"/>
    </row>
    <row r="117" spans="1:6" s="16" customFormat="1" ht="22.5" customHeight="1" hidden="1">
      <c r="A117" s="67"/>
      <c r="B117" s="30">
        <v>75022</v>
      </c>
      <c r="C117" s="30"/>
      <c r="D117" s="30" t="s">
        <v>92</v>
      </c>
      <c r="E117" s="31"/>
      <c r="F117" s="31">
        <f>SUM(F118:F122)</f>
        <v>0</v>
      </c>
    </row>
    <row r="118" spans="1:6" s="22" customFormat="1" ht="15.75" customHeight="1" hidden="1">
      <c r="A118" s="17"/>
      <c r="B118" s="18"/>
      <c r="C118" s="19" t="s">
        <v>93</v>
      </c>
      <c r="D118" s="20" t="s">
        <v>94</v>
      </c>
      <c r="E118" s="21"/>
      <c r="F118" s="21"/>
    </row>
    <row r="119" spans="1:6" s="22" customFormat="1" ht="15.75" customHeight="1" hidden="1">
      <c r="A119" s="17"/>
      <c r="B119" s="23"/>
      <c r="C119" s="24" t="s">
        <v>22</v>
      </c>
      <c r="D119" s="25" t="s">
        <v>23</v>
      </c>
      <c r="E119" s="26"/>
      <c r="F119" s="26"/>
    </row>
    <row r="120" spans="1:6" s="22" customFormat="1" ht="15.75" customHeight="1" hidden="1">
      <c r="A120" s="17"/>
      <c r="B120" s="23"/>
      <c r="C120" s="24" t="s">
        <v>95</v>
      </c>
      <c r="D120" s="25" t="s">
        <v>96</v>
      </c>
      <c r="E120" s="26"/>
      <c r="F120" s="26"/>
    </row>
    <row r="121" spans="1:6" s="22" customFormat="1" ht="15.75" customHeight="1" hidden="1">
      <c r="A121" s="17"/>
      <c r="B121" s="23"/>
      <c r="C121" s="24" t="s">
        <v>24</v>
      </c>
      <c r="D121" s="25" t="s">
        <v>25</v>
      </c>
      <c r="E121" s="26"/>
      <c r="F121" s="26"/>
    </row>
    <row r="122" spans="1:6" s="22" customFormat="1" ht="15.75" customHeight="1" hidden="1">
      <c r="A122" s="17"/>
      <c r="B122" s="23"/>
      <c r="C122" s="28" t="s">
        <v>97</v>
      </c>
      <c r="D122" s="25" t="s">
        <v>98</v>
      </c>
      <c r="E122" s="26"/>
      <c r="F122" s="26"/>
    </row>
    <row r="123" spans="1:6" s="16" customFormat="1" ht="16.5" customHeight="1">
      <c r="A123" s="144"/>
      <c r="B123" s="30">
        <v>75023</v>
      </c>
      <c r="C123" s="594" t="s">
        <v>99</v>
      </c>
      <c r="D123" s="597"/>
      <c r="E123" s="31">
        <f>E131</f>
        <v>0</v>
      </c>
      <c r="F123" s="31">
        <f>F131</f>
        <v>22000</v>
      </c>
    </row>
    <row r="124" spans="1:6" s="22" customFormat="1" ht="17.25" customHeight="1" hidden="1">
      <c r="A124" s="151"/>
      <c r="B124" s="46"/>
      <c r="C124" s="99" t="s">
        <v>102</v>
      </c>
      <c r="D124" s="177" t="s">
        <v>103</v>
      </c>
      <c r="E124" s="100"/>
      <c r="F124" s="100"/>
    </row>
    <row r="125" spans="1:6" s="22" customFormat="1" ht="17.25" customHeight="1" hidden="1">
      <c r="A125" s="151"/>
      <c r="B125" s="46"/>
      <c r="C125" s="99" t="s">
        <v>12</v>
      </c>
      <c r="D125" s="177" t="s">
        <v>13</v>
      </c>
      <c r="E125" s="100"/>
      <c r="F125" s="100"/>
    </row>
    <row r="126" spans="1:6" s="22" customFormat="1" ht="17.25" customHeight="1" hidden="1">
      <c r="A126" s="151"/>
      <c r="B126" s="46"/>
      <c r="C126" s="99" t="s">
        <v>14</v>
      </c>
      <c r="D126" s="177" t="s">
        <v>15</v>
      </c>
      <c r="E126" s="100"/>
      <c r="F126" s="100"/>
    </row>
    <row r="127" spans="1:6" s="22" customFormat="1" ht="17.25" customHeight="1" hidden="1">
      <c r="A127" s="151"/>
      <c r="B127" s="46"/>
      <c r="C127" s="99" t="s">
        <v>16</v>
      </c>
      <c r="D127" s="177" t="s">
        <v>17</v>
      </c>
      <c r="E127" s="100"/>
      <c r="F127" s="100"/>
    </row>
    <row r="128" spans="1:6" s="22" customFormat="1" ht="17.25" customHeight="1" hidden="1">
      <c r="A128" s="151"/>
      <c r="B128" s="46"/>
      <c r="C128" s="99" t="s">
        <v>18</v>
      </c>
      <c r="D128" s="177" t="s">
        <v>19</v>
      </c>
      <c r="E128" s="100"/>
      <c r="F128" s="100"/>
    </row>
    <row r="129" spans="1:6" s="22" customFormat="1" ht="17.25" customHeight="1" hidden="1">
      <c r="A129" s="151"/>
      <c r="B129" s="46"/>
      <c r="C129" s="99" t="s">
        <v>104</v>
      </c>
      <c r="D129" s="177" t="s">
        <v>105</v>
      </c>
      <c r="E129" s="100"/>
      <c r="F129" s="100"/>
    </row>
    <row r="130" spans="1:6" s="22" customFormat="1" ht="17.25" customHeight="1" hidden="1">
      <c r="A130" s="151"/>
      <c r="B130" s="46"/>
      <c r="C130" s="99" t="s">
        <v>20</v>
      </c>
      <c r="D130" s="177" t="s">
        <v>21</v>
      </c>
      <c r="E130" s="100"/>
      <c r="F130" s="100"/>
    </row>
    <row r="131" spans="1:6" s="22" customFormat="1" ht="15.75" customHeight="1">
      <c r="A131" s="151"/>
      <c r="B131" s="46"/>
      <c r="C131" s="158"/>
      <c r="D131" s="175" t="s">
        <v>244</v>
      </c>
      <c r="E131" s="21"/>
      <c r="F131" s="21">
        <v>22000</v>
      </c>
    </row>
    <row r="132" spans="1:6" s="22" customFormat="1" ht="17.25" customHeight="1" hidden="1">
      <c r="A132" s="151"/>
      <c r="B132" s="46"/>
      <c r="C132" s="99" t="s">
        <v>22</v>
      </c>
      <c r="D132" s="220" t="s">
        <v>23</v>
      </c>
      <c r="E132" s="100"/>
      <c r="F132" s="100"/>
    </row>
    <row r="133" spans="1:6" s="16" customFormat="1" ht="13.5" customHeight="1" hidden="1">
      <c r="A133" s="144"/>
      <c r="B133" s="141"/>
      <c r="C133" s="219"/>
      <c r="D133" s="230" t="s">
        <v>255</v>
      </c>
      <c r="E133" s="231"/>
      <c r="F133" s="232"/>
    </row>
    <row r="134" spans="1:6" s="22" customFormat="1" ht="17.25" customHeight="1" hidden="1">
      <c r="A134" s="151"/>
      <c r="B134" s="46"/>
      <c r="C134" s="99" t="s">
        <v>61</v>
      </c>
      <c r="D134" s="221" t="s">
        <v>62</v>
      </c>
      <c r="E134" s="44"/>
      <c r="F134" s="44"/>
    </row>
    <row r="135" spans="1:6" s="22" customFormat="1" ht="17.25" customHeight="1" hidden="1">
      <c r="A135" s="151"/>
      <c r="B135" s="46"/>
      <c r="C135" s="99" t="s">
        <v>70</v>
      </c>
      <c r="D135" s="177" t="s">
        <v>71</v>
      </c>
      <c r="E135" s="100"/>
      <c r="F135" s="100"/>
    </row>
    <row r="136" spans="1:6" s="22" customFormat="1" ht="17.25" customHeight="1" hidden="1">
      <c r="A136" s="151"/>
      <c r="B136" s="46"/>
      <c r="C136" s="99" t="s">
        <v>106</v>
      </c>
      <c r="D136" s="177" t="s">
        <v>107</v>
      </c>
      <c r="E136" s="100"/>
      <c r="F136" s="100"/>
    </row>
    <row r="137" spans="1:6" s="16" customFormat="1" ht="19.5" customHeight="1" hidden="1">
      <c r="A137" s="144"/>
      <c r="B137" s="141"/>
      <c r="C137" s="216"/>
      <c r="D137" s="134" t="s">
        <v>229</v>
      </c>
      <c r="E137" s="217"/>
      <c r="F137" s="217"/>
    </row>
    <row r="138" spans="1:6" s="22" customFormat="1" ht="17.25" customHeight="1" hidden="1">
      <c r="A138" s="151"/>
      <c r="B138" s="46"/>
      <c r="C138" s="99" t="s">
        <v>24</v>
      </c>
      <c r="D138" s="177" t="s">
        <v>25</v>
      </c>
      <c r="E138" s="100"/>
      <c r="F138" s="100"/>
    </row>
    <row r="139" spans="1:6" s="16" customFormat="1" ht="15.75" customHeight="1" hidden="1">
      <c r="A139" s="144"/>
      <c r="B139" s="141"/>
      <c r="C139" s="142"/>
      <c r="D139" s="218" t="s">
        <v>256</v>
      </c>
      <c r="E139" s="212"/>
      <c r="F139" s="79"/>
    </row>
    <row r="140" spans="1:6" s="16" customFormat="1" ht="15.75" customHeight="1" hidden="1">
      <c r="A140" s="144"/>
      <c r="B140" s="141"/>
      <c r="C140" s="142"/>
      <c r="D140" s="215" t="s">
        <v>377</v>
      </c>
      <c r="E140" s="234"/>
      <c r="F140" s="234"/>
    </row>
    <row r="141" spans="1:6" s="22" customFormat="1" ht="17.25" customHeight="1" hidden="1">
      <c r="A141" s="151"/>
      <c r="B141" s="46"/>
      <c r="C141" s="158" t="s">
        <v>108</v>
      </c>
      <c r="D141" s="62" t="s">
        <v>109</v>
      </c>
      <c r="E141" s="34"/>
      <c r="F141" s="34"/>
    </row>
    <row r="142" spans="1:6" s="22" customFormat="1" ht="25.5" hidden="1">
      <c r="A142" s="151"/>
      <c r="B142" s="46"/>
      <c r="C142" s="159" t="s">
        <v>110</v>
      </c>
      <c r="D142" s="36" t="s">
        <v>111</v>
      </c>
      <c r="E142" s="34"/>
      <c r="F142" s="34"/>
    </row>
    <row r="143" spans="1:6" s="22" customFormat="1" ht="25.5" hidden="1">
      <c r="A143" s="151"/>
      <c r="B143" s="46"/>
      <c r="C143" s="159" t="s">
        <v>112</v>
      </c>
      <c r="D143" s="36" t="s">
        <v>113</v>
      </c>
      <c r="E143" s="34"/>
      <c r="F143" s="34"/>
    </row>
    <row r="144" spans="1:6" s="22" customFormat="1" ht="25.5" hidden="1">
      <c r="A144" s="151"/>
      <c r="B144" s="46"/>
      <c r="C144" s="159" t="s">
        <v>80</v>
      </c>
      <c r="D144" s="36" t="s">
        <v>81</v>
      </c>
      <c r="E144" s="34"/>
      <c r="F144" s="34"/>
    </row>
    <row r="145" spans="1:6" s="22" customFormat="1" ht="16.5" customHeight="1" hidden="1">
      <c r="A145" s="151"/>
      <c r="B145" s="46"/>
      <c r="C145" s="159" t="s">
        <v>97</v>
      </c>
      <c r="D145" s="62" t="s">
        <v>98</v>
      </c>
      <c r="E145" s="34"/>
      <c r="F145" s="34"/>
    </row>
    <row r="146" spans="1:6" s="22" customFormat="1" ht="16.5" customHeight="1" hidden="1">
      <c r="A146" s="151"/>
      <c r="B146" s="46"/>
      <c r="C146" s="159" t="s">
        <v>65</v>
      </c>
      <c r="D146" s="62" t="s">
        <v>66</v>
      </c>
      <c r="E146" s="34"/>
      <c r="F146" s="34"/>
    </row>
    <row r="147" spans="1:6" s="22" customFormat="1" ht="14.25" customHeight="1" hidden="1">
      <c r="A147" s="151"/>
      <c r="B147" s="46"/>
      <c r="C147" s="202" t="s">
        <v>26</v>
      </c>
      <c r="D147" s="62" t="s">
        <v>27</v>
      </c>
      <c r="E147" s="34"/>
      <c r="F147" s="34"/>
    </row>
    <row r="148" spans="1:6" s="22" customFormat="1" ht="12" customHeight="1" hidden="1">
      <c r="A148" s="151"/>
      <c r="B148" s="46"/>
      <c r="C148" s="47"/>
      <c r="D148" s="235"/>
      <c r="E148" s="236"/>
      <c r="F148" s="236"/>
    </row>
    <row r="149" spans="1:6" s="6" customFormat="1" ht="7.5" customHeight="1" hidden="1">
      <c r="A149" s="152">
        <v>1</v>
      </c>
      <c r="B149" s="150">
        <v>2</v>
      </c>
      <c r="C149" s="50">
        <v>3</v>
      </c>
      <c r="D149" s="237">
        <v>4</v>
      </c>
      <c r="E149" s="237"/>
      <c r="F149" s="237"/>
    </row>
    <row r="150" spans="1:6" s="16" customFormat="1" ht="15.75" customHeight="1" hidden="1">
      <c r="A150" s="144"/>
      <c r="B150" s="141"/>
      <c r="C150" s="142"/>
      <c r="D150" s="215" t="s">
        <v>263</v>
      </c>
      <c r="E150" s="234"/>
      <c r="F150" s="234"/>
    </row>
    <row r="151" spans="1:6" s="22" customFormat="1" ht="25.5" hidden="1">
      <c r="A151" s="151"/>
      <c r="B151" s="146"/>
      <c r="C151" s="176" t="s">
        <v>251</v>
      </c>
      <c r="D151" s="233" t="s">
        <v>252</v>
      </c>
      <c r="E151" s="44"/>
      <c r="F151" s="44"/>
    </row>
    <row r="152" spans="1:6" s="22" customFormat="1" ht="25.5" hidden="1">
      <c r="A152" s="151"/>
      <c r="B152" s="46"/>
      <c r="C152" s="155" t="s">
        <v>114</v>
      </c>
      <c r="D152" s="39" t="s">
        <v>115</v>
      </c>
      <c r="E152" s="21"/>
      <c r="F152" s="21"/>
    </row>
    <row r="153" spans="1:6" s="22" customFormat="1" ht="25.5" hidden="1">
      <c r="A153" s="151"/>
      <c r="B153" s="46"/>
      <c r="C153" s="99" t="s">
        <v>116</v>
      </c>
      <c r="D153" s="238" t="s">
        <v>117</v>
      </c>
      <c r="E153" s="239"/>
      <c r="F153" s="239"/>
    </row>
    <row r="154" spans="1:6" s="16" customFormat="1" ht="15.75" customHeight="1" hidden="1">
      <c r="A154" s="144"/>
      <c r="B154" s="141"/>
      <c r="C154" s="219"/>
      <c r="D154" s="240" t="s">
        <v>257</v>
      </c>
      <c r="E154" s="241"/>
      <c r="F154" s="241"/>
    </row>
    <row r="155" spans="1:6" s="22" customFormat="1" ht="19.5" customHeight="1" hidden="1">
      <c r="A155" s="151"/>
      <c r="B155" s="46"/>
      <c r="C155" s="158" t="s">
        <v>35</v>
      </c>
      <c r="D155" s="20" t="s">
        <v>36</v>
      </c>
      <c r="E155" s="21"/>
      <c r="F155" s="21"/>
    </row>
    <row r="156" spans="1:6" s="22" customFormat="1" ht="25.5" hidden="1">
      <c r="A156" s="151"/>
      <c r="B156" s="46"/>
      <c r="C156" s="159" t="s">
        <v>118</v>
      </c>
      <c r="D156" s="33" t="s">
        <v>119</v>
      </c>
      <c r="E156" s="26"/>
      <c r="F156" s="26"/>
    </row>
    <row r="157" spans="1:6" s="22" customFormat="1" ht="17.25" customHeight="1" hidden="1">
      <c r="A157" s="151"/>
      <c r="B157" s="46"/>
      <c r="C157" s="159" t="s">
        <v>37</v>
      </c>
      <c r="D157" s="25" t="s">
        <v>36</v>
      </c>
      <c r="E157" s="26"/>
      <c r="F157" s="26"/>
    </row>
    <row r="158" spans="1:6" s="22" customFormat="1" ht="17.25" customHeight="1" hidden="1">
      <c r="A158" s="151"/>
      <c r="B158" s="146"/>
      <c r="C158" s="28" t="s">
        <v>120</v>
      </c>
      <c r="D158" s="25" t="s">
        <v>36</v>
      </c>
      <c r="E158" s="26"/>
      <c r="F158" s="26"/>
    </row>
    <row r="159" spans="1:6" s="16" customFormat="1" ht="22.5" customHeight="1" hidden="1">
      <c r="A159" s="144"/>
      <c r="B159" s="30">
        <v>75075</v>
      </c>
      <c r="C159" s="30"/>
      <c r="D159" s="30" t="s">
        <v>121</v>
      </c>
      <c r="E159" s="31"/>
      <c r="F159" s="31">
        <f>F160</f>
        <v>0</v>
      </c>
    </row>
    <row r="160" spans="1:6" s="22" customFormat="1" ht="20.25" customHeight="1" hidden="1">
      <c r="A160" s="151"/>
      <c r="B160" s="146"/>
      <c r="C160" s="38" t="s">
        <v>20</v>
      </c>
      <c r="D160" s="133" t="s">
        <v>244</v>
      </c>
      <c r="E160" s="21"/>
      <c r="F160" s="21"/>
    </row>
    <row r="161" spans="1:6" s="22" customFormat="1" ht="17.25" customHeight="1" hidden="1">
      <c r="A161" s="151"/>
      <c r="B161" s="46"/>
      <c r="C161" s="158" t="s">
        <v>20</v>
      </c>
      <c r="D161" s="20" t="s">
        <v>21</v>
      </c>
      <c r="E161" s="21"/>
      <c r="F161" s="21"/>
    </row>
    <row r="162" spans="1:6" s="22" customFormat="1" ht="17.25" customHeight="1" hidden="1">
      <c r="A162" s="151"/>
      <c r="B162" s="46"/>
      <c r="C162" s="159" t="s">
        <v>22</v>
      </c>
      <c r="D162" s="25" t="s">
        <v>23</v>
      </c>
      <c r="E162" s="26"/>
      <c r="F162" s="26"/>
    </row>
    <row r="163" spans="1:6" s="22" customFormat="1" ht="17.25" customHeight="1" hidden="1">
      <c r="A163" s="151"/>
      <c r="B163" s="46"/>
      <c r="C163" s="159" t="s">
        <v>95</v>
      </c>
      <c r="D163" s="25" t="s">
        <v>96</v>
      </c>
      <c r="E163" s="26"/>
      <c r="F163" s="26"/>
    </row>
    <row r="164" spans="1:6" s="22" customFormat="1" ht="17.25" customHeight="1" hidden="1">
      <c r="A164" s="151"/>
      <c r="B164" s="46"/>
      <c r="C164" s="159" t="s">
        <v>24</v>
      </c>
      <c r="D164" s="25" t="s">
        <v>25</v>
      </c>
      <c r="E164" s="26"/>
      <c r="F164" s="26"/>
    </row>
    <row r="165" spans="1:6" s="22" customFormat="1" ht="17.25" customHeight="1" hidden="1">
      <c r="A165" s="151"/>
      <c r="B165" s="146"/>
      <c r="C165" s="28" t="s">
        <v>65</v>
      </c>
      <c r="D165" s="25" t="s">
        <v>66</v>
      </c>
      <c r="E165" s="26"/>
      <c r="F165" s="26"/>
    </row>
    <row r="166" spans="1:6" s="16" customFormat="1" ht="18.75" customHeight="1">
      <c r="A166" s="144"/>
      <c r="B166" s="30">
        <v>75095</v>
      </c>
      <c r="C166" s="30"/>
      <c r="D166" s="565" t="s">
        <v>48</v>
      </c>
      <c r="E166" s="173">
        <f>E168</f>
        <v>3500</v>
      </c>
      <c r="F166" s="31">
        <f>F168</f>
        <v>5000</v>
      </c>
    </row>
    <row r="167" spans="1:6" s="22" customFormat="1" ht="19.5" customHeight="1" hidden="1">
      <c r="A167" s="151"/>
      <c r="B167" s="46"/>
      <c r="C167" s="155" t="s">
        <v>65</v>
      </c>
      <c r="D167" s="20" t="s">
        <v>66</v>
      </c>
      <c r="E167" s="21"/>
      <c r="F167" s="21"/>
    </row>
    <row r="168" spans="1:6" s="22" customFormat="1" ht="20.25" customHeight="1">
      <c r="A168" s="375"/>
      <c r="B168" s="564"/>
      <c r="C168" s="42" t="s">
        <v>20</v>
      </c>
      <c r="D168" s="172" t="s">
        <v>241</v>
      </c>
      <c r="E168" s="44">
        <v>3500</v>
      </c>
      <c r="F168" s="44">
        <v>5000</v>
      </c>
    </row>
    <row r="169" spans="1:6" ht="5.25" customHeight="1" thickBot="1">
      <c r="A169" s="3"/>
      <c r="B169" s="3"/>
      <c r="C169" s="3"/>
      <c r="D169" s="3"/>
      <c r="E169" s="3"/>
      <c r="F169" s="3"/>
    </row>
    <row r="170" spans="1:6" s="4" customFormat="1" ht="14.25" customHeight="1">
      <c r="A170" s="606" t="s">
        <v>4</v>
      </c>
      <c r="B170" s="606" t="s">
        <v>5</v>
      </c>
      <c r="C170" s="606" t="s">
        <v>6</v>
      </c>
      <c r="D170" s="606" t="s">
        <v>7</v>
      </c>
      <c r="E170" s="608" t="s">
        <v>370</v>
      </c>
      <c r="F170" s="608" t="s">
        <v>371</v>
      </c>
    </row>
    <row r="171" spans="1:6" s="4" customFormat="1" ht="15" customHeight="1" thickBot="1">
      <c r="A171" s="607"/>
      <c r="B171" s="607"/>
      <c r="C171" s="607"/>
      <c r="D171" s="607"/>
      <c r="E171" s="607"/>
      <c r="F171" s="607"/>
    </row>
    <row r="172" spans="1:6" s="6" customFormat="1" ht="7.5" customHeight="1" thickBot="1">
      <c r="A172" s="541">
        <v>1</v>
      </c>
      <c r="B172" s="5">
        <v>2</v>
      </c>
      <c r="C172" s="5">
        <v>3</v>
      </c>
      <c r="D172" s="5">
        <v>3</v>
      </c>
      <c r="E172" s="5">
        <v>4</v>
      </c>
      <c r="F172" s="5">
        <v>5</v>
      </c>
    </row>
    <row r="173" spans="1:6" s="11" customFormat="1" ht="46.5" customHeight="1" thickBot="1">
      <c r="A173" s="389">
        <v>751</v>
      </c>
      <c r="B173" s="609" t="s">
        <v>122</v>
      </c>
      <c r="C173" s="610"/>
      <c r="D173" s="611"/>
      <c r="E173" s="10">
        <f>E174+E179</f>
        <v>30</v>
      </c>
      <c r="F173" s="153">
        <f>F174+F179</f>
        <v>3180</v>
      </c>
    </row>
    <row r="174" spans="1:6" s="16" customFormat="1" ht="28.5" hidden="1">
      <c r="A174" s="388"/>
      <c r="B174" s="55">
        <v>75101</v>
      </c>
      <c r="C174" s="210"/>
      <c r="D174" s="87" t="s">
        <v>123</v>
      </c>
      <c r="E174" s="56">
        <f>E175</f>
        <v>0</v>
      </c>
      <c r="F174" s="56">
        <f>SUM(F176:F178)</f>
        <v>0</v>
      </c>
    </row>
    <row r="175" spans="1:6" s="22" customFormat="1" ht="51" hidden="1">
      <c r="A175" s="45"/>
      <c r="B175" s="164"/>
      <c r="C175" s="158" t="s">
        <v>88</v>
      </c>
      <c r="D175" s="59" t="s">
        <v>89</v>
      </c>
      <c r="E175" s="37"/>
      <c r="F175" s="21"/>
    </row>
    <row r="176" spans="1:6" s="22" customFormat="1" ht="17.25" customHeight="1" hidden="1">
      <c r="A176" s="45"/>
      <c r="B176" s="46"/>
      <c r="C176" s="159" t="s">
        <v>16</v>
      </c>
      <c r="D176" s="25" t="s">
        <v>17</v>
      </c>
      <c r="E176" s="26"/>
      <c r="F176" s="26"/>
    </row>
    <row r="177" spans="1:6" s="22" customFormat="1" ht="17.25" customHeight="1" hidden="1">
      <c r="A177" s="45"/>
      <c r="B177" s="46"/>
      <c r="C177" s="159" t="s">
        <v>18</v>
      </c>
      <c r="D177" s="25" t="s">
        <v>19</v>
      </c>
      <c r="E177" s="26"/>
      <c r="F177" s="26"/>
    </row>
    <row r="178" spans="1:6" s="22" customFormat="1" ht="17.25" customHeight="1" hidden="1">
      <c r="A178" s="45"/>
      <c r="B178" s="46"/>
      <c r="C178" s="160" t="s">
        <v>20</v>
      </c>
      <c r="D178" s="25" t="s">
        <v>21</v>
      </c>
      <c r="E178" s="26"/>
      <c r="F178" s="26"/>
    </row>
    <row r="179" spans="1:6" s="16" customFormat="1" ht="52.5" customHeight="1">
      <c r="A179" s="58"/>
      <c r="B179" s="30">
        <v>75109</v>
      </c>
      <c r="C179" s="148"/>
      <c r="D179" s="85" t="s">
        <v>497</v>
      </c>
      <c r="E179" s="31">
        <f>E180</f>
        <v>30</v>
      </c>
      <c r="F179" s="31">
        <f>F180</f>
        <v>3180</v>
      </c>
    </row>
    <row r="180" spans="1:6" s="22" customFormat="1" ht="18" customHeight="1">
      <c r="A180" s="151"/>
      <c r="B180" s="164"/>
      <c r="C180" s="380"/>
      <c r="D180" s="174" t="s">
        <v>499</v>
      </c>
      <c r="E180" s="100">
        <f>SUM(E198:E199)</f>
        <v>30</v>
      </c>
      <c r="F180" s="100">
        <f>SUM(F198:F199)</f>
        <v>3180</v>
      </c>
    </row>
    <row r="181" spans="1:6" s="16" customFormat="1" ht="27.75" customHeight="1" hidden="1">
      <c r="A181" s="166"/>
      <c r="B181" s="167"/>
      <c r="C181" s="242"/>
      <c r="D181" s="620" t="s">
        <v>381</v>
      </c>
      <c r="E181" s="620"/>
      <c r="F181" s="621"/>
    </row>
    <row r="182" spans="1:6" s="22" customFormat="1" ht="17.25" customHeight="1" hidden="1">
      <c r="A182" s="45"/>
      <c r="B182" s="46"/>
      <c r="C182" s="159" t="s">
        <v>93</v>
      </c>
      <c r="D182" s="25" t="s">
        <v>94</v>
      </c>
      <c r="E182" s="26"/>
      <c r="F182" s="26"/>
    </row>
    <row r="183" spans="1:6" s="22" customFormat="1" ht="17.25" customHeight="1" hidden="1">
      <c r="A183" s="45"/>
      <c r="B183" s="46"/>
      <c r="C183" s="159" t="s">
        <v>16</v>
      </c>
      <c r="D183" s="25" t="s">
        <v>17</v>
      </c>
      <c r="E183" s="26"/>
      <c r="F183" s="26"/>
    </row>
    <row r="184" spans="1:6" s="22" customFormat="1" ht="17.25" customHeight="1" hidden="1">
      <c r="A184" s="45"/>
      <c r="B184" s="46"/>
      <c r="C184" s="159" t="s">
        <v>18</v>
      </c>
      <c r="D184" s="25" t="s">
        <v>19</v>
      </c>
      <c r="E184" s="26"/>
      <c r="F184" s="26"/>
    </row>
    <row r="185" spans="1:6" s="22" customFormat="1" ht="17.25" customHeight="1" hidden="1">
      <c r="A185" s="45"/>
      <c r="B185" s="46"/>
      <c r="C185" s="159" t="s">
        <v>20</v>
      </c>
      <c r="D185" s="25" t="s">
        <v>21</v>
      </c>
      <c r="E185" s="26"/>
      <c r="F185" s="26"/>
    </row>
    <row r="186" spans="1:6" s="22" customFormat="1" ht="17.25" customHeight="1" hidden="1">
      <c r="A186" s="45"/>
      <c r="B186" s="46"/>
      <c r="C186" s="159" t="s">
        <v>22</v>
      </c>
      <c r="D186" s="25" t="s">
        <v>23</v>
      </c>
      <c r="E186" s="26"/>
      <c r="F186" s="26"/>
    </row>
    <row r="187" spans="1:6" s="22" customFormat="1" ht="17.25" customHeight="1" hidden="1">
      <c r="A187" s="45"/>
      <c r="B187" s="46"/>
      <c r="C187" s="159" t="s">
        <v>61</v>
      </c>
      <c r="D187" s="25" t="s">
        <v>62</v>
      </c>
      <c r="E187" s="26"/>
      <c r="F187" s="26"/>
    </row>
    <row r="188" spans="1:6" s="22" customFormat="1" ht="17.25" customHeight="1" hidden="1" thickBot="1">
      <c r="A188" s="45"/>
      <c r="B188" s="46"/>
      <c r="C188" s="160" t="s">
        <v>24</v>
      </c>
      <c r="D188" s="25" t="s">
        <v>25</v>
      </c>
      <c r="E188" s="26"/>
      <c r="F188" s="26"/>
    </row>
    <row r="189" spans="1:6" s="11" customFormat="1" ht="23.25" customHeight="1" hidden="1" thickBot="1">
      <c r="A189" s="390">
        <v>752</v>
      </c>
      <c r="B189" s="51"/>
      <c r="C189" s="9"/>
      <c r="D189" s="74" t="s">
        <v>124</v>
      </c>
      <c r="E189" s="10">
        <f>E190</f>
        <v>0</v>
      </c>
      <c r="F189" s="10">
        <f>F190</f>
        <v>0</v>
      </c>
    </row>
    <row r="190" spans="1:6" s="16" customFormat="1" ht="23.25" customHeight="1" hidden="1">
      <c r="A190" s="53"/>
      <c r="B190" s="77">
        <v>75212</v>
      </c>
      <c r="C190" s="77"/>
      <c r="D190" s="78" t="s">
        <v>125</v>
      </c>
      <c r="E190" s="79">
        <f>SUM(E191:E195)-E193</f>
        <v>0</v>
      </c>
      <c r="F190" s="79">
        <f>SUM(F191:F195)-F193</f>
        <v>0</v>
      </c>
    </row>
    <row r="191" spans="1:6" s="22" customFormat="1" ht="51" hidden="1">
      <c r="A191" s="40"/>
      <c r="B191" s="80"/>
      <c r="C191" s="70" t="s">
        <v>88</v>
      </c>
      <c r="D191" s="81" t="s">
        <v>89</v>
      </c>
      <c r="E191" s="72"/>
      <c r="F191" s="72"/>
    </row>
    <row r="192" spans="1:6" s="22" customFormat="1" ht="12.75" customHeight="1" hidden="1">
      <c r="A192" s="151"/>
      <c r="B192" s="46"/>
      <c r="C192" s="47"/>
      <c r="D192" s="48"/>
      <c r="E192" s="49"/>
      <c r="F192" s="49"/>
    </row>
    <row r="193" spans="1:6" s="6" customFormat="1" ht="7.5" customHeight="1" hidden="1">
      <c r="A193" s="50">
        <v>1</v>
      </c>
      <c r="B193" s="50">
        <v>2</v>
      </c>
      <c r="C193" s="50">
        <v>3</v>
      </c>
      <c r="D193" s="50">
        <v>4</v>
      </c>
      <c r="E193" s="50">
        <v>5</v>
      </c>
      <c r="F193" s="50">
        <v>6</v>
      </c>
    </row>
    <row r="194" spans="1:6" s="22" customFormat="1" ht="38.25" hidden="1">
      <c r="A194" s="82"/>
      <c r="B194" s="83"/>
      <c r="C194" s="42" t="s">
        <v>68</v>
      </c>
      <c r="D194" s="43" t="s">
        <v>69</v>
      </c>
      <c r="E194" s="44"/>
      <c r="F194" s="44"/>
    </row>
    <row r="195" spans="1:6" s="22" customFormat="1" ht="16.5" customHeight="1" hidden="1">
      <c r="A195" s="73"/>
      <c r="B195" s="84"/>
      <c r="C195" s="38" t="s">
        <v>24</v>
      </c>
      <c r="D195" s="39" t="s">
        <v>25</v>
      </c>
      <c r="E195" s="21"/>
      <c r="F195" s="21"/>
    </row>
    <row r="196" spans="1:6" ht="12.75" customHeight="1" hidden="1">
      <c r="A196" s="3"/>
      <c r="B196" s="3"/>
      <c r="C196" s="3"/>
      <c r="D196" s="3"/>
      <c r="E196" s="3"/>
      <c r="F196" s="3"/>
    </row>
    <row r="197" spans="1:6" s="6" customFormat="1" ht="7.5" customHeight="1" hidden="1" thickBot="1">
      <c r="A197" s="50">
        <v>1</v>
      </c>
      <c r="B197" s="50">
        <v>2</v>
      </c>
      <c r="C197" s="50">
        <v>3</v>
      </c>
      <c r="D197" s="50">
        <v>3</v>
      </c>
      <c r="E197" s="50">
        <v>4</v>
      </c>
      <c r="F197" s="50">
        <v>5</v>
      </c>
    </row>
    <row r="198" spans="1:6" s="16" customFormat="1" ht="15.75" customHeight="1">
      <c r="A198" s="144"/>
      <c r="B198" s="141"/>
      <c r="C198" s="219"/>
      <c r="D198" s="230" t="s">
        <v>496</v>
      </c>
      <c r="E198" s="231">
        <v>30</v>
      </c>
      <c r="F198" s="415">
        <v>1330</v>
      </c>
    </row>
    <row r="199" spans="1:6" s="16" customFormat="1" ht="15.75" customHeight="1" thickBot="1">
      <c r="A199" s="166"/>
      <c r="B199" s="167"/>
      <c r="C199" s="191"/>
      <c r="D199" s="378" t="s">
        <v>236</v>
      </c>
      <c r="E199" s="392"/>
      <c r="F199" s="553">
        <f>300+1450+100</f>
        <v>1850</v>
      </c>
    </row>
    <row r="200" spans="1:7" s="11" customFormat="1" ht="33.75" customHeight="1" thickBot="1">
      <c r="A200" s="76">
        <v>754</v>
      </c>
      <c r="B200" s="609" t="s">
        <v>126</v>
      </c>
      <c r="C200" s="610"/>
      <c r="D200" s="611"/>
      <c r="E200" s="10">
        <f>E201+E207+E219</f>
        <v>17300</v>
      </c>
      <c r="F200" s="10">
        <f>F201+F207+F219</f>
        <v>19050</v>
      </c>
      <c r="G200" s="57">
        <f>E200-F200</f>
        <v>-1750</v>
      </c>
    </row>
    <row r="201" spans="1:6" s="16" customFormat="1" ht="21" customHeight="1" hidden="1">
      <c r="A201" s="58"/>
      <c r="B201" s="14">
        <v>75403</v>
      </c>
      <c r="C201" s="622" t="s">
        <v>127</v>
      </c>
      <c r="D201" s="623"/>
      <c r="E201" s="15">
        <f>E202</f>
        <v>0</v>
      </c>
      <c r="F201" s="15">
        <f>F202</f>
        <v>0</v>
      </c>
    </row>
    <row r="202" spans="1:6" s="22" customFormat="1" ht="15.75" customHeight="1" hidden="1">
      <c r="A202" s="151"/>
      <c r="B202" s="46"/>
      <c r="C202" s="158"/>
      <c r="D202" s="174" t="s">
        <v>228</v>
      </c>
      <c r="E202" s="100">
        <f>E203+E204</f>
        <v>0</v>
      </c>
      <c r="F202" s="100">
        <f>F203+F204</f>
        <v>0</v>
      </c>
    </row>
    <row r="203" spans="1:6" s="16" customFormat="1" ht="15.75" customHeight="1" hidden="1">
      <c r="A203" s="144"/>
      <c r="B203" s="141"/>
      <c r="C203" s="142"/>
      <c r="D203" s="218" t="s">
        <v>264</v>
      </c>
      <c r="E203" s="212"/>
      <c r="F203" s="243"/>
    </row>
    <row r="204" spans="1:6" s="16" customFormat="1" ht="15.75" customHeight="1" hidden="1">
      <c r="A204" s="166"/>
      <c r="B204" s="167"/>
      <c r="C204" s="242"/>
      <c r="D204" s="384" t="s">
        <v>265</v>
      </c>
      <c r="E204" s="241"/>
      <c r="F204" s="241"/>
    </row>
    <row r="205" spans="1:6" s="22" customFormat="1" ht="18.75" customHeight="1" hidden="1">
      <c r="A205" s="151"/>
      <c r="B205" s="222"/>
      <c r="C205" s="132" t="s">
        <v>258</v>
      </c>
      <c r="D205" s="383" t="s">
        <v>259</v>
      </c>
      <c r="E205" s="44"/>
      <c r="F205" s="44"/>
    </row>
    <row r="206" spans="1:6" s="22" customFormat="1" ht="18.75" customHeight="1" hidden="1">
      <c r="A206" s="151"/>
      <c r="B206" s="222"/>
      <c r="C206" s="38" t="s">
        <v>22</v>
      </c>
      <c r="D206" s="39" t="s">
        <v>23</v>
      </c>
      <c r="E206" s="21"/>
      <c r="F206" s="21"/>
    </row>
    <row r="207" spans="1:6" s="16" customFormat="1" ht="21" customHeight="1">
      <c r="A207" s="144"/>
      <c r="B207" s="30">
        <v>75412</v>
      </c>
      <c r="C207" s="619" t="s">
        <v>128</v>
      </c>
      <c r="D207" s="616"/>
      <c r="E207" s="31">
        <f>E216</f>
        <v>17300</v>
      </c>
      <c r="F207" s="31">
        <f>F216</f>
        <v>50</v>
      </c>
    </row>
    <row r="208" spans="1:6" s="22" customFormat="1" ht="38.25" hidden="1">
      <c r="A208" s="151"/>
      <c r="B208" s="161"/>
      <c r="C208" s="157" t="s">
        <v>68</v>
      </c>
      <c r="D208" s="43" t="s">
        <v>69</v>
      </c>
      <c r="E208" s="44"/>
      <c r="F208" s="44"/>
    </row>
    <row r="209" spans="1:6" s="22" customFormat="1" ht="16.5" customHeight="1" hidden="1">
      <c r="A209" s="151"/>
      <c r="B209" s="46"/>
      <c r="C209" s="158" t="s">
        <v>93</v>
      </c>
      <c r="D209" s="20" t="s">
        <v>94</v>
      </c>
      <c r="E209" s="21"/>
      <c r="F209" s="21"/>
    </row>
    <row r="210" spans="1:6" s="22" customFormat="1" ht="16.5" customHeight="1" hidden="1">
      <c r="A210" s="151"/>
      <c r="B210" s="46"/>
      <c r="C210" s="159" t="s">
        <v>16</v>
      </c>
      <c r="D210" s="25" t="s">
        <v>17</v>
      </c>
      <c r="E210" s="26"/>
      <c r="F210" s="26"/>
    </row>
    <row r="211" spans="1:6" s="22" customFormat="1" ht="16.5" customHeight="1" hidden="1">
      <c r="A211" s="151"/>
      <c r="B211" s="46"/>
      <c r="C211" s="159" t="s">
        <v>20</v>
      </c>
      <c r="D211" s="25" t="s">
        <v>21</v>
      </c>
      <c r="E211" s="26"/>
      <c r="F211" s="26"/>
    </row>
    <row r="212" spans="1:6" s="22" customFormat="1" ht="16.5" customHeight="1" hidden="1">
      <c r="A212" s="151"/>
      <c r="B212" s="46"/>
      <c r="C212" s="159" t="s">
        <v>22</v>
      </c>
      <c r="D212" s="25" t="s">
        <v>23</v>
      </c>
      <c r="E212" s="26"/>
      <c r="F212" s="26"/>
    </row>
    <row r="213" spans="1:6" s="22" customFormat="1" ht="16.5" customHeight="1" hidden="1">
      <c r="A213" s="151"/>
      <c r="B213" s="46"/>
      <c r="C213" s="159" t="s">
        <v>95</v>
      </c>
      <c r="D213" s="25" t="s">
        <v>96</v>
      </c>
      <c r="E213" s="26"/>
      <c r="F213" s="26"/>
    </row>
    <row r="214" spans="1:6" s="22" customFormat="1" ht="16.5" customHeight="1" hidden="1">
      <c r="A214" s="151"/>
      <c r="B214" s="46"/>
      <c r="C214" s="159" t="s">
        <v>61</v>
      </c>
      <c r="D214" s="25" t="s">
        <v>62</v>
      </c>
      <c r="E214" s="26"/>
      <c r="F214" s="26"/>
    </row>
    <row r="215" spans="1:6" s="22" customFormat="1" ht="16.5" customHeight="1" hidden="1">
      <c r="A215" s="151"/>
      <c r="B215" s="46"/>
      <c r="C215" s="160" t="s">
        <v>70</v>
      </c>
      <c r="D215" s="25" t="s">
        <v>71</v>
      </c>
      <c r="E215" s="26"/>
      <c r="F215" s="26"/>
    </row>
    <row r="216" spans="1:6" s="22" customFormat="1" ht="19.5" customHeight="1">
      <c r="A216" s="151"/>
      <c r="B216" s="46"/>
      <c r="C216" s="158"/>
      <c r="D216" s="174" t="s">
        <v>228</v>
      </c>
      <c r="E216" s="100">
        <f>SUM(E217:E218)</f>
        <v>17300</v>
      </c>
      <c r="F216" s="100">
        <f>SUM(F217:F218)</f>
        <v>50</v>
      </c>
    </row>
    <row r="217" spans="1:6" s="16" customFormat="1" ht="15.75" customHeight="1">
      <c r="A217" s="144"/>
      <c r="B217" s="141"/>
      <c r="C217" s="219"/>
      <c r="D217" s="230" t="s">
        <v>496</v>
      </c>
      <c r="E217" s="231">
        <v>300</v>
      </c>
      <c r="F217" s="415">
        <v>50</v>
      </c>
    </row>
    <row r="218" spans="1:6" s="16" customFormat="1" ht="15.75" customHeight="1">
      <c r="A218" s="144"/>
      <c r="B218" s="141"/>
      <c r="C218" s="219"/>
      <c r="D218" s="460" t="s">
        <v>236</v>
      </c>
      <c r="E218" s="212">
        <f>17000</f>
        <v>17000</v>
      </c>
      <c r="F218" s="243"/>
    </row>
    <row r="219" spans="1:6" s="22" customFormat="1" ht="18" customHeight="1">
      <c r="A219" s="151"/>
      <c r="B219" s="46"/>
      <c r="C219" s="159" t="s">
        <v>35</v>
      </c>
      <c r="D219" s="174" t="s">
        <v>227</v>
      </c>
      <c r="E219" s="100">
        <f>E220</f>
        <v>0</v>
      </c>
      <c r="F219" s="100">
        <f>F220</f>
        <v>19000</v>
      </c>
    </row>
    <row r="220" spans="1:6" s="22" customFormat="1" ht="18.75" customHeight="1" thickBot="1">
      <c r="A220" s="375"/>
      <c r="B220" s="376"/>
      <c r="C220" s="377" t="s">
        <v>118</v>
      </c>
      <c r="D220" s="378" t="s">
        <v>498</v>
      </c>
      <c r="E220" s="100"/>
      <c r="F220" s="524">
        <v>19000</v>
      </c>
    </row>
    <row r="221" spans="1:6" s="22" customFormat="1" ht="22.5" customHeight="1" hidden="1">
      <c r="A221" s="151"/>
      <c r="B221" s="46"/>
      <c r="C221" s="42" t="s">
        <v>24</v>
      </c>
      <c r="D221" s="221" t="s">
        <v>25</v>
      </c>
      <c r="E221" s="44"/>
      <c r="F221" s="44"/>
    </row>
    <row r="222" spans="1:6" s="22" customFormat="1" ht="16.5" customHeight="1" hidden="1">
      <c r="A222" s="151"/>
      <c r="B222" s="46"/>
      <c r="C222" s="158" t="s">
        <v>97</v>
      </c>
      <c r="D222" s="20" t="s">
        <v>98</v>
      </c>
      <c r="E222" s="21"/>
      <c r="F222" s="21"/>
    </row>
    <row r="223" spans="1:6" s="22" customFormat="1" ht="16.5" customHeight="1" hidden="1">
      <c r="A223" s="151"/>
      <c r="B223" s="46"/>
      <c r="C223" s="159" t="s">
        <v>65</v>
      </c>
      <c r="D223" s="25" t="s">
        <v>66</v>
      </c>
      <c r="E223" s="26"/>
      <c r="F223" s="26"/>
    </row>
    <row r="224" spans="1:6" s="22" customFormat="1" ht="16.5" customHeight="1" hidden="1">
      <c r="A224" s="151"/>
      <c r="B224" s="46"/>
      <c r="C224" s="159" t="s">
        <v>35</v>
      </c>
      <c r="D224" s="133" t="s">
        <v>227</v>
      </c>
      <c r="E224" s="26"/>
      <c r="F224" s="26"/>
    </row>
    <row r="225" spans="1:6" s="22" customFormat="1" ht="15.75" customHeight="1" hidden="1">
      <c r="A225" s="151"/>
      <c r="B225" s="46"/>
      <c r="C225" s="160" t="s">
        <v>118</v>
      </c>
      <c r="D225" s="134" t="s">
        <v>2</v>
      </c>
      <c r="E225" s="26"/>
      <c r="F225" s="136"/>
    </row>
    <row r="226" spans="1:6" s="16" customFormat="1" ht="21" customHeight="1" hidden="1">
      <c r="A226" s="53"/>
      <c r="B226" s="55">
        <v>75414</v>
      </c>
      <c r="C226" s="30"/>
      <c r="D226" s="85" t="s">
        <v>129</v>
      </c>
      <c r="E226" s="31">
        <f>E227</f>
        <v>0</v>
      </c>
      <c r="F226" s="31">
        <f>SUM(F228:F231)</f>
        <v>0</v>
      </c>
    </row>
    <row r="227" spans="1:6" s="22" customFormat="1" ht="51" hidden="1">
      <c r="A227" s="27"/>
      <c r="B227" s="66"/>
      <c r="C227" s="19" t="s">
        <v>88</v>
      </c>
      <c r="D227" s="59" t="s">
        <v>89</v>
      </c>
      <c r="E227" s="37"/>
      <c r="F227" s="21"/>
    </row>
    <row r="228" spans="1:6" s="22" customFormat="1" ht="19.5" customHeight="1" hidden="1">
      <c r="A228" s="27"/>
      <c r="B228" s="35"/>
      <c r="C228" s="24" t="s">
        <v>22</v>
      </c>
      <c r="D228" s="36" t="s">
        <v>23</v>
      </c>
      <c r="E228" s="34"/>
      <c r="F228" s="26"/>
    </row>
    <row r="229" spans="1:6" s="22" customFormat="1" ht="19.5" customHeight="1" hidden="1">
      <c r="A229" s="27"/>
      <c r="B229" s="35"/>
      <c r="C229" s="24" t="s">
        <v>24</v>
      </c>
      <c r="D229" s="36" t="s">
        <v>25</v>
      </c>
      <c r="E229" s="34"/>
      <c r="F229" s="26"/>
    </row>
    <row r="230" spans="1:6" s="22" customFormat="1" ht="25.5" hidden="1">
      <c r="A230" s="27"/>
      <c r="B230" s="35"/>
      <c r="C230" s="24" t="s">
        <v>112</v>
      </c>
      <c r="D230" s="36" t="s">
        <v>113</v>
      </c>
      <c r="E230" s="34"/>
      <c r="F230" s="26"/>
    </row>
    <row r="231" spans="1:6" s="22" customFormat="1" ht="25.5" hidden="1">
      <c r="A231" s="27"/>
      <c r="B231" s="32"/>
      <c r="C231" s="28" t="s">
        <v>114</v>
      </c>
      <c r="D231" s="33" t="s">
        <v>115</v>
      </c>
      <c r="E231" s="26"/>
      <c r="F231" s="26"/>
    </row>
    <row r="232" spans="1:6" s="16" customFormat="1" ht="21" customHeight="1" hidden="1">
      <c r="A232" s="53"/>
      <c r="B232" s="30">
        <v>75495</v>
      </c>
      <c r="C232" s="30"/>
      <c r="D232" s="85" t="s">
        <v>48</v>
      </c>
      <c r="E232" s="31">
        <f>E233</f>
        <v>0</v>
      </c>
      <c r="F232" s="31">
        <f>F233</f>
        <v>0</v>
      </c>
    </row>
    <row r="233" spans="1:6" s="22" customFormat="1" ht="19.5" customHeight="1" hidden="1" thickBot="1">
      <c r="A233" s="17"/>
      <c r="B233" s="68"/>
      <c r="C233" s="38" t="s">
        <v>22</v>
      </c>
      <c r="D233" s="39" t="s">
        <v>23</v>
      </c>
      <c r="E233" s="21"/>
      <c r="F233" s="21"/>
    </row>
    <row r="234" spans="1:6" s="11" customFormat="1" ht="60.75" customHeight="1" thickBot="1">
      <c r="A234" s="9">
        <v>756</v>
      </c>
      <c r="B234" s="609" t="s">
        <v>130</v>
      </c>
      <c r="C234" s="610"/>
      <c r="D234" s="611"/>
      <c r="E234" s="10">
        <f>E235</f>
        <v>0</v>
      </c>
      <c r="F234" s="10">
        <f>F235</f>
        <v>18000</v>
      </c>
    </row>
    <row r="235" spans="1:6" s="16" customFormat="1" ht="28.5">
      <c r="A235" s="758"/>
      <c r="B235" s="14">
        <v>75647</v>
      </c>
      <c r="C235" s="29"/>
      <c r="D235" s="85" t="s">
        <v>160</v>
      </c>
      <c r="E235" s="31">
        <f>SUM(E237:E242)</f>
        <v>0</v>
      </c>
      <c r="F235" s="31">
        <f>F236</f>
        <v>18000</v>
      </c>
    </row>
    <row r="236" spans="1:6" s="22" customFormat="1" ht="19.5" customHeight="1" thickBot="1">
      <c r="A236" s="151"/>
      <c r="B236" s="46"/>
      <c r="C236" s="158"/>
      <c r="D236" s="174" t="s">
        <v>244</v>
      </c>
      <c r="E236" s="100"/>
      <c r="F236" s="100">
        <v>18000</v>
      </c>
    </row>
    <row r="237" spans="1:6" s="22" customFormat="1" ht="17.25" customHeight="1" hidden="1">
      <c r="A237" s="45"/>
      <c r="B237" s="164"/>
      <c r="C237" s="158" t="s">
        <v>161</v>
      </c>
      <c r="D237" s="61" t="s">
        <v>162</v>
      </c>
      <c r="E237" s="37"/>
      <c r="F237" s="21"/>
    </row>
    <row r="238" spans="1:6" s="22" customFormat="1" ht="17.25" customHeight="1" hidden="1">
      <c r="A238" s="45"/>
      <c r="B238" s="164"/>
      <c r="C238" s="159" t="s">
        <v>16</v>
      </c>
      <c r="D238" s="62" t="s">
        <v>163</v>
      </c>
      <c r="E238" s="34"/>
      <c r="F238" s="26"/>
    </row>
    <row r="239" spans="1:6" s="22" customFormat="1" ht="17.25" customHeight="1" hidden="1">
      <c r="A239" s="45"/>
      <c r="B239" s="164"/>
      <c r="C239" s="159" t="s">
        <v>18</v>
      </c>
      <c r="D239" s="62" t="s">
        <v>19</v>
      </c>
      <c r="E239" s="34"/>
      <c r="F239" s="26"/>
    </row>
    <row r="240" spans="1:6" s="22" customFormat="1" ht="17.25" customHeight="1" hidden="1">
      <c r="A240" s="45"/>
      <c r="B240" s="164"/>
      <c r="C240" s="159" t="s">
        <v>20</v>
      </c>
      <c r="D240" s="62" t="s">
        <v>21</v>
      </c>
      <c r="E240" s="34"/>
      <c r="F240" s="26"/>
    </row>
    <row r="241" spans="1:6" s="22" customFormat="1" ht="17.25" customHeight="1" hidden="1">
      <c r="A241" s="45"/>
      <c r="B241" s="164"/>
      <c r="C241" s="159" t="s">
        <v>22</v>
      </c>
      <c r="D241" s="62" t="s">
        <v>23</v>
      </c>
      <c r="E241" s="34"/>
      <c r="F241" s="26"/>
    </row>
    <row r="242" spans="1:6" s="22" customFormat="1" ht="17.25" customHeight="1" hidden="1" thickBot="1">
      <c r="A242" s="45"/>
      <c r="B242" s="164"/>
      <c r="C242" s="160" t="s">
        <v>24</v>
      </c>
      <c r="D242" s="25" t="s">
        <v>25</v>
      </c>
      <c r="E242" s="26"/>
      <c r="F242" s="26"/>
    </row>
    <row r="243" spans="1:6" s="22" customFormat="1" ht="25.5" customHeight="1" thickBot="1">
      <c r="A243" s="394">
        <v>757</v>
      </c>
      <c r="B243" s="612" t="s">
        <v>164</v>
      </c>
      <c r="C243" s="613"/>
      <c r="D243" s="614"/>
      <c r="E243" s="10">
        <f>E244</f>
        <v>0</v>
      </c>
      <c r="F243" s="153">
        <f>F244</f>
        <v>15000</v>
      </c>
    </row>
    <row r="244" spans="1:6" s="22" customFormat="1" ht="30.75" customHeight="1">
      <c r="A244" s="151"/>
      <c r="B244" s="55">
        <v>75702</v>
      </c>
      <c r="C244" s="157"/>
      <c r="D244" s="122" t="s">
        <v>165</v>
      </c>
      <c r="E244" s="44">
        <f>E245</f>
        <v>0</v>
      </c>
      <c r="F244" s="44">
        <f>F245</f>
        <v>15000</v>
      </c>
    </row>
    <row r="245" spans="1:6" s="22" customFormat="1" ht="21" customHeight="1" thickBot="1">
      <c r="A245" s="151"/>
      <c r="B245" s="146"/>
      <c r="C245" s="38" t="s">
        <v>24</v>
      </c>
      <c r="D245" s="174" t="s">
        <v>244</v>
      </c>
      <c r="E245" s="100"/>
      <c r="F245" s="100">
        <v>15000</v>
      </c>
    </row>
    <row r="246" spans="1:6" s="16" customFormat="1" ht="17.25" customHeight="1" hidden="1">
      <c r="A246" s="144"/>
      <c r="B246" s="141"/>
      <c r="C246" s="142"/>
      <c r="D246" s="408" t="s">
        <v>467</v>
      </c>
      <c r="E246" s="413"/>
      <c r="F246" s="156"/>
    </row>
    <row r="247" spans="1:6" s="16" customFormat="1" ht="17.25" customHeight="1" hidden="1">
      <c r="A247" s="166"/>
      <c r="B247" s="167"/>
      <c r="C247" s="242"/>
      <c r="D247" s="492" t="s">
        <v>468</v>
      </c>
      <c r="E247" s="416"/>
      <c r="F247" s="420"/>
    </row>
    <row r="248" spans="1:6" s="22" customFormat="1" ht="20.25" customHeight="1" hidden="1">
      <c r="A248" s="151"/>
      <c r="B248" s="161"/>
      <c r="C248" s="490" t="s">
        <v>24</v>
      </c>
      <c r="D248" s="94" t="s">
        <v>25</v>
      </c>
      <c r="E248" s="21"/>
      <c r="F248" s="21"/>
    </row>
    <row r="249" spans="1:6" s="22" customFormat="1" ht="42.75" hidden="1">
      <c r="A249" s="151"/>
      <c r="B249" s="161"/>
      <c r="C249" s="491" t="s">
        <v>166</v>
      </c>
      <c r="D249" s="97" t="s">
        <v>167</v>
      </c>
      <c r="E249" s="72"/>
      <c r="F249" s="72"/>
    </row>
    <row r="250" spans="1:6" s="22" customFormat="1" ht="28.5" hidden="1">
      <c r="A250" s="151"/>
      <c r="B250" s="161"/>
      <c r="C250" s="491" t="s">
        <v>166</v>
      </c>
      <c r="D250" s="97" t="s">
        <v>466</v>
      </c>
      <c r="E250" s="72"/>
      <c r="F250" s="72"/>
    </row>
    <row r="251" spans="1:6" s="22" customFormat="1" ht="15" customHeight="1" hidden="1">
      <c r="A251" s="151"/>
      <c r="B251" s="46"/>
      <c r="C251" s="47"/>
      <c r="D251" s="48"/>
      <c r="E251" s="49"/>
      <c r="F251" s="49"/>
    </row>
    <row r="252" spans="1:6" s="6" customFormat="1" ht="7.5" customHeight="1" hidden="1" thickBot="1">
      <c r="A252" s="65">
        <v>1</v>
      </c>
      <c r="B252" s="65">
        <v>2</v>
      </c>
      <c r="C252" s="65">
        <v>3</v>
      </c>
      <c r="D252" s="65">
        <v>4</v>
      </c>
      <c r="E252" s="65">
        <v>5</v>
      </c>
      <c r="F252" s="65">
        <v>6</v>
      </c>
    </row>
    <row r="253" spans="1:6" s="22" customFormat="1" ht="21.75" customHeight="1" hidden="1" thickBot="1">
      <c r="A253" s="54">
        <v>758</v>
      </c>
      <c r="B253" s="88"/>
      <c r="C253" s="89"/>
      <c r="D253" s="9" t="s">
        <v>168</v>
      </c>
      <c r="E253" s="10">
        <f>E254</f>
        <v>0</v>
      </c>
      <c r="F253" s="153">
        <f>F254</f>
        <v>0</v>
      </c>
    </row>
    <row r="254" spans="1:6" s="22" customFormat="1" ht="21" customHeight="1" hidden="1">
      <c r="A254" s="151"/>
      <c r="B254" s="55">
        <v>75818</v>
      </c>
      <c r="C254" s="157"/>
      <c r="D254" s="87" t="s">
        <v>174</v>
      </c>
      <c r="E254" s="44">
        <f>E255</f>
        <v>0</v>
      </c>
      <c r="F254" s="44">
        <f>F255</f>
        <v>0</v>
      </c>
    </row>
    <row r="255" spans="1:6" s="22" customFormat="1" ht="20.25" customHeight="1" hidden="1">
      <c r="A255" s="151"/>
      <c r="B255" s="161"/>
      <c r="C255" s="185" t="s">
        <v>175</v>
      </c>
      <c r="D255" s="94" t="s">
        <v>176</v>
      </c>
      <c r="E255" s="21"/>
      <c r="F255" s="21"/>
    </row>
    <row r="256" spans="1:6" s="22" customFormat="1" ht="28.5" hidden="1">
      <c r="A256" s="73"/>
      <c r="B256" s="55">
        <v>75831</v>
      </c>
      <c r="C256" s="99"/>
      <c r="D256" s="85" t="s">
        <v>177</v>
      </c>
      <c r="E256" s="100">
        <f>E257</f>
        <v>0</v>
      </c>
      <c r="F256" s="100">
        <f>F257</f>
        <v>0</v>
      </c>
    </row>
    <row r="257" spans="1:6" s="22" customFormat="1" ht="20.25" customHeight="1" hidden="1" thickBot="1">
      <c r="A257" s="17"/>
      <c r="B257" s="68"/>
      <c r="C257" s="98" t="s">
        <v>170</v>
      </c>
      <c r="D257" s="94" t="s">
        <v>171</v>
      </c>
      <c r="E257" s="21"/>
      <c r="F257" s="21"/>
    </row>
    <row r="258" spans="1:7" s="11" customFormat="1" ht="21" customHeight="1" thickBot="1">
      <c r="A258" s="76">
        <v>801</v>
      </c>
      <c r="B258" s="612" t="s">
        <v>178</v>
      </c>
      <c r="C258" s="613"/>
      <c r="D258" s="614"/>
      <c r="E258" s="10">
        <f>E259+E287+E320+E327+E351+E373</f>
        <v>146993</v>
      </c>
      <c r="F258" s="10">
        <f>F259+F287+F320+F327+F351+F373</f>
        <v>12330</v>
      </c>
      <c r="G258" s="57">
        <f>E258-F258</f>
        <v>134663</v>
      </c>
    </row>
    <row r="259" spans="1:6" s="16" customFormat="1" ht="18" customHeight="1">
      <c r="A259" s="144"/>
      <c r="B259" s="14">
        <v>80101</v>
      </c>
      <c r="C259" s="624" t="s">
        <v>179</v>
      </c>
      <c r="D259" s="625"/>
      <c r="E259" s="56">
        <f>E260</f>
        <v>103546</v>
      </c>
      <c r="F259" s="56">
        <f>F260</f>
        <v>1135</v>
      </c>
    </row>
    <row r="260" spans="1:6" s="16" customFormat="1" ht="19.5" customHeight="1">
      <c r="A260" s="144"/>
      <c r="B260" s="141"/>
      <c r="C260" s="145"/>
      <c r="D260" s="182" t="s">
        <v>228</v>
      </c>
      <c r="E260" s="31">
        <f>E261+E264</f>
        <v>103546</v>
      </c>
      <c r="F260" s="31">
        <f>F261+F264</f>
        <v>1135</v>
      </c>
    </row>
    <row r="261" spans="1:6" s="16" customFormat="1" ht="16.5" customHeight="1">
      <c r="A261" s="144"/>
      <c r="B261" s="141"/>
      <c r="C261" s="219"/>
      <c r="D261" s="578" t="s">
        <v>229</v>
      </c>
      <c r="E261" s="575">
        <f>SUM(E262:E263)</f>
        <v>98116</v>
      </c>
      <c r="F261" s="536">
        <f>SUM(F262:F263)</f>
        <v>1135</v>
      </c>
    </row>
    <row r="262" spans="1:6" s="16" customFormat="1" ht="15.75" customHeight="1">
      <c r="A262" s="144"/>
      <c r="B262" s="141"/>
      <c r="C262" s="142"/>
      <c r="D262" s="460" t="s">
        <v>261</v>
      </c>
      <c r="E262" s="243">
        <f>60058+10200+985+150</f>
        <v>71393</v>
      </c>
      <c r="F262" s="243">
        <v>1135</v>
      </c>
    </row>
    <row r="263" spans="1:6" s="16" customFormat="1" ht="15.75" customHeight="1">
      <c r="A263" s="144"/>
      <c r="B263" s="141"/>
      <c r="C263" s="142"/>
      <c r="D263" s="537" t="s">
        <v>500</v>
      </c>
      <c r="E263" s="538">
        <f>21053+5080+590</f>
        <v>26723</v>
      </c>
      <c r="F263" s="538"/>
    </row>
    <row r="264" spans="1:6" s="16" customFormat="1" ht="15" customHeight="1">
      <c r="A264" s="144"/>
      <c r="B264" s="141"/>
      <c r="C264" s="219"/>
      <c r="D264" s="578" t="s">
        <v>236</v>
      </c>
      <c r="E264" s="577">
        <f>SUM(E265:E266)</f>
        <v>5430</v>
      </c>
      <c r="F264" s="536"/>
    </row>
    <row r="265" spans="1:6" s="16" customFormat="1" ht="15.75" customHeight="1">
      <c r="A265" s="144"/>
      <c r="B265" s="141"/>
      <c r="C265" s="142"/>
      <c r="D265" s="460" t="s">
        <v>261</v>
      </c>
      <c r="E265" s="212">
        <v>3523</v>
      </c>
      <c r="F265" s="243"/>
    </row>
    <row r="266" spans="1:6" s="16" customFormat="1" ht="17.25" customHeight="1">
      <c r="A266" s="144"/>
      <c r="B266" s="141"/>
      <c r="C266" s="142"/>
      <c r="D266" s="537" t="s">
        <v>500</v>
      </c>
      <c r="E266" s="413">
        <v>1907</v>
      </c>
      <c r="F266" s="413"/>
    </row>
    <row r="267" spans="1:6" s="22" customFormat="1" ht="16.5" customHeight="1" hidden="1">
      <c r="A267" s="151"/>
      <c r="B267" s="146"/>
      <c r="C267" s="155" t="s">
        <v>102</v>
      </c>
      <c r="D267" s="39" t="s">
        <v>103</v>
      </c>
      <c r="E267" s="21"/>
      <c r="F267" s="21"/>
    </row>
    <row r="268" spans="1:6" s="22" customFormat="1" ht="19.5" customHeight="1" hidden="1">
      <c r="A268" s="151"/>
      <c r="B268" s="146"/>
      <c r="C268" s="99" t="s">
        <v>12</v>
      </c>
      <c r="D268" s="177" t="s">
        <v>13</v>
      </c>
      <c r="E268" s="186"/>
      <c r="F268" s="186"/>
    </row>
    <row r="269" spans="1:6" s="22" customFormat="1" ht="16.5" customHeight="1" hidden="1">
      <c r="A269" s="151"/>
      <c r="B269" s="146"/>
      <c r="C269" s="158" t="s">
        <v>14</v>
      </c>
      <c r="D269" s="20" t="s">
        <v>15</v>
      </c>
      <c r="E269" s="189"/>
      <c r="F269" s="189"/>
    </row>
    <row r="270" spans="1:6" s="22" customFormat="1" ht="16.5" customHeight="1" hidden="1">
      <c r="A270" s="151"/>
      <c r="B270" s="146"/>
      <c r="C270" s="159" t="s">
        <v>16</v>
      </c>
      <c r="D270" s="25" t="s">
        <v>17</v>
      </c>
      <c r="E270" s="136"/>
      <c r="F270" s="136"/>
    </row>
    <row r="271" spans="1:6" s="22" customFormat="1" ht="16.5" customHeight="1" hidden="1">
      <c r="A271" s="151"/>
      <c r="B271" s="146"/>
      <c r="C271" s="160" t="s">
        <v>18</v>
      </c>
      <c r="D271" s="25" t="s">
        <v>19</v>
      </c>
      <c r="E271" s="136"/>
      <c r="F271" s="136"/>
    </row>
    <row r="272" spans="1:7" s="22" customFormat="1" ht="20.25" customHeight="1" hidden="1">
      <c r="A272" s="151"/>
      <c r="B272" s="146"/>
      <c r="C272" s="99" t="s">
        <v>20</v>
      </c>
      <c r="D272" s="177" t="s">
        <v>21</v>
      </c>
      <c r="E272" s="186"/>
      <c r="F272" s="186"/>
      <c r="G272" s="101"/>
    </row>
    <row r="273" spans="1:6" s="22" customFormat="1" ht="16.5" customHeight="1" hidden="1">
      <c r="A273" s="151"/>
      <c r="B273" s="146"/>
      <c r="C273" s="158" t="s">
        <v>22</v>
      </c>
      <c r="D273" s="20" t="s">
        <v>23</v>
      </c>
      <c r="E273" s="21"/>
      <c r="F273" s="21"/>
    </row>
    <row r="274" spans="1:6" s="22" customFormat="1" ht="20.25" customHeight="1" hidden="1">
      <c r="A274" s="151"/>
      <c r="B274" s="146"/>
      <c r="C274" s="159" t="s">
        <v>180</v>
      </c>
      <c r="D274" s="33" t="s">
        <v>181</v>
      </c>
      <c r="E274" s="26"/>
      <c r="F274" s="26"/>
    </row>
    <row r="275" spans="1:6" s="22" customFormat="1" ht="16.5" customHeight="1" hidden="1">
      <c r="A275" s="151"/>
      <c r="B275" s="146"/>
      <c r="C275" s="159" t="s">
        <v>61</v>
      </c>
      <c r="D275" s="25" t="s">
        <v>62</v>
      </c>
      <c r="E275" s="26"/>
      <c r="F275" s="26"/>
    </row>
    <row r="276" spans="1:6" s="22" customFormat="1" ht="16.5" customHeight="1" hidden="1">
      <c r="A276" s="151"/>
      <c r="B276" s="146"/>
      <c r="C276" s="159" t="s">
        <v>70</v>
      </c>
      <c r="D276" s="25" t="s">
        <v>71</v>
      </c>
      <c r="E276" s="26"/>
      <c r="F276" s="26"/>
    </row>
    <row r="277" spans="1:6" s="22" customFormat="1" ht="16.5" customHeight="1" hidden="1">
      <c r="A277" s="151"/>
      <c r="B277" s="146"/>
      <c r="C277" s="159" t="s">
        <v>106</v>
      </c>
      <c r="D277" s="25" t="s">
        <v>107</v>
      </c>
      <c r="E277" s="26"/>
      <c r="F277" s="26"/>
    </row>
    <row r="278" spans="1:6" s="22" customFormat="1" ht="16.5" customHeight="1" hidden="1">
      <c r="A278" s="151"/>
      <c r="B278" s="146"/>
      <c r="C278" s="159" t="s">
        <v>24</v>
      </c>
      <c r="D278" s="25" t="s">
        <v>25</v>
      </c>
      <c r="E278" s="26"/>
      <c r="F278" s="26"/>
    </row>
    <row r="279" spans="1:6" s="22" customFormat="1" ht="16.5" customHeight="1" hidden="1">
      <c r="A279" s="151"/>
      <c r="B279" s="146"/>
      <c r="C279" s="159" t="s">
        <v>108</v>
      </c>
      <c r="D279" s="25" t="s">
        <v>109</v>
      </c>
      <c r="E279" s="26"/>
      <c r="F279" s="26"/>
    </row>
    <row r="280" spans="1:6" s="22" customFormat="1" ht="25.5" hidden="1">
      <c r="A280" s="151"/>
      <c r="B280" s="146"/>
      <c r="C280" s="159" t="s">
        <v>112</v>
      </c>
      <c r="D280" s="33" t="s">
        <v>113</v>
      </c>
      <c r="E280" s="26"/>
      <c r="F280" s="26"/>
    </row>
    <row r="281" spans="1:6" s="22" customFormat="1" ht="16.5" customHeight="1" hidden="1">
      <c r="A281" s="151"/>
      <c r="B281" s="146"/>
      <c r="C281" s="159" t="s">
        <v>97</v>
      </c>
      <c r="D281" s="25" t="s">
        <v>98</v>
      </c>
      <c r="E281" s="26"/>
      <c r="F281" s="26"/>
    </row>
    <row r="282" spans="1:6" s="22" customFormat="1" ht="16.5" customHeight="1" hidden="1">
      <c r="A282" s="151"/>
      <c r="B282" s="146"/>
      <c r="C282" s="159" t="s">
        <v>65</v>
      </c>
      <c r="D282" s="25" t="s">
        <v>66</v>
      </c>
      <c r="E282" s="26"/>
      <c r="F282" s="26"/>
    </row>
    <row r="283" spans="1:6" s="22" customFormat="1" ht="16.5" customHeight="1" hidden="1">
      <c r="A283" s="151"/>
      <c r="B283" s="146"/>
      <c r="C283" s="159" t="s">
        <v>26</v>
      </c>
      <c r="D283" s="25" t="s">
        <v>27</v>
      </c>
      <c r="E283" s="26"/>
      <c r="F283" s="26"/>
    </row>
    <row r="284" spans="1:6" s="22" customFormat="1" ht="25.5" hidden="1">
      <c r="A284" s="151"/>
      <c r="B284" s="146"/>
      <c r="C284" s="159" t="s">
        <v>114</v>
      </c>
      <c r="D284" s="33" t="s">
        <v>115</v>
      </c>
      <c r="E284" s="26"/>
      <c r="F284" s="26"/>
    </row>
    <row r="285" spans="1:6" s="22" customFormat="1" ht="25.5" hidden="1">
      <c r="A285" s="151"/>
      <c r="B285" s="146"/>
      <c r="C285" s="159" t="s">
        <v>116</v>
      </c>
      <c r="D285" s="33" t="s">
        <v>117</v>
      </c>
      <c r="E285" s="26"/>
      <c r="F285" s="26"/>
    </row>
    <row r="286" spans="1:6" s="22" customFormat="1" ht="25.5" hidden="1">
      <c r="A286" s="151"/>
      <c r="B286" s="46"/>
      <c r="C286" s="168" t="s">
        <v>118</v>
      </c>
      <c r="D286" s="143" t="s">
        <v>234</v>
      </c>
      <c r="E286" s="72"/>
      <c r="F286" s="136"/>
    </row>
    <row r="287" spans="1:6" s="16" customFormat="1" ht="28.5">
      <c r="A287" s="144"/>
      <c r="B287" s="30">
        <v>80103</v>
      </c>
      <c r="C287" s="29"/>
      <c r="D287" s="85" t="s">
        <v>182</v>
      </c>
      <c r="E287" s="31">
        <f>E288</f>
        <v>11569</v>
      </c>
      <c r="F287" s="31">
        <f>F288</f>
        <v>4585</v>
      </c>
    </row>
    <row r="288" spans="1:6" s="16" customFormat="1" ht="19.5" customHeight="1">
      <c r="A288" s="144"/>
      <c r="B288" s="141"/>
      <c r="C288" s="576"/>
      <c r="D288" s="182" t="s">
        <v>228</v>
      </c>
      <c r="E288" s="31">
        <f>E289+E296</f>
        <v>11569</v>
      </c>
      <c r="F288" s="31">
        <f>F289+F296</f>
        <v>4585</v>
      </c>
    </row>
    <row r="289" spans="1:6" s="16" customFormat="1" ht="15.75" customHeight="1">
      <c r="A289" s="144"/>
      <c r="B289" s="141"/>
      <c r="C289" s="142"/>
      <c r="D289" s="578" t="s">
        <v>229</v>
      </c>
      <c r="E289" s="536">
        <f>SUM(E290:E291)</f>
        <v>10899</v>
      </c>
      <c r="F289" s="536">
        <f>SUM(F290:F291)</f>
        <v>4585</v>
      </c>
    </row>
    <row r="290" spans="1:6" s="16" customFormat="1" ht="15.75" customHeight="1">
      <c r="A290" s="144"/>
      <c r="B290" s="141"/>
      <c r="C290" s="142"/>
      <c r="D290" s="460" t="s">
        <v>261</v>
      </c>
      <c r="E290" s="243">
        <f>9439+1410+50</f>
        <v>10899</v>
      </c>
      <c r="F290" s="243">
        <v>585</v>
      </c>
    </row>
    <row r="291" spans="1:6" s="16" customFormat="1" ht="15.75" customHeight="1">
      <c r="A291" s="166"/>
      <c r="B291" s="167"/>
      <c r="C291" s="242"/>
      <c r="D291" s="240" t="s">
        <v>500</v>
      </c>
      <c r="E291" s="416"/>
      <c r="F291" s="416">
        <v>4000</v>
      </c>
    </row>
    <row r="292" spans="1:6" ht="9" customHeight="1" thickBot="1">
      <c r="A292" s="3"/>
      <c r="B292" s="3"/>
      <c r="C292" s="3"/>
      <c r="D292" s="3"/>
      <c r="E292" s="3"/>
      <c r="F292" s="3"/>
    </row>
    <row r="293" spans="1:6" s="4" customFormat="1" ht="14.25" customHeight="1">
      <c r="A293" s="606" t="s">
        <v>4</v>
      </c>
      <c r="B293" s="606" t="s">
        <v>5</v>
      </c>
      <c r="C293" s="606" t="s">
        <v>6</v>
      </c>
      <c r="D293" s="606" t="s">
        <v>7</v>
      </c>
      <c r="E293" s="608" t="s">
        <v>370</v>
      </c>
      <c r="F293" s="608" t="s">
        <v>371</v>
      </c>
    </row>
    <row r="294" spans="1:6" s="4" customFormat="1" ht="15" customHeight="1" thickBot="1">
      <c r="A294" s="607"/>
      <c r="B294" s="607"/>
      <c r="C294" s="607"/>
      <c r="D294" s="607"/>
      <c r="E294" s="607"/>
      <c r="F294" s="607"/>
    </row>
    <row r="295" spans="1:6" s="6" customFormat="1" ht="7.5" customHeight="1">
      <c r="A295" s="541">
        <v>1</v>
      </c>
      <c r="B295" s="541">
        <v>2</v>
      </c>
      <c r="C295" s="541">
        <v>3</v>
      </c>
      <c r="D295" s="541">
        <v>3</v>
      </c>
      <c r="E295" s="541">
        <v>4</v>
      </c>
      <c r="F295" s="541">
        <v>5</v>
      </c>
    </row>
    <row r="296" spans="1:6" s="16" customFormat="1" ht="16.5" customHeight="1">
      <c r="A296" s="144"/>
      <c r="B296" s="141"/>
      <c r="C296" s="142"/>
      <c r="D296" s="584" t="s">
        <v>236</v>
      </c>
      <c r="E296" s="585">
        <f>SUM(E297:E298)</f>
        <v>670</v>
      </c>
      <c r="F296" s="553"/>
    </row>
    <row r="297" spans="1:6" s="16" customFormat="1" ht="15.75" customHeight="1">
      <c r="A297" s="144"/>
      <c r="B297" s="141"/>
      <c r="C297" s="142"/>
      <c r="D297" s="460" t="s">
        <v>261</v>
      </c>
      <c r="E297" s="212">
        <v>535</v>
      </c>
      <c r="F297" s="243"/>
    </row>
    <row r="298" spans="1:6" s="16" customFormat="1" ht="17.25" customHeight="1">
      <c r="A298" s="144"/>
      <c r="B298" s="141"/>
      <c r="C298" s="142"/>
      <c r="D298" s="537" t="s">
        <v>500</v>
      </c>
      <c r="E298" s="413">
        <v>135</v>
      </c>
      <c r="F298" s="413"/>
    </row>
    <row r="299" spans="1:6" s="22" customFormat="1" ht="16.5" customHeight="1" hidden="1">
      <c r="A299" s="151"/>
      <c r="B299" s="146"/>
      <c r="C299" s="19" t="s">
        <v>102</v>
      </c>
      <c r="D299" s="20" t="s">
        <v>103</v>
      </c>
      <c r="E299" s="21"/>
      <c r="F299" s="21"/>
    </row>
    <row r="300" spans="1:6" s="16" customFormat="1" ht="19.5" customHeight="1" hidden="1">
      <c r="A300" s="144"/>
      <c r="B300" s="141"/>
      <c r="C300" s="145"/>
      <c r="D300" s="138" t="s">
        <v>228</v>
      </c>
      <c r="E300" s="79"/>
      <c r="F300" s="79"/>
    </row>
    <row r="301" spans="1:6" s="16" customFormat="1" ht="19.5" customHeight="1" hidden="1">
      <c r="A301" s="144"/>
      <c r="B301" s="141"/>
      <c r="C301" s="216"/>
      <c r="D301" s="134" t="s">
        <v>229</v>
      </c>
      <c r="E301" s="139"/>
      <c r="F301" s="139"/>
    </row>
    <row r="302" spans="1:6" s="16" customFormat="1" ht="15.75" customHeight="1" hidden="1">
      <c r="A302" s="144"/>
      <c r="B302" s="141"/>
      <c r="C302" s="142"/>
      <c r="D302" s="460" t="s">
        <v>230</v>
      </c>
      <c r="E302" s="139"/>
      <c r="F302" s="139"/>
    </row>
    <row r="303" spans="1:6" s="16" customFormat="1" ht="15.75" customHeight="1" hidden="1">
      <c r="A303" s="144"/>
      <c r="B303" s="141"/>
      <c r="C303" s="142"/>
      <c r="D303" s="484" t="s">
        <v>231</v>
      </c>
      <c r="E303" s="79"/>
      <c r="F303" s="137"/>
    </row>
    <row r="304" spans="1:6" s="22" customFormat="1" ht="16.5" customHeight="1" hidden="1">
      <c r="A304" s="151"/>
      <c r="B304" s="146"/>
      <c r="C304" s="19" t="s">
        <v>12</v>
      </c>
      <c r="D304" s="20" t="s">
        <v>13</v>
      </c>
      <c r="E304" s="26"/>
      <c r="F304" s="26"/>
    </row>
    <row r="305" spans="1:6" s="22" customFormat="1" ht="16.5" customHeight="1" hidden="1">
      <c r="A305" s="151"/>
      <c r="B305" s="147"/>
      <c r="C305" s="24" t="s">
        <v>14</v>
      </c>
      <c r="D305" s="25" t="s">
        <v>15</v>
      </c>
      <c r="E305" s="26"/>
      <c r="F305" s="26"/>
    </row>
    <row r="306" spans="1:6" s="22" customFormat="1" ht="15.75" customHeight="1" hidden="1">
      <c r="A306" s="151"/>
      <c r="B306" s="149"/>
      <c r="C306" s="70" t="s">
        <v>16</v>
      </c>
      <c r="D306" s="71" t="s">
        <v>17</v>
      </c>
      <c r="E306" s="72"/>
      <c r="F306" s="72"/>
    </row>
    <row r="307" spans="1:6" s="22" customFormat="1" ht="14.25" customHeight="1" hidden="1">
      <c r="A307" s="151"/>
      <c r="B307" s="46"/>
      <c r="C307" s="47"/>
      <c r="D307" s="48"/>
      <c r="E307" s="49"/>
      <c r="F307" s="49"/>
    </row>
    <row r="308" spans="1:6" s="6" customFormat="1" ht="7.5" customHeight="1" hidden="1">
      <c r="A308" s="152">
        <v>1</v>
      </c>
      <c r="B308" s="150">
        <v>2</v>
      </c>
      <c r="C308" s="50">
        <v>3</v>
      </c>
      <c r="D308" s="50">
        <v>4</v>
      </c>
      <c r="E308" s="50">
        <v>5</v>
      </c>
      <c r="F308" s="50">
        <v>6</v>
      </c>
    </row>
    <row r="309" spans="1:7" s="22" customFormat="1" ht="16.5" customHeight="1" hidden="1">
      <c r="A309" s="151"/>
      <c r="B309" s="147"/>
      <c r="C309" s="24" t="s">
        <v>18</v>
      </c>
      <c r="D309" s="25" t="s">
        <v>19</v>
      </c>
      <c r="E309" s="26"/>
      <c r="F309" s="26"/>
      <c r="G309" s="101"/>
    </row>
    <row r="310" spans="1:6" s="22" customFormat="1" ht="16.5" customHeight="1" hidden="1">
      <c r="A310" s="151"/>
      <c r="B310" s="147"/>
      <c r="C310" s="24" t="s">
        <v>22</v>
      </c>
      <c r="D310" s="25" t="s">
        <v>23</v>
      </c>
      <c r="E310" s="26"/>
      <c r="F310" s="26"/>
    </row>
    <row r="311" spans="1:6" s="22" customFormat="1" ht="16.5" customHeight="1" hidden="1">
      <c r="A311" s="151"/>
      <c r="B311" s="147"/>
      <c r="C311" s="24" t="s">
        <v>180</v>
      </c>
      <c r="D311" s="25" t="s">
        <v>181</v>
      </c>
      <c r="E311" s="26"/>
      <c r="F311" s="26"/>
    </row>
    <row r="312" spans="1:6" s="22" customFormat="1" ht="16.5" customHeight="1" hidden="1">
      <c r="A312" s="151"/>
      <c r="B312" s="147"/>
      <c r="C312" s="24" t="s">
        <v>61</v>
      </c>
      <c r="D312" s="25" t="s">
        <v>62</v>
      </c>
      <c r="E312" s="26"/>
      <c r="F312" s="26"/>
    </row>
    <row r="313" spans="1:6" s="22" customFormat="1" ht="16.5" customHeight="1" hidden="1">
      <c r="A313" s="151"/>
      <c r="B313" s="147"/>
      <c r="C313" s="24" t="s">
        <v>106</v>
      </c>
      <c r="D313" s="25" t="s">
        <v>107</v>
      </c>
      <c r="E313" s="26"/>
      <c r="F313" s="26"/>
    </row>
    <row r="314" spans="1:6" s="22" customFormat="1" ht="19.5" customHeight="1" hidden="1">
      <c r="A314" s="151"/>
      <c r="B314" s="147"/>
      <c r="C314" s="24" t="s">
        <v>24</v>
      </c>
      <c r="D314" s="25" t="s">
        <v>25</v>
      </c>
      <c r="E314" s="26"/>
      <c r="F314" s="26"/>
    </row>
    <row r="315" spans="1:6" s="22" customFormat="1" ht="25.5" hidden="1">
      <c r="A315" s="151"/>
      <c r="B315" s="147"/>
      <c r="C315" s="24" t="s">
        <v>112</v>
      </c>
      <c r="D315" s="33" t="s">
        <v>113</v>
      </c>
      <c r="E315" s="26"/>
      <c r="F315" s="26"/>
    </row>
    <row r="316" spans="1:6" s="22" customFormat="1" ht="16.5" customHeight="1" hidden="1">
      <c r="A316" s="151"/>
      <c r="B316" s="147"/>
      <c r="C316" s="24" t="s">
        <v>97</v>
      </c>
      <c r="D316" s="25" t="s">
        <v>98</v>
      </c>
      <c r="E316" s="26"/>
      <c r="F316" s="26"/>
    </row>
    <row r="317" spans="1:6" s="22" customFormat="1" ht="16.5" customHeight="1" hidden="1">
      <c r="A317" s="151"/>
      <c r="B317" s="147"/>
      <c r="C317" s="24" t="s">
        <v>65</v>
      </c>
      <c r="D317" s="25" t="s">
        <v>66</v>
      </c>
      <c r="E317" s="26"/>
      <c r="F317" s="26"/>
    </row>
    <row r="318" spans="1:6" s="22" customFormat="1" ht="16.5" customHeight="1" hidden="1">
      <c r="A318" s="151"/>
      <c r="B318" s="147"/>
      <c r="C318" s="24" t="s">
        <v>26</v>
      </c>
      <c r="D318" s="25" t="s">
        <v>27</v>
      </c>
      <c r="E318" s="26"/>
      <c r="F318" s="26"/>
    </row>
    <row r="319" spans="1:6" s="22" customFormat="1" ht="25.5" hidden="1">
      <c r="A319" s="151"/>
      <c r="B319" s="147"/>
      <c r="C319" s="28" t="s">
        <v>114</v>
      </c>
      <c r="D319" s="33" t="s">
        <v>115</v>
      </c>
      <c r="E319" s="26"/>
      <c r="F319" s="26"/>
    </row>
    <row r="320" spans="1:6" s="16" customFormat="1" ht="19.5" customHeight="1">
      <c r="A320" s="144"/>
      <c r="B320" s="30">
        <v>80104</v>
      </c>
      <c r="C320" s="619" t="s">
        <v>183</v>
      </c>
      <c r="D320" s="616"/>
      <c r="E320" s="31">
        <f>E321</f>
        <v>10000</v>
      </c>
      <c r="F320" s="31">
        <f>F325</f>
        <v>0</v>
      </c>
    </row>
    <row r="321" spans="1:6" s="22" customFormat="1" ht="19.5" customHeight="1">
      <c r="A321" s="151"/>
      <c r="B321" s="46"/>
      <c r="C321" s="158"/>
      <c r="D321" s="174" t="s">
        <v>228</v>
      </c>
      <c r="E321" s="100">
        <f>E322</f>
        <v>10000</v>
      </c>
      <c r="F321" s="100">
        <f>F323+F324</f>
        <v>0</v>
      </c>
    </row>
    <row r="322" spans="1:6" s="16" customFormat="1" ht="15.75" customHeight="1">
      <c r="A322" s="166"/>
      <c r="B322" s="167"/>
      <c r="C322" s="242"/>
      <c r="D322" s="572" t="s">
        <v>524</v>
      </c>
      <c r="E322" s="574">
        <v>10000</v>
      </c>
      <c r="F322" s="573"/>
    </row>
    <row r="323" spans="1:6" s="22" customFormat="1" ht="18.75" customHeight="1" hidden="1">
      <c r="A323" s="151"/>
      <c r="B323" s="146"/>
      <c r="C323" s="42" t="s">
        <v>22</v>
      </c>
      <c r="D323" s="221" t="s">
        <v>23</v>
      </c>
      <c r="E323" s="44"/>
      <c r="F323" s="44"/>
    </row>
    <row r="324" spans="1:6" s="22" customFormat="1" ht="18.75" customHeight="1" hidden="1">
      <c r="A324" s="151"/>
      <c r="B324" s="146"/>
      <c r="C324" s="159" t="s">
        <v>61</v>
      </c>
      <c r="D324" s="25" t="s">
        <v>62</v>
      </c>
      <c r="E324" s="100"/>
      <c r="F324" s="100"/>
    </row>
    <row r="325" spans="1:6" s="22" customFormat="1" ht="19.5" customHeight="1" hidden="1">
      <c r="A325" s="151"/>
      <c r="B325" s="146"/>
      <c r="C325" s="99" t="s">
        <v>24</v>
      </c>
      <c r="D325" s="177" t="s">
        <v>25</v>
      </c>
      <c r="E325" s="100"/>
      <c r="F325" s="100"/>
    </row>
    <row r="326" spans="1:6" s="16" customFormat="1" ht="19.5" customHeight="1" hidden="1">
      <c r="A326" s="166"/>
      <c r="B326" s="167"/>
      <c r="C326" s="170"/>
      <c r="D326" s="171" t="s">
        <v>235</v>
      </c>
      <c r="E326" s="201"/>
      <c r="F326" s="56"/>
    </row>
    <row r="327" spans="1:6" s="16" customFormat="1" ht="16.5" customHeight="1">
      <c r="A327" s="144"/>
      <c r="B327" s="30">
        <v>80110</v>
      </c>
      <c r="C327" s="29"/>
      <c r="D327" s="30" t="s">
        <v>184</v>
      </c>
      <c r="E327" s="31">
        <f>E329</f>
        <v>21878</v>
      </c>
      <c r="F327" s="31">
        <f>F329</f>
        <v>1063</v>
      </c>
    </row>
    <row r="328" spans="1:6" s="22" customFormat="1" ht="16.5" customHeight="1" hidden="1">
      <c r="A328" s="151"/>
      <c r="B328" s="146"/>
      <c r="C328" s="19" t="s">
        <v>102</v>
      </c>
      <c r="D328" s="39" t="s">
        <v>103</v>
      </c>
      <c r="E328" s="21"/>
      <c r="F328" s="21"/>
    </row>
    <row r="329" spans="1:6" s="16" customFormat="1" ht="19.5" customHeight="1">
      <c r="A329" s="144"/>
      <c r="B329" s="141"/>
      <c r="C329" s="145"/>
      <c r="D329" s="172" t="s">
        <v>228</v>
      </c>
      <c r="E329" s="418">
        <f>SUM(E331:E332)</f>
        <v>21878</v>
      </c>
      <c r="F329" s="418">
        <f>SUM(F331:F332)</f>
        <v>1063</v>
      </c>
    </row>
    <row r="330" spans="1:6" s="16" customFormat="1" ht="17.25" customHeight="1" hidden="1">
      <c r="A330" s="144"/>
      <c r="B330" s="141"/>
      <c r="C330" s="142"/>
      <c r="D330" s="637" t="s">
        <v>399</v>
      </c>
      <c r="E330" s="637"/>
      <c r="F330" s="638"/>
    </row>
    <row r="331" spans="1:6" s="16" customFormat="1" ht="16.5" customHeight="1">
      <c r="A331" s="144"/>
      <c r="B331" s="141"/>
      <c r="C331" s="142"/>
      <c r="D331" s="218" t="s">
        <v>229</v>
      </c>
      <c r="E331" s="540">
        <f>315+10287+1311+748</f>
        <v>12661</v>
      </c>
      <c r="F331" s="413">
        <v>1063</v>
      </c>
    </row>
    <row r="332" spans="1:6" s="16" customFormat="1" ht="16.5" customHeight="1">
      <c r="A332" s="144"/>
      <c r="B332" s="141"/>
      <c r="C332" s="539"/>
      <c r="D332" s="460" t="s">
        <v>236</v>
      </c>
      <c r="E332" s="212">
        <v>9217</v>
      </c>
      <c r="F332" s="243"/>
    </row>
    <row r="333" spans="1:6" s="22" customFormat="1" ht="16.5" customHeight="1" hidden="1">
      <c r="A333" s="151"/>
      <c r="B333" s="46"/>
      <c r="C333" s="158" t="s">
        <v>12</v>
      </c>
      <c r="D333" s="20" t="s">
        <v>13</v>
      </c>
      <c r="E333" s="21"/>
      <c r="F333" s="21"/>
    </row>
    <row r="334" spans="1:6" s="22" customFormat="1" ht="16.5" customHeight="1" hidden="1">
      <c r="A334" s="151"/>
      <c r="B334" s="46"/>
      <c r="C334" s="159" t="s">
        <v>14</v>
      </c>
      <c r="D334" s="25" t="s">
        <v>15</v>
      </c>
      <c r="E334" s="26"/>
      <c r="F334" s="26"/>
    </row>
    <row r="335" spans="1:6" s="22" customFormat="1" ht="16.5" customHeight="1" hidden="1">
      <c r="A335" s="151"/>
      <c r="B335" s="46"/>
      <c r="C335" s="159" t="s">
        <v>16</v>
      </c>
      <c r="D335" s="25" t="s">
        <v>17</v>
      </c>
      <c r="E335" s="26"/>
      <c r="F335" s="26"/>
    </row>
    <row r="336" spans="1:7" s="22" customFormat="1" ht="16.5" customHeight="1" hidden="1">
      <c r="A336" s="151"/>
      <c r="B336" s="46"/>
      <c r="C336" s="159" t="s">
        <v>18</v>
      </c>
      <c r="D336" s="25" t="s">
        <v>19</v>
      </c>
      <c r="E336" s="26"/>
      <c r="F336" s="26"/>
      <c r="G336" s="101"/>
    </row>
    <row r="337" spans="1:7" s="22" customFormat="1" ht="21.75" customHeight="1" hidden="1">
      <c r="A337" s="151"/>
      <c r="B337" s="146"/>
      <c r="C337" s="99" t="s">
        <v>20</v>
      </c>
      <c r="D337" s="177" t="s">
        <v>21</v>
      </c>
      <c r="E337" s="186"/>
      <c r="F337" s="100"/>
      <c r="G337" s="101"/>
    </row>
    <row r="338" spans="1:6" s="22" customFormat="1" ht="16.5" customHeight="1" hidden="1">
      <c r="A338" s="151"/>
      <c r="B338" s="46"/>
      <c r="C338" s="159" t="s">
        <v>22</v>
      </c>
      <c r="D338" s="25" t="s">
        <v>23</v>
      </c>
      <c r="E338" s="26"/>
      <c r="F338" s="26"/>
    </row>
    <row r="339" spans="1:6" s="22" customFormat="1" ht="25.5" hidden="1">
      <c r="A339" s="151"/>
      <c r="B339" s="46"/>
      <c r="C339" s="159" t="s">
        <v>180</v>
      </c>
      <c r="D339" s="33" t="s">
        <v>181</v>
      </c>
      <c r="E339" s="26"/>
      <c r="F339" s="26"/>
    </row>
    <row r="340" spans="1:6" s="22" customFormat="1" ht="16.5" customHeight="1" hidden="1">
      <c r="A340" s="151"/>
      <c r="B340" s="46"/>
      <c r="C340" s="159" t="s">
        <v>61</v>
      </c>
      <c r="D340" s="25" t="s">
        <v>62</v>
      </c>
      <c r="E340" s="26"/>
      <c r="F340" s="26"/>
    </row>
    <row r="341" spans="1:6" s="22" customFormat="1" ht="16.5" customHeight="1" hidden="1">
      <c r="A341" s="151"/>
      <c r="B341" s="46"/>
      <c r="C341" s="159" t="s">
        <v>106</v>
      </c>
      <c r="D341" s="25" t="s">
        <v>107</v>
      </c>
      <c r="E341" s="26"/>
      <c r="F341" s="26"/>
    </row>
    <row r="342" spans="1:6" s="22" customFormat="1" ht="16.5" customHeight="1" hidden="1">
      <c r="A342" s="151"/>
      <c r="B342" s="46"/>
      <c r="C342" s="159" t="s">
        <v>24</v>
      </c>
      <c r="D342" s="25" t="s">
        <v>25</v>
      </c>
      <c r="E342" s="26"/>
      <c r="F342" s="26"/>
    </row>
    <row r="343" spans="1:6" s="22" customFormat="1" ht="16.5" customHeight="1" hidden="1">
      <c r="A343" s="151"/>
      <c r="B343" s="46"/>
      <c r="C343" s="159" t="s">
        <v>108</v>
      </c>
      <c r="D343" s="25" t="s">
        <v>109</v>
      </c>
      <c r="E343" s="26"/>
      <c r="F343" s="26"/>
    </row>
    <row r="344" spans="1:6" s="22" customFormat="1" ht="25.5" hidden="1">
      <c r="A344" s="151"/>
      <c r="B344" s="46"/>
      <c r="C344" s="159" t="s">
        <v>112</v>
      </c>
      <c r="D344" s="33" t="s">
        <v>113</v>
      </c>
      <c r="E344" s="26"/>
      <c r="F344" s="26"/>
    </row>
    <row r="345" spans="1:6" s="22" customFormat="1" ht="16.5" customHeight="1" hidden="1">
      <c r="A345" s="151"/>
      <c r="B345" s="46"/>
      <c r="C345" s="159" t="s">
        <v>97</v>
      </c>
      <c r="D345" s="25" t="s">
        <v>98</v>
      </c>
      <c r="E345" s="26"/>
      <c r="F345" s="26"/>
    </row>
    <row r="346" spans="1:6" s="22" customFormat="1" ht="16.5" customHeight="1" hidden="1">
      <c r="A346" s="151"/>
      <c r="B346" s="46"/>
      <c r="C346" s="159" t="s">
        <v>65</v>
      </c>
      <c r="D346" s="25" t="s">
        <v>66</v>
      </c>
      <c r="E346" s="26"/>
      <c r="F346" s="26"/>
    </row>
    <row r="347" spans="1:6" s="22" customFormat="1" ht="16.5" customHeight="1" hidden="1">
      <c r="A347" s="151"/>
      <c r="B347" s="46"/>
      <c r="C347" s="159" t="s">
        <v>26</v>
      </c>
      <c r="D347" s="25" t="s">
        <v>27</v>
      </c>
      <c r="E347" s="26"/>
      <c r="F347" s="26"/>
    </row>
    <row r="348" spans="1:6" s="22" customFormat="1" ht="25.5" hidden="1">
      <c r="A348" s="151"/>
      <c r="B348" s="46"/>
      <c r="C348" s="159" t="s">
        <v>114</v>
      </c>
      <c r="D348" s="33" t="s">
        <v>115</v>
      </c>
      <c r="E348" s="26"/>
      <c r="F348" s="26"/>
    </row>
    <row r="349" spans="1:6" s="22" customFormat="1" ht="25.5" hidden="1">
      <c r="A349" s="151"/>
      <c r="B349" s="46"/>
      <c r="C349" s="159" t="s">
        <v>116</v>
      </c>
      <c r="D349" s="33" t="s">
        <v>117</v>
      </c>
      <c r="E349" s="26"/>
      <c r="F349" s="26"/>
    </row>
    <row r="350" spans="1:6" s="22" customFormat="1" ht="16.5" customHeight="1" hidden="1">
      <c r="A350" s="151"/>
      <c r="B350" s="46"/>
      <c r="C350" s="160" t="s">
        <v>35</v>
      </c>
      <c r="D350" s="25" t="s">
        <v>36</v>
      </c>
      <c r="E350" s="26"/>
      <c r="F350" s="26"/>
    </row>
    <row r="351" spans="1:6" s="16" customFormat="1" ht="20.25" customHeight="1">
      <c r="A351" s="73"/>
      <c r="B351" s="30">
        <v>80113</v>
      </c>
      <c r="C351" s="29"/>
      <c r="D351" s="30" t="s">
        <v>185</v>
      </c>
      <c r="E351" s="31">
        <f>E363</f>
        <v>0</v>
      </c>
      <c r="F351" s="31">
        <f>F352</f>
        <v>2461</v>
      </c>
    </row>
    <row r="352" spans="1:6" s="22" customFormat="1" ht="18.75" customHeight="1">
      <c r="A352" s="151"/>
      <c r="B352" s="46"/>
      <c r="C352" s="160" t="s">
        <v>35</v>
      </c>
      <c r="D352" s="174" t="s">
        <v>227</v>
      </c>
      <c r="E352" s="100"/>
      <c r="F352" s="100">
        <v>2461</v>
      </c>
    </row>
    <row r="353" spans="1:6" s="22" customFormat="1" ht="14.25" customHeight="1">
      <c r="A353" s="375"/>
      <c r="B353" s="376"/>
      <c r="C353" s="473" t="s">
        <v>118</v>
      </c>
      <c r="D353" s="626" t="s">
        <v>233</v>
      </c>
      <c r="E353" s="626"/>
      <c r="F353" s="627"/>
    </row>
    <row r="354" spans="1:6" s="22" customFormat="1" ht="16.5" customHeight="1" hidden="1">
      <c r="A354" s="151"/>
      <c r="B354" s="46"/>
      <c r="C354" s="158" t="s">
        <v>12</v>
      </c>
      <c r="D354" s="20" t="s">
        <v>13</v>
      </c>
      <c r="E354" s="21"/>
      <c r="F354" s="21"/>
    </row>
    <row r="355" spans="1:6" s="22" customFormat="1" ht="16.5" customHeight="1" hidden="1">
      <c r="A355" s="151"/>
      <c r="B355" s="46"/>
      <c r="C355" s="159" t="s">
        <v>14</v>
      </c>
      <c r="D355" s="25" t="s">
        <v>15</v>
      </c>
      <c r="E355" s="26"/>
      <c r="F355" s="26"/>
    </row>
    <row r="356" spans="1:6" s="22" customFormat="1" ht="16.5" customHeight="1" hidden="1">
      <c r="A356" s="151"/>
      <c r="B356" s="46"/>
      <c r="C356" s="159" t="s">
        <v>16</v>
      </c>
      <c r="D356" s="25" t="s">
        <v>17</v>
      </c>
      <c r="E356" s="26"/>
      <c r="F356" s="26"/>
    </row>
    <row r="357" spans="1:7" s="22" customFormat="1" ht="16.5" customHeight="1" hidden="1">
      <c r="A357" s="151"/>
      <c r="B357" s="46"/>
      <c r="C357" s="159" t="s">
        <v>18</v>
      </c>
      <c r="D357" s="25" t="s">
        <v>19</v>
      </c>
      <c r="E357" s="26"/>
      <c r="F357" s="26"/>
      <c r="G357" s="101"/>
    </row>
    <row r="358" spans="1:7" s="22" customFormat="1" ht="16.5" customHeight="1" hidden="1">
      <c r="A358" s="151"/>
      <c r="B358" s="46"/>
      <c r="C358" s="159" t="s">
        <v>20</v>
      </c>
      <c r="D358" s="25" t="s">
        <v>186</v>
      </c>
      <c r="E358" s="26"/>
      <c r="F358" s="26"/>
      <c r="G358" s="101"/>
    </row>
    <row r="359" spans="1:6" s="22" customFormat="1" ht="16.5" customHeight="1" hidden="1">
      <c r="A359" s="151"/>
      <c r="B359" s="46"/>
      <c r="C359" s="159" t="s">
        <v>22</v>
      </c>
      <c r="D359" s="25" t="s">
        <v>23</v>
      </c>
      <c r="E359" s="26"/>
      <c r="F359" s="26"/>
    </row>
    <row r="360" spans="1:6" s="22" customFormat="1" ht="16.5" customHeight="1" hidden="1">
      <c r="A360" s="151"/>
      <c r="B360" s="46"/>
      <c r="C360" s="160" t="s">
        <v>70</v>
      </c>
      <c r="D360" s="25" t="s">
        <v>71</v>
      </c>
      <c r="E360" s="26"/>
      <c r="F360" s="26"/>
    </row>
    <row r="361" spans="1:6" s="22" customFormat="1" ht="19.5" customHeight="1" hidden="1">
      <c r="A361" s="151"/>
      <c r="B361" s="46"/>
      <c r="C361" s="158"/>
      <c r="D361" s="174" t="s">
        <v>228</v>
      </c>
      <c r="E361" s="100">
        <f>E363</f>
        <v>0</v>
      </c>
      <c r="F361" s="100">
        <f>F363+F364</f>
        <v>0</v>
      </c>
    </row>
    <row r="362" spans="1:6" s="16" customFormat="1" ht="15.75" customHeight="1" hidden="1">
      <c r="A362" s="144"/>
      <c r="B362" s="141"/>
      <c r="C362" s="242"/>
      <c r="D362" s="626" t="s">
        <v>266</v>
      </c>
      <c r="E362" s="626"/>
      <c r="F362" s="627"/>
    </row>
    <row r="363" spans="1:6" s="22" customFormat="1" ht="16.5" customHeight="1" hidden="1">
      <c r="A363" s="151"/>
      <c r="B363" s="46"/>
      <c r="C363" s="99" t="s">
        <v>24</v>
      </c>
      <c r="D363" s="177" t="s">
        <v>25</v>
      </c>
      <c r="E363" s="100">
        <f>SUM(E364:E365)</f>
        <v>0</v>
      </c>
      <c r="F363" s="100"/>
    </row>
    <row r="364" spans="1:6" s="16" customFormat="1" ht="15.75" customHeight="1" hidden="1">
      <c r="A364" s="144"/>
      <c r="B364" s="141"/>
      <c r="C364" s="142"/>
      <c r="D364" s="218" t="s">
        <v>260</v>
      </c>
      <c r="E364" s="212"/>
      <c r="F364" s="79"/>
    </row>
    <row r="365" spans="1:6" s="16" customFormat="1" ht="15.75" customHeight="1" hidden="1">
      <c r="A365" s="144"/>
      <c r="B365" s="141"/>
      <c r="C365" s="142"/>
      <c r="D365" s="215" t="s">
        <v>261</v>
      </c>
      <c r="E365" s="212"/>
      <c r="F365" s="212"/>
    </row>
    <row r="366" spans="1:6" s="22" customFormat="1" ht="16.5" customHeight="1" hidden="1">
      <c r="A366" s="151"/>
      <c r="B366" s="46"/>
      <c r="C366" s="157" t="s">
        <v>97</v>
      </c>
      <c r="D366" s="221" t="s">
        <v>98</v>
      </c>
      <c r="E366" s="44"/>
      <c r="F366" s="44"/>
    </row>
    <row r="367" spans="1:6" s="22" customFormat="1" ht="8.25" customHeight="1" hidden="1">
      <c r="A367" s="151"/>
      <c r="B367" s="46"/>
      <c r="C367" s="47"/>
      <c r="D367" s="48"/>
      <c r="E367" s="49"/>
      <c r="F367" s="49"/>
    </row>
    <row r="368" spans="1:6" s="6" customFormat="1" ht="7.5" customHeight="1" hidden="1">
      <c r="A368" s="152">
        <v>1</v>
      </c>
      <c r="B368" s="223">
        <v>2</v>
      </c>
      <c r="C368" s="150">
        <v>3</v>
      </c>
      <c r="D368" s="50">
        <v>4</v>
      </c>
      <c r="E368" s="50">
        <v>5</v>
      </c>
      <c r="F368" s="50">
        <v>6</v>
      </c>
    </row>
    <row r="369" spans="1:6" s="22" customFormat="1" ht="16.5" customHeight="1" hidden="1">
      <c r="A369" s="151"/>
      <c r="B369" s="46"/>
      <c r="C369" s="159" t="s">
        <v>65</v>
      </c>
      <c r="D369" s="25" t="s">
        <v>66</v>
      </c>
      <c r="E369" s="26"/>
      <c r="F369" s="26"/>
    </row>
    <row r="370" spans="1:6" s="22" customFormat="1" ht="16.5" customHeight="1" hidden="1">
      <c r="A370" s="151"/>
      <c r="B370" s="46"/>
      <c r="C370" s="160" t="s">
        <v>26</v>
      </c>
      <c r="D370" s="25" t="s">
        <v>27</v>
      </c>
      <c r="E370" s="26"/>
      <c r="F370" s="26"/>
    </row>
    <row r="371" spans="1:6" s="16" customFormat="1" ht="19.5" customHeight="1" hidden="1">
      <c r="A371" s="151"/>
      <c r="B371" s="210">
        <v>80146</v>
      </c>
      <c r="C371" s="29"/>
      <c r="D371" s="30" t="s">
        <v>187</v>
      </c>
      <c r="E371" s="31">
        <f>E372</f>
        <v>0</v>
      </c>
      <c r="F371" s="31">
        <f>F372</f>
        <v>0</v>
      </c>
    </row>
    <row r="372" spans="1:6" s="22" customFormat="1" ht="19.5" customHeight="1" hidden="1">
      <c r="A372" s="151"/>
      <c r="B372" s="146"/>
      <c r="C372" s="38" t="s">
        <v>24</v>
      </c>
      <c r="D372" s="20" t="s">
        <v>25</v>
      </c>
      <c r="E372" s="21"/>
      <c r="F372" s="21"/>
    </row>
    <row r="373" spans="1:6" s="16" customFormat="1" ht="19.5" customHeight="1">
      <c r="A373" s="151"/>
      <c r="B373" s="30">
        <v>80195</v>
      </c>
      <c r="C373" s="29"/>
      <c r="D373" s="30" t="s">
        <v>48</v>
      </c>
      <c r="E373" s="31">
        <f>E379</f>
        <v>0</v>
      </c>
      <c r="F373" s="31">
        <f>F374</f>
        <v>3086</v>
      </c>
    </row>
    <row r="374" spans="1:6" s="22" customFormat="1" ht="16.5" customHeight="1">
      <c r="A374" s="151"/>
      <c r="B374" s="46"/>
      <c r="C374" s="158"/>
      <c r="D374" s="174" t="s">
        <v>228</v>
      </c>
      <c r="E374" s="100">
        <f>SUM(E375:E376)</f>
        <v>0</v>
      </c>
      <c r="F374" s="100">
        <f>F375+F377</f>
        <v>3086</v>
      </c>
    </row>
    <row r="375" spans="1:6" s="16" customFormat="1" ht="15.75" customHeight="1">
      <c r="A375" s="144"/>
      <c r="B375" s="141"/>
      <c r="C375" s="219"/>
      <c r="D375" s="230" t="s">
        <v>496</v>
      </c>
      <c r="E375" s="231"/>
      <c r="F375" s="415">
        <v>764</v>
      </c>
    </row>
    <row r="376" spans="1:6" s="22" customFormat="1" ht="18.75" customHeight="1" hidden="1">
      <c r="A376" s="151"/>
      <c r="B376" s="46"/>
      <c r="C376" s="159" t="s">
        <v>35</v>
      </c>
      <c r="D376" s="133" t="s">
        <v>227</v>
      </c>
      <c r="E376" s="26"/>
      <c r="F376" s="169"/>
    </row>
    <row r="377" spans="1:6" s="16" customFormat="1" ht="15.75" customHeight="1" thickBot="1">
      <c r="A377" s="144"/>
      <c r="B377" s="141"/>
      <c r="C377" s="219"/>
      <c r="D377" s="460" t="s">
        <v>236</v>
      </c>
      <c r="E377" s="212"/>
      <c r="F377" s="243">
        <v>2322</v>
      </c>
    </row>
    <row r="378" spans="1:6" s="22" customFormat="1" ht="25.5" customHeight="1" hidden="1">
      <c r="A378" s="151"/>
      <c r="B378" s="46"/>
      <c r="C378" s="160" t="s">
        <v>118</v>
      </c>
      <c r="D378" s="134" t="s">
        <v>3</v>
      </c>
      <c r="E378" s="135"/>
      <c r="F378" s="136"/>
    </row>
    <row r="379" spans="1:6" s="22" customFormat="1" ht="19.5" customHeight="1" hidden="1" thickBot="1">
      <c r="A379" s="151"/>
      <c r="B379" s="146"/>
      <c r="C379" s="38" t="s">
        <v>26</v>
      </c>
      <c r="D379" s="20" t="s">
        <v>27</v>
      </c>
      <c r="E379" s="21"/>
      <c r="F379" s="21"/>
    </row>
    <row r="380" spans="1:6" s="11" customFormat="1" ht="19.5" customHeight="1" thickBot="1">
      <c r="A380" s="387">
        <v>851</v>
      </c>
      <c r="B380" s="612" t="s">
        <v>188</v>
      </c>
      <c r="C380" s="613"/>
      <c r="D380" s="614"/>
      <c r="E380" s="398">
        <f>E393</f>
        <v>2567.63</v>
      </c>
      <c r="F380" s="398">
        <f>F393</f>
        <v>0</v>
      </c>
    </row>
    <row r="381" spans="1:6" s="16" customFormat="1" ht="19.5" customHeight="1" hidden="1">
      <c r="A381" s="144"/>
      <c r="B381" s="55">
        <v>85121</v>
      </c>
      <c r="C381" s="170"/>
      <c r="D381" s="55" t="s">
        <v>189</v>
      </c>
      <c r="E381" s="56">
        <f>E387</f>
        <v>0</v>
      </c>
      <c r="F381" s="56">
        <f>F387</f>
        <v>0</v>
      </c>
    </row>
    <row r="382" spans="1:6" s="16" customFormat="1" ht="38.25" hidden="1">
      <c r="A382" s="144"/>
      <c r="B382" s="141"/>
      <c r="C382" s="158" t="s">
        <v>190</v>
      </c>
      <c r="D382" s="39" t="s">
        <v>69</v>
      </c>
      <c r="E382" s="37"/>
      <c r="F382" s="37"/>
    </row>
    <row r="383" spans="1:6" s="22" customFormat="1" ht="38.25" hidden="1">
      <c r="A383" s="151"/>
      <c r="B383" s="164"/>
      <c r="C383" s="179">
        <v>6298</v>
      </c>
      <c r="D383" s="33" t="s">
        <v>34</v>
      </c>
      <c r="E383" s="34"/>
      <c r="F383" s="34"/>
    </row>
    <row r="384" spans="1:6" s="22" customFormat="1" ht="51" hidden="1">
      <c r="A384" s="151"/>
      <c r="B384" s="46"/>
      <c r="C384" s="159" t="s">
        <v>191</v>
      </c>
      <c r="D384" s="33" t="s">
        <v>192</v>
      </c>
      <c r="E384" s="26"/>
      <c r="F384" s="26"/>
    </row>
    <row r="385" spans="1:6" s="22" customFormat="1" ht="21" customHeight="1" hidden="1">
      <c r="A385" s="151"/>
      <c r="B385" s="46"/>
      <c r="C385" s="155" t="s">
        <v>24</v>
      </c>
      <c r="D385" s="174" t="s">
        <v>228</v>
      </c>
      <c r="E385" s="100"/>
      <c r="F385" s="100"/>
    </row>
    <row r="386" spans="1:6" s="16" customFormat="1" ht="25.5" hidden="1">
      <c r="A386" s="144"/>
      <c r="B386" s="141"/>
      <c r="C386" s="142"/>
      <c r="D386" s="408" t="s">
        <v>479</v>
      </c>
      <c r="E386" s="413"/>
      <c r="F386" s="413"/>
    </row>
    <row r="387" spans="1:6" s="22" customFormat="1" ht="19.5" customHeight="1" hidden="1">
      <c r="A387" s="151"/>
      <c r="B387" s="46"/>
      <c r="C387" s="159" t="s">
        <v>35</v>
      </c>
      <c r="D387" s="174" t="s">
        <v>227</v>
      </c>
      <c r="E387" s="226"/>
      <c r="F387" s="226"/>
    </row>
    <row r="388" spans="1:7" s="16" customFormat="1" ht="38.25" hidden="1">
      <c r="A388" s="144"/>
      <c r="B388" s="141"/>
      <c r="C388" s="142"/>
      <c r="D388" s="218" t="s">
        <v>480</v>
      </c>
      <c r="E388" s="413"/>
      <c r="F388" s="413"/>
      <c r="G388" s="16">
        <v>6220</v>
      </c>
    </row>
    <row r="389" spans="1:6" s="22" customFormat="1" ht="16.5" customHeight="1" hidden="1">
      <c r="A389" s="151"/>
      <c r="B389" s="46"/>
      <c r="C389" s="159" t="s">
        <v>37</v>
      </c>
      <c r="D389" s="33" t="s">
        <v>36</v>
      </c>
      <c r="E389" s="26"/>
      <c r="F389" s="26"/>
    </row>
    <row r="390" spans="1:6" s="22" customFormat="1" ht="16.5" customHeight="1" hidden="1">
      <c r="A390" s="151"/>
      <c r="B390" s="46"/>
      <c r="C390" s="160" t="s">
        <v>120</v>
      </c>
      <c r="D390" s="33" t="s">
        <v>36</v>
      </c>
      <c r="E390" s="26"/>
      <c r="F390" s="26"/>
    </row>
    <row r="391" spans="1:6" s="16" customFormat="1" ht="19.5" customHeight="1" hidden="1">
      <c r="A391" s="144"/>
      <c r="B391" s="141">
        <v>85153</v>
      </c>
      <c r="C391" s="386"/>
      <c r="D391" s="30" t="s">
        <v>193</v>
      </c>
      <c r="E391" s="31">
        <f>E392</f>
        <v>0</v>
      </c>
      <c r="F391" s="31">
        <f>F392</f>
        <v>0</v>
      </c>
    </row>
    <row r="392" spans="1:6" s="16" customFormat="1" ht="20.25" customHeight="1" hidden="1">
      <c r="A392" s="144"/>
      <c r="B392" s="141"/>
      <c r="C392" s="155" t="s">
        <v>24</v>
      </c>
      <c r="D392" s="39" t="s">
        <v>25</v>
      </c>
      <c r="E392" s="21"/>
      <c r="F392" s="21"/>
    </row>
    <row r="393" spans="1:6" s="16" customFormat="1" ht="15.75" customHeight="1">
      <c r="A393" s="144"/>
      <c r="B393" s="30">
        <v>85154</v>
      </c>
      <c r="C393" s="386"/>
      <c r="D393" s="30" t="s">
        <v>194</v>
      </c>
      <c r="E393" s="194">
        <f>E394</f>
        <v>2567.63</v>
      </c>
      <c r="F393" s="194">
        <f>F394</f>
        <v>0</v>
      </c>
    </row>
    <row r="394" spans="1:6" s="22" customFormat="1" ht="18" customHeight="1">
      <c r="A394" s="151"/>
      <c r="B394" s="46"/>
      <c r="C394" s="155" t="s">
        <v>24</v>
      </c>
      <c r="D394" s="174" t="s">
        <v>228</v>
      </c>
      <c r="E394" s="199">
        <f>SUM(E395:E396)</f>
        <v>2567.63</v>
      </c>
      <c r="F394" s="199">
        <f>F396+F397</f>
        <v>0</v>
      </c>
    </row>
    <row r="395" spans="1:6" s="16" customFormat="1" ht="16.5" customHeight="1">
      <c r="A395" s="144"/>
      <c r="B395" s="141"/>
      <c r="C395" s="242"/>
      <c r="D395" s="408" t="s">
        <v>496</v>
      </c>
      <c r="E395" s="563">
        <v>1900</v>
      </c>
      <c r="F395" s="563"/>
    </row>
    <row r="396" spans="1:6" s="16" customFormat="1" ht="16.5" customHeight="1" thickBot="1">
      <c r="A396" s="166"/>
      <c r="B396" s="167"/>
      <c r="C396" s="242"/>
      <c r="D396" s="378" t="s">
        <v>236</v>
      </c>
      <c r="E396" s="562">
        <f>500+167.63</f>
        <v>667.63</v>
      </c>
      <c r="F396" s="562"/>
    </row>
    <row r="397" spans="1:6" s="16" customFormat="1" ht="20.25" customHeight="1" hidden="1">
      <c r="A397" s="144"/>
      <c r="B397" s="141"/>
      <c r="C397" s="142"/>
      <c r="D397" s="218" t="s">
        <v>236</v>
      </c>
      <c r="E397" s="243"/>
      <c r="F397" s="243"/>
    </row>
    <row r="398" spans="1:6" s="16" customFormat="1" ht="51" hidden="1">
      <c r="A398" s="144"/>
      <c r="B398" s="141"/>
      <c r="C398" s="410" t="s">
        <v>195</v>
      </c>
      <c r="D398" s="104" t="s">
        <v>196</v>
      </c>
      <c r="E398" s="105"/>
      <c r="F398" s="106"/>
    </row>
    <row r="399" spans="1:6" s="16" customFormat="1" ht="38.25" hidden="1">
      <c r="A399" s="144"/>
      <c r="B399" s="141"/>
      <c r="C399" s="411" t="s">
        <v>197</v>
      </c>
      <c r="D399" s="109" t="s">
        <v>198</v>
      </c>
      <c r="E399" s="110"/>
      <c r="F399" s="111"/>
    </row>
    <row r="400" spans="1:6" s="16" customFormat="1" ht="17.25" customHeight="1" hidden="1">
      <c r="A400" s="144"/>
      <c r="B400" s="141"/>
      <c r="C400" s="411" t="s">
        <v>20</v>
      </c>
      <c r="D400" s="109" t="s">
        <v>21</v>
      </c>
      <c r="E400" s="110"/>
      <c r="F400" s="111"/>
    </row>
    <row r="401" spans="1:6" s="16" customFormat="1" ht="17.25" customHeight="1" hidden="1">
      <c r="A401" s="144"/>
      <c r="B401" s="141"/>
      <c r="C401" s="411" t="s">
        <v>22</v>
      </c>
      <c r="D401" s="109" t="s">
        <v>23</v>
      </c>
      <c r="E401" s="110"/>
      <c r="F401" s="111"/>
    </row>
    <row r="402" spans="1:6" s="16" customFormat="1" ht="17.25" customHeight="1" hidden="1">
      <c r="A402" s="144"/>
      <c r="B402" s="141"/>
      <c r="C402" s="411" t="s">
        <v>95</v>
      </c>
      <c r="D402" s="109" t="s">
        <v>96</v>
      </c>
      <c r="E402" s="110"/>
      <c r="F402" s="111"/>
    </row>
    <row r="403" spans="1:6" s="16" customFormat="1" ht="17.25" customHeight="1" hidden="1">
      <c r="A403" s="144"/>
      <c r="B403" s="141"/>
      <c r="C403" s="411" t="s">
        <v>61</v>
      </c>
      <c r="D403" s="109" t="s">
        <v>62</v>
      </c>
      <c r="E403" s="110"/>
      <c r="F403" s="111"/>
    </row>
    <row r="404" spans="1:6" s="16" customFormat="1" ht="17.25" customHeight="1" hidden="1">
      <c r="A404" s="144"/>
      <c r="B404" s="141"/>
      <c r="C404" s="159" t="s">
        <v>24</v>
      </c>
      <c r="D404" s="36" t="s">
        <v>25</v>
      </c>
      <c r="E404" s="34"/>
      <c r="F404" s="34"/>
    </row>
    <row r="405" spans="1:6" s="16" customFormat="1" ht="17.25" customHeight="1" hidden="1" thickBot="1">
      <c r="A405" s="58"/>
      <c r="B405" s="102"/>
      <c r="C405" s="38" t="s">
        <v>97</v>
      </c>
      <c r="D405" s="39" t="s">
        <v>98</v>
      </c>
      <c r="E405" s="21"/>
      <c r="F405" s="21"/>
    </row>
    <row r="406" spans="1:7" s="11" customFormat="1" ht="21.75" customHeight="1" thickBot="1">
      <c r="A406" s="387">
        <v>852</v>
      </c>
      <c r="B406" s="612" t="s">
        <v>199</v>
      </c>
      <c r="C406" s="613"/>
      <c r="D406" s="614"/>
      <c r="E406" s="398">
        <f>E407+E410+E415+E419+E425+E433+E442+E439</f>
        <v>18000</v>
      </c>
      <c r="F406" s="403">
        <f>F407+F410+F415+F419+F425+F433+F442</f>
        <v>0</v>
      </c>
      <c r="G406" s="409">
        <f>E406-F406</f>
        <v>18000</v>
      </c>
    </row>
    <row r="407" spans="1:7" s="16" customFormat="1" ht="16.5" customHeight="1" hidden="1">
      <c r="A407" s="144"/>
      <c r="B407" s="407">
        <v>85202</v>
      </c>
      <c r="C407" s="170"/>
      <c r="D407" s="87" t="s">
        <v>200</v>
      </c>
      <c r="E407" s="56">
        <f>E409</f>
        <v>0</v>
      </c>
      <c r="F407" s="399">
        <f>F408</f>
        <v>0</v>
      </c>
      <c r="G407" s="114"/>
    </row>
    <row r="408" spans="1:6" s="22" customFormat="1" ht="20.25" customHeight="1" hidden="1">
      <c r="A408" s="151"/>
      <c r="B408" s="164"/>
      <c r="C408" s="158" t="s">
        <v>204</v>
      </c>
      <c r="D408" s="174" t="s">
        <v>244</v>
      </c>
      <c r="E408" s="199"/>
      <c r="F408" s="199"/>
    </row>
    <row r="409" spans="1:6" s="22" customFormat="1" ht="42.75" customHeight="1" hidden="1">
      <c r="A409" s="151"/>
      <c r="B409" s="164"/>
      <c r="C409" s="155" t="s">
        <v>201</v>
      </c>
      <c r="D409" s="39" t="s">
        <v>202</v>
      </c>
      <c r="E409" s="21"/>
      <c r="F409" s="21"/>
    </row>
    <row r="410" spans="1:6" s="16" customFormat="1" ht="42.75" hidden="1">
      <c r="A410" s="144"/>
      <c r="B410" s="30">
        <v>85212</v>
      </c>
      <c r="C410" s="386"/>
      <c r="D410" s="85" t="s">
        <v>203</v>
      </c>
      <c r="E410" s="31">
        <f>SUM(E413:E414)</f>
        <v>0</v>
      </c>
      <c r="F410" s="31">
        <f>F411</f>
        <v>0</v>
      </c>
    </row>
    <row r="411" spans="1:6" s="22" customFormat="1" ht="20.25" customHeight="1" hidden="1">
      <c r="A411" s="151"/>
      <c r="B411" s="164"/>
      <c r="C411" s="158" t="s">
        <v>204</v>
      </c>
      <c r="D411" s="174" t="s">
        <v>391</v>
      </c>
      <c r="E411" s="100"/>
      <c r="F411" s="100"/>
    </row>
    <row r="412" spans="1:6" s="22" customFormat="1" ht="27.75" customHeight="1" hidden="1">
      <c r="A412" s="375"/>
      <c r="B412" s="472"/>
      <c r="C412" s="473"/>
      <c r="D412" s="626" t="s">
        <v>454</v>
      </c>
      <c r="E412" s="626"/>
      <c r="F412" s="627"/>
    </row>
    <row r="413" spans="1:6" s="22" customFormat="1" ht="51" hidden="1">
      <c r="A413" s="151"/>
      <c r="B413" s="164"/>
      <c r="C413" s="157" t="s">
        <v>88</v>
      </c>
      <c r="D413" s="43" t="s">
        <v>89</v>
      </c>
      <c r="E413" s="44"/>
      <c r="F413" s="44"/>
    </row>
    <row r="414" spans="1:6" s="22" customFormat="1" ht="51" hidden="1">
      <c r="A414" s="151"/>
      <c r="B414" s="164"/>
      <c r="C414" s="159" t="s">
        <v>90</v>
      </c>
      <c r="D414" s="36" t="s">
        <v>91</v>
      </c>
      <c r="E414" s="34"/>
      <c r="F414" s="26"/>
    </row>
    <row r="415" spans="1:6" s="16" customFormat="1" ht="76.5" customHeight="1" hidden="1">
      <c r="A415" s="144"/>
      <c r="B415" s="30">
        <v>85213</v>
      </c>
      <c r="C415" s="386"/>
      <c r="D415" s="85" t="s">
        <v>460</v>
      </c>
      <c r="E415" s="31">
        <f>E416+E417</f>
        <v>0</v>
      </c>
      <c r="F415" s="31">
        <f>F416+F417</f>
        <v>0</v>
      </c>
    </row>
    <row r="416" spans="1:6" s="22" customFormat="1" ht="20.25" customHeight="1" hidden="1">
      <c r="A416" s="151"/>
      <c r="B416" s="164"/>
      <c r="C416" s="158" t="s">
        <v>204</v>
      </c>
      <c r="D416" s="174" t="s">
        <v>391</v>
      </c>
      <c r="E416" s="100"/>
      <c r="F416" s="100"/>
    </row>
    <row r="417" spans="1:6" s="22" customFormat="1" ht="20.25" customHeight="1" hidden="1">
      <c r="A417" s="151"/>
      <c r="B417" s="164"/>
      <c r="C417" s="158" t="s">
        <v>204</v>
      </c>
      <c r="D417" s="174" t="s">
        <v>244</v>
      </c>
      <c r="E417" s="100"/>
      <c r="F417" s="100"/>
    </row>
    <row r="418" spans="1:6" s="22" customFormat="1" ht="27.75" customHeight="1" hidden="1">
      <c r="A418" s="375"/>
      <c r="B418" s="472"/>
      <c r="C418" s="473"/>
      <c r="D418" s="626" t="s">
        <v>462</v>
      </c>
      <c r="E418" s="626"/>
      <c r="F418" s="627"/>
    </row>
    <row r="419" spans="1:6" s="16" customFormat="1" ht="28.5">
      <c r="A419" s="144"/>
      <c r="B419" s="30">
        <v>85214</v>
      </c>
      <c r="C419" s="386"/>
      <c r="D419" s="85" t="s">
        <v>461</v>
      </c>
      <c r="E419" s="31">
        <f>E420+E421</f>
        <v>18000</v>
      </c>
      <c r="F419" s="31">
        <f>F420+F421</f>
        <v>0</v>
      </c>
    </row>
    <row r="420" spans="1:6" s="22" customFormat="1" ht="20.25" customHeight="1" hidden="1">
      <c r="A420" s="151"/>
      <c r="B420" s="164"/>
      <c r="C420" s="158" t="s">
        <v>204</v>
      </c>
      <c r="D420" s="174" t="s">
        <v>391</v>
      </c>
      <c r="E420" s="100"/>
      <c r="F420" s="100"/>
    </row>
    <row r="421" spans="1:6" s="22" customFormat="1" ht="20.25" customHeight="1">
      <c r="A421" s="151"/>
      <c r="B421" s="164"/>
      <c r="C421" s="158" t="s">
        <v>204</v>
      </c>
      <c r="D421" s="174" t="s">
        <v>244</v>
      </c>
      <c r="E421" s="100">
        <v>18000</v>
      </c>
      <c r="F421" s="100"/>
    </row>
    <row r="422" spans="1:6" s="22" customFormat="1" ht="24.75" customHeight="1" thickBot="1">
      <c r="A422" s="375"/>
      <c r="B422" s="472"/>
      <c r="C422" s="473"/>
      <c r="D422" s="626" t="s">
        <v>508</v>
      </c>
      <c r="E422" s="626"/>
      <c r="F422" s="627"/>
    </row>
    <row r="423" spans="1:6" s="22" customFormat="1" ht="51" hidden="1">
      <c r="A423" s="151"/>
      <c r="B423" s="164"/>
      <c r="C423" s="158" t="s">
        <v>88</v>
      </c>
      <c r="D423" s="59" t="s">
        <v>89</v>
      </c>
      <c r="E423" s="37"/>
      <c r="F423" s="21"/>
    </row>
    <row r="424" spans="1:6" s="22" customFormat="1" ht="25.5" hidden="1">
      <c r="A424" s="151"/>
      <c r="B424" s="164"/>
      <c r="C424" s="159" t="s">
        <v>204</v>
      </c>
      <c r="D424" s="36" t="s">
        <v>205</v>
      </c>
      <c r="E424" s="34"/>
      <c r="F424" s="26"/>
    </row>
    <row r="425" spans="1:6" s="16" customFormat="1" ht="17.25" customHeight="1" hidden="1">
      <c r="A425" s="144"/>
      <c r="B425" s="30">
        <v>85219</v>
      </c>
      <c r="C425" s="386"/>
      <c r="D425" s="30" t="s">
        <v>206</v>
      </c>
      <c r="E425" s="194">
        <f>E426</f>
        <v>0</v>
      </c>
      <c r="F425" s="31">
        <f>F432</f>
        <v>0</v>
      </c>
    </row>
    <row r="426" spans="1:6" s="22" customFormat="1" ht="20.25" customHeight="1" hidden="1">
      <c r="A426" s="151"/>
      <c r="B426" s="164"/>
      <c r="C426" s="158" t="s">
        <v>204</v>
      </c>
      <c r="D426" s="174" t="s">
        <v>228</v>
      </c>
      <c r="E426" s="199"/>
      <c r="F426" s="199"/>
    </row>
    <row r="427" spans="1:6" s="16" customFormat="1" ht="14.25" customHeight="1" hidden="1">
      <c r="A427" s="144"/>
      <c r="B427" s="141"/>
      <c r="C427" s="242"/>
      <c r="D427" s="626" t="s">
        <v>398</v>
      </c>
      <c r="E427" s="626"/>
      <c r="F427" s="627"/>
    </row>
    <row r="428" spans="1:6" s="16" customFormat="1" ht="24" customHeight="1" hidden="1">
      <c r="A428" s="144"/>
      <c r="B428" s="141"/>
      <c r="C428" s="142"/>
      <c r="D428" s="218" t="s">
        <v>390</v>
      </c>
      <c r="E428" s="401"/>
      <c r="F428" s="79"/>
    </row>
    <row r="429" spans="1:6" s="16" customFormat="1" ht="15.75" customHeight="1" hidden="1">
      <c r="A429" s="144"/>
      <c r="B429" s="141"/>
      <c r="C429" s="142"/>
      <c r="D429" s="218" t="s">
        <v>389</v>
      </c>
      <c r="E429" s="405"/>
      <c r="F429" s="79"/>
    </row>
    <row r="430" spans="1:6" s="16" customFormat="1" ht="25.5" hidden="1">
      <c r="A430" s="144"/>
      <c r="B430" s="141"/>
      <c r="C430" s="142"/>
      <c r="D430" s="215" t="s">
        <v>388</v>
      </c>
      <c r="E430" s="401"/>
      <c r="F430" s="212"/>
    </row>
    <row r="431" spans="1:6" s="16" customFormat="1" ht="19.5" customHeight="1" hidden="1">
      <c r="A431" s="166"/>
      <c r="B431" s="167"/>
      <c r="C431" s="242"/>
      <c r="D431" s="378" t="s">
        <v>229</v>
      </c>
      <c r="E431" s="419"/>
      <c r="F431" s="420"/>
    </row>
    <row r="432" spans="1:6" s="22" customFormat="1" ht="25.5" hidden="1">
      <c r="A432" s="151"/>
      <c r="B432" s="164"/>
      <c r="C432" s="158" t="s">
        <v>204</v>
      </c>
      <c r="D432" s="59" t="s">
        <v>205</v>
      </c>
      <c r="E432" s="37"/>
      <c r="F432" s="21"/>
    </row>
    <row r="433" spans="1:6" s="16" customFormat="1" ht="28.5" hidden="1">
      <c r="A433" s="151"/>
      <c r="B433" s="141">
        <v>85228</v>
      </c>
      <c r="C433" s="386"/>
      <c r="D433" s="85" t="s">
        <v>207</v>
      </c>
      <c r="E433" s="31">
        <f>E434</f>
        <v>0</v>
      </c>
      <c r="F433" s="31">
        <f>F434</f>
        <v>0</v>
      </c>
    </row>
    <row r="434" spans="1:6" s="22" customFormat="1" ht="18" customHeight="1" hidden="1">
      <c r="A434" s="151"/>
      <c r="B434" s="164"/>
      <c r="C434" s="155" t="s">
        <v>208</v>
      </c>
      <c r="D434" s="39" t="s">
        <v>209</v>
      </c>
      <c r="E434" s="21"/>
      <c r="F434" s="21"/>
    </row>
    <row r="435" spans="1:6" ht="9.75" customHeight="1" hidden="1" thickBot="1">
      <c r="A435" s="3"/>
      <c r="B435" s="3"/>
      <c r="C435" s="3"/>
      <c r="D435" s="3"/>
      <c r="E435" s="3"/>
      <c r="F435" s="3"/>
    </row>
    <row r="436" spans="1:6" s="4" customFormat="1" ht="14.25" customHeight="1" hidden="1">
      <c r="A436" s="606" t="s">
        <v>4</v>
      </c>
      <c r="B436" s="606" t="s">
        <v>5</v>
      </c>
      <c r="C436" s="606" t="s">
        <v>6</v>
      </c>
      <c r="D436" s="606" t="s">
        <v>7</v>
      </c>
      <c r="E436" s="608" t="s">
        <v>370</v>
      </c>
      <c r="F436" s="608" t="s">
        <v>371</v>
      </c>
    </row>
    <row r="437" spans="1:6" s="4" customFormat="1" ht="15" customHeight="1" hidden="1" thickBot="1">
      <c r="A437" s="607"/>
      <c r="B437" s="607"/>
      <c r="C437" s="607"/>
      <c r="D437" s="607"/>
      <c r="E437" s="607"/>
      <c r="F437" s="607"/>
    </row>
    <row r="438" spans="1:6" s="6" customFormat="1" ht="7.5" customHeight="1" hidden="1">
      <c r="A438" s="5">
        <v>1</v>
      </c>
      <c r="B438" s="5">
        <v>2</v>
      </c>
      <c r="C438" s="5">
        <v>3</v>
      </c>
      <c r="D438" s="5">
        <v>3</v>
      </c>
      <c r="E438" s="5">
        <v>4</v>
      </c>
      <c r="F438" s="5">
        <v>5</v>
      </c>
    </row>
    <row r="439" spans="1:6" s="16" customFormat="1" ht="21.75" customHeight="1" hidden="1">
      <c r="A439" s="151"/>
      <c r="B439" s="393">
        <v>85278</v>
      </c>
      <c r="C439" s="386"/>
      <c r="D439" s="85" t="s">
        <v>383</v>
      </c>
      <c r="E439" s="31">
        <f>E440</f>
        <v>0</v>
      </c>
      <c r="F439" s="31">
        <f>F440</f>
        <v>0</v>
      </c>
    </row>
    <row r="440" spans="1:6" s="22" customFormat="1" ht="20.25" customHeight="1" hidden="1">
      <c r="A440" s="151"/>
      <c r="B440" s="164"/>
      <c r="C440" s="158" t="s">
        <v>204</v>
      </c>
      <c r="D440" s="174" t="s">
        <v>391</v>
      </c>
      <c r="E440" s="100"/>
      <c r="F440" s="100"/>
    </row>
    <row r="441" spans="1:6" s="16" customFormat="1" ht="26.25" customHeight="1" hidden="1">
      <c r="A441" s="166"/>
      <c r="B441" s="167"/>
      <c r="C441" s="242"/>
      <c r="D441" s="626" t="s">
        <v>469</v>
      </c>
      <c r="E441" s="626"/>
      <c r="F441" s="627"/>
    </row>
    <row r="442" spans="1:6" s="16" customFormat="1" ht="18.75" customHeight="1" hidden="1">
      <c r="A442" s="151"/>
      <c r="B442" s="417">
        <v>85295</v>
      </c>
      <c r="C442" s="170"/>
      <c r="D442" s="87" t="s">
        <v>48</v>
      </c>
      <c r="E442" s="56">
        <f>E443</f>
        <v>0</v>
      </c>
      <c r="F442" s="56">
        <f>F443</f>
        <v>0</v>
      </c>
    </row>
    <row r="443" spans="1:6" s="22" customFormat="1" ht="20.25" customHeight="1" hidden="1">
      <c r="A443" s="151"/>
      <c r="B443" s="164"/>
      <c r="C443" s="158" t="s">
        <v>204</v>
      </c>
      <c r="D443" s="174" t="s">
        <v>456</v>
      </c>
      <c r="E443" s="100"/>
      <c r="F443" s="100"/>
    </row>
    <row r="444" spans="1:6" s="16" customFormat="1" ht="27" customHeight="1" hidden="1">
      <c r="A444" s="144"/>
      <c r="B444" s="141"/>
      <c r="C444" s="242"/>
      <c r="D444" s="626" t="s">
        <v>455</v>
      </c>
      <c r="E444" s="626"/>
      <c r="F444" s="627"/>
    </row>
    <row r="445" spans="1:6" s="16" customFormat="1" ht="15.75" customHeight="1" hidden="1">
      <c r="A445" s="144"/>
      <c r="B445" s="141"/>
      <c r="C445" s="142"/>
      <c r="D445" s="218" t="s">
        <v>379</v>
      </c>
      <c r="E445" s="212"/>
      <c r="F445" s="79"/>
    </row>
    <row r="446" spans="1:6" s="16" customFormat="1" ht="15.75" customHeight="1" hidden="1" thickBot="1">
      <c r="A446" s="144"/>
      <c r="B446" s="141"/>
      <c r="C446" s="142"/>
      <c r="D446" s="470" t="s">
        <v>261</v>
      </c>
      <c r="E446" s="471"/>
      <c r="F446" s="471"/>
    </row>
    <row r="447" spans="1:6" s="117" customFormat="1" ht="27.75" customHeight="1" thickBot="1">
      <c r="A447" s="394">
        <v>854</v>
      </c>
      <c r="B447" s="609" t="s">
        <v>210</v>
      </c>
      <c r="C447" s="610"/>
      <c r="D447" s="611"/>
      <c r="E447" s="116">
        <f>E448</f>
        <v>51233</v>
      </c>
      <c r="F447" s="178">
        <f>F448</f>
        <v>2412</v>
      </c>
    </row>
    <row r="448" spans="1:6" s="22" customFormat="1" ht="22.5" customHeight="1">
      <c r="A448" s="151"/>
      <c r="B448" s="83">
        <v>85415</v>
      </c>
      <c r="C448" s="601" t="s">
        <v>246</v>
      </c>
      <c r="D448" s="618"/>
      <c r="E448" s="44">
        <f>E449</f>
        <v>51233</v>
      </c>
      <c r="F448" s="44">
        <f>F449</f>
        <v>2412</v>
      </c>
    </row>
    <row r="449" spans="1:6" s="22" customFormat="1" ht="18.75" customHeight="1">
      <c r="A449" s="151"/>
      <c r="B449" s="146"/>
      <c r="C449" s="38" t="s">
        <v>24</v>
      </c>
      <c r="D449" s="174" t="s">
        <v>244</v>
      </c>
      <c r="E449" s="100">
        <v>51233</v>
      </c>
      <c r="F449" s="100">
        <v>2412</v>
      </c>
    </row>
    <row r="450" spans="1:6" s="22" customFormat="1" ht="27" customHeight="1">
      <c r="A450" s="151"/>
      <c r="B450" s="46"/>
      <c r="C450" s="554"/>
      <c r="D450" s="579" t="s">
        <v>519</v>
      </c>
      <c r="E450" s="374">
        <v>51233</v>
      </c>
      <c r="F450" s="555"/>
    </row>
    <row r="451" spans="1:6" s="16" customFormat="1" ht="37.5" customHeight="1" thickBot="1">
      <c r="A451" s="166"/>
      <c r="B451" s="167"/>
      <c r="C451" s="242"/>
      <c r="D451" s="580" t="s">
        <v>520</v>
      </c>
      <c r="E451" s="556"/>
      <c r="F451" s="557">
        <v>2412</v>
      </c>
    </row>
    <row r="452" spans="1:6" s="22" customFormat="1" ht="21" customHeight="1" hidden="1">
      <c r="A452" s="151"/>
      <c r="B452" s="164"/>
      <c r="C452" s="64">
        <v>3240</v>
      </c>
      <c r="D452" s="233" t="s">
        <v>248</v>
      </c>
      <c r="E452" s="379"/>
      <c r="F452" s="44"/>
    </row>
    <row r="453" spans="1:6" s="22" customFormat="1" ht="21" customHeight="1" hidden="1" thickBot="1">
      <c r="A453" s="151"/>
      <c r="B453" s="164"/>
      <c r="C453" s="183">
        <v>3260</v>
      </c>
      <c r="D453" s="175" t="s">
        <v>249</v>
      </c>
      <c r="E453" s="189"/>
      <c r="F453" s="21"/>
    </row>
    <row r="454" spans="1:6" s="117" customFormat="1" ht="33" customHeight="1" thickBot="1">
      <c r="A454" s="54">
        <v>900</v>
      </c>
      <c r="B454" s="609" t="s">
        <v>211</v>
      </c>
      <c r="C454" s="610"/>
      <c r="D454" s="611"/>
      <c r="E454" s="116">
        <f>E455+E457+E461+E470+E472</f>
        <v>30000</v>
      </c>
      <c r="F454" s="178">
        <f>F455+F457+F461+F470+F472</f>
        <v>41800</v>
      </c>
    </row>
    <row r="455" spans="1:6" s="22" customFormat="1" ht="19.5" customHeight="1" hidden="1">
      <c r="A455" s="73"/>
      <c r="B455" s="118">
        <v>90001</v>
      </c>
      <c r="C455" s="90"/>
      <c r="D455" s="91" t="s">
        <v>212</v>
      </c>
      <c r="E455" s="119">
        <f>E456</f>
        <v>0</v>
      </c>
      <c r="F455" s="119">
        <f>F456</f>
        <v>0</v>
      </c>
    </row>
    <row r="456" spans="1:6" s="22" customFormat="1" ht="18" customHeight="1" hidden="1">
      <c r="A456" s="17"/>
      <c r="B456" s="68"/>
      <c r="C456" s="68">
        <v>4260</v>
      </c>
      <c r="D456" s="39" t="s">
        <v>62</v>
      </c>
      <c r="E456" s="21"/>
      <c r="F456" s="21"/>
    </row>
    <row r="457" spans="1:6" s="22" customFormat="1" ht="19.5" customHeight="1">
      <c r="A457" s="151"/>
      <c r="B457" s="120">
        <v>90002</v>
      </c>
      <c r="C457" s="99"/>
      <c r="D457" s="85" t="s">
        <v>213</v>
      </c>
      <c r="E457" s="121">
        <f>E460</f>
        <v>0</v>
      </c>
      <c r="F457" s="121">
        <f>F458</f>
        <v>10000</v>
      </c>
    </row>
    <row r="458" spans="1:6" s="22" customFormat="1" ht="18" customHeight="1">
      <c r="A458" s="151"/>
      <c r="B458" s="146"/>
      <c r="C458" s="38" t="s">
        <v>24</v>
      </c>
      <c r="D458" s="174" t="s">
        <v>244</v>
      </c>
      <c r="E458" s="100"/>
      <c r="F458" s="100">
        <v>10000</v>
      </c>
    </row>
    <row r="459" spans="1:6" s="22" customFormat="1" ht="18" customHeight="1" hidden="1">
      <c r="A459" s="151"/>
      <c r="B459" s="222"/>
      <c r="C459" s="68">
        <v>4300</v>
      </c>
      <c r="D459" s="39" t="s">
        <v>25</v>
      </c>
      <c r="E459" s="21"/>
      <c r="F459" s="21"/>
    </row>
    <row r="460" spans="1:6" s="22" customFormat="1" ht="25.5" hidden="1">
      <c r="A460" s="151"/>
      <c r="B460" s="179"/>
      <c r="C460" s="32">
        <v>6060</v>
      </c>
      <c r="D460" s="33" t="s">
        <v>119</v>
      </c>
      <c r="E460" s="26"/>
      <c r="F460" s="26"/>
    </row>
    <row r="461" spans="1:6" s="22" customFormat="1" ht="28.5">
      <c r="A461" s="82"/>
      <c r="B461" s="120">
        <v>90008</v>
      </c>
      <c r="C461" s="99"/>
      <c r="D461" s="85" t="s">
        <v>232</v>
      </c>
      <c r="E461" s="121">
        <f>E467</f>
        <v>0</v>
      </c>
      <c r="F461" s="121">
        <f>F466</f>
        <v>1800</v>
      </c>
    </row>
    <row r="462" spans="1:6" ht="10.5" customHeight="1" thickBot="1">
      <c r="A462" s="3"/>
      <c r="B462" s="3"/>
      <c r="C462" s="3"/>
      <c r="D462" s="3"/>
      <c r="E462" s="3"/>
      <c r="F462" s="3"/>
    </row>
    <row r="463" spans="1:6" s="4" customFormat="1" ht="14.25" customHeight="1">
      <c r="A463" s="606" t="s">
        <v>4</v>
      </c>
      <c r="B463" s="606" t="s">
        <v>5</v>
      </c>
      <c r="C463" s="606" t="s">
        <v>6</v>
      </c>
      <c r="D463" s="606" t="s">
        <v>7</v>
      </c>
      <c r="E463" s="608" t="s">
        <v>370</v>
      </c>
      <c r="F463" s="608" t="s">
        <v>371</v>
      </c>
    </row>
    <row r="464" spans="1:6" s="4" customFormat="1" ht="15" customHeight="1" thickBot="1">
      <c r="A464" s="607"/>
      <c r="B464" s="607"/>
      <c r="C464" s="607"/>
      <c r="D464" s="607"/>
      <c r="E464" s="607"/>
      <c r="F464" s="607"/>
    </row>
    <row r="465" spans="1:6" s="6" customFormat="1" ht="7.5" customHeight="1">
      <c r="A465" s="541">
        <v>1</v>
      </c>
      <c r="B465" s="541">
        <v>2</v>
      </c>
      <c r="C465" s="541">
        <v>3</v>
      </c>
      <c r="D465" s="541">
        <v>3</v>
      </c>
      <c r="E465" s="541">
        <v>4</v>
      </c>
      <c r="F465" s="541">
        <v>5</v>
      </c>
    </row>
    <row r="466" spans="1:6" s="22" customFormat="1" ht="18.75" customHeight="1">
      <c r="A466" s="151"/>
      <c r="B466" s="146"/>
      <c r="C466" s="38" t="s">
        <v>24</v>
      </c>
      <c r="D466" s="174" t="s">
        <v>244</v>
      </c>
      <c r="E466" s="100"/>
      <c r="F466" s="100">
        <f>1800</f>
        <v>1800</v>
      </c>
    </row>
    <row r="467" spans="1:6" s="22" customFormat="1" ht="17.25" customHeight="1" hidden="1">
      <c r="A467" s="151"/>
      <c r="B467" s="146"/>
      <c r="C467" s="38" t="s">
        <v>24</v>
      </c>
      <c r="D467" s="138" t="s">
        <v>228</v>
      </c>
      <c r="E467" s="21"/>
      <c r="F467" s="21"/>
    </row>
    <row r="468" spans="1:6" s="16" customFormat="1" ht="19.5" customHeight="1" hidden="1">
      <c r="A468" s="144"/>
      <c r="B468" s="141"/>
      <c r="C468" s="154"/>
      <c r="D468" s="140" t="s">
        <v>229</v>
      </c>
      <c r="E468" s="156"/>
      <c r="F468" s="156"/>
    </row>
    <row r="469" spans="1:6" s="16" customFormat="1" ht="19.5" customHeight="1" hidden="1">
      <c r="A469" s="144"/>
      <c r="B469" s="141"/>
      <c r="C469" s="154"/>
      <c r="D469" s="140" t="s">
        <v>236</v>
      </c>
      <c r="E469" s="156"/>
      <c r="F469" s="156"/>
    </row>
    <row r="470" spans="1:6" s="22" customFormat="1" ht="19.5" customHeight="1">
      <c r="A470" s="151"/>
      <c r="B470" s="120">
        <v>90015</v>
      </c>
      <c r="C470" s="99"/>
      <c r="D470" s="85" t="s">
        <v>215</v>
      </c>
      <c r="E470" s="121">
        <f>E471</f>
        <v>0</v>
      </c>
      <c r="F470" s="121">
        <f>F471</f>
        <v>30000</v>
      </c>
    </row>
    <row r="471" spans="1:6" s="22" customFormat="1" ht="18" customHeight="1">
      <c r="A471" s="151"/>
      <c r="B471" s="146"/>
      <c r="C471" s="38" t="s">
        <v>24</v>
      </c>
      <c r="D471" s="138" t="s">
        <v>241</v>
      </c>
      <c r="E471" s="21"/>
      <c r="F471" s="21">
        <v>30000</v>
      </c>
    </row>
    <row r="472" spans="1:6" s="22" customFormat="1" ht="19.5" customHeight="1">
      <c r="A472" s="151"/>
      <c r="B472" s="120">
        <v>90078</v>
      </c>
      <c r="C472" s="99"/>
      <c r="D472" s="85" t="s">
        <v>383</v>
      </c>
      <c r="E472" s="121">
        <f>E473</f>
        <v>30000</v>
      </c>
      <c r="F472" s="121">
        <f>F474</f>
        <v>0</v>
      </c>
    </row>
    <row r="473" spans="1:6" s="22" customFormat="1" ht="18" customHeight="1" thickBot="1">
      <c r="A473" s="151"/>
      <c r="B473" s="146"/>
      <c r="C473" s="38" t="s">
        <v>24</v>
      </c>
      <c r="D473" s="174" t="s">
        <v>244</v>
      </c>
      <c r="E473" s="100">
        <v>30000</v>
      </c>
      <c r="F473" s="100"/>
    </row>
    <row r="474" spans="1:6" s="22" customFormat="1" ht="18" customHeight="1" hidden="1" thickBot="1">
      <c r="A474" s="151"/>
      <c r="B474" s="164"/>
      <c r="C474" s="222">
        <v>4300</v>
      </c>
      <c r="D474" s="39" t="s">
        <v>25</v>
      </c>
      <c r="E474" s="21"/>
      <c r="F474" s="21"/>
    </row>
    <row r="475" spans="1:7" s="117" customFormat="1" ht="31.5" customHeight="1" thickBot="1">
      <c r="A475" s="394">
        <v>921</v>
      </c>
      <c r="B475" s="609" t="s">
        <v>216</v>
      </c>
      <c r="C475" s="610"/>
      <c r="D475" s="611"/>
      <c r="E475" s="116">
        <f>E476+E495+E503</f>
        <v>51000</v>
      </c>
      <c r="F475" s="178">
        <f>F476+F495+F503</f>
        <v>110500</v>
      </c>
      <c r="G475" s="229">
        <f>E475-F475</f>
        <v>-59500</v>
      </c>
    </row>
    <row r="476" spans="1:6" s="22" customFormat="1" ht="18" customHeight="1">
      <c r="A476" s="73"/>
      <c r="B476" s="83">
        <v>92109</v>
      </c>
      <c r="C476" s="622" t="s">
        <v>217</v>
      </c>
      <c r="D476" s="623"/>
      <c r="E476" s="44">
        <f>E483+E485+E481</f>
        <v>51000</v>
      </c>
      <c r="F476" s="44">
        <f>F483+F485</f>
        <v>110500</v>
      </c>
    </row>
    <row r="477" spans="1:6" s="22" customFormat="1" ht="21" customHeight="1" hidden="1">
      <c r="A477" s="151"/>
      <c r="B477" s="146"/>
      <c r="C477" s="38" t="s">
        <v>24</v>
      </c>
      <c r="D477" s="138" t="s">
        <v>245</v>
      </c>
      <c r="E477" s="21"/>
      <c r="F477" s="21"/>
    </row>
    <row r="478" spans="1:6" s="22" customFormat="1" ht="19.5" customHeight="1" hidden="1">
      <c r="A478" s="151"/>
      <c r="B478" s="46"/>
      <c r="C478" s="159" t="s">
        <v>35</v>
      </c>
      <c r="D478" s="138" t="s">
        <v>243</v>
      </c>
      <c r="E478" s="26"/>
      <c r="F478" s="26"/>
    </row>
    <row r="479" spans="1:6" s="22" customFormat="1" ht="12" customHeight="1" hidden="1">
      <c r="A479" s="151"/>
      <c r="B479" s="46"/>
      <c r="C479" s="47"/>
      <c r="D479" s="48"/>
      <c r="E479" s="49"/>
      <c r="F479" s="49"/>
    </row>
    <row r="480" spans="1:6" s="6" customFormat="1" ht="7.5" customHeight="1" hidden="1">
      <c r="A480" s="50">
        <v>1</v>
      </c>
      <c r="B480" s="50">
        <v>2</v>
      </c>
      <c r="C480" s="50">
        <v>3</v>
      </c>
      <c r="D480" s="50">
        <v>4</v>
      </c>
      <c r="E480" s="50">
        <v>5</v>
      </c>
      <c r="F480" s="50">
        <v>6</v>
      </c>
    </row>
    <row r="481" spans="1:6" s="22" customFormat="1" ht="19.5" customHeight="1">
      <c r="A481" s="151"/>
      <c r="B481" s="46"/>
      <c r="C481" s="158"/>
      <c r="D481" s="174" t="s">
        <v>228</v>
      </c>
      <c r="E481" s="100">
        <f>E482</f>
        <v>50000</v>
      </c>
      <c r="F481" s="100"/>
    </row>
    <row r="482" spans="1:6" s="22" customFormat="1" ht="16.5" customHeight="1">
      <c r="A482" s="151"/>
      <c r="B482" s="164"/>
      <c r="C482" s="244" t="s">
        <v>218</v>
      </c>
      <c r="D482" s="218" t="s">
        <v>351</v>
      </c>
      <c r="E482" s="212">
        <v>50000</v>
      </c>
      <c r="F482" s="212"/>
    </row>
    <row r="483" spans="1:6" s="22" customFormat="1" ht="28.5" customHeight="1" hidden="1">
      <c r="A483" s="151"/>
      <c r="B483" s="164"/>
      <c r="C483" s="99" t="s">
        <v>218</v>
      </c>
      <c r="D483" s="174" t="s">
        <v>219</v>
      </c>
      <c r="E483" s="100"/>
      <c r="F483" s="100"/>
    </row>
    <row r="484" spans="1:6" s="22" customFormat="1" ht="21" customHeight="1" hidden="1">
      <c r="A484" s="151"/>
      <c r="B484" s="164"/>
      <c r="C484" s="180">
        <v>6050</v>
      </c>
      <c r="D484" s="174" t="s">
        <v>36</v>
      </c>
      <c r="E484" s="226">
        <f>E486</f>
        <v>0</v>
      </c>
      <c r="F484" s="186"/>
    </row>
    <row r="485" spans="1:6" s="22" customFormat="1" ht="19.5" customHeight="1">
      <c r="A485" s="151"/>
      <c r="B485" s="46"/>
      <c r="C485" s="159" t="s">
        <v>35</v>
      </c>
      <c r="D485" s="174" t="s">
        <v>227</v>
      </c>
      <c r="E485" s="100">
        <f>E486+E487+E488</f>
        <v>1000</v>
      </c>
      <c r="F485" s="100">
        <f>F486+F487+F488</f>
        <v>110500</v>
      </c>
    </row>
    <row r="486" spans="1:6" s="16" customFormat="1" ht="15" customHeight="1">
      <c r="A486" s="144"/>
      <c r="B486" s="141"/>
      <c r="C486" s="142"/>
      <c r="D486" s="218" t="s">
        <v>351</v>
      </c>
      <c r="E486" s="212"/>
      <c r="F486" s="212">
        <v>60000</v>
      </c>
    </row>
    <row r="487" spans="1:6" s="16" customFormat="1" ht="25.5">
      <c r="A487" s="166"/>
      <c r="B487" s="167"/>
      <c r="C487" s="242"/>
      <c r="D487" s="240" t="s">
        <v>475</v>
      </c>
      <c r="E487" s="526"/>
      <c r="F487" s="392">
        <v>50500</v>
      </c>
    </row>
    <row r="488" spans="1:6" s="16" customFormat="1" ht="18" customHeight="1" thickBot="1">
      <c r="A488" s="166"/>
      <c r="B488" s="652" t="s">
        <v>477</v>
      </c>
      <c r="C488" s="652"/>
      <c r="D488" s="653"/>
      <c r="E488" s="392">
        <v>1000</v>
      </c>
      <c r="F488" s="392"/>
    </row>
    <row r="489" spans="1:6" s="22" customFormat="1" ht="16.5" customHeight="1" hidden="1">
      <c r="A489" s="151"/>
      <c r="B489" s="222"/>
      <c r="C489" s="38" t="s">
        <v>35</v>
      </c>
      <c r="D489" s="39" t="s">
        <v>36</v>
      </c>
      <c r="E489" s="21"/>
      <c r="F489" s="21"/>
    </row>
    <row r="490" spans="1:6" s="22" customFormat="1" ht="16.5" customHeight="1" hidden="1">
      <c r="A490" s="45"/>
      <c r="B490" s="164"/>
      <c r="C490" s="47"/>
      <c r="D490" s="48"/>
      <c r="E490" s="49"/>
      <c r="F490" s="49"/>
    </row>
    <row r="491" spans="1:6" ht="9.75" customHeight="1" hidden="1" thickBot="1">
      <c r="A491" s="3"/>
      <c r="B491" s="3"/>
      <c r="C491" s="3"/>
      <c r="D491" s="3"/>
      <c r="E491" s="3"/>
      <c r="F491" s="3"/>
    </row>
    <row r="492" spans="1:6" s="4" customFormat="1" ht="14.25" customHeight="1" hidden="1">
      <c r="A492" s="606" t="s">
        <v>4</v>
      </c>
      <c r="B492" s="606" t="s">
        <v>5</v>
      </c>
      <c r="C492" s="606" t="s">
        <v>6</v>
      </c>
      <c r="D492" s="606" t="s">
        <v>7</v>
      </c>
      <c r="E492" s="608" t="s">
        <v>370</v>
      </c>
      <c r="F492" s="608" t="s">
        <v>371</v>
      </c>
    </row>
    <row r="493" spans="1:6" s="4" customFormat="1" ht="15" customHeight="1" hidden="1" thickBot="1">
      <c r="A493" s="607"/>
      <c r="B493" s="607"/>
      <c r="C493" s="607"/>
      <c r="D493" s="607"/>
      <c r="E493" s="607"/>
      <c r="F493" s="607"/>
    </row>
    <row r="494" spans="1:6" s="6" customFormat="1" ht="7.5" customHeight="1" hidden="1">
      <c r="A494" s="5">
        <v>1</v>
      </c>
      <c r="B494" s="5">
        <v>2</v>
      </c>
      <c r="C494" s="5">
        <v>3</v>
      </c>
      <c r="D494" s="5">
        <v>3</v>
      </c>
      <c r="E494" s="5">
        <v>4</v>
      </c>
      <c r="F494" s="5">
        <v>5</v>
      </c>
    </row>
    <row r="495" spans="1:6" s="22" customFormat="1" ht="19.5" customHeight="1" hidden="1">
      <c r="A495" s="151"/>
      <c r="B495" s="120">
        <v>92116</v>
      </c>
      <c r="C495" s="99"/>
      <c r="D495" s="75" t="s">
        <v>220</v>
      </c>
      <c r="E495" s="100">
        <f>SUM(E498:E499)</f>
        <v>0</v>
      </c>
      <c r="F495" s="100">
        <f>F496</f>
        <v>0</v>
      </c>
    </row>
    <row r="496" spans="1:6" s="22" customFormat="1" ht="19.5" customHeight="1" hidden="1">
      <c r="A496" s="151"/>
      <c r="B496" s="46"/>
      <c r="C496" s="159" t="s">
        <v>35</v>
      </c>
      <c r="D496" s="174" t="s">
        <v>227</v>
      </c>
      <c r="E496" s="100"/>
      <c r="F496" s="100"/>
    </row>
    <row r="497" spans="1:6" s="16" customFormat="1" ht="24" customHeight="1" hidden="1">
      <c r="A497" s="144"/>
      <c r="B497" s="141"/>
      <c r="C497" s="142"/>
      <c r="D497" s="648" t="s">
        <v>355</v>
      </c>
      <c r="E497" s="648"/>
      <c r="F497" s="649"/>
    </row>
    <row r="498" spans="1:6" s="22" customFormat="1" ht="38.25" hidden="1">
      <c r="A498" s="151"/>
      <c r="B498" s="161"/>
      <c r="C498" s="158" t="s">
        <v>68</v>
      </c>
      <c r="D498" s="39" t="s">
        <v>69</v>
      </c>
      <c r="E498" s="37"/>
      <c r="F498" s="37"/>
    </row>
    <row r="499" spans="1:6" s="22" customFormat="1" ht="25.5" hidden="1">
      <c r="A499" s="151"/>
      <c r="B499" s="164"/>
      <c r="C499" s="159" t="s">
        <v>218</v>
      </c>
      <c r="D499" s="33" t="s">
        <v>219</v>
      </c>
      <c r="E499" s="34"/>
      <c r="F499" s="34"/>
    </row>
    <row r="500" spans="1:6" s="22" customFormat="1" ht="16.5" customHeight="1" hidden="1">
      <c r="A500" s="151"/>
      <c r="B500" s="222"/>
      <c r="C500" s="28" t="s">
        <v>35</v>
      </c>
      <c r="D500" s="33" t="s">
        <v>36</v>
      </c>
      <c r="E500" s="26"/>
      <c r="F500" s="26"/>
    </row>
    <row r="501" spans="1:6" s="22" customFormat="1" ht="19.5" customHeight="1" hidden="1">
      <c r="A501" s="151"/>
      <c r="B501" s="406">
        <v>92120</v>
      </c>
      <c r="C501" s="99"/>
      <c r="D501" s="75" t="s">
        <v>221</v>
      </c>
      <c r="E501" s="121">
        <f>E502</f>
        <v>0</v>
      </c>
      <c r="F501" s="121">
        <f>F502</f>
        <v>0</v>
      </c>
    </row>
    <row r="502" spans="1:6" s="22" customFormat="1" ht="21.75" customHeight="1" hidden="1">
      <c r="A502" s="151"/>
      <c r="B502" s="222"/>
      <c r="C502" s="68">
        <v>4300</v>
      </c>
      <c r="D502" s="39" t="s">
        <v>25</v>
      </c>
      <c r="E502" s="21"/>
      <c r="F502" s="21"/>
    </row>
    <row r="503" spans="1:6" s="22" customFormat="1" ht="19.5" customHeight="1" hidden="1">
      <c r="A503" s="151"/>
      <c r="B503" s="120">
        <v>92195</v>
      </c>
      <c r="C503" s="99"/>
      <c r="D503" s="85" t="s">
        <v>48</v>
      </c>
      <c r="E503" s="121">
        <f>E504</f>
        <v>0</v>
      </c>
      <c r="F503" s="121">
        <f>F507</f>
        <v>0</v>
      </c>
    </row>
    <row r="504" spans="1:6" s="22" customFormat="1" ht="21" customHeight="1" hidden="1">
      <c r="A504" s="151"/>
      <c r="B504" s="146"/>
      <c r="C504" s="38" t="s">
        <v>24</v>
      </c>
      <c r="D504" s="174" t="s">
        <v>228</v>
      </c>
      <c r="E504" s="100"/>
      <c r="F504" s="100"/>
    </row>
    <row r="505" spans="1:6" s="16" customFormat="1" ht="14.25" customHeight="1" hidden="1">
      <c r="A505" s="144"/>
      <c r="B505" s="141"/>
      <c r="C505" s="142"/>
      <c r="D505" s="408" t="s">
        <v>229</v>
      </c>
      <c r="E505" s="413"/>
      <c r="F505" s="156"/>
    </row>
    <row r="506" spans="1:6" s="16" customFormat="1" ht="25.5" hidden="1">
      <c r="A506" s="144"/>
      <c r="B506" s="141"/>
      <c r="C506" s="142"/>
      <c r="D506" s="143" t="s">
        <v>394</v>
      </c>
      <c r="E506" s="413"/>
      <c r="F506" s="156"/>
    </row>
    <row r="507" spans="1:6" s="22" customFormat="1" ht="21.75" customHeight="1" hidden="1" thickBot="1">
      <c r="A507" s="151"/>
      <c r="B507" s="222"/>
      <c r="C507" s="68">
        <v>4300</v>
      </c>
      <c r="D507" s="39" t="s">
        <v>25</v>
      </c>
      <c r="E507" s="21"/>
      <c r="F507" s="21"/>
    </row>
    <row r="508" spans="1:7" s="117" customFormat="1" ht="24" customHeight="1" thickBot="1">
      <c r="A508" s="394">
        <v>926</v>
      </c>
      <c r="B508" s="609" t="s">
        <v>222</v>
      </c>
      <c r="C508" s="610"/>
      <c r="D508" s="611"/>
      <c r="E508" s="116">
        <f>E509+E531</f>
        <v>2804</v>
      </c>
      <c r="F508" s="116">
        <f>F509+F531</f>
        <v>30200</v>
      </c>
      <c r="G508" s="229">
        <f>E508-F508</f>
        <v>-27396</v>
      </c>
    </row>
    <row r="509" spans="1:6" s="22" customFormat="1" ht="19.5" customHeight="1">
      <c r="A509" s="151"/>
      <c r="B509" s="83">
        <v>92601</v>
      </c>
      <c r="C509" s="617" t="s">
        <v>247</v>
      </c>
      <c r="D509" s="618"/>
      <c r="E509" s="225">
        <f>E510</f>
        <v>2804</v>
      </c>
      <c r="F509" s="225">
        <f>F510+F517</f>
        <v>30200</v>
      </c>
    </row>
    <row r="510" spans="1:6" s="22" customFormat="1" ht="19.5" customHeight="1">
      <c r="A510" s="151"/>
      <c r="B510" s="46"/>
      <c r="C510" s="158"/>
      <c r="D510" s="174" t="s">
        <v>228</v>
      </c>
      <c r="E510" s="100">
        <f>SUM(E511:E512)</f>
        <v>2804</v>
      </c>
      <c r="F510" s="100">
        <f>F511+F513</f>
        <v>0</v>
      </c>
    </row>
    <row r="511" spans="1:6" s="16" customFormat="1" ht="15.75" customHeight="1">
      <c r="A511" s="144"/>
      <c r="B511" s="141"/>
      <c r="C511" s="219"/>
      <c r="D511" s="230" t="s">
        <v>496</v>
      </c>
      <c r="E511" s="231">
        <v>2804</v>
      </c>
      <c r="F511" s="415"/>
    </row>
    <row r="512" spans="1:6" s="22" customFormat="1" ht="25.5" hidden="1">
      <c r="A512" s="151"/>
      <c r="B512" s="161"/>
      <c r="C512" s="158" t="s">
        <v>218</v>
      </c>
      <c r="D512" s="39" t="s">
        <v>219</v>
      </c>
      <c r="E512" s="21"/>
      <c r="F512" s="21"/>
    </row>
    <row r="513" spans="1:6" s="22" customFormat="1" ht="38.25" hidden="1">
      <c r="A513" s="151"/>
      <c r="B513" s="164"/>
      <c r="C513" s="179">
        <v>2820</v>
      </c>
      <c r="D513" s="33" t="s">
        <v>224</v>
      </c>
      <c r="E513" s="26"/>
      <c r="F513" s="26"/>
    </row>
    <row r="514" spans="1:6" s="16" customFormat="1" ht="15.75" customHeight="1" hidden="1">
      <c r="A514" s="144"/>
      <c r="B514" s="141"/>
      <c r="C514" s="142"/>
      <c r="D514" s="620" t="s">
        <v>397</v>
      </c>
      <c r="E514" s="620"/>
      <c r="F514" s="621"/>
    </row>
    <row r="515" spans="1:6" s="22" customFormat="1" ht="19.5" customHeight="1" hidden="1">
      <c r="A515" s="151"/>
      <c r="B515" s="46"/>
      <c r="C515" s="158"/>
      <c r="D515" s="174" t="s">
        <v>227</v>
      </c>
      <c r="E515" s="100"/>
      <c r="F515" s="100">
        <f>F516</f>
        <v>0</v>
      </c>
    </row>
    <row r="516" spans="1:6" s="16" customFormat="1" ht="15.75" customHeight="1" hidden="1">
      <c r="A516" s="144"/>
      <c r="B516" s="141"/>
      <c r="C516" s="142"/>
      <c r="D516" s="408" t="s">
        <v>395</v>
      </c>
      <c r="E516" s="231"/>
      <c r="F516" s="415"/>
    </row>
    <row r="517" spans="1:6" s="22" customFormat="1" ht="21" customHeight="1">
      <c r="A517" s="650"/>
      <c r="B517" s="651"/>
      <c r="C517" s="38" t="s">
        <v>24</v>
      </c>
      <c r="D517" s="174" t="s">
        <v>227</v>
      </c>
      <c r="E517" s="100"/>
      <c r="F517" s="100">
        <f>SUM(F518:F519)</f>
        <v>30200</v>
      </c>
    </row>
    <row r="518" spans="1:6" s="228" customFormat="1" ht="36.75" customHeight="1">
      <c r="A518" s="650"/>
      <c r="B518" s="651"/>
      <c r="C518" s="414" t="s">
        <v>396</v>
      </c>
      <c r="D518" s="230" t="s">
        <v>358</v>
      </c>
      <c r="E518" s="525"/>
      <c r="F518" s="527">
        <v>12200</v>
      </c>
    </row>
    <row r="519" spans="1:6" s="16" customFormat="1" ht="28.5" customHeight="1" thickBot="1">
      <c r="A519" s="650"/>
      <c r="B519" s="651"/>
      <c r="C519" s="142"/>
      <c r="D519" s="378" t="s">
        <v>463</v>
      </c>
      <c r="E519" s="526"/>
      <c r="F519" s="528">
        <v>18000</v>
      </c>
    </row>
    <row r="520" spans="1:6" s="16" customFormat="1" ht="15.75" customHeight="1" hidden="1">
      <c r="A520" s="144"/>
      <c r="B520" s="141"/>
      <c r="C520" s="142"/>
      <c r="D520" s="218" t="s">
        <v>267</v>
      </c>
      <c r="E520" s="212"/>
      <c r="F520" s="243"/>
    </row>
    <row r="521" spans="1:7" s="22" customFormat="1" ht="19.5" customHeight="1" hidden="1">
      <c r="A521" s="151"/>
      <c r="B521" s="46"/>
      <c r="C521" s="42" t="s">
        <v>20</v>
      </c>
      <c r="D521" s="227" t="s">
        <v>21</v>
      </c>
      <c r="E521" s="44"/>
      <c r="F521" s="44"/>
      <c r="G521" s="101"/>
    </row>
    <row r="522" spans="1:6" s="22" customFormat="1" ht="19.5" customHeight="1" hidden="1">
      <c r="A522" s="151"/>
      <c r="B522" s="46"/>
      <c r="C522" s="99" t="s">
        <v>22</v>
      </c>
      <c r="D522" s="177" t="s">
        <v>23</v>
      </c>
      <c r="E522" s="100"/>
      <c r="F522" s="100"/>
    </row>
    <row r="523" spans="1:6" s="22" customFormat="1" ht="21" customHeight="1" hidden="1">
      <c r="A523" s="151"/>
      <c r="B523" s="164"/>
      <c r="C523" s="180">
        <v>4260</v>
      </c>
      <c r="D523" s="174" t="s">
        <v>62</v>
      </c>
      <c r="E523" s="226"/>
      <c r="F523" s="226"/>
    </row>
    <row r="524" spans="1:6" s="16" customFormat="1" ht="14.25" customHeight="1" hidden="1">
      <c r="A524" s="166"/>
      <c r="B524" s="167"/>
      <c r="C524" s="242"/>
      <c r="D524" s="384" t="s">
        <v>372</v>
      </c>
      <c r="E524" s="392"/>
      <c r="F524" s="392"/>
    </row>
    <row r="525" spans="1:6" s="22" customFormat="1" ht="21" customHeight="1" hidden="1">
      <c r="A525" s="151"/>
      <c r="B525" s="164"/>
      <c r="C525" s="64">
        <v>6050</v>
      </c>
      <c r="D525" s="233" t="s">
        <v>36</v>
      </c>
      <c r="E525" s="391">
        <f>E529</f>
        <v>0</v>
      </c>
      <c r="F525" s="379"/>
    </row>
    <row r="526" spans="1:6" ht="12.75" customHeight="1" hidden="1">
      <c r="A526" s="3"/>
      <c r="B526" s="3"/>
      <c r="C526" s="3"/>
      <c r="D526" s="3"/>
      <c r="E526" s="3"/>
      <c r="F526" s="3"/>
    </row>
    <row r="527" spans="1:6" s="6" customFormat="1" ht="7.5" customHeight="1" hidden="1">
      <c r="A527" s="50">
        <v>1</v>
      </c>
      <c r="B527" s="50">
        <v>2</v>
      </c>
      <c r="C527" s="50">
        <v>3</v>
      </c>
      <c r="D527" s="50">
        <v>3</v>
      </c>
      <c r="E527" s="50">
        <v>4</v>
      </c>
      <c r="F527" s="50">
        <v>5</v>
      </c>
    </row>
    <row r="528" spans="1:6" s="22" customFormat="1" ht="16.5" customHeight="1" hidden="1">
      <c r="A528" s="151"/>
      <c r="B528" s="46"/>
      <c r="C528" s="159" t="s">
        <v>35</v>
      </c>
      <c r="D528" s="174" t="s">
        <v>227</v>
      </c>
      <c r="E528" s="100">
        <f>E529</f>
        <v>0</v>
      </c>
      <c r="F528" s="100"/>
    </row>
    <row r="529" spans="1:6" s="16" customFormat="1" ht="15.75" customHeight="1" hidden="1">
      <c r="A529" s="144"/>
      <c r="B529" s="141"/>
      <c r="C529" s="142"/>
      <c r="D529" s="218" t="s">
        <v>262</v>
      </c>
      <c r="E529" s="212"/>
      <c r="F529" s="212"/>
    </row>
    <row r="530" spans="1:6" s="22" customFormat="1" ht="28.5" customHeight="1" hidden="1">
      <c r="A530" s="151"/>
      <c r="B530" s="164"/>
      <c r="C530" s="181" t="s">
        <v>118</v>
      </c>
      <c r="D530" s="182" t="s">
        <v>119</v>
      </c>
      <c r="E530" s="187"/>
      <c r="F530" s="187"/>
    </row>
    <row r="531" spans="1:6" s="22" customFormat="1" ht="19.5" customHeight="1" hidden="1">
      <c r="A531" s="151"/>
      <c r="B531" s="120">
        <v>92605</v>
      </c>
      <c r="C531" s="619" t="s">
        <v>223</v>
      </c>
      <c r="D531" s="616"/>
      <c r="E531" s="224">
        <f>E532</f>
        <v>0</v>
      </c>
      <c r="F531" s="224">
        <f>F534+F535</f>
        <v>0</v>
      </c>
    </row>
    <row r="532" spans="1:6" s="22" customFormat="1" ht="19.5" customHeight="1" hidden="1">
      <c r="A532" s="151"/>
      <c r="B532" s="46"/>
      <c r="C532" s="158"/>
      <c r="D532" s="174" t="s">
        <v>228</v>
      </c>
      <c r="E532" s="100">
        <f>E533</f>
        <v>0</v>
      </c>
      <c r="F532" s="100"/>
    </row>
    <row r="533" spans="1:6" s="22" customFormat="1" ht="17.25" customHeight="1" hidden="1">
      <c r="A533" s="151"/>
      <c r="B533" s="161"/>
      <c r="C533" s="369" t="s">
        <v>218</v>
      </c>
      <c r="D533" s="372" t="s">
        <v>361</v>
      </c>
      <c r="E533" s="370"/>
      <c r="F533" s="368"/>
    </row>
    <row r="534" spans="1:6" s="22" customFormat="1" ht="17.25" customHeight="1" hidden="1">
      <c r="A534" s="151"/>
      <c r="B534" s="161"/>
      <c r="C534" s="369" t="s">
        <v>218</v>
      </c>
      <c r="D534" s="373" t="s">
        <v>362</v>
      </c>
      <c r="E534" s="371"/>
      <c r="F534" s="34"/>
    </row>
    <row r="535" spans="1:6" s="22" customFormat="1" ht="17.25" customHeight="1" hidden="1" thickBot="1">
      <c r="A535" s="151"/>
      <c r="B535" s="46"/>
      <c r="C535" s="99" t="s">
        <v>24</v>
      </c>
      <c r="D535" s="218" t="s">
        <v>363</v>
      </c>
      <c r="E535" s="44"/>
      <c r="F535" s="44"/>
    </row>
    <row r="536" spans="1:8" s="125" customFormat="1" ht="22.5" customHeight="1" thickBot="1">
      <c r="A536" s="639" t="s">
        <v>225</v>
      </c>
      <c r="B536" s="590"/>
      <c r="C536" s="590"/>
      <c r="D536" s="591"/>
      <c r="E536" s="517">
        <f>E475+E406+E110+E81+E60+E380+E508+E7+E243+E454+E447+E258+E234+E200+E173+E102+E51</f>
        <v>516451.63</v>
      </c>
      <c r="F536" s="517">
        <f>F475+F406+F110+F81+F60+F380+F508+F7+F243+F454+F447+F258+F234+F200+F173+F102+F51</f>
        <v>1307597</v>
      </c>
      <c r="G536" s="200">
        <f>E536-F536</f>
        <v>-791145.37</v>
      </c>
      <c r="H536" s="200">
        <f>G536-1!G413</f>
        <v>300000.0000000001</v>
      </c>
    </row>
    <row r="537" ht="11.25" customHeight="1">
      <c r="E537" s="126"/>
    </row>
    <row r="538" spans="1:8" ht="12.75">
      <c r="A538" s="127" t="s">
        <v>226</v>
      </c>
      <c r="B538" s="128"/>
      <c r="C538" s="128"/>
      <c r="E538" s="129"/>
      <c r="G538" s="200">
        <v>19136354.38</v>
      </c>
      <c r="H538" s="402"/>
    </row>
    <row r="539" spans="2:7" ht="12.75">
      <c r="B539" s="131"/>
      <c r="C539" s="128"/>
      <c r="D539" s="130"/>
      <c r="E539" s="130"/>
      <c r="G539" s="200">
        <f>G538+F540</f>
        <v>18345209.009999998</v>
      </c>
    </row>
    <row r="540" spans="2:6" ht="12.75">
      <c r="B540" s="128"/>
      <c r="C540" s="128"/>
      <c r="D540" s="130"/>
      <c r="E540" s="130"/>
      <c r="F540" s="404">
        <f>G536</f>
        <v>-791145.37</v>
      </c>
    </row>
    <row r="541" spans="2:6" ht="12.75">
      <c r="B541" s="128"/>
      <c r="C541" s="128"/>
      <c r="D541" s="130"/>
      <c r="E541" s="130"/>
      <c r="F541" s="404">
        <f>F540-1!F414</f>
        <v>-791145.37</v>
      </c>
    </row>
    <row r="542" spans="2:6" ht="12.75">
      <c r="B542" s="128"/>
      <c r="C542" s="128"/>
      <c r="D542" s="130"/>
      <c r="E542" s="130"/>
      <c r="F542" s="130"/>
    </row>
    <row r="543" spans="2:6" ht="12.75">
      <c r="B543" s="128"/>
      <c r="C543" s="128"/>
      <c r="D543" s="130"/>
      <c r="E543" s="130"/>
      <c r="F543" s="130"/>
    </row>
    <row r="544" spans="2:6" ht="12.75">
      <c r="B544" s="128"/>
      <c r="C544" s="128"/>
      <c r="D544" s="130"/>
      <c r="E544" s="130"/>
      <c r="F544" s="130"/>
    </row>
    <row r="545" spans="2:6" ht="12.75">
      <c r="B545" s="128"/>
      <c r="C545" s="128"/>
      <c r="D545" s="130"/>
      <c r="E545" s="130"/>
      <c r="F545" s="130"/>
    </row>
    <row r="546" spans="2:6" ht="12.75">
      <c r="B546" s="128"/>
      <c r="C546" s="128"/>
      <c r="D546" s="130"/>
      <c r="E546" s="130"/>
      <c r="F546" s="130"/>
    </row>
    <row r="547" spans="2:6" ht="12.75">
      <c r="B547" s="128"/>
      <c r="C547" s="128"/>
      <c r="D547" s="130"/>
      <c r="E547" s="130"/>
      <c r="F547" s="130"/>
    </row>
    <row r="548" spans="2:6" ht="12.75">
      <c r="B548" s="128"/>
      <c r="C548" s="128"/>
      <c r="D548" s="130"/>
      <c r="E548" s="130"/>
      <c r="F548" s="130"/>
    </row>
    <row r="549" spans="2:6" ht="12.75">
      <c r="B549" s="128"/>
      <c r="C549" s="128"/>
      <c r="D549" s="130"/>
      <c r="E549" s="130"/>
      <c r="F549" s="130"/>
    </row>
    <row r="550" spans="2:6" ht="12.75">
      <c r="B550" s="128"/>
      <c r="C550" s="128"/>
      <c r="D550" s="130"/>
      <c r="E550" s="130"/>
      <c r="F550" s="130"/>
    </row>
    <row r="551" spans="2:6" ht="12.75">
      <c r="B551" s="128"/>
      <c r="C551" s="128"/>
      <c r="D551" s="130"/>
      <c r="E551" s="130"/>
      <c r="F551" s="130"/>
    </row>
    <row r="552" spans="2:6" ht="12.75">
      <c r="B552" s="128"/>
      <c r="C552" s="128"/>
      <c r="D552" s="130"/>
      <c r="E552" s="130"/>
      <c r="F552" s="130"/>
    </row>
    <row r="553" spans="2:6" ht="12.75">
      <c r="B553" s="128"/>
      <c r="C553" s="128"/>
      <c r="D553" s="130"/>
      <c r="E553" s="130"/>
      <c r="F553" s="130"/>
    </row>
    <row r="554" spans="2:6" ht="12.75">
      <c r="B554" s="128"/>
      <c r="C554" s="128"/>
      <c r="D554" s="130"/>
      <c r="E554" s="130"/>
      <c r="F554" s="130"/>
    </row>
    <row r="555" spans="2:6" ht="12.75">
      <c r="B555" s="128"/>
      <c r="C555" s="128"/>
      <c r="D555" s="130"/>
      <c r="E555" s="130"/>
      <c r="F555" s="130"/>
    </row>
    <row r="556" spans="2:6" ht="12.75">
      <c r="B556" s="128"/>
      <c r="C556" s="128"/>
      <c r="D556" s="130"/>
      <c r="E556" s="130"/>
      <c r="F556" s="130"/>
    </row>
    <row r="557" spans="2:6" ht="12.75">
      <c r="B557" s="128"/>
      <c r="C557" s="128"/>
      <c r="D557" s="130"/>
      <c r="E557" s="130"/>
      <c r="F557" s="130"/>
    </row>
    <row r="558" spans="2:6" ht="12.75">
      <c r="B558" s="128"/>
      <c r="C558" s="128"/>
      <c r="D558" s="130"/>
      <c r="E558" s="130"/>
      <c r="F558" s="130"/>
    </row>
    <row r="559" spans="2:6" ht="12.75">
      <c r="B559" s="128"/>
      <c r="C559" s="128"/>
      <c r="D559" s="130"/>
      <c r="E559" s="130"/>
      <c r="F559" s="130"/>
    </row>
    <row r="560" spans="2:6" ht="12.75">
      <c r="B560" s="128"/>
      <c r="C560" s="128"/>
      <c r="D560" s="130"/>
      <c r="E560" s="130"/>
      <c r="F560" s="130"/>
    </row>
    <row r="561" spans="2:6" ht="12.75">
      <c r="B561" s="128"/>
      <c r="C561" s="128"/>
      <c r="D561" s="130"/>
      <c r="E561" s="130"/>
      <c r="F561" s="130"/>
    </row>
    <row r="562" spans="2:6" ht="12.75">
      <c r="B562" s="128"/>
      <c r="C562" s="128"/>
      <c r="D562" s="130"/>
      <c r="E562" s="130"/>
      <c r="F562" s="130"/>
    </row>
    <row r="563" spans="2:6" ht="12.75">
      <c r="B563" s="128"/>
      <c r="C563" s="128"/>
      <c r="D563" s="130"/>
      <c r="E563" s="130"/>
      <c r="F563" s="130"/>
    </row>
    <row r="564" spans="2:6" ht="12.75">
      <c r="B564" s="128"/>
      <c r="C564" s="128"/>
      <c r="D564" s="130"/>
      <c r="E564" s="130"/>
      <c r="F564" s="130"/>
    </row>
    <row r="565" spans="2:6" ht="12.75">
      <c r="B565" s="128"/>
      <c r="C565" s="128"/>
      <c r="D565" s="130"/>
      <c r="E565" s="130"/>
      <c r="F565" s="130"/>
    </row>
    <row r="566" spans="2:6" ht="12.75">
      <c r="B566" s="128"/>
      <c r="C566" s="128"/>
      <c r="D566" s="130"/>
      <c r="E566" s="130"/>
      <c r="F566" s="130"/>
    </row>
    <row r="567" spans="2:6" ht="12.75">
      <c r="B567" s="128"/>
      <c r="C567" s="128"/>
      <c r="D567" s="130"/>
      <c r="E567" s="130"/>
      <c r="F567" s="130"/>
    </row>
    <row r="568" spans="2:6" ht="12.75">
      <c r="B568" s="128"/>
      <c r="C568" s="128"/>
      <c r="D568" s="130"/>
      <c r="E568" s="130"/>
      <c r="F568" s="130"/>
    </row>
    <row r="569" spans="2:6" ht="12.75">
      <c r="B569" s="128"/>
      <c r="C569" s="128"/>
      <c r="D569" s="130"/>
      <c r="E569" s="130"/>
      <c r="F569" s="130"/>
    </row>
    <row r="570" spans="2:6" ht="12.75">
      <c r="B570" s="128"/>
      <c r="C570" s="128"/>
      <c r="D570" s="130"/>
      <c r="E570" s="130"/>
      <c r="F570" s="130"/>
    </row>
  </sheetData>
  <mergeCells count="96">
    <mergeCell ref="A492:A493"/>
    <mergeCell ref="B492:B493"/>
    <mergeCell ref="C293:C294"/>
    <mergeCell ref="E293:E294"/>
    <mergeCell ref="D441:F441"/>
    <mergeCell ref="E436:E437"/>
    <mergeCell ref="F436:F437"/>
    <mergeCell ref="B488:D488"/>
    <mergeCell ref="A436:A437"/>
    <mergeCell ref="B436:B437"/>
    <mergeCell ref="C436:C437"/>
    <mergeCell ref="D436:D437"/>
    <mergeCell ref="C476:D476"/>
    <mergeCell ref="C448:D448"/>
    <mergeCell ref="B447:D447"/>
    <mergeCell ref="B454:D454"/>
    <mergeCell ref="D444:F444"/>
    <mergeCell ref="C531:D531"/>
    <mergeCell ref="C509:D509"/>
    <mergeCell ref="D514:F514"/>
    <mergeCell ref="C492:C493"/>
    <mergeCell ref="D492:D493"/>
    <mergeCell ref="E492:E493"/>
    <mergeCell ref="F492:F493"/>
    <mergeCell ref="B508:D508"/>
    <mergeCell ref="D497:F497"/>
    <mergeCell ref="A517:B519"/>
    <mergeCell ref="B7:D7"/>
    <mergeCell ref="C17:D17"/>
    <mergeCell ref="C320:D320"/>
    <mergeCell ref="B258:D258"/>
    <mergeCell ref="B81:D81"/>
    <mergeCell ref="D181:F181"/>
    <mergeCell ref="C82:D82"/>
    <mergeCell ref="B51:D51"/>
    <mergeCell ref="C170:C171"/>
    <mergeCell ref="C103:D103"/>
    <mergeCell ref="A2:F2"/>
    <mergeCell ref="C61:D61"/>
    <mergeCell ref="B60:D60"/>
    <mergeCell ref="C26:D26"/>
    <mergeCell ref="D45:F45"/>
    <mergeCell ref="F4:F5"/>
    <mergeCell ref="A4:A5"/>
    <mergeCell ref="C4:C5"/>
    <mergeCell ref="B4:B5"/>
    <mergeCell ref="B28:D28"/>
    <mergeCell ref="E4:E5"/>
    <mergeCell ref="B475:D475"/>
    <mergeCell ref="B406:D406"/>
    <mergeCell ref="B200:D200"/>
    <mergeCell ref="C201:D201"/>
    <mergeCell ref="D4:D5"/>
    <mergeCell ref="A58:B58"/>
    <mergeCell ref="A73:B73"/>
    <mergeCell ref="A463:A464"/>
    <mergeCell ref="B170:B171"/>
    <mergeCell ref="A536:D536"/>
    <mergeCell ref="C52:D52"/>
    <mergeCell ref="C64:D64"/>
    <mergeCell ref="D63:F63"/>
    <mergeCell ref="A170:A171"/>
    <mergeCell ref="B234:D234"/>
    <mergeCell ref="A293:A294"/>
    <mergeCell ref="B293:B294"/>
    <mergeCell ref="C123:D123"/>
    <mergeCell ref="B110:D110"/>
    <mergeCell ref="F463:F464"/>
    <mergeCell ref="B463:B464"/>
    <mergeCell ref="C463:C464"/>
    <mergeCell ref="D463:D464"/>
    <mergeCell ref="E463:E464"/>
    <mergeCell ref="B102:D102"/>
    <mergeCell ref="C259:D259"/>
    <mergeCell ref="C207:D207"/>
    <mergeCell ref="B243:D243"/>
    <mergeCell ref="D170:D171"/>
    <mergeCell ref="B27:D27"/>
    <mergeCell ref="B29:D29"/>
    <mergeCell ref="F293:F294"/>
    <mergeCell ref="C39:D39"/>
    <mergeCell ref="C97:D97"/>
    <mergeCell ref="D95:F95"/>
    <mergeCell ref="A74:B74"/>
    <mergeCell ref="E170:E171"/>
    <mergeCell ref="F170:F171"/>
    <mergeCell ref="B173:D173"/>
    <mergeCell ref="D293:D294"/>
    <mergeCell ref="B380:D380"/>
    <mergeCell ref="D427:F427"/>
    <mergeCell ref="D412:F412"/>
    <mergeCell ref="D422:F422"/>
    <mergeCell ref="D418:F418"/>
    <mergeCell ref="D362:F362"/>
    <mergeCell ref="D330:F330"/>
    <mergeCell ref="D353:F35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XLIII/231/2009
z dnia 6 listopada 2009r.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/>
  <dimension ref="A1:M110"/>
  <sheetViews>
    <sheetView zoomScale="83" zoomScaleNormal="83" workbookViewId="0" topLeftCell="A84">
      <selection activeCell="E101" sqref="E101"/>
    </sheetView>
  </sheetViews>
  <sheetFormatPr defaultColWidth="9.00390625" defaultRowHeight="18.75" customHeight="1"/>
  <cols>
    <col min="1" max="1" width="4.25390625" style="364" customWidth="1"/>
    <col min="2" max="2" width="49.375" style="364" customWidth="1"/>
    <col min="3" max="3" width="11.00390625" style="364" customWidth="1"/>
    <col min="4" max="4" width="12.625" style="365" customWidth="1"/>
    <col min="5" max="5" width="14.25390625" style="364" bestFit="1" customWidth="1"/>
    <col min="6" max="6" width="11.75390625" style="364" customWidth="1"/>
    <col min="7" max="7" width="14.875" style="364" customWidth="1"/>
    <col min="8" max="8" width="13.875" style="364" customWidth="1"/>
    <col min="9" max="9" width="12.75390625" style="364" customWidth="1"/>
    <col min="10" max="10" width="10.00390625" style="364" hidden="1" customWidth="1"/>
    <col min="11" max="11" width="14.25390625" style="364" customWidth="1"/>
    <col min="12" max="12" width="13.75390625" style="364" customWidth="1"/>
    <col min="13" max="13" width="4.125" style="364" customWidth="1"/>
    <col min="14" max="16384" width="6.75390625" style="364" customWidth="1"/>
  </cols>
  <sheetData>
    <row r="1" spans="1:13" s="246" customFormat="1" ht="21" customHeight="1">
      <c r="A1" s="702" t="s">
        <v>268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245"/>
    </row>
    <row r="2" spans="2:13" s="247" customFormat="1" ht="12" customHeight="1" thickBot="1">
      <c r="B2" s="248"/>
      <c r="D2" s="248"/>
      <c r="L2" s="249" t="s">
        <v>269</v>
      </c>
      <c r="M2" s="250"/>
    </row>
    <row r="3" spans="1:13" s="252" customFormat="1" ht="14.25" customHeight="1">
      <c r="A3" s="689" t="s">
        <v>270</v>
      </c>
      <c r="B3" s="676" t="s">
        <v>271</v>
      </c>
      <c r="C3" s="676" t="s">
        <v>272</v>
      </c>
      <c r="D3" s="685" t="s">
        <v>273</v>
      </c>
      <c r="E3" s="676" t="s">
        <v>274</v>
      </c>
      <c r="F3" s="678" t="s">
        <v>275</v>
      </c>
      <c r="G3" s="679"/>
      <c r="H3" s="679"/>
      <c r="I3" s="680"/>
      <c r="J3" s="251"/>
      <c r="K3" s="251"/>
      <c r="L3" s="673" t="s">
        <v>276</v>
      </c>
      <c r="M3" s="250"/>
    </row>
    <row r="4" spans="1:13" s="252" customFormat="1" ht="14.25" customHeight="1">
      <c r="A4" s="690"/>
      <c r="B4" s="677"/>
      <c r="C4" s="677"/>
      <c r="D4" s="686"/>
      <c r="E4" s="677"/>
      <c r="F4" s="681" t="s">
        <v>277</v>
      </c>
      <c r="G4" s="681" t="s">
        <v>278</v>
      </c>
      <c r="H4" s="681"/>
      <c r="I4" s="681"/>
      <c r="J4" s="253"/>
      <c r="K4" s="253"/>
      <c r="L4" s="674"/>
      <c r="M4" s="250"/>
    </row>
    <row r="5" spans="1:13" s="252" customFormat="1" ht="14.25" customHeight="1">
      <c r="A5" s="690"/>
      <c r="B5" s="677"/>
      <c r="C5" s="677"/>
      <c r="D5" s="686"/>
      <c r="E5" s="677"/>
      <c r="F5" s="682"/>
      <c r="G5" s="664" t="s">
        <v>279</v>
      </c>
      <c r="H5" s="664" t="s">
        <v>280</v>
      </c>
      <c r="I5" s="664" t="s">
        <v>281</v>
      </c>
      <c r="J5" s="254" t="s">
        <v>282</v>
      </c>
      <c r="K5" s="664" t="s">
        <v>283</v>
      </c>
      <c r="L5" s="674"/>
      <c r="M5" s="250"/>
    </row>
    <row r="6" spans="1:13" s="252" customFormat="1" ht="14.25" customHeight="1">
      <c r="A6" s="690"/>
      <c r="B6" s="677"/>
      <c r="C6" s="677"/>
      <c r="D6" s="686"/>
      <c r="E6" s="677"/>
      <c r="F6" s="682"/>
      <c r="G6" s="665"/>
      <c r="H6" s="665"/>
      <c r="I6" s="665"/>
      <c r="J6" s="255"/>
      <c r="K6" s="665"/>
      <c r="L6" s="674"/>
      <c r="M6" s="250"/>
    </row>
    <row r="7" spans="1:13" s="252" customFormat="1" ht="15" customHeight="1">
      <c r="A7" s="690"/>
      <c r="B7" s="677"/>
      <c r="C7" s="677"/>
      <c r="D7" s="686"/>
      <c r="E7" s="677"/>
      <c r="F7" s="682"/>
      <c r="G7" s="665"/>
      <c r="H7" s="665"/>
      <c r="I7" s="665"/>
      <c r="J7" s="255"/>
      <c r="K7" s="666"/>
      <c r="L7" s="675"/>
      <c r="M7" s="250"/>
    </row>
    <row r="8" spans="1:13" s="262" customFormat="1" ht="10.5" customHeight="1" thickBot="1">
      <c r="A8" s="256">
        <v>1</v>
      </c>
      <c r="B8" s="257">
        <v>2</v>
      </c>
      <c r="C8" s="257">
        <v>3</v>
      </c>
      <c r="D8" s="258">
        <v>4</v>
      </c>
      <c r="E8" s="257">
        <v>5</v>
      </c>
      <c r="F8" s="257">
        <v>6</v>
      </c>
      <c r="G8" s="259">
        <v>7</v>
      </c>
      <c r="H8" s="259">
        <v>8</v>
      </c>
      <c r="I8" s="259">
        <v>9</v>
      </c>
      <c r="J8" s="259">
        <v>10</v>
      </c>
      <c r="K8" s="259">
        <v>10</v>
      </c>
      <c r="L8" s="260">
        <v>11</v>
      </c>
      <c r="M8" s="261"/>
    </row>
    <row r="9" spans="1:13" s="267" customFormat="1" ht="18" customHeight="1" thickBot="1">
      <c r="A9" s="696" t="s">
        <v>284</v>
      </c>
      <c r="B9" s="697"/>
      <c r="C9" s="697"/>
      <c r="D9" s="263">
        <f aca="true" t="shared" si="0" ref="D9:J9">D10</f>
        <v>11444300</v>
      </c>
      <c r="E9" s="263">
        <f t="shared" si="0"/>
        <v>607020</v>
      </c>
      <c r="F9" s="263">
        <f t="shared" si="0"/>
        <v>0</v>
      </c>
      <c r="G9" s="263">
        <f t="shared" si="0"/>
        <v>143620</v>
      </c>
      <c r="H9" s="263">
        <f t="shared" si="0"/>
        <v>317000</v>
      </c>
      <c r="I9" s="263">
        <f t="shared" si="0"/>
        <v>146400</v>
      </c>
      <c r="J9" s="263">
        <f t="shared" si="0"/>
        <v>0</v>
      </c>
      <c r="K9" s="264"/>
      <c r="L9" s="265"/>
      <c r="M9" s="266"/>
    </row>
    <row r="10" spans="1:13" s="267" customFormat="1" ht="21.75" customHeight="1" thickBot="1">
      <c r="A10" s="683" t="s">
        <v>285</v>
      </c>
      <c r="B10" s="684"/>
      <c r="C10" s="684"/>
      <c r="D10" s="268">
        <f aca="true" t="shared" si="1" ref="D10:I10">SUM(D11:D19)</f>
        <v>11444300</v>
      </c>
      <c r="E10" s="268">
        <f>E11+E12+E13+E14+E15+E16+E18+E19</f>
        <v>607020</v>
      </c>
      <c r="F10" s="268">
        <f t="shared" si="1"/>
        <v>0</v>
      </c>
      <c r="G10" s="268">
        <f t="shared" si="1"/>
        <v>143620</v>
      </c>
      <c r="H10" s="268">
        <f t="shared" si="1"/>
        <v>317000</v>
      </c>
      <c r="I10" s="268">
        <f t="shared" si="1"/>
        <v>146400</v>
      </c>
      <c r="J10" s="268">
        <f>SUM(J12:J12)</f>
        <v>0</v>
      </c>
      <c r="K10" s="269"/>
      <c r="L10" s="270"/>
      <c r="M10" s="266"/>
    </row>
    <row r="11" spans="1:13" s="267" customFormat="1" ht="39" thickTop="1">
      <c r="A11" s="271">
        <v>1</v>
      </c>
      <c r="B11" s="272" t="s">
        <v>378</v>
      </c>
      <c r="C11" s="273" t="s">
        <v>288</v>
      </c>
      <c r="D11" s="274">
        <v>4856600</v>
      </c>
      <c r="E11" s="274">
        <f>SUM(F11,G11,H11,I11,K11)</f>
        <v>16000</v>
      </c>
      <c r="F11" s="510"/>
      <c r="G11" s="274">
        <v>16000</v>
      </c>
      <c r="H11" s="275"/>
      <c r="I11" s="275"/>
      <c r="J11" s="274"/>
      <c r="K11" s="276"/>
      <c r="L11" s="658" t="s">
        <v>286</v>
      </c>
      <c r="M11" s="266"/>
    </row>
    <row r="12" spans="1:13" s="267" customFormat="1" ht="25.5">
      <c r="A12" s="271">
        <v>2</v>
      </c>
      <c r="B12" s="278" t="s">
        <v>287</v>
      </c>
      <c r="C12" s="273" t="s">
        <v>288</v>
      </c>
      <c r="D12" s="279">
        <f>5117000+10700</f>
        <v>5127700</v>
      </c>
      <c r="E12" s="279">
        <f>SUM(F12,G12,H12,I12,K12)</f>
        <v>120700</v>
      </c>
      <c r="F12" s="510"/>
      <c r="G12" s="279">
        <v>700</v>
      </c>
      <c r="H12" s="279">
        <v>120000</v>
      </c>
      <c r="I12" s="280"/>
      <c r="J12" s="279"/>
      <c r="K12" s="276"/>
      <c r="L12" s="659"/>
      <c r="M12" s="266"/>
    </row>
    <row r="13" spans="1:13" s="267" customFormat="1" ht="27" customHeight="1">
      <c r="A13" s="281">
        <v>3</v>
      </c>
      <c r="B13" s="282" t="s">
        <v>289</v>
      </c>
      <c r="C13" s="581" t="s">
        <v>290</v>
      </c>
      <c r="D13" s="283">
        <f>20000+16000+E13</f>
        <v>86000</v>
      </c>
      <c r="E13" s="284">
        <f>SUM(F13,G13,H13,I13,K13)</f>
        <v>50000</v>
      </c>
      <c r="F13" s="285" t="s">
        <v>291</v>
      </c>
      <c r="G13" s="283">
        <v>50000</v>
      </c>
      <c r="H13" s="286"/>
      <c r="I13" s="284"/>
      <c r="J13" s="284"/>
      <c r="K13" s="287"/>
      <c r="L13" s="667" t="s">
        <v>293</v>
      </c>
      <c r="M13" s="266"/>
    </row>
    <row r="14" spans="1:13" s="267" customFormat="1" ht="28.5" customHeight="1">
      <c r="A14" s="288">
        <v>4</v>
      </c>
      <c r="B14" s="278" t="s">
        <v>0</v>
      </c>
      <c r="C14" s="289" t="s">
        <v>303</v>
      </c>
      <c r="D14" s="286">
        <f>110000+5000+E14+54680</f>
        <v>175000</v>
      </c>
      <c r="E14" s="279">
        <f>SUM(F14,G14,F16,I14,K14)</f>
        <v>5320</v>
      </c>
      <c r="F14" s="285" t="s">
        <v>369</v>
      </c>
      <c r="G14" s="286">
        <f>60000+21000-54680-21000</f>
        <v>5320</v>
      </c>
      <c r="I14" s="279"/>
      <c r="J14" s="279"/>
      <c r="K14" s="287"/>
      <c r="L14" s="658"/>
      <c r="M14" s="266"/>
    </row>
    <row r="15" spans="1:13" s="267" customFormat="1" ht="25.5">
      <c r="A15" s="288">
        <v>5</v>
      </c>
      <c r="B15" s="278" t="s">
        <v>294</v>
      </c>
      <c r="C15" s="289" t="s">
        <v>290</v>
      </c>
      <c r="D15" s="286">
        <f>3000+E15+11000</f>
        <v>178000</v>
      </c>
      <c r="E15" s="279">
        <f>SUM(F15,G15,H15,I15,K15)</f>
        <v>164000</v>
      </c>
      <c r="F15" s="285" t="s">
        <v>295</v>
      </c>
      <c r="G15" s="279">
        <v>49600</v>
      </c>
      <c r="H15" s="279">
        <v>85400</v>
      </c>
      <c r="I15" s="279">
        <v>29000</v>
      </c>
      <c r="J15" s="279"/>
      <c r="K15" s="290" t="s">
        <v>296</v>
      </c>
      <c r="L15" s="658"/>
      <c r="M15" s="266"/>
    </row>
    <row r="16" spans="1:13" s="267" customFormat="1" ht="24" customHeight="1">
      <c r="A16" s="288">
        <v>6</v>
      </c>
      <c r="B16" s="278" t="s">
        <v>297</v>
      </c>
      <c r="C16" s="289" t="s">
        <v>320</v>
      </c>
      <c r="D16" s="286">
        <v>36000</v>
      </c>
      <c r="E16" s="279">
        <f>SUM(F16,G16,H16,I16,K16)</f>
        <v>0</v>
      </c>
      <c r="F16" s="285"/>
      <c r="G16" s="279"/>
      <c r="H16" s="279"/>
      <c r="I16" s="279"/>
      <c r="J16" s="279"/>
      <c r="K16" s="290"/>
      <c r="L16" s="658"/>
      <c r="M16" s="266"/>
    </row>
    <row r="17" spans="1:13" s="267" customFormat="1" ht="14.25" hidden="1">
      <c r="A17" s="288">
        <v>7</v>
      </c>
      <c r="B17" s="278" t="s">
        <v>368</v>
      </c>
      <c r="C17" s="511">
        <v>2009</v>
      </c>
      <c r="D17" s="286">
        <f>E17</f>
        <v>0</v>
      </c>
      <c r="E17" s="279">
        <f>SUM(F17,G17,H17,I17,K17)</f>
        <v>0</v>
      </c>
      <c r="F17" s="285"/>
      <c r="G17" s="279"/>
      <c r="H17" s="279"/>
      <c r="I17" s="279"/>
      <c r="J17" s="279"/>
      <c r="K17" s="290"/>
      <c r="L17" s="659"/>
      <c r="M17" s="266"/>
    </row>
    <row r="18" spans="1:13" s="267" customFormat="1" ht="38.25">
      <c r="A18" s="288">
        <v>7</v>
      </c>
      <c r="B18" s="278" t="s">
        <v>364</v>
      </c>
      <c r="C18" s="273">
        <v>2009</v>
      </c>
      <c r="D18" s="279">
        <f>E18</f>
        <v>229000</v>
      </c>
      <c r="E18" s="279">
        <f>SUM(F18,G18,H18,I18,K18)</f>
        <v>229000</v>
      </c>
      <c r="F18" s="279"/>
      <c r="G18" s="279"/>
      <c r="H18" s="279">
        <f>91600+20000</f>
        <v>111600</v>
      </c>
      <c r="I18" s="279">
        <f>94000+23400</f>
        <v>117400</v>
      </c>
      <c r="J18" s="279"/>
      <c r="K18" s="276" t="s">
        <v>493</v>
      </c>
      <c r="L18" s="493" t="s">
        <v>286</v>
      </c>
      <c r="M18" s="266"/>
    </row>
    <row r="19" spans="1:13" s="267" customFormat="1" ht="27" customHeight="1" thickBot="1">
      <c r="A19" s="288">
        <v>8</v>
      </c>
      <c r="B19" s="291" t="s">
        <v>298</v>
      </c>
      <c r="C19" s="289" t="s">
        <v>288</v>
      </c>
      <c r="D19" s="286">
        <v>756000</v>
      </c>
      <c r="E19" s="279">
        <f>SUM(F19,G19,H19,I19,K19)</f>
        <v>22000</v>
      </c>
      <c r="F19" s="285" t="s">
        <v>476</v>
      </c>
      <c r="G19" s="286">
        <v>22000</v>
      </c>
      <c r="H19" s="510"/>
      <c r="I19" s="279"/>
      <c r="J19" s="279"/>
      <c r="K19" s="290"/>
      <c r="L19" s="292" t="s">
        <v>471</v>
      </c>
      <c r="M19" s="266"/>
    </row>
    <row r="20" spans="1:13" s="267" customFormat="1" ht="18" customHeight="1" thickBot="1">
      <c r="A20" s="696" t="s">
        <v>299</v>
      </c>
      <c r="B20" s="697"/>
      <c r="C20" s="697"/>
      <c r="D20" s="263">
        <f aca="true" t="shared" si="2" ref="D20:I20">D21</f>
        <v>4043813</v>
      </c>
      <c r="E20" s="263">
        <f t="shared" si="2"/>
        <v>1439254</v>
      </c>
      <c r="F20" s="263">
        <f t="shared" si="2"/>
        <v>0</v>
      </c>
      <c r="G20" s="263">
        <f t="shared" si="2"/>
        <v>866350</v>
      </c>
      <c r="H20" s="263">
        <f t="shared" si="2"/>
        <v>0</v>
      </c>
      <c r="I20" s="263">
        <f t="shared" si="2"/>
        <v>572904</v>
      </c>
      <c r="J20" s="263" t="e">
        <f>J21+#REF!</f>
        <v>#REF!</v>
      </c>
      <c r="K20" s="264"/>
      <c r="L20" s="293"/>
      <c r="M20" s="266"/>
    </row>
    <row r="21" spans="1:13" s="267" customFormat="1" ht="20.25" customHeight="1" thickBot="1">
      <c r="A21" s="683" t="s">
        <v>300</v>
      </c>
      <c r="B21" s="684"/>
      <c r="C21" s="684"/>
      <c r="D21" s="268">
        <f aca="true" t="shared" si="3" ref="D21:I21">D22+D23+D24+D25+D26+D27+D28+D29+D37</f>
        <v>4043813</v>
      </c>
      <c r="E21" s="268">
        <f t="shared" si="3"/>
        <v>1439254</v>
      </c>
      <c r="F21" s="268"/>
      <c r="G21" s="268">
        <f t="shared" si="3"/>
        <v>866350</v>
      </c>
      <c r="H21" s="268">
        <f t="shared" si="3"/>
        <v>0</v>
      </c>
      <c r="I21" s="268">
        <f t="shared" si="3"/>
        <v>572904</v>
      </c>
      <c r="J21" s="268">
        <f>SUM(J22:J37)</f>
        <v>10</v>
      </c>
      <c r="K21" s="269"/>
      <c r="L21" s="385"/>
      <c r="M21" s="266"/>
    </row>
    <row r="22" spans="1:13" s="267" customFormat="1" ht="21.75" customHeight="1" thickTop="1">
      <c r="A22" s="271">
        <v>9</v>
      </c>
      <c r="B22" s="294" t="s">
        <v>382</v>
      </c>
      <c r="C22" s="273" t="s">
        <v>301</v>
      </c>
      <c r="D22" s="274">
        <v>308000</v>
      </c>
      <c r="E22" s="279">
        <f>SUM(F22,G22,H22,I22,L14)</f>
        <v>14720</v>
      </c>
      <c r="F22" s="510"/>
      <c r="G22" s="274">
        <f>115000-100280</f>
        <v>14720</v>
      </c>
      <c r="H22" s="274"/>
      <c r="I22" s="274"/>
      <c r="J22" s="274"/>
      <c r="K22" s="274"/>
      <c r="L22" s="667" t="s">
        <v>286</v>
      </c>
      <c r="M22" s="266"/>
    </row>
    <row r="23" spans="1:13" s="267" customFormat="1" ht="21.75" customHeight="1">
      <c r="A23" s="288">
        <v>10</v>
      </c>
      <c r="B23" s="295" t="s">
        <v>302</v>
      </c>
      <c r="C23" s="289" t="s">
        <v>303</v>
      </c>
      <c r="D23" s="286">
        <v>1191000</v>
      </c>
      <c r="E23" s="279">
        <f>SUM(F23,G23,H23,I23,L16)</f>
        <v>23730</v>
      </c>
      <c r="F23" s="279"/>
      <c r="G23" s="279">
        <f>30000-6270</f>
        <v>23730</v>
      </c>
      <c r="H23" s="279"/>
      <c r="I23" s="279"/>
      <c r="J23" s="279"/>
      <c r="K23" s="279"/>
      <c r="L23" s="658"/>
      <c r="M23" s="266"/>
    </row>
    <row r="24" spans="1:13" s="267" customFormat="1" ht="21.75" customHeight="1">
      <c r="A24" s="271">
        <v>11</v>
      </c>
      <c r="B24" s="294" t="s">
        <v>304</v>
      </c>
      <c r="C24" s="273">
        <v>2009</v>
      </c>
      <c r="D24" s="274">
        <f>E24</f>
        <v>12000</v>
      </c>
      <c r="E24" s="279">
        <f>SUM(F24,G24,H24,I24,L19)</f>
        <v>12000</v>
      </c>
      <c r="F24" s="274"/>
      <c r="G24" s="274">
        <v>12000</v>
      </c>
      <c r="H24" s="274"/>
      <c r="I24" s="274"/>
      <c r="J24" s="274"/>
      <c r="K24" s="274"/>
      <c r="L24" s="658"/>
      <c r="M24" s="266"/>
    </row>
    <row r="25" spans="1:13" s="267" customFormat="1" ht="21.75" customHeight="1">
      <c r="A25" s="271">
        <v>12</v>
      </c>
      <c r="B25" s="294" t="s">
        <v>305</v>
      </c>
      <c r="C25" s="296">
        <v>2009</v>
      </c>
      <c r="D25" s="274">
        <f>E25</f>
        <v>50000</v>
      </c>
      <c r="E25" s="279">
        <f>SUM(F25,G25,H25,I25,L20)</f>
        <v>50000</v>
      </c>
      <c r="F25" s="274"/>
      <c r="G25" s="297">
        <v>2000</v>
      </c>
      <c r="H25" s="274"/>
      <c r="I25" s="274">
        <v>48000</v>
      </c>
      <c r="J25" s="274"/>
      <c r="K25" s="586" t="s">
        <v>528</v>
      </c>
      <c r="L25" s="658"/>
      <c r="M25" s="266"/>
    </row>
    <row r="26" spans="1:13" s="267" customFormat="1" ht="21.75" customHeight="1">
      <c r="A26" s="271">
        <v>13</v>
      </c>
      <c r="B26" s="295" t="s">
        <v>306</v>
      </c>
      <c r="C26" s="298">
        <v>2009</v>
      </c>
      <c r="D26" s="274">
        <f>E26</f>
        <v>65000</v>
      </c>
      <c r="E26" s="274">
        <f>SUM(F26,G26,H26,I26,K34)</f>
        <v>65000</v>
      </c>
      <c r="F26" s="299"/>
      <c r="G26" s="297">
        <f>5000+10000+50000</f>
        <v>65000</v>
      </c>
      <c r="H26" s="274"/>
      <c r="I26" s="275"/>
      <c r="J26" s="274"/>
      <c r="K26" s="586"/>
      <c r="L26" s="658"/>
      <c r="M26" s="266"/>
    </row>
    <row r="27" spans="1:13" s="267" customFormat="1" ht="21.75" customHeight="1">
      <c r="A27" s="271">
        <v>14</v>
      </c>
      <c r="B27" s="295" t="s">
        <v>307</v>
      </c>
      <c r="C27" s="298" t="s">
        <v>290</v>
      </c>
      <c r="D27" s="274">
        <f>500+80000</f>
        <v>80500</v>
      </c>
      <c r="E27" s="274">
        <f>SUM(F27,G27,H27,I27,K35)</f>
        <v>66000</v>
      </c>
      <c r="F27" s="299"/>
      <c r="G27" s="297">
        <f>50000+30000-14000</f>
        <v>66000</v>
      </c>
      <c r="H27" s="274"/>
      <c r="I27" s="275"/>
      <c r="J27" s="274"/>
      <c r="K27" s="586"/>
      <c r="L27" s="658"/>
      <c r="M27" s="266"/>
    </row>
    <row r="28" spans="1:13" s="267" customFormat="1" ht="21.75" customHeight="1">
      <c r="A28" s="271">
        <v>15</v>
      </c>
      <c r="B28" s="295" t="s">
        <v>308</v>
      </c>
      <c r="C28" s="298" t="s">
        <v>309</v>
      </c>
      <c r="D28" s="274">
        <v>1496900</v>
      </c>
      <c r="E28" s="279">
        <f>SUM(F28,G28,H28,I28,L23)</f>
        <v>409204</v>
      </c>
      <c r="F28" s="299"/>
      <c r="G28" s="297">
        <f>9600+1700+5000</f>
        <v>16300</v>
      </c>
      <c r="H28" s="274"/>
      <c r="I28" s="274">
        <f>212904+180000</f>
        <v>392904</v>
      </c>
      <c r="J28" s="274"/>
      <c r="K28" s="586" t="s">
        <v>528</v>
      </c>
      <c r="L28" s="658"/>
      <c r="M28" s="266"/>
    </row>
    <row r="29" spans="1:13" s="267" customFormat="1" ht="24.75" customHeight="1">
      <c r="A29" s="271">
        <v>16</v>
      </c>
      <c r="B29" s="294" t="s">
        <v>310</v>
      </c>
      <c r="C29" s="298" t="s">
        <v>290</v>
      </c>
      <c r="D29" s="274">
        <f>4000+30+427+36600+200+30+46+480+E29</f>
        <v>840413</v>
      </c>
      <c r="E29" s="274">
        <f>SUM(F29,G29,H29,I29,K29)</f>
        <v>798600</v>
      </c>
      <c r="F29" s="299"/>
      <c r="G29" s="297">
        <f>790680+7907+13-I29</f>
        <v>666600</v>
      </c>
      <c r="H29" s="274"/>
      <c r="I29" s="274">
        <f>132000</f>
        <v>132000</v>
      </c>
      <c r="J29" s="274"/>
      <c r="K29" s="586" t="s">
        <v>528</v>
      </c>
      <c r="L29" s="659"/>
      <c r="M29" s="266"/>
    </row>
    <row r="30" spans="2:13" s="247" customFormat="1" ht="12" customHeight="1" thickBot="1">
      <c r="B30" s="248"/>
      <c r="D30" s="248"/>
      <c r="L30" s="249"/>
      <c r="M30" s="250"/>
    </row>
    <row r="31" spans="1:13" s="252" customFormat="1" ht="14.25" customHeight="1">
      <c r="A31" s="689" t="s">
        <v>270</v>
      </c>
      <c r="B31" s="676" t="s">
        <v>271</v>
      </c>
      <c r="C31" s="676" t="s">
        <v>272</v>
      </c>
      <c r="D31" s="685" t="s">
        <v>273</v>
      </c>
      <c r="E31" s="676" t="s">
        <v>274</v>
      </c>
      <c r="F31" s="678" t="s">
        <v>275</v>
      </c>
      <c r="G31" s="679"/>
      <c r="H31" s="679"/>
      <c r="I31" s="680"/>
      <c r="J31" s="251"/>
      <c r="K31" s="251"/>
      <c r="L31" s="673" t="s">
        <v>276</v>
      </c>
      <c r="M31" s="250"/>
    </row>
    <row r="32" spans="1:13" s="252" customFormat="1" ht="14.25" customHeight="1">
      <c r="A32" s="690"/>
      <c r="B32" s="677"/>
      <c r="C32" s="677"/>
      <c r="D32" s="686"/>
      <c r="E32" s="677"/>
      <c r="F32" s="681" t="s">
        <v>277</v>
      </c>
      <c r="G32" s="681" t="s">
        <v>278</v>
      </c>
      <c r="H32" s="681"/>
      <c r="I32" s="681"/>
      <c r="J32" s="253"/>
      <c r="K32" s="253"/>
      <c r="L32" s="674"/>
      <c r="M32" s="250"/>
    </row>
    <row r="33" spans="1:13" s="252" customFormat="1" ht="14.25" customHeight="1">
      <c r="A33" s="690"/>
      <c r="B33" s="677"/>
      <c r="C33" s="677"/>
      <c r="D33" s="686"/>
      <c r="E33" s="677"/>
      <c r="F33" s="682"/>
      <c r="G33" s="664" t="s">
        <v>279</v>
      </c>
      <c r="H33" s="664" t="s">
        <v>280</v>
      </c>
      <c r="I33" s="664" t="s">
        <v>281</v>
      </c>
      <c r="J33" s="254" t="s">
        <v>282</v>
      </c>
      <c r="K33" s="664" t="s">
        <v>283</v>
      </c>
      <c r="L33" s="674"/>
      <c r="M33" s="250"/>
    </row>
    <row r="34" spans="1:13" s="252" customFormat="1" ht="14.25" customHeight="1">
      <c r="A34" s="690"/>
      <c r="B34" s="677"/>
      <c r="C34" s="677"/>
      <c r="D34" s="686"/>
      <c r="E34" s="677"/>
      <c r="F34" s="682"/>
      <c r="G34" s="665"/>
      <c r="H34" s="665"/>
      <c r="I34" s="665"/>
      <c r="J34" s="255"/>
      <c r="K34" s="665"/>
      <c r="L34" s="674"/>
      <c r="M34" s="250"/>
    </row>
    <row r="35" spans="1:13" s="252" customFormat="1" ht="15" customHeight="1" thickBot="1">
      <c r="A35" s="690"/>
      <c r="B35" s="677"/>
      <c r="C35" s="677"/>
      <c r="D35" s="686"/>
      <c r="E35" s="677"/>
      <c r="F35" s="682"/>
      <c r="G35" s="665"/>
      <c r="H35" s="665"/>
      <c r="I35" s="665"/>
      <c r="J35" s="255"/>
      <c r="K35" s="666"/>
      <c r="L35" s="675"/>
      <c r="M35" s="250"/>
    </row>
    <row r="36" spans="1:13" s="262" customFormat="1" ht="10.5" customHeight="1" thickBot="1">
      <c r="A36" s="303">
        <v>1</v>
      </c>
      <c r="B36" s="304">
        <v>2</v>
      </c>
      <c r="C36" s="304">
        <v>3</v>
      </c>
      <c r="D36" s="305">
        <v>4</v>
      </c>
      <c r="E36" s="304">
        <v>5</v>
      </c>
      <c r="F36" s="304">
        <v>6</v>
      </c>
      <c r="G36" s="306">
        <v>7</v>
      </c>
      <c r="H36" s="306">
        <v>8</v>
      </c>
      <c r="I36" s="306">
        <v>9</v>
      </c>
      <c r="J36" s="306">
        <v>10</v>
      </c>
      <c r="K36" s="462">
        <v>10</v>
      </c>
      <c r="L36" s="463">
        <v>11</v>
      </c>
      <c r="M36" s="261"/>
    </row>
    <row r="37" spans="1:13" s="267" customFormat="1" ht="21.75" customHeight="1" hidden="1" thickBot="1">
      <c r="A37" s="335">
        <v>17</v>
      </c>
      <c r="B37" s="464" t="s">
        <v>451</v>
      </c>
      <c r="C37" s="465">
        <v>2009</v>
      </c>
      <c r="D37" s="333">
        <f>E37</f>
        <v>0</v>
      </c>
      <c r="E37" s="333">
        <f>SUM(F37,G37,H37,I37,K37)</f>
        <v>0</v>
      </c>
      <c r="F37" s="466"/>
      <c r="G37" s="338"/>
      <c r="H37" s="333"/>
      <c r="I37" s="481"/>
      <c r="J37" s="333"/>
      <c r="K37" s="461"/>
      <c r="L37" s="277" t="s">
        <v>286</v>
      </c>
      <c r="M37" s="266"/>
    </row>
    <row r="38" spans="1:13" s="267" customFormat="1" ht="17.25" customHeight="1" thickBot="1">
      <c r="A38" s="693" t="s">
        <v>311</v>
      </c>
      <c r="B38" s="691"/>
      <c r="C38" s="692"/>
      <c r="D38" s="263">
        <f aca="true" t="shared" si="4" ref="D38:J38">D39</f>
        <v>500000</v>
      </c>
      <c r="E38" s="263">
        <f t="shared" si="4"/>
        <v>42391</v>
      </c>
      <c r="F38" s="263">
        <f t="shared" si="4"/>
        <v>0</v>
      </c>
      <c r="G38" s="264">
        <f t="shared" si="4"/>
        <v>36391</v>
      </c>
      <c r="H38" s="263">
        <f t="shared" si="4"/>
        <v>6000</v>
      </c>
      <c r="I38" s="263">
        <f t="shared" si="4"/>
        <v>0</v>
      </c>
      <c r="J38" s="263">
        <f t="shared" si="4"/>
        <v>0</v>
      </c>
      <c r="K38" s="264"/>
      <c r="L38" s="507"/>
      <c r="M38" s="266"/>
    </row>
    <row r="39" spans="1:13" s="267" customFormat="1" ht="21" customHeight="1" thickBot="1">
      <c r="A39" s="703" t="s">
        <v>312</v>
      </c>
      <c r="B39" s="704"/>
      <c r="C39" s="705"/>
      <c r="D39" s="268">
        <f aca="true" t="shared" si="5" ref="D39:J39">SUM(D40:D41)</f>
        <v>500000</v>
      </c>
      <c r="E39" s="268">
        <f t="shared" si="5"/>
        <v>42391</v>
      </c>
      <c r="F39" s="268">
        <f t="shared" si="5"/>
        <v>0</v>
      </c>
      <c r="G39" s="268">
        <f t="shared" si="5"/>
        <v>36391</v>
      </c>
      <c r="H39" s="268">
        <f t="shared" si="5"/>
        <v>6000</v>
      </c>
      <c r="I39" s="268">
        <f t="shared" si="5"/>
        <v>0</v>
      </c>
      <c r="J39" s="268">
        <f t="shared" si="5"/>
        <v>0</v>
      </c>
      <c r="K39" s="269"/>
      <c r="L39" s="270"/>
      <c r="M39" s="266"/>
    </row>
    <row r="40" spans="1:13" s="267" customFormat="1" ht="20.25" customHeight="1" thickBot="1" thickTop="1">
      <c r="A40" s="271">
        <v>17</v>
      </c>
      <c r="B40" s="272" t="s">
        <v>485</v>
      </c>
      <c r="C40" s="307" t="s">
        <v>288</v>
      </c>
      <c r="D40" s="274">
        <v>500000</v>
      </c>
      <c r="E40" s="274">
        <f>SUM(F40,G40,H40,I40,L38)</f>
        <v>42391</v>
      </c>
      <c r="F40" s="274"/>
      <c r="G40" s="297">
        <f>34400+1760+6231-6000</f>
        <v>36391</v>
      </c>
      <c r="H40" s="274">
        <v>6000</v>
      </c>
      <c r="I40" s="274"/>
      <c r="J40" s="297"/>
      <c r="K40" s="276"/>
      <c r="L40" s="658" t="s">
        <v>286</v>
      </c>
      <c r="M40" s="266"/>
    </row>
    <row r="41" spans="1:13" s="267" customFormat="1" ht="24.75" customHeight="1" hidden="1" thickBot="1">
      <c r="A41" s="300">
        <v>18</v>
      </c>
      <c r="B41" s="308" t="s">
        <v>313</v>
      </c>
      <c r="C41" s="309">
        <v>2009</v>
      </c>
      <c r="D41" s="301">
        <f>E41</f>
        <v>0</v>
      </c>
      <c r="E41" s="301">
        <f>SUM(F41,G41,H41,I41,L39)</f>
        <v>0</v>
      </c>
      <c r="F41" s="510"/>
      <c r="G41" s="302">
        <v>0</v>
      </c>
      <c r="H41" s="301"/>
      <c r="I41" s="301"/>
      <c r="J41" s="302"/>
      <c r="K41" s="302"/>
      <c r="L41" s="670"/>
      <c r="M41" s="266"/>
    </row>
    <row r="42" spans="1:13" s="267" customFormat="1" ht="30" customHeight="1" thickBot="1">
      <c r="A42" s="693" t="s">
        <v>314</v>
      </c>
      <c r="B42" s="691"/>
      <c r="C42" s="692"/>
      <c r="D42" s="489">
        <f aca="true" t="shared" si="6" ref="D42:I42">D45+D43+D50</f>
        <v>432378.96</v>
      </c>
      <c r="E42" s="489">
        <f t="shared" si="6"/>
        <v>125478.96</v>
      </c>
      <c r="F42" s="263">
        <f t="shared" si="6"/>
        <v>0</v>
      </c>
      <c r="G42" s="489">
        <f t="shared" si="6"/>
        <v>101502.96</v>
      </c>
      <c r="H42" s="263">
        <f t="shared" si="6"/>
        <v>22000</v>
      </c>
      <c r="I42" s="489">
        <f t="shared" si="6"/>
        <v>12976</v>
      </c>
      <c r="J42" s="263">
        <f>J45+J43</f>
        <v>0</v>
      </c>
      <c r="K42" s="264"/>
      <c r="L42" s="507"/>
      <c r="M42" s="266"/>
    </row>
    <row r="43" spans="1:13" s="267" customFormat="1" ht="18.75" customHeight="1" hidden="1" thickBot="1">
      <c r="A43" s="683" t="s">
        <v>315</v>
      </c>
      <c r="B43" s="684"/>
      <c r="C43" s="684"/>
      <c r="D43" s="268">
        <f>D44</f>
        <v>0</v>
      </c>
      <c r="E43" s="268">
        <f>E44</f>
        <v>0</v>
      </c>
      <c r="F43" s="268">
        <f>F44</f>
        <v>0</v>
      </c>
      <c r="G43" s="268">
        <f>G44</f>
        <v>0</v>
      </c>
      <c r="H43" s="268">
        <f>SUM(H44:H45)</f>
        <v>11000</v>
      </c>
      <c r="I43" s="268"/>
      <c r="J43" s="268">
        <f>SUM(J44:J45)</f>
        <v>0</v>
      </c>
      <c r="K43" s="269"/>
      <c r="L43" s="270"/>
      <c r="M43" s="266"/>
    </row>
    <row r="44" spans="1:13" s="267" customFormat="1" ht="21" customHeight="1" hidden="1" thickTop="1">
      <c r="A44" s="271">
        <v>20</v>
      </c>
      <c r="B44" s="272" t="s">
        <v>316</v>
      </c>
      <c r="C44" s="310">
        <v>2009</v>
      </c>
      <c r="D44" s="274">
        <f>E44</f>
        <v>0</v>
      </c>
      <c r="E44" s="274">
        <f>SUM(F44:I44)</f>
        <v>0</v>
      </c>
      <c r="F44" s="274"/>
      <c r="G44" s="274"/>
      <c r="H44" s="274"/>
      <c r="I44" s="274"/>
      <c r="J44" s="297"/>
      <c r="K44" s="311"/>
      <c r="L44" s="312"/>
      <c r="M44" s="266"/>
    </row>
    <row r="45" spans="1:13" s="267" customFormat="1" ht="18" customHeight="1" thickBot="1">
      <c r="A45" s="683" t="s">
        <v>317</v>
      </c>
      <c r="B45" s="684"/>
      <c r="C45" s="684"/>
      <c r="D45" s="268">
        <f aca="true" t="shared" si="7" ref="D45:J45">SUM(D46:D49)</f>
        <v>424610</v>
      </c>
      <c r="E45" s="268">
        <f t="shared" si="7"/>
        <v>117710</v>
      </c>
      <c r="F45" s="268">
        <f t="shared" si="7"/>
        <v>0</v>
      </c>
      <c r="G45" s="268">
        <f t="shared" si="7"/>
        <v>93734</v>
      </c>
      <c r="H45" s="268">
        <f t="shared" si="7"/>
        <v>11000</v>
      </c>
      <c r="I45" s="268">
        <f t="shared" si="7"/>
        <v>12976</v>
      </c>
      <c r="J45" s="268">
        <f t="shared" si="7"/>
        <v>0</v>
      </c>
      <c r="K45" s="268"/>
      <c r="L45" s="313"/>
      <c r="M45" s="266"/>
    </row>
    <row r="46" spans="1:13" s="267" customFormat="1" ht="18" customHeight="1" thickTop="1">
      <c r="A46" s="271">
        <v>18</v>
      </c>
      <c r="B46" s="272" t="s">
        <v>318</v>
      </c>
      <c r="C46" s="310" t="s">
        <v>290</v>
      </c>
      <c r="D46" s="274">
        <f>17900+E46</f>
        <v>93650</v>
      </c>
      <c r="E46" s="274">
        <f>SUM(F46:I46)</f>
        <v>75750</v>
      </c>
      <c r="F46" s="274"/>
      <c r="G46" s="274">
        <f>51445+23790+80+85+350</f>
        <v>75750</v>
      </c>
      <c r="H46" s="274"/>
      <c r="I46" s="274"/>
      <c r="J46" s="297"/>
      <c r="K46" s="311"/>
      <c r="L46" s="668" t="s">
        <v>286</v>
      </c>
      <c r="M46" s="266"/>
    </row>
    <row r="47" spans="1:13" s="267" customFormat="1" ht="18" customHeight="1">
      <c r="A47" s="271">
        <v>19</v>
      </c>
      <c r="B47" s="272" t="s">
        <v>319</v>
      </c>
      <c r="C47" s="310" t="s">
        <v>320</v>
      </c>
      <c r="D47" s="274">
        <f>300000</f>
        <v>300000</v>
      </c>
      <c r="E47" s="274">
        <f>SUM(F47:I47)</f>
        <v>11000</v>
      </c>
      <c r="F47" s="510"/>
      <c r="G47" s="274"/>
      <c r="H47" s="274">
        <v>11000</v>
      </c>
      <c r="I47" s="274"/>
      <c r="J47" s="297"/>
      <c r="K47" s="311"/>
      <c r="L47" s="658"/>
      <c r="M47" s="266"/>
    </row>
    <row r="48" spans="1:13" s="267" customFormat="1" ht="18" customHeight="1">
      <c r="A48" s="271">
        <v>20</v>
      </c>
      <c r="B48" s="272" t="s">
        <v>321</v>
      </c>
      <c r="C48" s="310">
        <v>2009</v>
      </c>
      <c r="D48" s="274">
        <f>E48</f>
        <v>25953</v>
      </c>
      <c r="E48" s="274">
        <f>SUM(F48:I48)</f>
        <v>25953</v>
      </c>
      <c r="F48" s="523"/>
      <c r="G48" s="274">
        <f>25953-I48</f>
        <v>12977</v>
      </c>
      <c r="H48" s="274"/>
      <c r="I48" s="274">
        <v>12976</v>
      </c>
      <c r="J48" s="297"/>
      <c r="K48" s="311"/>
      <c r="L48" s="658"/>
      <c r="M48" s="266"/>
    </row>
    <row r="49" spans="1:13" s="267" customFormat="1" ht="18" customHeight="1" thickBot="1">
      <c r="A49" s="529">
        <v>21</v>
      </c>
      <c r="B49" s="530" t="s">
        <v>322</v>
      </c>
      <c r="C49" s="531">
        <v>2009</v>
      </c>
      <c r="D49" s="532">
        <f>E49</f>
        <v>5007</v>
      </c>
      <c r="E49" s="532">
        <f>SUM(F49:I49)</f>
        <v>5007</v>
      </c>
      <c r="F49" s="532"/>
      <c r="G49" s="532">
        <v>5007</v>
      </c>
      <c r="H49" s="532"/>
      <c r="I49" s="532"/>
      <c r="J49" s="533"/>
      <c r="K49" s="534"/>
      <c r="L49" s="658"/>
      <c r="M49" s="266"/>
    </row>
    <row r="50" spans="1:13" s="267" customFormat="1" ht="18.75" customHeight="1" thickBot="1" thickTop="1">
      <c r="A50" s="687" t="s">
        <v>464</v>
      </c>
      <c r="B50" s="688"/>
      <c r="C50" s="688"/>
      <c r="D50" s="535">
        <f>D51</f>
        <v>7768.96</v>
      </c>
      <c r="E50" s="535">
        <f>E51</f>
        <v>7768.96</v>
      </c>
      <c r="F50" s="535"/>
      <c r="G50" s="535">
        <f>G51</f>
        <v>7768.96</v>
      </c>
      <c r="H50" s="328">
        <f>SUM(H51:H54)</f>
        <v>0</v>
      </c>
      <c r="I50" s="328">
        <f>SUM(I51:I54)</f>
        <v>0</v>
      </c>
      <c r="J50" s="328">
        <f>SUM(J51:J54)</f>
        <v>20</v>
      </c>
      <c r="K50" s="329"/>
      <c r="L50" s="669"/>
      <c r="M50" s="266"/>
    </row>
    <row r="51" spans="1:13" s="267" customFormat="1" ht="21" customHeight="1" thickBot="1" thickTop="1">
      <c r="A51" s="271">
        <v>22</v>
      </c>
      <c r="B51" s="272" t="s">
        <v>465</v>
      </c>
      <c r="C51" s="310">
        <v>2009</v>
      </c>
      <c r="D51" s="488">
        <f>E51</f>
        <v>7768.96</v>
      </c>
      <c r="E51" s="488">
        <f>SUM(F51:I51)</f>
        <v>7768.96</v>
      </c>
      <c r="F51" s="488"/>
      <c r="G51" s="488">
        <v>7768.96</v>
      </c>
      <c r="H51" s="274"/>
      <c r="I51" s="274"/>
      <c r="J51" s="297"/>
      <c r="K51" s="311"/>
      <c r="L51" s="670"/>
      <c r="M51" s="266"/>
    </row>
    <row r="52" spans="1:13" s="267" customFormat="1" ht="18.75" customHeight="1" thickBot="1">
      <c r="A52" s="693" t="s">
        <v>323</v>
      </c>
      <c r="B52" s="691"/>
      <c r="C52" s="692"/>
      <c r="D52" s="263">
        <f aca="true" t="shared" si="8" ref="D52:J52">D62+D53</f>
        <v>80904</v>
      </c>
      <c r="E52" s="263">
        <f t="shared" si="8"/>
        <v>5203</v>
      </c>
      <c r="F52" s="263">
        <f t="shared" si="8"/>
        <v>0</v>
      </c>
      <c r="G52" s="263">
        <f t="shared" si="8"/>
        <v>5203</v>
      </c>
      <c r="H52" s="263">
        <f t="shared" si="8"/>
        <v>0</v>
      </c>
      <c r="I52" s="263">
        <f t="shared" si="8"/>
        <v>0</v>
      </c>
      <c r="J52" s="263">
        <f t="shared" si="8"/>
        <v>10</v>
      </c>
      <c r="K52" s="263"/>
      <c r="L52" s="265"/>
      <c r="M52" s="266"/>
    </row>
    <row r="53" spans="1:13" s="267" customFormat="1" ht="18.75" customHeight="1" thickBot="1">
      <c r="A53" s="706" t="s">
        <v>324</v>
      </c>
      <c r="B53" s="707"/>
      <c r="C53" s="707"/>
      <c r="D53" s="314">
        <f aca="true" t="shared" si="9" ref="D53:I53">D54</f>
        <v>80904</v>
      </c>
      <c r="E53" s="314">
        <f t="shared" si="9"/>
        <v>5203</v>
      </c>
      <c r="F53" s="314">
        <f t="shared" si="9"/>
        <v>0</v>
      </c>
      <c r="G53" s="314">
        <f t="shared" si="9"/>
        <v>5203</v>
      </c>
      <c r="H53" s="314">
        <f t="shared" si="9"/>
        <v>0</v>
      </c>
      <c r="I53" s="315">
        <f t="shared" si="9"/>
        <v>0</v>
      </c>
      <c r="J53" s="316">
        <f>SUM(J54:J62)</f>
        <v>10</v>
      </c>
      <c r="K53" s="710" t="s">
        <v>292</v>
      </c>
      <c r="L53" s="671" t="s">
        <v>293</v>
      </c>
      <c r="M53" s="266"/>
    </row>
    <row r="54" spans="1:13" s="267" customFormat="1" ht="21.75" customHeight="1" thickBot="1" thickTop="1">
      <c r="A54" s="317">
        <v>23</v>
      </c>
      <c r="B54" s="272" t="s">
        <v>325</v>
      </c>
      <c r="C54" s="310" t="s">
        <v>290</v>
      </c>
      <c r="D54" s="274">
        <f>75701+E54</f>
        <v>80904</v>
      </c>
      <c r="E54" s="274">
        <f>G54</f>
        <v>5203</v>
      </c>
      <c r="F54" s="274"/>
      <c r="G54" s="274">
        <f>5203</f>
        <v>5203</v>
      </c>
      <c r="H54" s="274"/>
      <c r="I54" s="274"/>
      <c r="J54" s="279"/>
      <c r="K54" s="711"/>
      <c r="L54" s="672"/>
      <c r="M54" s="266"/>
    </row>
    <row r="55" spans="1:13" s="267" customFormat="1" ht="10.5" customHeight="1" hidden="1" thickBot="1">
      <c r="A55" s="320"/>
      <c r="B55" s="321"/>
      <c r="C55" s="322"/>
      <c r="D55" s="323"/>
      <c r="E55" s="323"/>
      <c r="F55" s="323"/>
      <c r="G55" s="323"/>
      <c r="H55" s="323"/>
      <c r="I55" s="323"/>
      <c r="J55" s="323"/>
      <c r="K55" s="323"/>
      <c r="L55" s="508"/>
      <c r="M55" s="266"/>
    </row>
    <row r="56" spans="1:13" s="252" customFormat="1" ht="14.25" customHeight="1" hidden="1">
      <c r="A56" s="689" t="s">
        <v>270</v>
      </c>
      <c r="B56" s="676" t="s">
        <v>271</v>
      </c>
      <c r="C56" s="676" t="s">
        <v>272</v>
      </c>
      <c r="D56" s="685" t="s">
        <v>273</v>
      </c>
      <c r="E56" s="676" t="s">
        <v>274</v>
      </c>
      <c r="F56" s="678" t="s">
        <v>275</v>
      </c>
      <c r="G56" s="679"/>
      <c r="H56" s="679"/>
      <c r="I56" s="680"/>
      <c r="J56" s="251"/>
      <c r="K56" s="251"/>
      <c r="L56" s="508"/>
      <c r="M56" s="250"/>
    </row>
    <row r="57" spans="1:13" s="252" customFormat="1" ht="14.25" customHeight="1" hidden="1">
      <c r="A57" s="690"/>
      <c r="B57" s="677"/>
      <c r="C57" s="677"/>
      <c r="D57" s="686"/>
      <c r="E57" s="677"/>
      <c r="F57" s="681" t="s">
        <v>277</v>
      </c>
      <c r="G57" s="681" t="s">
        <v>278</v>
      </c>
      <c r="H57" s="681"/>
      <c r="I57" s="681"/>
      <c r="J57" s="253"/>
      <c r="K57" s="253"/>
      <c r="L57" s="508"/>
      <c r="M57" s="250"/>
    </row>
    <row r="58" spans="1:13" s="252" customFormat="1" ht="14.25" customHeight="1" hidden="1">
      <c r="A58" s="690"/>
      <c r="B58" s="677"/>
      <c r="C58" s="677"/>
      <c r="D58" s="686"/>
      <c r="E58" s="677"/>
      <c r="F58" s="682"/>
      <c r="G58" s="664" t="s">
        <v>279</v>
      </c>
      <c r="H58" s="664" t="s">
        <v>326</v>
      </c>
      <c r="I58" s="664" t="s">
        <v>327</v>
      </c>
      <c r="J58" s="254" t="s">
        <v>282</v>
      </c>
      <c r="K58" s="664" t="s">
        <v>283</v>
      </c>
      <c r="L58" s="508"/>
      <c r="M58" s="250"/>
    </row>
    <row r="59" spans="1:13" s="252" customFormat="1" ht="14.25" customHeight="1" hidden="1">
      <c r="A59" s="690"/>
      <c r="B59" s="677"/>
      <c r="C59" s="677"/>
      <c r="D59" s="686"/>
      <c r="E59" s="677"/>
      <c r="F59" s="682"/>
      <c r="G59" s="665"/>
      <c r="H59" s="665"/>
      <c r="I59" s="665"/>
      <c r="J59" s="255"/>
      <c r="K59" s="665"/>
      <c r="L59" s="508"/>
      <c r="M59" s="250"/>
    </row>
    <row r="60" spans="1:13" s="252" customFormat="1" ht="15" customHeight="1" hidden="1" thickBot="1">
      <c r="A60" s="690"/>
      <c r="B60" s="677"/>
      <c r="C60" s="677"/>
      <c r="D60" s="686"/>
      <c r="E60" s="677"/>
      <c r="F60" s="682"/>
      <c r="G60" s="665"/>
      <c r="H60" s="665"/>
      <c r="I60" s="665"/>
      <c r="J60" s="255"/>
      <c r="K60" s="666"/>
      <c r="L60" s="508"/>
      <c r="M60" s="250"/>
    </row>
    <row r="61" spans="1:13" s="262" customFormat="1" ht="10.5" customHeight="1" hidden="1" thickBot="1">
      <c r="A61" s="324">
        <v>1</v>
      </c>
      <c r="B61" s="325">
        <v>2</v>
      </c>
      <c r="C61" s="325">
        <v>3</v>
      </c>
      <c r="D61" s="326">
        <v>4</v>
      </c>
      <c r="E61" s="325">
        <v>5</v>
      </c>
      <c r="F61" s="325">
        <v>6</v>
      </c>
      <c r="G61" s="327">
        <v>7</v>
      </c>
      <c r="H61" s="327">
        <v>8</v>
      </c>
      <c r="I61" s="327">
        <v>9</v>
      </c>
      <c r="J61" s="327">
        <v>10</v>
      </c>
      <c r="K61" s="327">
        <v>10</v>
      </c>
      <c r="L61" s="508"/>
      <c r="M61" s="261"/>
    </row>
    <row r="62" spans="1:13" s="267" customFormat="1" ht="18.75" customHeight="1" hidden="1" thickBot="1" thickTop="1">
      <c r="A62" s="687" t="s">
        <v>328</v>
      </c>
      <c r="B62" s="688"/>
      <c r="C62" s="688"/>
      <c r="D62" s="328">
        <f aca="true" t="shared" si="10" ref="D62:J62">SUM(D63:D64)</f>
        <v>0</v>
      </c>
      <c r="E62" s="328">
        <f t="shared" si="10"/>
        <v>0</v>
      </c>
      <c r="F62" s="328">
        <f t="shared" si="10"/>
        <v>0</v>
      </c>
      <c r="G62" s="328">
        <f t="shared" si="10"/>
        <v>0</v>
      </c>
      <c r="H62" s="328">
        <f t="shared" si="10"/>
        <v>0</v>
      </c>
      <c r="I62" s="328">
        <f t="shared" si="10"/>
        <v>0</v>
      </c>
      <c r="J62" s="328">
        <f t="shared" si="10"/>
        <v>0</v>
      </c>
      <c r="K62" s="329"/>
      <c r="L62" s="508"/>
      <c r="M62" s="266"/>
    </row>
    <row r="63" spans="1:13" s="267" customFormat="1" ht="21.75" customHeight="1" hidden="1" thickTop="1">
      <c r="A63" s="317">
        <v>28</v>
      </c>
      <c r="B63" s="272" t="s">
        <v>329</v>
      </c>
      <c r="C63" s="310" t="s">
        <v>309</v>
      </c>
      <c r="D63" s="330"/>
      <c r="E63" s="330">
        <f>SUM(F63,G63,H63,I63,L5)</f>
        <v>0</v>
      </c>
      <c r="F63" s="330"/>
      <c r="G63" s="330"/>
      <c r="H63" s="330"/>
      <c r="I63" s="330"/>
      <c r="J63" s="330"/>
      <c r="K63" s="330"/>
      <c r="L63" s="508"/>
      <c r="M63" s="266"/>
    </row>
    <row r="64" spans="1:13" s="267" customFormat="1" ht="26.25" customHeight="1" hidden="1" thickBot="1">
      <c r="A64" s="331">
        <v>29</v>
      </c>
      <c r="B64" s="272" t="s">
        <v>330</v>
      </c>
      <c r="C64" s="332">
        <v>2009</v>
      </c>
      <c r="D64" s="330">
        <f>E64</f>
        <v>0</v>
      </c>
      <c r="E64" s="330">
        <f>SUM(F64,G64,H64,I64,L6)</f>
        <v>0</v>
      </c>
      <c r="F64" s="333"/>
      <c r="G64" s="334"/>
      <c r="H64" s="333"/>
      <c r="I64" s="333"/>
      <c r="J64" s="333"/>
      <c r="K64" s="333"/>
      <c r="L64" s="508"/>
      <c r="M64" s="266"/>
    </row>
    <row r="65" spans="1:13" s="267" customFormat="1" ht="18.75" customHeight="1" thickBot="1">
      <c r="A65" s="693" t="s">
        <v>331</v>
      </c>
      <c r="B65" s="691"/>
      <c r="C65" s="692"/>
      <c r="D65" s="263">
        <f aca="true" t="shared" si="11" ref="D65:J65">D66</f>
        <v>2307400</v>
      </c>
      <c r="E65" s="263">
        <f t="shared" si="11"/>
        <v>1310324</v>
      </c>
      <c r="F65" s="263">
        <f t="shared" si="11"/>
        <v>0</v>
      </c>
      <c r="G65" s="264">
        <f t="shared" si="11"/>
        <v>310324</v>
      </c>
      <c r="H65" s="263">
        <f t="shared" si="11"/>
        <v>1000000</v>
      </c>
      <c r="I65" s="263">
        <f t="shared" si="11"/>
        <v>0</v>
      </c>
      <c r="J65" s="263">
        <f t="shared" si="11"/>
        <v>0</v>
      </c>
      <c r="K65" s="264"/>
      <c r="L65" s="265"/>
      <c r="M65" s="266"/>
    </row>
    <row r="66" spans="1:13" s="267" customFormat="1" ht="18.75" customHeight="1" thickBot="1">
      <c r="A66" s="683" t="s">
        <v>332</v>
      </c>
      <c r="B66" s="684"/>
      <c r="C66" s="684"/>
      <c r="D66" s="268">
        <f aca="true" t="shared" si="12" ref="D66:I66">SUM(D67:D68)</f>
        <v>2307400</v>
      </c>
      <c r="E66" s="268">
        <f t="shared" si="12"/>
        <v>1310324</v>
      </c>
      <c r="F66" s="268">
        <f t="shared" si="12"/>
        <v>0</v>
      </c>
      <c r="G66" s="268">
        <f t="shared" si="12"/>
        <v>310324</v>
      </c>
      <c r="H66" s="268">
        <f t="shared" si="12"/>
        <v>1000000</v>
      </c>
      <c r="I66" s="268">
        <f t="shared" si="12"/>
        <v>0</v>
      </c>
      <c r="J66" s="268">
        <f>SUM(J67:J67)</f>
        <v>0</v>
      </c>
      <c r="K66" s="269"/>
      <c r="L66" s="658" t="s">
        <v>286</v>
      </c>
      <c r="M66" s="266"/>
    </row>
    <row r="67" spans="1:13" s="267" customFormat="1" ht="25.5" customHeight="1" thickBot="1" thickTop="1">
      <c r="A67" s="335">
        <v>24</v>
      </c>
      <c r="B67" s="336" t="s">
        <v>333</v>
      </c>
      <c r="C67" s="337" t="s">
        <v>288</v>
      </c>
      <c r="D67" s="333">
        <v>2297400</v>
      </c>
      <c r="E67" s="333">
        <f>SUM(F67,G67,H67,I67,L67)</f>
        <v>1300324</v>
      </c>
      <c r="F67" s="333"/>
      <c r="G67" s="338">
        <f>1300324-H67</f>
        <v>300324</v>
      </c>
      <c r="H67" s="333">
        <v>1000000</v>
      </c>
      <c r="I67" s="333"/>
      <c r="J67" s="338"/>
      <c r="K67" s="339" t="s">
        <v>334</v>
      </c>
      <c r="L67" s="670"/>
      <c r="M67" s="266"/>
    </row>
    <row r="68" spans="1:13" s="267" customFormat="1" ht="25.5" customHeight="1" thickBot="1">
      <c r="A68" s="335">
        <v>25</v>
      </c>
      <c r="B68" s="336" t="s">
        <v>481</v>
      </c>
      <c r="C68" s="332">
        <v>2009</v>
      </c>
      <c r="D68" s="333">
        <f>E68</f>
        <v>10000</v>
      </c>
      <c r="E68" s="333">
        <f>SUM(F68,G68,H68,I68,L68)</f>
        <v>10000</v>
      </c>
      <c r="F68" s="333"/>
      <c r="G68" s="338">
        <v>10000</v>
      </c>
      <c r="H68" s="333"/>
      <c r="I68" s="333"/>
      <c r="J68" s="338"/>
      <c r="K68" s="339"/>
      <c r="L68" s="506" t="s">
        <v>482</v>
      </c>
      <c r="M68" s="266"/>
    </row>
    <row r="69" spans="1:13" s="267" customFormat="1" ht="32.25" customHeight="1" thickBot="1">
      <c r="A69" s="693" t="s">
        <v>335</v>
      </c>
      <c r="B69" s="691"/>
      <c r="C69" s="692"/>
      <c r="D69" s="263">
        <f aca="true" t="shared" si="13" ref="D69:I69">D76+D70+D74+D72</f>
        <v>962716</v>
      </c>
      <c r="E69" s="263">
        <f t="shared" si="13"/>
        <v>208696</v>
      </c>
      <c r="F69" s="263">
        <f t="shared" si="13"/>
        <v>0</v>
      </c>
      <c r="G69" s="263">
        <f t="shared" si="13"/>
        <v>15796</v>
      </c>
      <c r="H69" s="263">
        <f t="shared" si="13"/>
        <v>185000</v>
      </c>
      <c r="I69" s="263">
        <f t="shared" si="13"/>
        <v>7900</v>
      </c>
      <c r="J69" s="263" t="e">
        <f>J76+#REF!+J70+J74</f>
        <v>#REF!</v>
      </c>
      <c r="K69" s="263"/>
      <c r="L69" s="509"/>
      <c r="M69" s="266"/>
    </row>
    <row r="70" spans="1:13" s="267" customFormat="1" ht="19.5" customHeight="1" thickBot="1" thickTop="1">
      <c r="A70" s="687" t="s">
        <v>336</v>
      </c>
      <c r="B70" s="688"/>
      <c r="C70" s="688"/>
      <c r="D70" s="328">
        <f aca="true" t="shared" si="14" ref="D70:K70">SUM(D71:D71)</f>
        <v>115136</v>
      </c>
      <c r="E70" s="328">
        <f t="shared" si="14"/>
        <v>7836</v>
      </c>
      <c r="F70" s="328">
        <f t="shared" si="14"/>
        <v>0</v>
      </c>
      <c r="G70" s="328">
        <f t="shared" si="14"/>
        <v>7836</v>
      </c>
      <c r="H70" s="328">
        <f t="shared" si="14"/>
        <v>0</v>
      </c>
      <c r="I70" s="328">
        <f t="shared" si="14"/>
        <v>0</v>
      </c>
      <c r="J70" s="328">
        <f t="shared" si="14"/>
        <v>0</v>
      </c>
      <c r="K70" s="329">
        <f t="shared" si="14"/>
        <v>0</v>
      </c>
      <c r="L70" s="656" t="s">
        <v>293</v>
      </c>
      <c r="M70" s="266"/>
    </row>
    <row r="71" spans="1:13" s="267" customFormat="1" ht="19.5" customHeight="1" thickBot="1" thickTop="1">
      <c r="A71" s="340">
        <v>26</v>
      </c>
      <c r="B71" s="294" t="s">
        <v>337</v>
      </c>
      <c r="C71" s="341" t="s">
        <v>309</v>
      </c>
      <c r="D71" s="274">
        <f>E71+107300</f>
        <v>115136</v>
      </c>
      <c r="E71" s="274">
        <f>F71+G71+H71+I71+J71</f>
        <v>7836</v>
      </c>
      <c r="F71" s="274"/>
      <c r="G71" s="274">
        <f>6000+1836</f>
        <v>7836</v>
      </c>
      <c r="H71" s="274"/>
      <c r="I71" s="274"/>
      <c r="J71" s="274"/>
      <c r="K71" s="318" t="s">
        <v>373</v>
      </c>
      <c r="L71" s="657"/>
      <c r="M71" s="266"/>
    </row>
    <row r="72" spans="1:13" s="267" customFormat="1" ht="22.5" customHeight="1" thickBot="1" thickTop="1">
      <c r="A72" s="687" t="s">
        <v>339</v>
      </c>
      <c r="B72" s="688"/>
      <c r="C72" s="688"/>
      <c r="D72" s="328">
        <f aca="true" t="shared" si="15" ref="D72:I72">D73</f>
        <v>800000</v>
      </c>
      <c r="E72" s="328">
        <f t="shared" si="15"/>
        <v>185000</v>
      </c>
      <c r="F72" s="328">
        <f t="shared" si="15"/>
        <v>0</v>
      </c>
      <c r="G72" s="328">
        <f t="shared" si="15"/>
        <v>0</v>
      </c>
      <c r="H72" s="328">
        <f t="shared" si="15"/>
        <v>185000</v>
      </c>
      <c r="I72" s="328">
        <f t="shared" si="15"/>
        <v>0</v>
      </c>
      <c r="J72" s="328"/>
      <c r="K72" s="329"/>
      <c r="L72" s="658" t="s">
        <v>286</v>
      </c>
      <c r="M72" s="266"/>
    </row>
    <row r="73" spans="1:13" s="267" customFormat="1" ht="26.25" customHeight="1" thickBot="1" thickTop="1">
      <c r="A73" s="317">
        <v>27</v>
      </c>
      <c r="B73" s="272" t="s">
        <v>340</v>
      </c>
      <c r="C73" s="307" t="s">
        <v>288</v>
      </c>
      <c r="D73" s="274">
        <v>800000</v>
      </c>
      <c r="E73" s="274">
        <f>SUM(F73,G73,H73,I73,L20)</f>
        <v>185000</v>
      </c>
      <c r="F73" s="274"/>
      <c r="G73" s="297"/>
      <c r="H73" s="274">
        <v>185000</v>
      </c>
      <c r="I73" s="274"/>
      <c r="J73" s="274">
        <v>26400</v>
      </c>
      <c r="K73" s="276"/>
      <c r="L73" s="659"/>
      <c r="M73" s="266"/>
    </row>
    <row r="74" spans="1:13" s="267" customFormat="1" ht="22.5" customHeight="1" thickBot="1" thickTop="1">
      <c r="A74" s="687" t="s">
        <v>341</v>
      </c>
      <c r="B74" s="688"/>
      <c r="C74" s="688"/>
      <c r="D74" s="328">
        <f aca="true" t="shared" si="16" ref="D74:I74">D75</f>
        <v>47580</v>
      </c>
      <c r="E74" s="328">
        <f t="shared" si="16"/>
        <v>15860</v>
      </c>
      <c r="F74" s="328">
        <f t="shared" si="16"/>
        <v>0</v>
      </c>
      <c r="G74" s="328">
        <f t="shared" si="16"/>
        <v>7960</v>
      </c>
      <c r="H74" s="328">
        <f t="shared" si="16"/>
        <v>0</v>
      </c>
      <c r="I74" s="328">
        <f t="shared" si="16"/>
        <v>7900</v>
      </c>
      <c r="J74" s="328"/>
      <c r="K74" s="329"/>
      <c r="L74" s="660" t="s">
        <v>286</v>
      </c>
      <c r="M74" s="266"/>
    </row>
    <row r="75" spans="1:13" s="267" customFormat="1" ht="20.25" customHeight="1" thickTop="1">
      <c r="A75" s="271">
        <v>28</v>
      </c>
      <c r="B75" s="272" t="s">
        <v>486</v>
      </c>
      <c r="C75" s="307" t="s">
        <v>290</v>
      </c>
      <c r="D75" s="274">
        <v>47580</v>
      </c>
      <c r="E75" s="274">
        <f>SUM(F75,G75,H75,I75)</f>
        <v>15860</v>
      </c>
      <c r="F75" s="274"/>
      <c r="G75" s="297">
        <f>15860-I75</f>
        <v>7960</v>
      </c>
      <c r="H75" s="274"/>
      <c r="I75" s="274">
        <v>7900</v>
      </c>
      <c r="J75" s="274">
        <v>26400</v>
      </c>
      <c r="K75" s="287" t="s">
        <v>342</v>
      </c>
      <c r="L75" s="661"/>
      <c r="M75" s="266"/>
    </row>
    <row r="76" spans="1:13" s="267" customFormat="1" ht="22.5" customHeight="1" hidden="1" thickBot="1">
      <c r="A76" s="700" t="s">
        <v>343</v>
      </c>
      <c r="B76" s="701"/>
      <c r="C76" s="701"/>
      <c r="D76" s="343">
        <f aca="true" t="shared" si="17" ref="D76:I76">D77</f>
        <v>0</v>
      </c>
      <c r="E76" s="343">
        <f t="shared" si="17"/>
        <v>0</v>
      </c>
      <c r="F76" s="343">
        <f t="shared" si="17"/>
        <v>0</v>
      </c>
      <c r="G76" s="343">
        <f t="shared" si="17"/>
        <v>0</v>
      </c>
      <c r="H76" s="343">
        <f t="shared" si="17"/>
        <v>0</v>
      </c>
      <c r="I76" s="343">
        <f t="shared" si="17"/>
        <v>0</v>
      </c>
      <c r="J76" s="343"/>
      <c r="K76" s="344"/>
      <c r="L76" s="662" t="s">
        <v>344</v>
      </c>
      <c r="M76" s="266"/>
    </row>
    <row r="77" spans="1:13" s="267" customFormat="1" ht="32.25" customHeight="1" hidden="1" thickBot="1" thickTop="1">
      <c r="A77" s="335">
        <v>30</v>
      </c>
      <c r="B77" s="336" t="s">
        <v>345</v>
      </c>
      <c r="C77" s="345" t="s">
        <v>320</v>
      </c>
      <c r="D77" s="333">
        <f>E77</f>
        <v>0</v>
      </c>
      <c r="E77" s="333">
        <f>SUM(F77,G77,H77,I77)</f>
        <v>0</v>
      </c>
      <c r="F77" s="333"/>
      <c r="G77" s="338"/>
      <c r="H77" s="333"/>
      <c r="I77" s="333"/>
      <c r="J77" s="333">
        <v>26400</v>
      </c>
      <c r="K77" s="346" t="s">
        <v>338</v>
      </c>
      <c r="L77" s="663"/>
      <c r="M77" s="266"/>
    </row>
    <row r="78" spans="2:13" s="247" customFormat="1" ht="7.5" customHeight="1" thickBot="1">
      <c r="B78" s="248"/>
      <c r="D78" s="248"/>
      <c r="L78" s="249"/>
      <c r="M78" s="250"/>
    </row>
    <row r="79" spans="1:13" s="252" customFormat="1" ht="14.25" customHeight="1">
      <c r="A79" s="689" t="s">
        <v>270</v>
      </c>
      <c r="B79" s="676" t="s">
        <v>271</v>
      </c>
      <c r="C79" s="676" t="s">
        <v>272</v>
      </c>
      <c r="D79" s="685" t="s">
        <v>273</v>
      </c>
      <c r="E79" s="676" t="s">
        <v>274</v>
      </c>
      <c r="F79" s="678" t="s">
        <v>275</v>
      </c>
      <c r="G79" s="679"/>
      <c r="H79" s="679"/>
      <c r="I79" s="680"/>
      <c r="J79" s="251"/>
      <c r="K79" s="251"/>
      <c r="L79" s="673" t="s">
        <v>276</v>
      </c>
      <c r="M79" s="250"/>
    </row>
    <row r="80" spans="1:13" s="252" customFormat="1" ht="14.25" customHeight="1">
      <c r="A80" s="690"/>
      <c r="B80" s="677"/>
      <c r="C80" s="677"/>
      <c r="D80" s="686"/>
      <c r="E80" s="677"/>
      <c r="F80" s="681" t="s">
        <v>277</v>
      </c>
      <c r="G80" s="681" t="s">
        <v>278</v>
      </c>
      <c r="H80" s="681"/>
      <c r="I80" s="681"/>
      <c r="J80" s="253"/>
      <c r="K80" s="253"/>
      <c r="L80" s="674"/>
      <c r="M80" s="250"/>
    </row>
    <row r="81" spans="1:13" s="252" customFormat="1" ht="14.25" customHeight="1">
      <c r="A81" s="690"/>
      <c r="B81" s="677"/>
      <c r="C81" s="677"/>
      <c r="D81" s="686"/>
      <c r="E81" s="677"/>
      <c r="F81" s="682"/>
      <c r="G81" s="664" t="s">
        <v>279</v>
      </c>
      <c r="H81" s="664" t="s">
        <v>280</v>
      </c>
      <c r="I81" s="664" t="s">
        <v>281</v>
      </c>
      <c r="J81" s="254" t="s">
        <v>282</v>
      </c>
      <c r="K81" s="664" t="s">
        <v>283</v>
      </c>
      <c r="L81" s="674"/>
      <c r="M81" s="250"/>
    </row>
    <row r="82" spans="1:13" s="252" customFormat="1" ht="14.25" customHeight="1">
      <c r="A82" s="690"/>
      <c r="B82" s="677"/>
      <c r="C82" s="677"/>
      <c r="D82" s="686"/>
      <c r="E82" s="677"/>
      <c r="F82" s="682"/>
      <c r="G82" s="665"/>
      <c r="H82" s="665"/>
      <c r="I82" s="665"/>
      <c r="J82" s="255"/>
      <c r="K82" s="665"/>
      <c r="L82" s="674"/>
      <c r="M82" s="250"/>
    </row>
    <row r="83" spans="1:13" s="252" customFormat="1" ht="15" customHeight="1">
      <c r="A83" s="690"/>
      <c r="B83" s="677"/>
      <c r="C83" s="677"/>
      <c r="D83" s="686"/>
      <c r="E83" s="677"/>
      <c r="F83" s="682"/>
      <c r="G83" s="665"/>
      <c r="H83" s="665"/>
      <c r="I83" s="665"/>
      <c r="J83" s="255"/>
      <c r="K83" s="666"/>
      <c r="L83" s="675"/>
      <c r="M83" s="250"/>
    </row>
    <row r="84" spans="1:13" s="262" customFormat="1" ht="10.5" customHeight="1" thickBot="1">
      <c r="A84" s="256">
        <v>1</v>
      </c>
      <c r="B84" s="257">
        <v>2</v>
      </c>
      <c r="C84" s="257">
        <v>3</v>
      </c>
      <c r="D84" s="258">
        <v>4</v>
      </c>
      <c r="E84" s="257">
        <v>5</v>
      </c>
      <c r="F84" s="257">
        <v>6</v>
      </c>
      <c r="G84" s="259">
        <v>7</v>
      </c>
      <c r="H84" s="259">
        <v>8</v>
      </c>
      <c r="I84" s="259">
        <v>9</v>
      </c>
      <c r="J84" s="259">
        <v>10</v>
      </c>
      <c r="K84" s="259">
        <v>10</v>
      </c>
      <c r="L84" s="342">
        <v>11</v>
      </c>
      <c r="M84" s="261"/>
    </row>
    <row r="85" spans="1:13" s="349" customFormat="1" ht="18.75" customHeight="1" thickBot="1">
      <c r="A85" s="698" t="s">
        <v>346</v>
      </c>
      <c r="B85" s="699"/>
      <c r="C85" s="699"/>
      <c r="D85" s="347">
        <f>D86+D100+D92</f>
        <v>2355000</v>
      </c>
      <c r="E85" s="347">
        <f>E86+E100+E92</f>
        <v>35000</v>
      </c>
      <c r="F85" s="347">
        <f>F86+F100+F92</f>
        <v>0</v>
      </c>
      <c r="G85" s="347">
        <f>G86+G100+G92</f>
        <v>24000</v>
      </c>
      <c r="H85" s="347">
        <f>H86+H100</f>
        <v>11000</v>
      </c>
      <c r="I85" s="347">
        <f>I86+I100</f>
        <v>0</v>
      </c>
      <c r="J85" s="347">
        <f>J86+J100</f>
        <v>0</v>
      </c>
      <c r="K85" s="347">
        <f>K86+K100</f>
        <v>0</v>
      </c>
      <c r="L85" s="319"/>
      <c r="M85" s="348"/>
    </row>
    <row r="86" spans="1:13" s="349" customFormat="1" ht="18.75" customHeight="1" thickBot="1" thickTop="1">
      <c r="A86" s="694" t="s">
        <v>347</v>
      </c>
      <c r="B86" s="695"/>
      <c r="C86" s="695"/>
      <c r="D86" s="350">
        <f aca="true" t="shared" si="18" ref="D86:I86">SUM(D87:D91)</f>
        <v>1464000</v>
      </c>
      <c r="E86" s="350">
        <f t="shared" si="18"/>
        <v>29000</v>
      </c>
      <c r="F86" s="350">
        <f t="shared" si="18"/>
        <v>0</v>
      </c>
      <c r="G86" s="350">
        <f t="shared" si="18"/>
        <v>18000</v>
      </c>
      <c r="H86" s="350">
        <f t="shared" si="18"/>
        <v>11000</v>
      </c>
      <c r="I86" s="350">
        <f t="shared" si="18"/>
        <v>0</v>
      </c>
      <c r="J86" s="350">
        <f>J99</f>
        <v>0</v>
      </c>
      <c r="K86" s="351"/>
      <c r="L86" s="654" t="s">
        <v>348</v>
      </c>
      <c r="M86" s="348"/>
    </row>
    <row r="87" spans="1:13" s="349" customFormat="1" ht="32.25" customHeight="1" thickTop="1">
      <c r="A87" s="352">
        <v>29</v>
      </c>
      <c r="B87" s="353" t="s">
        <v>349</v>
      </c>
      <c r="C87" s="354">
        <v>2009</v>
      </c>
      <c r="D87" s="355">
        <f>E87</f>
        <v>10000</v>
      </c>
      <c r="E87" s="355">
        <f>SUM(F87,G87,H87,I87,L85)</f>
        <v>10000</v>
      </c>
      <c r="F87" s="355"/>
      <c r="G87" s="355">
        <v>10000</v>
      </c>
      <c r="H87" s="355"/>
      <c r="I87" s="355"/>
      <c r="J87" s="355"/>
      <c r="K87" s="318" t="s">
        <v>365</v>
      </c>
      <c r="L87" s="655"/>
      <c r="M87" s="348"/>
    </row>
    <row r="88" spans="1:13" s="267" customFormat="1" ht="30" customHeight="1">
      <c r="A88" s="288">
        <v>30</v>
      </c>
      <c r="B88" s="278" t="s">
        <v>350</v>
      </c>
      <c r="C88" s="356" t="s">
        <v>288</v>
      </c>
      <c r="D88" s="279">
        <v>515500</v>
      </c>
      <c r="E88" s="274">
        <f>SUM(F88,G88,H88,I88,L88)</f>
        <v>11000</v>
      </c>
      <c r="F88" s="510"/>
      <c r="G88" s="279"/>
      <c r="H88" s="279">
        <v>11000</v>
      </c>
      <c r="I88" s="279"/>
      <c r="J88" s="279"/>
      <c r="K88" s="290"/>
      <c r="L88" s="662" t="s">
        <v>286</v>
      </c>
      <c r="M88" s="266"/>
    </row>
    <row r="89" spans="1:13" s="267" customFormat="1" ht="24" customHeight="1">
      <c r="A89" s="288">
        <v>31</v>
      </c>
      <c r="B89" s="278" t="s">
        <v>452</v>
      </c>
      <c r="C89" s="356" t="s">
        <v>320</v>
      </c>
      <c r="D89" s="279">
        <f>60000</f>
        <v>60000</v>
      </c>
      <c r="E89" s="274">
        <f>SUM(F89,G89,H89,I89,L89)</f>
        <v>0</v>
      </c>
      <c r="F89" s="279"/>
      <c r="G89" s="279"/>
      <c r="H89" s="280"/>
      <c r="I89" s="279"/>
      <c r="J89" s="279"/>
      <c r="K89" s="290"/>
      <c r="L89" s="708"/>
      <c r="M89" s="266"/>
    </row>
    <row r="90" spans="1:13" s="267" customFormat="1" ht="24" customHeight="1">
      <c r="A90" s="288">
        <v>32</v>
      </c>
      <c r="B90" s="278" t="s">
        <v>352</v>
      </c>
      <c r="C90" s="356" t="s">
        <v>320</v>
      </c>
      <c r="D90" s="279">
        <v>874000</v>
      </c>
      <c r="E90" s="274">
        <f>SUM(F90,G90,H90,I90,L90)</f>
        <v>3500</v>
      </c>
      <c r="F90" s="279"/>
      <c r="G90" s="279">
        <v>3500</v>
      </c>
      <c r="H90" s="280"/>
      <c r="I90" s="279"/>
      <c r="J90" s="279"/>
      <c r="K90" s="290"/>
      <c r="L90" s="708"/>
      <c r="M90" s="266"/>
    </row>
    <row r="91" spans="1:13" s="267" customFormat="1" ht="27" customHeight="1" thickBot="1">
      <c r="A91" s="288">
        <v>33</v>
      </c>
      <c r="B91" s="272" t="s">
        <v>353</v>
      </c>
      <c r="C91" s="356">
        <v>2009</v>
      </c>
      <c r="D91" s="279">
        <f>E91</f>
        <v>4500</v>
      </c>
      <c r="E91" s="274">
        <f>SUM(F91,G91,H91,I91,L91)</f>
        <v>4500</v>
      </c>
      <c r="F91" s="510"/>
      <c r="G91" s="279">
        <v>4500</v>
      </c>
      <c r="H91" s="280"/>
      <c r="I91" s="566"/>
      <c r="J91" s="279"/>
      <c r="K91" s="318"/>
      <c r="L91" s="708"/>
      <c r="M91" s="266"/>
    </row>
    <row r="92" spans="1:13" s="267" customFormat="1" ht="22.5" customHeight="1" thickBot="1" thickTop="1">
      <c r="A92" s="687" t="s">
        <v>354</v>
      </c>
      <c r="B92" s="688"/>
      <c r="C92" s="688"/>
      <c r="D92" s="328">
        <f aca="true" t="shared" si="19" ref="D92:J92">SUM(D93:D93)</f>
        <v>891000</v>
      </c>
      <c r="E92" s="328">
        <f t="shared" si="19"/>
        <v>6000</v>
      </c>
      <c r="F92" s="328">
        <f t="shared" si="19"/>
        <v>0</v>
      </c>
      <c r="G92" s="328">
        <f t="shared" si="19"/>
        <v>6000</v>
      </c>
      <c r="H92" s="328">
        <f t="shared" si="19"/>
        <v>0</v>
      </c>
      <c r="I92" s="328">
        <f t="shared" si="19"/>
        <v>0</v>
      </c>
      <c r="J92" s="328">
        <f t="shared" si="19"/>
        <v>0</v>
      </c>
      <c r="K92" s="329"/>
      <c r="L92" s="708"/>
      <c r="M92" s="266"/>
    </row>
    <row r="93" spans="1:13" s="267" customFormat="1" ht="39.75" thickBot="1" thickTop="1">
      <c r="A93" s="271">
        <v>34</v>
      </c>
      <c r="B93" s="272" t="s">
        <v>355</v>
      </c>
      <c r="C93" s="310" t="s">
        <v>288</v>
      </c>
      <c r="D93" s="274">
        <v>891000</v>
      </c>
      <c r="E93" s="274">
        <f>SUM(F93,G93,H93,I93,)</f>
        <v>6000</v>
      </c>
      <c r="F93" s="510"/>
      <c r="G93" s="297">
        <f>4000+2000</f>
        <v>6000</v>
      </c>
      <c r="H93" s="275"/>
      <c r="I93" s="275"/>
      <c r="J93" s="474"/>
      <c r="K93" s="475"/>
      <c r="L93" s="708"/>
      <c r="M93" s="266"/>
    </row>
    <row r="94" spans="1:13" s="267" customFormat="1" ht="21.75" customHeight="1" thickBot="1">
      <c r="A94" s="696" t="s">
        <v>356</v>
      </c>
      <c r="B94" s="697"/>
      <c r="C94" s="697"/>
      <c r="D94" s="263">
        <f aca="true" t="shared" si="20" ref="D94:I94">D95</f>
        <v>1522050</v>
      </c>
      <c r="E94" s="263">
        <f t="shared" si="20"/>
        <v>484650</v>
      </c>
      <c r="F94" s="263">
        <f t="shared" si="20"/>
        <v>0</v>
      </c>
      <c r="G94" s="263">
        <f t="shared" si="20"/>
        <v>444650</v>
      </c>
      <c r="H94" s="263">
        <f t="shared" si="20"/>
        <v>40000</v>
      </c>
      <c r="I94" s="263">
        <f t="shared" si="20"/>
        <v>0</v>
      </c>
      <c r="J94" s="263">
        <f>J95+J103</f>
        <v>0</v>
      </c>
      <c r="K94" s="357"/>
      <c r="L94" s="708"/>
      <c r="M94" s="266"/>
    </row>
    <row r="95" spans="1:13" s="267" customFormat="1" ht="22.5" customHeight="1" thickBot="1">
      <c r="A95" s="683" t="s">
        <v>357</v>
      </c>
      <c r="B95" s="684"/>
      <c r="C95" s="684"/>
      <c r="D95" s="268">
        <f aca="true" t="shared" si="21" ref="D95:I95">SUM(D96:D98)</f>
        <v>1522050</v>
      </c>
      <c r="E95" s="268">
        <f t="shared" si="21"/>
        <v>484650</v>
      </c>
      <c r="F95" s="268">
        <f t="shared" si="21"/>
        <v>0</v>
      </c>
      <c r="G95" s="268">
        <f t="shared" si="21"/>
        <v>444650</v>
      </c>
      <c r="H95" s="268">
        <f t="shared" si="21"/>
        <v>40000</v>
      </c>
      <c r="I95" s="268">
        <f t="shared" si="21"/>
        <v>0</v>
      </c>
      <c r="J95" s="268">
        <f>SUM(J96:J101)</f>
        <v>0</v>
      </c>
      <c r="K95" s="358"/>
      <c r="L95" s="708"/>
      <c r="M95" s="266"/>
    </row>
    <row r="96" spans="1:13" s="267" customFormat="1" ht="39" thickTop="1">
      <c r="A96" s="271">
        <v>35</v>
      </c>
      <c r="B96" s="272" t="s">
        <v>358</v>
      </c>
      <c r="C96" s="310" t="s">
        <v>290</v>
      </c>
      <c r="D96" s="274">
        <f>777400+E96</f>
        <v>1222050</v>
      </c>
      <c r="E96" s="274">
        <f>SUM(F96,G96,H96,I96)</f>
        <v>444650</v>
      </c>
      <c r="F96" s="510"/>
      <c r="G96" s="274">
        <f>404000+17250+35600-12200</f>
        <v>444650</v>
      </c>
      <c r="H96" s="274"/>
      <c r="I96" s="274"/>
      <c r="J96" s="274"/>
      <c r="K96" s="274"/>
      <c r="L96" s="708"/>
      <c r="M96" s="266"/>
    </row>
    <row r="97" spans="1:13" s="267" customFormat="1" ht="19.5" customHeight="1" thickBot="1">
      <c r="A97" s="271">
        <v>36</v>
      </c>
      <c r="B97" s="272" t="s">
        <v>359</v>
      </c>
      <c r="C97" s="310" t="s">
        <v>320</v>
      </c>
      <c r="D97" s="274">
        <f>300000+G97</f>
        <v>300000</v>
      </c>
      <c r="E97" s="274">
        <f>SUM(F97,G97,H97,I97)</f>
        <v>40000</v>
      </c>
      <c r="F97" s="274"/>
      <c r="G97" s="274"/>
      <c r="H97" s="274">
        <v>40000</v>
      </c>
      <c r="I97" s="274"/>
      <c r="J97" s="274"/>
      <c r="K97" s="274"/>
      <c r="L97" s="708"/>
      <c r="M97" s="266"/>
    </row>
    <row r="98" spans="1:13" s="267" customFormat="1" ht="28.5" customHeight="1" hidden="1" thickBot="1">
      <c r="A98" s="271">
        <v>38</v>
      </c>
      <c r="B98" s="272" t="s">
        <v>463</v>
      </c>
      <c r="C98" s="310">
        <v>2009</v>
      </c>
      <c r="D98" s="274">
        <f>E98</f>
        <v>0</v>
      </c>
      <c r="E98" s="274">
        <f>SUM(F98,G98,H98,I98)</f>
        <v>0</v>
      </c>
      <c r="F98" s="510"/>
      <c r="G98" s="274">
        <v>0</v>
      </c>
      <c r="H98" s="274"/>
      <c r="I98" s="274"/>
      <c r="J98" s="297"/>
      <c r="K98" s="504"/>
      <c r="L98" s="709"/>
      <c r="M98" s="266"/>
    </row>
    <row r="99" spans="1:13" s="267" customFormat="1" ht="22.5" customHeight="1" thickBot="1">
      <c r="A99" s="359"/>
      <c r="B99" s="691" t="s">
        <v>360</v>
      </c>
      <c r="C99" s="692"/>
      <c r="D99" s="360">
        <f>D94+D85+D69+D65+D52+D42+D38+D20+D9</f>
        <v>23648561.96</v>
      </c>
      <c r="E99" s="505">
        <f>E94+E85+E69+E65+E42+E52+E38+E20+E9</f>
        <v>4258016.96</v>
      </c>
      <c r="F99" s="360">
        <f>F94+F85+F69+F65+F52+F42+F38+F20+F9</f>
        <v>0</v>
      </c>
      <c r="G99" s="505">
        <f>G94+G85+G69+G65+G52+G42+G38+G20+G9</f>
        <v>1947836.96</v>
      </c>
      <c r="H99" s="360">
        <f>H94+H85+H69+H65+H52+H42+H38+H20+H9</f>
        <v>1581000</v>
      </c>
      <c r="I99" s="360">
        <f>I94+I85+I69+I65+I52+I42+I38+I20+I9</f>
        <v>740180</v>
      </c>
      <c r="J99" s="360"/>
      <c r="K99" s="360"/>
      <c r="L99" s="357"/>
      <c r="M99" s="266"/>
    </row>
    <row r="100" spans="1:12" s="363" customFormat="1" ht="14.25" customHeight="1">
      <c r="A100" s="361"/>
      <c r="B100" s="247"/>
      <c r="C100" s="247"/>
      <c r="D100" s="248"/>
      <c r="E100" s="248"/>
      <c r="F100" s="247"/>
      <c r="G100" s="247"/>
      <c r="H100" s="248"/>
      <c r="I100" s="248"/>
      <c r="J100" s="247"/>
      <c r="K100" s="247"/>
      <c r="L100" s="362"/>
    </row>
    <row r="101" spans="5:9" ht="18.75" customHeight="1">
      <c r="E101" s="365"/>
      <c r="F101" s="365"/>
      <c r="H101" s="365">
        <f>H103-H99</f>
        <v>96000</v>
      </c>
      <c r="I101" s="365"/>
    </row>
    <row r="102" spans="5:11" ht="18.75" customHeight="1">
      <c r="E102" s="365">
        <v>4088266.96</v>
      </c>
      <c r="H102" s="365">
        <f>4!H21</f>
        <v>2177000</v>
      </c>
      <c r="I102" s="366"/>
      <c r="K102" s="367"/>
    </row>
    <row r="103" spans="5:8" ht="18.75" customHeight="1">
      <c r="E103" s="365">
        <f>E99-E102</f>
        <v>169750</v>
      </c>
      <c r="H103" s="365">
        <f>H102-500000</f>
        <v>1677000</v>
      </c>
    </row>
    <row r="104" ht="18.75" customHeight="1">
      <c r="F104" s="365"/>
    </row>
    <row r="109" ht="18.75" customHeight="1">
      <c r="F109" s="365"/>
    </row>
    <row r="110" ht="18.75" customHeight="1">
      <c r="E110" s="365"/>
    </row>
  </sheetData>
  <mergeCells count="92">
    <mergeCell ref="L88:L98"/>
    <mergeCell ref="K53:K54"/>
    <mergeCell ref="E56:E60"/>
    <mergeCell ref="F79:I79"/>
    <mergeCell ref="L79:L83"/>
    <mergeCell ref="F80:F83"/>
    <mergeCell ref="G80:I80"/>
    <mergeCell ref="G81:G83"/>
    <mergeCell ref="F57:F60"/>
    <mergeCell ref="K58:K60"/>
    <mergeCell ref="A52:C52"/>
    <mergeCell ref="A53:C53"/>
    <mergeCell ref="D79:D83"/>
    <mergeCell ref="D56:D60"/>
    <mergeCell ref="A62:C62"/>
    <mergeCell ref="A56:A60"/>
    <mergeCell ref="B56:B60"/>
    <mergeCell ref="C56:C60"/>
    <mergeCell ref="A50:C50"/>
    <mergeCell ref="A9:C9"/>
    <mergeCell ref="A10:C10"/>
    <mergeCell ref="A20:C20"/>
    <mergeCell ref="A31:A35"/>
    <mergeCell ref="A38:C38"/>
    <mergeCell ref="A39:C39"/>
    <mergeCell ref="A45:C45"/>
    <mergeCell ref="A43:C43"/>
    <mergeCell ref="A42:C42"/>
    <mergeCell ref="D3:D7"/>
    <mergeCell ref="B3:B7"/>
    <mergeCell ref="C3:C7"/>
    <mergeCell ref="F3:I3"/>
    <mergeCell ref="A1:L1"/>
    <mergeCell ref="I5:I7"/>
    <mergeCell ref="L3:L7"/>
    <mergeCell ref="A3:A7"/>
    <mergeCell ref="G4:I4"/>
    <mergeCell ref="E3:E7"/>
    <mergeCell ref="G5:G7"/>
    <mergeCell ref="H5:H7"/>
    <mergeCell ref="F4:F7"/>
    <mergeCell ref="K5:K7"/>
    <mergeCell ref="B99:C99"/>
    <mergeCell ref="A66:C66"/>
    <mergeCell ref="A65:C65"/>
    <mergeCell ref="A86:C86"/>
    <mergeCell ref="A69:C69"/>
    <mergeCell ref="A94:C94"/>
    <mergeCell ref="A95:C95"/>
    <mergeCell ref="A85:C85"/>
    <mergeCell ref="A76:C76"/>
    <mergeCell ref="A70:C70"/>
    <mergeCell ref="A92:C92"/>
    <mergeCell ref="G57:I57"/>
    <mergeCell ref="G58:G60"/>
    <mergeCell ref="H58:H60"/>
    <mergeCell ref="I58:I60"/>
    <mergeCell ref="A72:C72"/>
    <mergeCell ref="A79:A83"/>
    <mergeCell ref="B79:B83"/>
    <mergeCell ref="C79:C83"/>
    <mergeCell ref="A74:C74"/>
    <mergeCell ref="L11:L12"/>
    <mergeCell ref="B31:B35"/>
    <mergeCell ref="C31:C35"/>
    <mergeCell ref="G33:G35"/>
    <mergeCell ref="H33:H35"/>
    <mergeCell ref="A21:C21"/>
    <mergeCell ref="D31:D35"/>
    <mergeCell ref="L13:L17"/>
    <mergeCell ref="G32:I32"/>
    <mergeCell ref="I33:I35"/>
    <mergeCell ref="E31:E35"/>
    <mergeCell ref="F31:I31"/>
    <mergeCell ref="F32:F35"/>
    <mergeCell ref="H81:H83"/>
    <mergeCell ref="I81:I83"/>
    <mergeCell ref="E79:E83"/>
    <mergeCell ref="F56:I56"/>
    <mergeCell ref="K81:K83"/>
    <mergeCell ref="L22:L29"/>
    <mergeCell ref="L46:L51"/>
    <mergeCell ref="L66:L67"/>
    <mergeCell ref="L53:L54"/>
    <mergeCell ref="L31:L35"/>
    <mergeCell ref="K33:K35"/>
    <mergeCell ref="L40:L41"/>
    <mergeCell ref="L86:L87"/>
    <mergeCell ref="L70:L71"/>
    <mergeCell ref="L72:L73"/>
    <mergeCell ref="L74:L75"/>
    <mergeCell ref="L76:L77"/>
  </mergeCells>
  <printOptions/>
  <pageMargins left="0.1968503937007874" right="0.15748031496062992" top="0.7480314960629921" bottom="0.31496062992125984" header="0.11811023622047245" footer="0.11811023622047245"/>
  <pageSetup horizontalDpi="600" verticalDpi="600" orientation="landscape" paperSize="9" scale="85" r:id="rId1"/>
  <headerFooter alignWithMargins="0">
    <oddHeader>&amp;R&amp;"Arial CE,Pogrubiony"Załącznik Nr &amp;A&amp;"Arial CE,Standardowy"
&amp;9do Uchwały Rady Gminy
Miłkowice Nr  XLIII/213/2009
z dnia  6 listopada 2009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3">
      <selection activeCell="G16" sqref="G16"/>
    </sheetView>
  </sheetViews>
  <sheetFormatPr defaultColWidth="9.00390625" defaultRowHeight="12.75"/>
  <cols>
    <col min="1" max="1" width="4.75390625" style="421" bestFit="1" customWidth="1"/>
    <col min="2" max="2" width="25.375" style="421" customWidth="1"/>
    <col min="3" max="3" width="12.00390625" style="421" customWidth="1"/>
    <col min="4" max="4" width="3.875" style="421" customWidth="1"/>
    <col min="5" max="5" width="14.375" style="421" customWidth="1"/>
    <col min="6" max="6" width="14.00390625" style="421" customWidth="1"/>
    <col min="7" max="7" width="14.375" style="421" customWidth="1"/>
    <col min="8" max="8" width="12.00390625" style="421" customWidth="1"/>
    <col min="9" max="16384" width="9.125" style="421" customWidth="1"/>
  </cols>
  <sheetData>
    <row r="1" spans="1:7" ht="20.25" customHeight="1">
      <c r="A1" s="744" t="s">
        <v>400</v>
      </c>
      <c r="B1" s="744"/>
      <c r="C1" s="744"/>
      <c r="D1" s="744"/>
      <c r="E1" s="744"/>
      <c r="F1" s="744"/>
      <c r="G1" s="744"/>
    </row>
    <row r="2" spans="2:7" ht="27" customHeight="1">
      <c r="B2" s="749" t="s">
        <v>401</v>
      </c>
      <c r="C2" s="749"/>
      <c r="D2" s="749"/>
      <c r="E2" s="749"/>
      <c r="F2" s="749"/>
      <c r="G2" s="423"/>
    </row>
    <row r="3" spans="1:7" ht="18" customHeight="1">
      <c r="A3" s="422"/>
      <c r="B3" s="422"/>
      <c r="C3" s="422"/>
      <c r="D3" s="422"/>
      <c r="E3" s="422"/>
      <c r="F3" s="422"/>
      <c r="G3" s="422"/>
    </row>
    <row r="4" spans="1:7" ht="18" customHeight="1">
      <c r="A4" s="724" t="s">
        <v>402</v>
      </c>
      <c r="B4" s="724"/>
      <c r="C4" s="424"/>
      <c r="D4" s="424"/>
      <c r="E4" s="424"/>
      <c r="F4" s="425">
        <f>15356747.25+1!G413</f>
        <v>14265601.879999999</v>
      </c>
      <c r="G4" s="426" t="s">
        <v>403</v>
      </c>
    </row>
    <row r="5" spans="1:7" ht="18" customHeight="1">
      <c r="A5" s="724" t="s">
        <v>404</v>
      </c>
      <c r="B5" s="724"/>
      <c r="C5" s="424"/>
      <c r="D5" s="424"/>
      <c r="E5" s="424"/>
      <c r="F5" s="425">
        <f>18571176.25+2!G536</f>
        <v>17780030.88</v>
      </c>
      <c r="G5" s="426" t="s">
        <v>403</v>
      </c>
    </row>
    <row r="6" spans="1:7" ht="18" customHeight="1">
      <c r="A6" s="724" t="s">
        <v>405</v>
      </c>
      <c r="B6" s="724"/>
      <c r="C6" s="724"/>
      <c r="D6" s="424"/>
      <c r="E6" s="424"/>
      <c r="F6" s="427">
        <f>F4-F5</f>
        <v>-3514429</v>
      </c>
      <c r="G6" s="426" t="s">
        <v>403</v>
      </c>
    </row>
    <row r="7" ht="14.25" customHeight="1">
      <c r="A7" s="428"/>
    </row>
    <row r="8" spans="1:7" ht="14.25" customHeight="1">
      <c r="A8" s="743" t="s">
        <v>406</v>
      </c>
      <c r="B8" s="743"/>
      <c r="C8" s="743"/>
      <c r="D8" s="743"/>
      <c r="E8" s="743"/>
      <c r="F8" s="743"/>
      <c r="G8" s="743"/>
    </row>
    <row r="9" ht="8.25" customHeight="1">
      <c r="G9" s="429"/>
    </row>
    <row r="10" spans="1:7" ht="9.75" customHeight="1">
      <c r="A10" s="745" t="s">
        <v>270</v>
      </c>
      <c r="B10" s="734" t="s">
        <v>7</v>
      </c>
      <c r="C10" s="735"/>
      <c r="D10" s="735"/>
      <c r="E10" s="736"/>
      <c r="F10" s="746" t="s">
        <v>6</v>
      </c>
      <c r="G10" s="746" t="s">
        <v>407</v>
      </c>
    </row>
    <row r="11" spans="1:7" ht="9.75" customHeight="1">
      <c r="A11" s="745"/>
      <c r="B11" s="737"/>
      <c r="C11" s="738"/>
      <c r="D11" s="738"/>
      <c r="E11" s="739"/>
      <c r="F11" s="747"/>
      <c r="G11" s="747"/>
    </row>
    <row r="12" spans="1:7" ht="9.75" customHeight="1">
      <c r="A12" s="745"/>
      <c r="B12" s="740"/>
      <c r="C12" s="741"/>
      <c r="D12" s="741"/>
      <c r="E12" s="742"/>
      <c r="F12" s="748"/>
      <c r="G12" s="748"/>
    </row>
    <row r="13" spans="1:7" s="431" customFormat="1" ht="6.75" customHeight="1">
      <c r="A13" s="430">
        <v>1</v>
      </c>
      <c r="B13" s="718">
        <v>2</v>
      </c>
      <c r="C13" s="719"/>
      <c r="D13" s="719"/>
      <c r="E13" s="720"/>
      <c r="F13" s="430">
        <v>3</v>
      </c>
      <c r="G13" s="430">
        <v>4</v>
      </c>
    </row>
    <row r="14" spans="1:7" ht="18.75" customHeight="1">
      <c r="A14" s="728" t="s">
        <v>408</v>
      </c>
      <c r="B14" s="729"/>
      <c r="C14" s="729"/>
      <c r="D14" s="729"/>
      <c r="E14" s="730"/>
      <c r="F14" s="432"/>
      <c r="G14" s="433">
        <f>SUM(G15:G22)</f>
        <v>4342749</v>
      </c>
    </row>
    <row r="15" spans="1:7" ht="18.75" customHeight="1">
      <c r="A15" s="434" t="s">
        <v>409</v>
      </c>
      <c r="B15" s="721" t="s">
        <v>410</v>
      </c>
      <c r="C15" s="722"/>
      <c r="D15" s="722"/>
      <c r="E15" s="723"/>
      <c r="F15" s="434" t="s">
        <v>411</v>
      </c>
      <c r="G15" s="435">
        <v>1000000</v>
      </c>
    </row>
    <row r="16" spans="1:8" ht="18.75" customHeight="1">
      <c r="A16" s="436" t="s">
        <v>412</v>
      </c>
      <c r="B16" s="712" t="s">
        <v>413</v>
      </c>
      <c r="C16" s="713"/>
      <c r="D16" s="713"/>
      <c r="E16" s="714"/>
      <c r="F16" s="436" t="s">
        <v>411</v>
      </c>
      <c r="G16" s="440">
        <f>85400+91600</f>
        <v>177000</v>
      </c>
      <c r="H16" s="441"/>
    </row>
    <row r="17" spans="1:8" ht="27" customHeight="1">
      <c r="A17" s="436" t="s">
        <v>414</v>
      </c>
      <c r="B17" s="715" t="s">
        <v>415</v>
      </c>
      <c r="C17" s="716"/>
      <c r="D17" s="716"/>
      <c r="E17" s="717"/>
      <c r="F17" s="436" t="s">
        <v>416</v>
      </c>
      <c r="G17" s="440"/>
      <c r="H17" s="441"/>
    </row>
    <row r="18" spans="1:7" ht="18.75" customHeight="1">
      <c r="A18" s="436" t="s">
        <v>417</v>
      </c>
      <c r="B18" s="712" t="s">
        <v>418</v>
      </c>
      <c r="C18" s="713"/>
      <c r="D18" s="713"/>
      <c r="E18" s="714"/>
      <c r="F18" s="436" t="s">
        <v>419</v>
      </c>
      <c r="G18" s="440"/>
    </row>
    <row r="19" spans="1:7" ht="18.75" customHeight="1">
      <c r="A19" s="436" t="s">
        <v>420</v>
      </c>
      <c r="B19" s="712" t="s">
        <v>421</v>
      </c>
      <c r="C19" s="713"/>
      <c r="D19" s="713"/>
      <c r="E19" s="714"/>
      <c r="F19" s="436" t="s">
        <v>422</v>
      </c>
      <c r="G19" s="440"/>
    </row>
    <row r="20" spans="1:7" ht="18.75" customHeight="1">
      <c r="A20" s="436" t="s">
        <v>423</v>
      </c>
      <c r="B20" s="712" t="s">
        <v>424</v>
      </c>
      <c r="C20" s="713"/>
      <c r="D20" s="713"/>
      <c r="E20" s="714"/>
      <c r="F20" s="436" t="s">
        <v>425</v>
      </c>
      <c r="G20" s="440"/>
    </row>
    <row r="21" spans="1:8" ht="18.75" customHeight="1">
      <c r="A21" s="436" t="s">
        <v>426</v>
      </c>
      <c r="B21" s="712" t="s">
        <v>427</v>
      </c>
      <c r="C21" s="713"/>
      <c r="D21" s="713"/>
      <c r="E21" s="714"/>
      <c r="F21" s="436" t="s">
        <v>428</v>
      </c>
      <c r="G21" s="440">
        <v>1000000</v>
      </c>
      <c r="H21" s="441">
        <f>G21+G16+G15</f>
        <v>2177000</v>
      </c>
    </row>
    <row r="22" spans="1:7" ht="18.75" customHeight="1">
      <c r="A22" s="436" t="s">
        <v>429</v>
      </c>
      <c r="B22" s="725" t="s">
        <v>430</v>
      </c>
      <c r="C22" s="726"/>
      <c r="D22" s="726"/>
      <c r="E22" s="727"/>
      <c r="F22" s="442" t="s">
        <v>431</v>
      </c>
      <c r="G22" s="443">
        <f>1000000+600000+277749+288000</f>
        <v>2165749</v>
      </c>
    </row>
    <row r="23" spans="1:8" ht="18.75" customHeight="1">
      <c r="A23" s="728" t="s">
        <v>432</v>
      </c>
      <c r="B23" s="729"/>
      <c r="C23" s="729"/>
      <c r="D23" s="729"/>
      <c r="E23" s="730"/>
      <c r="F23" s="432"/>
      <c r="G23" s="433">
        <f>SUM(G24:G30)</f>
        <v>828320</v>
      </c>
      <c r="H23" s="441">
        <f>G14-G23</f>
        <v>3514429</v>
      </c>
    </row>
    <row r="24" spans="1:8" ht="18.75" customHeight="1">
      <c r="A24" s="434" t="s">
        <v>409</v>
      </c>
      <c r="B24" s="721" t="s">
        <v>433</v>
      </c>
      <c r="C24" s="722"/>
      <c r="D24" s="722"/>
      <c r="E24" s="723"/>
      <c r="F24" s="434" t="s">
        <v>434</v>
      </c>
      <c r="G24" s="435">
        <f>133200+150000</f>
        <v>283200</v>
      </c>
      <c r="H24" s="441"/>
    </row>
    <row r="25" spans="1:8" ht="18.75" customHeight="1">
      <c r="A25" s="436" t="s">
        <v>412</v>
      </c>
      <c r="B25" s="712" t="s">
        <v>435</v>
      </c>
      <c r="C25" s="713"/>
      <c r="D25" s="713"/>
      <c r="E25" s="714"/>
      <c r="F25" s="436" t="s">
        <v>434</v>
      </c>
      <c r="G25" s="440">
        <f>32120+34160+180440+48400</f>
        <v>295120</v>
      </c>
      <c r="H25" s="441"/>
    </row>
    <row r="26" spans="1:8" ht="29.25" customHeight="1">
      <c r="A26" s="436" t="s">
        <v>414</v>
      </c>
      <c r="B26" s="731" t="s">
        <v>436</v>
      </c>
      <c r="C26" s="732"/>
      <c r="D26" s="732"/>
      <c r="E26" s="733"/>
      <c r="F26" s="436" t="s">
        <v>437</v>
      </c>
      <c r="G26" s="440"/>
      <c r="H26" s="441"/>
    </row>
    <row r="27" spans="1:7" ht="18.75" customHeight="1">
      <c r="A27" s="436" t="s">
        <v>417</v>
      </c>
      <c r="B27" s="712" t="s">
        <v>438</v>
      </c>
      <c r="C27" s="713"/>
      <c r="D27" s="713"/>
      <c r="E27" s="714"/>
      <c r="F27" s="436" t="s">
        <v>439</v>
      </c>
      <c r="G27" s="440"/>
    </row>
    <row r="28" spans="1:7" ht="18.75" customHeight="1">
      <c r="A28" s="436" t="s">
        <v>420</v>
      </c>
      <c r="B28" s="712" t="s">
        <v>440</v>
      </c>
      <c r="C28" s="713"/>
      <c r="D28" s="713"/>
      <c r="E28" s="714"/>
      <c r="F28" s="436" t="s">
        <v>441</v>
      </c>
      <c r="G28" s="440"/>
    </row>
    <row r="29" spans="1:7" ht="18.75" customHeight="1">
      <c r="A29" s="436" t="s">
        <v>423</v>
      </c>
      <c r="B29" s="437" t="s">
        <v>442</v>
      </c>
      <c r="C29" s="438"/>
      <c r="D29" s="438"/>
      <c r="E29" s="439"/>
      <c r="F29" s="436" t="s">
        <v>443</v>
      </c>
      <c r="G29" s="440">
        <v>250000</v>
      </c>
    </row>
    <row r="30" spans="1:7" ht="18.75" customHeight="1">
      <c r="A30" s="442" t="s">
        <v>426</v>
      </c>
      <c r="B30" s="725" t="s">
        <v>444</v>
      </c>
      <c r="C30" s="726"/>
      <c r="D30" s="726"/>
      <c r="E30" s="727"/>
      <c r="F30" s="442" t="s">
        <v>445</v>
      </c>
      <c r="G30" s="443"/>
    </row>
    <row r="31" spans="1:7" ht="7.5" customHeight="1">
      <c r="A31" s="444"/>
      <c r="B31" s="445"/>
      <c r="C31" s="445"/>
      <c r="D31" s="445"/>
      <c r="E31" s="445"/>
      <c r="F31" s="445"/>
      <c r="G31" s="445"/>
    </row>
    <row r="32" spans="1:9" ht="12.75">
      <c r="A32" s="446"/>
      <c r="B32" s="447"/>
      <c r="C32" s="447"/>
      <c r="D32" s="447"/>
      <c r="E32" s="447"/>
      <c r="F32" s="447"/>
      <c r="G32" s="447"/>
      <c r="H32" s="448"/>
      <c r="I32" s="448"/>
    </row>
    <row r="33" spans="1:8" ht="18" customHeight="1">
      <c r="A33" s="421" t="s">
        <v>446</v>
      </c>
      <c r="B33" s="449"/>
      <c r="C33" s="450">
        <f>F4</f>
        <v>14265601.879999999</v>
      </c>
      <c r="D33" s="451"/>
      <c r="E33" s="421" t="s">
        <v>447</v>
      </c>
      <c r="G33" s="452">
        <f>F5</f>
        <v>17780030.88</v>
      </c>
      <c r="H33" s="453"/>
    </row>
    <row r="34" spans="1:7" ht="18" customHeight="1">
      <c r="A34" s="454" t="s">
        <v>448</v>
      </c>
      <c r="B34" s="454"/>
      <c r="C34" s="455">
        <f>G14</f>
        <v>4342749</v>
      </c>
      <c r="D34" s="456"/>
      <c r="E34" s="454" t="s">
        <v>449</v>
      </c>
      <c r="F34" s="454"/>
      <c r="G34" s="457">
        <f>G23</f>
        <v>828320</v>
      </c>
    </row>
    <row r="35" spans="1:8" ht="18" customHeight="1">
      <c r="A35" s="421" t="s">
        <v>450</v>
      </c>
      <c r="C35" s="458">
        <f>C33+C34</f>
        <v>18608350.88</v>
      </c>
      <c r="D35" s="459"/>
      <c r="E35" s="421" t="s">
        <v>450</v>
      </c>
      <c r="G35" s="452">
        <f>G33+G34</f>
        <v>18608350.88</v>
      </c>
      <c r="H35" s="441">
        <f>C35-G35</f>
        <v>0</v>
      </c>
    </row>
  </sheetData>
  <mergeCells count="27"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B21:E21"/>
    <mergeCell ref="B17:E17"/>
    <mergeCell ref="B16:E16"/>
    <mergeCell ref="B13:E13"/>
    <mergeCell ref="B18:E18"/>
    <mergeCell ref="B15:E15"/>
    <mergeCell ref="B20:E20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XLIII/213/2009            
z dnia 6 listopada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14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7.25390625" style="421" customWidth="1"/>
    <col min="2" max="2" width="9.00390625" style="421" customWidth="1"/>
    <col min="3" max="3" width="31.25390625" style="421" customWidth="1"/>
    <col min="4" max="4" width="10.875" style="421" customWidth="1"/>
    <col min="5" max="5" width="10.25390625" style="421" customWidth="1"/>
    <col min="6" max="6" width="10.875" style="421" customWidth="1"/>
    <col min="7" max="7" width="15.75390625" style="0" customWidth="1"/>
    <col min="8" max="8" width="10.375" style="0" customWidth="1"/>
    <col min="9" max="9" width="11.75390625" style="0" customWidth="1"/>
    <col min="79" max="16384" width="9.125" style="421" customWidth="1"/>
  </cols>
  <sheetData>
    <row r="1" spans="1:9" ht="45" customHeight="1">
      <c r="A1" s="753" t="s">
        <v>518</v>
      </c>
      <c r="B1" s="753"/>
      <c r="C1" s="753"/>
      <c r="D1" s="753"/>
      <c r="E1" s="753"/>
      <c r="F1" s="753"/>
      <c r="G1" s="753"/>
      <c r="H1" s="753"/>
      <c r="I1" s="753"/>
    </row>
    <row r="3" ht="12.75">
      <c r="I3" s="543" t="s">
        <v>269</v>
      </c>
    </row>
    <row r="4" spans="1:78" ht="20.25" customHeight="1">
      <c r="A4" s="745" t="s">
        <v>4</v>
      </c>
      <c r="B4" s="754" t="s">
        <v>5</v>
      </c>
      <c r="C4" s="754" t="s">
        <v>509</v>
      </c>
      <c r="D4" s="757" t="s">
        <v>510</v>
      </c>
      <c r="E4" s="757" t="s">
        <v>511</v>
      </c>
      <c r="F4" s="757" t="s">
        <v>512</v>
      </c>
      <c r="G4" s="757"/>
      <c r="H4" s="757"/>
      <c r="I4" s="757"/>
      <c r="BW4" s="421"/>
      <c r="BX4" s="421"/>
      <c r="BY4" s="421"/>
      <c r="BZ4" s="421"/>
    </row>
    <row r="5" spans="1:78" ht="18" customHeight="1">
      <c r="A5" s="745"/>
      <c r="B5" s="755"/>
      <c r="C5" s="755"/>
      <c r="D5" s="745"/>
      <c r="E5" s="757"/>
      <c r="F5" s="757" t="s">
        <v>513</v>
      </c>
      <c r="G5" s="757"/>
      <c r="H5" s="757"/>
      <c r="I5" s="757" t="s">
        <v>514</v>
      </c>
      <c r="BW5" s="421"/>
      <c r="BX5" s="421"/>
      <c r="BY5" s="421"/>
      <c r="BZ5" s="421"/>
    </row>
    <row r="6" spans="1:78" ht="69" customHeight="1">
      <c r="A6" s="745"/>
      <c r="B6" s="756"/>
      <c r="C6" s="756"/>
      <c r="D6" s="745"/>
      <c r="E6" s="757"/>
      <c r="F6" s="757"/>
      <c r="G6" s="544" t="s">
        <v>229</v>
      </c>
      <c r="H6" s="544" t="s">
        <v>515</v>
      </c>
      <c r="I6" s="757"/>
      <c r="BW6" s="421"/>
      <c r="BX6" s="421"/>
      <c r="BY6" s="421"/>
      <c r="BZ6" s="421"/>
    </row>
    <row r="7" spans="1:78" ht="8.25" customHeight="1">
      <c r="A7" s="545">
        <v>1</v>
      </c>
      <c r="B7" s="545">
        <v>2</v>
      </c>
      <c r="C7" s="545">
        <v>3</v>
      </c>
      <c r="D7" s="545">
        <v>4</v>
      </c>
      <c r="E7" s="545">
        <v>5</v>
      </c>
      <c r="F7" s="545">
        <v>6</v>
      </c>
      <c r="G7" s="545">
        <v>7</v>
      </c>
      <c r="H7" s="545">
        <v>8</v>
      </c>
      <c r="I7" s="545">
        <v>9</v>
      </c>
      <c r="BW7" s="421"/>
      <c r="BX7" s="421"/>
      <c r="BY7" s="421"/>
      <c r="BZ7" s="421"/>
    </row>
    <row r="8" spans="1:78" ht="24.75" customHeight="1">
      <c r="A8" s="750" t="s">
        <v>516</v>
      </c>
      <c r="B8" s="751"/>
      <c r="C8" s="752"/>
      <c r="D8" s="549">
        <f>SUM(D9)</f>
        <v>67567.63</v>
      </c>
      <c r="E8" s="550"/>
      <c r="F8" s="550"/>
      <c r="G8" s="550"/>
      <c r="H8" s="550"/>
      <c r="I8" s="550"/>
      <c r="BW8" s="421"/>
      <c r="BX8" s="421"/>
      <c r="BY8" s="421"/>
      <c r="BZ8" s="421"/>
    </row>
    <row r="9" spans="1:78" ht="51">
      <c r="A9" s="546">
        <v>756</v>
      </c>
      <c r="B9" s="546">
        <v>75618</v>
      </c>
      <c r="C9" s="547" t="s">
        <v>154</v>
      </c>
      <c r="D9" s="550">
        <f>65000+2567.63</f>
        <v>67567.63</v>
      </c>
      <c r="E9" s="550"/>
      <c r="F9" s="550"/>
      <c r="G9" s="550"/>
      <c r="H9" s="550"/>
      <c r="I9" s="550"/>
      <c r="BW9" s="421"/>
      <c r="BX9" s="421"/>
      <c r="BY9" s="421"/>
      <c r="BZ9" s="421"/>
    </row>
    <row r="10" spans="1:78" ht="24.75" customHeight="1">
      <c r="A10" s="750" t="s">
        <v>517</v>
      </c>
      <c r="B10" s="751"/>
      <c r="C10" s="752"/>
      <c r="D10" s="549"/>
      <c r="E10" s="551">
        <f>SUM(E11:E11)</f>
        <v>67567.63</v>
      </c>
      <c r="F10" s="551">
        <f>SUM(F11:F11)</f>
        <v>67567.63</v>
      </c>
      <c r="G10" s="551">
        <f>SUM(G11:G11)</f>
        <v>13727.630000000001</v>
      </c>
      <c r="H10" s="551">
        <f>SUM(H11:H11)</f>
        <v>30000</v>
      </c>
      <c r="I10" s="551">
        <f>SUM(I11:I11)</f>
        <v>0</v>
      </c>
      <c r="BW10" s="421"/>
      <c r="BX10" s="421"/>
      <c r="BY10" s="421"/>
      <c r="BZ10" s="421"/>
    </row>
    <row r="11" spans="1:78" ht="31.5" customHeight="1">
      <c r="A11" s="546">
        <v>851</v>
      </c>
      <c r="B11" s="546">
        <v>85154</v>
      </c>
      <c r="C11" s="552" t="s">
        <v>194</v>
      </c>
      <c r="D11" s="550"/>
      <c r="E11" s="550">
        <f>F11+I11</f>
        <v>67567.63</v>
      </c>
      <c r="F11" s="550">
        <f>65000+2567.63</f>
        <v>67567.63</v>
      </c>
      <c r="G11" s="550">
        <f>11160+2567.63</f>
        <v>13727.630000000001</v>
      </c>
      <c r="H11" s="550">
        <f>4500+13500+12000</f>
        <v>30000</v>
      </c>
      <c r="I11" s="550"/>
      <c r="BW11" s="421"/>
      <c r="BX11" s="421"/>
      <c r="BY11" s="421"/>
      <c r="BZ11" s="421"/>
    </row>
    <row r="14" spans="1:2" ht="12.75">
      <c r="A14" s="548"/>
      <c r="B14" s="449" t="s">
        <v>226</v>
      </c>
    </row>
  </sheetData>
  <mergeCells count="12">
    <mergeCell ref="G5:H5"/>
    <mergeCell ref="I5:I6"/>
    <mergeCell ref="A10:C10"/>
    <mergeCell ref="A8:C8"/>
    <mergeCell ref="A1:I1"/>
    <mergeCell ref="A4:A6"/>
    <mergeCell ref="B4:B6"/>
    <mergeCell ref="C4:C6"/>
    <mergeCell ref="D4:D6"/>
    <mergeCell ref="E4:E6"/>
    <mergeCell ref="F4:I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Miłkowice Nr XLIII/231/2009
z dnia 6 listopada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2009-11-09T11:23:22Z</cp:lastPrinted>
  <dcterms:created xsi:type="dcterms:W3CDTF">2008-02-21T12:21:20Z</dcterms:created>
  <dcterms:modified xsi:type="dcterms:W3CDTF">2009-11-09T11:23:23Z</dcterms:modified>
  <cp:category/>
  <cp:version/>
  <cp:contentType/>
  <cp:contentStatus/>
</cp:coreProperties>
</file>