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'1'!$A$1:$F$440</definedName>
    <definedName name="_xlnm.Print_Area" localSheetId="1">'2'!$A$1:$F$617</definedName>
    <definedName name="_xlnm.Print_Area" localSheetId="2">'3'!$A$1:$L$83</definedName>
    <definedName name="_xlnm.Print_Area" localSheetId="3">'4'!$A$1:$G$35</definedName>
    <definedName name="_xlnm.Print_Area" localSheetId="4">'5'!$A$1:$I$266</definedName>
    <definedName name="_xlnm.Print_Area" localSheetId="5">'6'!$A$1:$G$41</definedName>
    <definedName name="_xlnm.Print_Area" localSheetId="6">'7'!$A$1:$G$53</definedName>
  </definedNames>
  <calcPr fullCalcOnLoad="1"/>
</workbook>
</file>

<file path=xl/sharedStrings.xml><?xml version="1.0" encoding="utf-8"?>
<sst xmlns="http://schemas.openxmlformats.org/spreadsheetml/2006/main" count="2438" uniqueCount="701">
  <si>
    <t>Remont dróg osiedlowych w Miłkowicach</t>
  </si>
  <si>
    <t>Remont dróg gminnych w Rzeszotarach</t>
  </si>
  <si>
    <t>Remont drogi gminnej nr 004472D w Ulesiu - droga do obwodnicy Nr 3 - 1045m</t>
  </si>
  <si>
    <t>Remont drogi w Siedliskach wraz z infrastrukturą towarzyszącą</t>
  </si>
  <si>
    <t>2008-2011</t>
  </si>
  <si>
    <t>Budowa drogi asfaltowej Grzymalinie na odcinku Grzymalin-Głuchowice 2000m</t>
  </si>
  <si>
    <t>Budowa dróg asfaltowych w Jakuszowie</t>
  </si>
  <si>
    <t>Budowa drogi asfaltowej na odcinku Miłkowice - Grzymalin: - 700 m</t>
  </si>
  <si>
    <t>Budowa drogi asfaltowej w Lipcach: - 400 m</t>
  </si>
  <si>
    <t>Budowa drogi asfaltowej w Gniewomirowicach: - 500 m</t>
  </si>
  <si>
    <t>Remont drogi asfaltowej na odcinku Miłkowice-Grzymalin: 700m</t>
  </si>
  <si>
    <t>Budowa dróg osiedlowych w Gniewomirowicach</t>
  </si>
  <si>
    <t>2010-2014</t>
  </si>
  <si>
    <t>Budowa ścieżek rowerowych na terenie gminy - około 10 km</t>
  </si>
  <si>
    <t>Remont chodników w Miłkowicach (kontynuacja)</t>
  </si>
  <si>
    <t>Modernizacja placu targowego w Miłkowicach</t>
  </si>
  <si>
    <t>Ochrona środowiska</t>
  </si>
  <si>
    <t>Budowa kotłowni ekologicznej dla kompleksu budynków publicznych w Miłkowicach</t>
  </si>
  <si>
    <t>Zakup pojemników niezbędnych do prowadzenia selektywnej zbiórki odpadów na terenie Gminy Miłkowice wraz z belownicą</t>
  </si>
  <si>
    <t>Gazyfikacja</t>
  </si>
  <si>
    <t>Gazyfikacja gminy - I etap (Miłkowice, Siedliska, Jezierzany, Jakuszów, Patnówek, Rzeszotary)</t>
  </si>
  <si>
    <t>Gazyfikacja gminy - II etap (Bobrów, Dobrzejów, Głuchowice, Kochlice, Grzymalin, Gniewomirowice, Ulesie, Lipce, Studnica, Goslinów)</t>
  </si>
  <si>
    <t>Remont budynku Biblioteki Publicznej w Miłkowicach</t>
  </si>
  <si>
    <t>GOKiS w Miłkowicach</t>
  </si>
  <si>
    <t>Przebudowa i nadbudowa budynku świetlicy i remizy strażackiej  w Grzymalinie</t>
  </si>
  <si>
    <t>Budowa sieci kanalizacji sanitarnej wraz z przyłączami na terenie gminy Miłkowice dla miejscowości Ulesie i Lipce</t>
  </si>
  <si>
    <t>Budowa schroniska dla bezdomnych zwierząt</t>
  </si>
  <si>
    <t>Starostwo Powiatowe w Lubinie</t>
  </si>
  <si>
    <t>Budowa chodnika z kanalizacją deszczową w miejscowości Miłkowice w ciągu drogi powiatowej nr 2210D na odcinku od km 5+415 do 5+970</t>
  </si>
  <si>
    <t>Montaż kominka ogrzewającego świetlicę w Ulesiu</t>
  </si>
  <si>
    <t>GOKiS M-ce</t>
  </si>
  <si>
    <t>Dodatki mieszkaniowe</t>
  </si>
  <si>
    <t>Wydatki bieżące (świadczenia na rzecz os.fiz.)</t>
  </si>
  <si>
    <t>dotacja celowa na inwestycję dla GOKiS</t>
  </si>
  <si>
    <t>PLAN PRZYCHODÓW I WYDATKÓW RACHUNKU DOCHODÓW WŁASNYCH</t>
  </si>
  <si>
    <t>PLACÓWEK OŚWIATOWYCH W GMINIE MIŁKOWICE</t>
  </si>
  <si>
    <t>NA ROK 2010</t>
  </si>
  <si>
    <t>DZIAŁ</t>
  </si>
  <si>
    <t>ROZDZIAŁ</t>
  </si>
  <si>
    <t>WYSZCZEGÓLNIENIE</t>
  </si>
  <si>
    <t>BO</t>
  </si>
  <si>
    <t>DOCHODY</t>
  </si>
  <si>
    <t>WYDATKI</t>
  </si>
  <si>
    <t>BZ</t>
  </si>
  <si>
    <t>801</t>
  </si>
  <si>
    <t>Oświata i wychowanie</t>
  </si>
  <si>
    <t>80101</t>
  </si>
  <si>
    <t>0750 - dochody z najmu</t>
  </si>
  <si>
    <t>0960 - otrzymane darowizny</t>
  </si>
  <si>
    <t>0970 - pozostałe dochody (dożywianie)</t>
  </si>
  <si>
    <t>Szkolno-Gimnazjalny Zespół Szkół w Miłkowicach</t>
  </si>
  <si>
    <t>Razem 80101:</t>
  </si>
  <si>
    <t>80110</t>
  </si>
  <si>
    <t>4210 - zakup materiałów i wyposażenia</t>
  </si>
  <si>
    <t>4220 - zakup artykułów żywnościowych</t>
  </si>
  <si>
    <t>4240 - zakup pomocy dydakt., książek</t>
  </si>
  <si>
    <t>4300 - zakup pozostałych usług</t>
  </si>
  <si>
    <t>4430 - różne opłaty i składki</t>
  </si>
  <si>
    <t>4170 - wynagrodzenia bezosobowe</t>
  </si>
  <si>
    <t>4110 - składki na ubezpieczenia społeczne</t>
  </si>
  <si>
    <t>świadczenia na rzecz osób fiycznych, z tego:</t>
  </si>
  <si>
    <t>pozostałe wydatki bieżące , z tego:</t>
  </si>
  <si>
    <t>wynagrodzenia i pochodne, z tego:</t>
  </si>
  <si>
    <t xml:space="preserve">Modernizacja sieci kanalizacyjnej </t>
  </si>
  <si>
    <t>Modernizacja sieci wodociągowej</t>
  </si>
  <si>
    <t>dotacja przdmiotowa dla GZGK do ścieków</t>
  </si>
  <si>
    <t>Montaż kominka w świetlicy w Ulesiu (dotacja inwestycyjna</t>
  </si>
  <si>
    <t>4120 - składki na Fundusz Pracy</t>
  </si>
  <si>
    <t>4740 - zakup materiałów papierniczych</t>
  </si>
  <si>
    <t>4750 - zakup akcesoriów komputerowych</t>
  </si>
  <si>
    <t>OGÓŁEM</t>
  </si>
  <si>
    <t>BO + Dochody</t>
  </si>
  <si>
    <t>BZ + Wydatki</t>
  </si>
  <si>
    <t>Wykaz dotacji udzielanych z budżetu Gminy Miłkowice w roku 2010</t>
  </si>
  <si>
    <t>Wyszczególnienie</t>
  </si>
  <si>
    <t>Nazwa dotowanego</t>
  </si>
  <si>
    <t>Zakres</t>
  </si>
  <si>
    <t>Kwota dotacji</t>
  </si>
  <si>
    <t xml:space="preserve">  I. Jednostki sektora finansów publicznych</t>
  </si>
  <si>
    <t xml:space="preserve">  I.1.  Dotacje przedmiotowe </t>
  </si>
  <si>
    <t>Gminny Zakład Gospodarki komunalnej w Miłkowicach</t>
  </si>
  <si>
    <t>dotacja do 1 mieszkańca gminy do wywozu odpadów segregowanych i utrzymania składowiska odpadów</t>
  </si>
  <si>
    <t xml:space="preserve">  I.2. Dotacje podmiotowe </t>
  </si>
  <si>
    <t>Pozostała działalność (pomoc społeczna)</t>
  </si>
  <si>
    <t>Gminny Ośrodek Kultury i Sportu w Miłkowicach</t>
  </si>
  <si>
    <t>prowadzenie Edukacyjnego Centrum Informacyjnego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</si>
  <si>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</si>
  <si>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</si>
  <si>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</si>
  <si>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</si>
  <si>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</si>
  <si>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I.3. Dotacje celowe</t>
  </si>
  <si>
    <t>na realizację programów profilaktyki rozwiązywania problemów alkoholowych</t>
  </si>
  <si>
    <t>600</t>
  </si>
  <si>
    <t>60014</t>
  </si>
  <si>
    <t>900</t>
  </si>
  <si>
    <t>90002</t>
  </si>
  <si>
    <t xml:space="preserve">  II. Jednostki spoza sektora finansów publicznych</t>
  </si>
  <si>
    <t xml:space="preserve">  II.1. Dotacje podmiotowe </t>
  </si>
  <si>
    <t>Przedszkole Niepubliczne "Słoneczko" w Miłkowicach</t>
  </si>
  <si>
    <t xml:space="preserve">na koszty utrzymania dzieci uczęszczających do przedszkola </t>
  </si>
  <si>
    <t xml:space="preserve">  II.2. Dotacje celowe</t>
  </si>
  <si>
    <t>Parafia Rzymsko-Katolicka w Miłkowicach</t>
  </si>
  <si>
    <t>na dofinansowanie prac remontowych przy zabytkach</t>
  </si>
  <si>
    <t>X</t>
  </si>
  <si>
    <t>Klub Sportowy "VICTORIA" Rzeszotary</t>
  </si>
  <si>
    <t>upowszechnianie kultury fizycznej sportu na terenie gminy Miłkowice</t>
  </si>
  <si>
    <t>Ludowy Klub Sportowy "Czarni" Miłkowice</t>
  </si>
  <si>
    <t>Ludowy Zespół Sportowy "Dąb-Stowarzyszenie" Siedliska</t>
  </si>
  <si>
    <t>Klub Brydża Sportowego w Miłkowicach</t>
  </si>
  <si>
    <t>Klub Sportowy "ISKRA" Kochlice</t>
  </si>
  <si>
    <t>Ogółem dotacje udzielone z budżetu Gminy Miłkowice</t>
  </si>
  <si>
    <r>
      <t xml:space="preserve">dotacja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wody</t>
    </r>
  </si>
  <si>
    <r>
      <t xml:space="preserve">dotacja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</si>
  <si>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administrowanej powierzchni cmentarnej</t>
    </r>
  </si>
  <si>
    <r>
      <t>Modernizacja sieci wodociągowej na terenie Gminy Miłkowice (</t>
    </r>
    <r>
      <rPr>
        <i/>
        <sz val="10"/>
        <rFont val="Arial CE"/>
        <family val="0"/>
      </rPr>
      <t>dotacja inwestycyjna)</t>
    </r>
  </si>
  <si>
    <r>
      <t xml:space="preserve">Modernizacja sieci kanalizacyjnej na terenie Gminy Miłkowice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</si>
  <si>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r>
      <t xml:space="preserve">Budowa sieci wodociągowej dla Kochlic i Głuchowic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</si>
  <si>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r>
      <t xml:space="preserve">Rozbudowa sieci wodociągowej dla Kochlic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</si>
  <si>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r>
      <t>Budowa chodnika z kanalizacją deszczową w miejscowości Miłkowice w ciągu drogi powiatowej nr 2210 D na odcinku od km 5+415 do km 5+970 (</t>
    </r>
    <r>
      <rPr>
        <i/>
        <sz val="10"/>
        <rFont val="Arial CE"/>
        <family val="0"/>
      </rPr>
      <t>dotacja inwestycyjna)</t>
    </r>
  </si>
  <si>
    <r>
      <t>Zakup pojemników do selektywnej zbiórki odpadów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</si>
  <si>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t>6050 - wydatki inwestycyjne jedn.budż.</t>
  </si>
  <si>
    <t>świadczenia na rzecz osób fiycznych</t>
  </si>
  <si>
    <t>Cmentarze</t>
  </si>
  <si>
    <t>dotacja dla GZGK do wywozu odpadów segregowanych i utrzymania składowiska odpadów</t>
  </si>
  <si>
    <t>dotacja dla GZGK do cmentarzy</t>
  </si>
  <si>
    <t>2010 rok</t>
  </si>
  <si>
    <t>2011 rok</t>
  </si>
  <si>
    <t>2012 rok</t>
  </si>
  <si>
    <t>2011-2012</t>
  </si>
  <si>
    <t>2007-2013</t>
  </si>
  <si>
    <t>2011-2013</t>
  </si>
  <si>
    <t>2007-2012</t>
  </si>
  <si>
    <t>2009-2012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</si>
  <si>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</si>
  <si>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</si>
  <si>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</si>
  <si>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</si>
  <si>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</si>
  <si>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</si>
  <si>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</si>
  <si>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</si>
  <si>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</si>
  <si>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</si>
  <si>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</si>
  <si>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</si>
  <si>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</si>
  <si>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</si>
  <si>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</si>
  <si>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</si>
  <si>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</si>
  <si>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</si>
  <si>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</si>
  <si>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</si>
  <si>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</si>
  <si>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</si>
  <si>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</si>
  <si>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</si>
  <si>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</si>
  <si>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</si>
  <si>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</si>
  <si>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</si>
  <si>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</si>
  <si>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</si>
  <si>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</si>
  <si>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</si>
  <si>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</si>
  <si>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</si>
  <si>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</si>
  <si>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</si>
  <si>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</si>
  <si>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</si>
  <si>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</si>
  <si>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</si>
  <si>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</si>
  <si>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</si>
  <si>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</si>
  <si>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</si>
  <si>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</si>
  <si>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</si>
  <si>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</si>
  <si>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</si>
  <si>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</si>
  <si>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</si>
  <si>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</si>
  <si>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</si>
  <si>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</si>
  <si>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</si>
  <si>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</si>
  <si>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</si>
  <si>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</si>
  <si>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</si>
  <si>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</si>
  <si>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</si>
  <si>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</si>
  <si>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</si>
  <si>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</si>
  <si>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</si>
  <si>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</si>
  <si>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</si>
  <si>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</si>
  <si>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</si>
  <si>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</si>
  <si>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</si>
  <si>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</si>
  <si>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</si>
  <si>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</si>
  <si>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</si>
  <si>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</si>
  <si>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</si>
  <si>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</si>
  <si>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</si>
  <si>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</si>
  <si>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</si>
  <si>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</si>
  <si>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</si>
  <si>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</si>
  <si>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</si>
  <si>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</si>
  <si>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</si>
  <si>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</si>
  <si>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</si>
  <si>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</si>
  <si>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</si>
  <si>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</si>
  <si>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</si>
  <si>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</si>
  <si>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</si>
  <si>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</si>
  <si>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</si>
  <si>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</si>
  <si>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</si>
  <si>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</si>
  <si>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</si>
  <si>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</si>
  <si>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</si>
  <si>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</si>
  <si>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</si>
  <si>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</si>
  <si>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</si>
  <si>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</si>
  <si>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</si>
  <si>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</si>
  <si>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</si>
  <si>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</si>
  <si>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</si>
  <si>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</si>
  <si>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</si>
  <si>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</si>
  <si>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</si>
  <si>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</si>
  <si>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</si>
  <si>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</si>
  <si>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</si>
  <si>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</si>
  <si>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</si>
  <si>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</si>
  <si>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</si>
  <si>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</si>
  <si>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</si>
  <si>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</si>
  <si>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</si>
  <si>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</si>
  <si>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</si>
  <si>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</si>
  <si>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</si>
  <si>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</si>
  <si>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</si>
  <si>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2920</t>
  </si>
  <si>
    <t>Subwencje ogólne z budżetu państwa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</si>
  <si>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</si>
  <si>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</si>
  <si>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</si>
  <si>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</si>
  <si>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</si>
  <si>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</si>
  <si>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</si>
  <si>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</si>
  <si>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</si>
  <si>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</si>
  <si>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</si>
  <si>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</si>
  <si>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</si>
  <si>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</si>
  <si>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</si>
  <si>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</si>
  <si>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</si>
  <si>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</si>
  <si>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</si>
  <si>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</si>
  <si>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</si>
  <si>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</si>
  <si>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</si>
  <si>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</si>
  <si>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</si>
  <si>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</si>
  <si>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</si>
  <si>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</si>
  <si>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</si>
  <si>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</si>
  <si>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</si>
  <si>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</si>
  <si>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</si>
  <si>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</si>
  <si>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</si>
  <si>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</si>
  <si>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</si>
  <si>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</si>
  <si>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</si>
  <si>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</si>
  <si>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</si>
  <si>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</si>
  <si>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</si>
  <si>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</si>
  <si>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</si>
  <si>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</si>
  <si>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</si>
  <si>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</si>
  <si>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</si>
  <si>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</si>
  <si>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</si>
  <si>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Wydatki majątkowe, w tym:</t>
  </si>
  <si>
    <t>Wydatki bieżące, w tym:</t>
  </si>
  <si>
    <t>wynagrodzenia i pochodne od wynagrodzeń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</si>
  <si>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</si>
  <si>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</si>
  <si>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</si>
  <si>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</si>
  <si>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</si>
  <si>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</si>
  <si>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 xml:space="preserve">Wydatki bieżące </t>
  </si>
  <si>
    <t>Wydatki majątkowe</t>
  </si>
  <si>
    <t>Wydatki bieżące</t>
  </si>
  <si>
    <t>Obiekty sportowe</t>
  </si>
  <si>
    <t>Stypendia dla uczniów</t>
  </si>
  <si>
    <t>Inne fromy pomocy dla uczniów</t>
  </si>
  <si>
    <t>4700</t>
  </si>
  <si>
    <t>Szkolenia pracowników niebędących członkami korpusu służby cywilnej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</si>
  <si>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</si>
  <si>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</si>
  <si>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</si>
  <si>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</si>
  <si>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</si>
  <si>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</si>
  <si>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</si>
  <si>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</si>
  <si>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</si>
  <si>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wpłaty na fundusz celowy Policji</t>
  </si>
  <si>
    <t>zakup materiałów i wyposażenia</t>
  </si>
  <si>
    <t>koszty dowozu uczniów do szkół</t>
  </si>
  <si>
    <t>pozostałe wydatki bieżące (zakupy)</t>
  </si>
  <si>
    <t xml:space="preserve">Wykup gruntów, na których posadowione są przepompownie ścieków 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</si>
  <si>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</si>
  <si>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</si>
  <si>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Budowa zespołu boisk i urządzeń sportowych z modułowym systemowym budynkiem zaplecza boisk ORLIK 2012 w Miłkowicach</t>
  </si>
  <si>
    <t>Dotacja podmiotowa z dla GOKiS na sport</t>
  </si>
  <si>
    <t>remonty dróg gminnych</t>
  </si>
  <si>
    <t>zakupy materiałów do remontu dróg</t>
  </si>
  <si>
    <t xml:space="preserve">Zwiększenie </t>
  </si>
  <si>
    <t xml:space="preserve">Zmniejszenie </t>
  </si>
  <si>
    <t>energia,woda</t>
  </si>
  <si>
    <t>Budowa kanalizacji sanitarnej Pątnówek-Jakuszów</t>
  </si>
  <si>
    <t>zakup usług pozostałych, szkolenia</t>
  </si>
  <si>
    <t>środki na zryczałtowane diety członków komisji wyborczych z Krajowego Biura Wyborczego, zgodnie z pismem nr DLG-980-9/09 z dnia 1 czerwca 2009 roku.</t>
  </si>
  <si>
    <t>Usuwanie skutków klęsk żywiołowych</t>
  </si>
  <si>
    <t>Wydatki bieżące (zadanie zlecone)</t>
  </si>
  <si>
    <t>warsztaty "Planowanie w procesie odnowy wsi" dla Goślinowa i Głuchowic</t>
  </si>
  <si>
    <t xml:space="preserve"> Urząd Gminy Miłkowice</t>
  </si>
  <si>
    <t xml:space="preserve">Szkolno-Gimnazjalny Zespół Szkół </t>
  </si>
  <si>
    <t>Zakup sprzętu do utrzymania boiska</t>
  </si>
  <si>
    <t>na naprawę uszkodzonego dachu budynku Gimnazjum wskutek huraganu</t>
  </si>
  <si>
    <t>zmniejszenie dotacji z Dolnośląskiego Urzędu Wojewódzkiego, zgodnie z pismem FB.I.MJ.3011-175/09 z dnia 21 sierpnia 2009 roku.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</si>
  <si>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</si>
  <si>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</si>
  <si>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</si>
  <si>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Zakup traktorka do pielęgnacji sztucznej trawy na boisku ORLIK 2012</t>
  </si>
  <si>
    <t xml:space="preserve">Odsetki od samorządowych papierów wartościowych </t>
  </si>
  <si>
    <t>odsetki od obligacji komunalnych</t>
  </si>
  <si>
    <t>dotacja z Dolnośląskiego Urzędu Wojewódzkiego na pomoc poszkodowanym w wyniku nawałnicy-zgodnie z pismem FB.I.MJ.3011-187/09 z dnia 03.09.2009</t>
  </si>
  <si>
    <t>dotacja dla Gminy Chojnów</t>
  </si>
  <si>
    <t>wydatki inwestycyjne UG</t>
  </si>
  <si>
    <t>Rozbudowa kanalizacji sanitarnej w Dobrzejowie (dotacja dla GZGK Miłkowice)</t>
  </si>
  <si>
    <t>Utworzenie Centrum Edukacyjno-Kulturalnego Ulesie</t>
  </si>
  <si>
    <t>dotacja dla GOZ na podwyższenie kwalifikacji personelu medycznego</t>
  </si>
  <si>
    <t xml:space="preserve">Budowa wodociągu tranzytowego Niedźwiedzice-Miłkowice </t>
  </si>
  <si>
    <t>wynagrodzenia i pochodne</t>
  </si>
  <si>
    <t>Wybory do rad gmin, rad powiatów i sejmików województw, wybory wójtów, burmistrzów i prezydentów miast oraz referenda gminne, powiatowe i wojewódzkie</t>
  </si>
  <si>
    <t>Remont i modernizacja remizy OSP Grzymalin</t>
  </si>
  <si>
    <r>
      <t>Wydatki bieżące (</t>
    </r>
    <r>
      <rPr>
        <i/>
        <sz val="10"/>
        <rFont val="Arial"/>
        <family val="2"/>
      </rPr>
      <t>referendum gminne)</t>
    </r>
  </si>
  <si>
    <t>Szkoła Podstawowa w Rzeszotarach</t>
  </si>
  <si>
    <t>utrzymanie dróg gminnych</t>
  </si>
  <si>
    <t>dotacja z Dolnośląskiego Urzędu Wojewódzkiego na zwrot podatku akcyzowego rolnikom zgodnie z pismem FB.I.KS.3050-104/09 z dnia 26.10.2009r.</t>
  </si>
  <si>
    <t>dotacja do przedszkola w Miłkowicach</t>
  </si>
  <si>
    <t>Remont dróg dróg osiedlowych w Miłkowicach</t>
  </si>
  <si>
    <t>zimowe utrzymanie dróg powiatowych</t>
  </si>
  <si>
    <t>ZMIANA PLANU WYDATKÓW GMINY MIŁKOWICE NA ROK 2010</t>
  </si>
  <si>
    <t>dotacja dla UM Lubin na przedszkole</t>
  </si>
  <si>
    <t>wynagrodzenia</t>
  </si>
  <si>
    <t>Lp.</t>
  </si>
  <si>
    <t>w złotych</t>
  </si>
  <si>
    <t>środki na program "Pomoc państwa w zakresie dożywiania" z Dolnośląskiego Urzędu Wojewódzkiego, zgodnie z pismem nr PS-III-3050-41/10 z dnia 9 marca 2010r.</t>
  </si>
  <si>
    <t>dotacja dla GOKiS</t>
  </si>
  <si>
    <t>Wykaz zadań inwestycyjnych na 2010 rok</t>
  </si>
  <si>
    <t>Nazwa zadania inwestycyjnego</t>
  </si>
  <si>
    <t>Termin realizacji</t>
  </si>
  <si>
    <t xml:space="preserve">Łączne koszty finansowe </t>
  </si>
  <si>
    <t>Planowane wydatki w roku 2010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</si>
  <si>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</si>
  <si>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</si>
  <si>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</si>
  <si>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</si>
  <si>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</si>
  <si>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</si>
  <si>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</si>
  <si>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</si>
  <si>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</si>
  <si>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</si>
  <si>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</si>
  <si>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</si>
  <si>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2007-2010</t>
  </si>
  <si>
    <t>Urząd Gminy   Miłkowice</t>
  </si>
  <si>
    <t>Budowa sieci i przyłączy kanalizacji sanitarnej w miejscowości Dobrzejów na działce nr 754, 20/7, 20/8, 20/9</t>
  </si>
  <si>
    <t>2009-2010</t>
  </si>
  <si>
    <t>wpłaty ludności 6.000zł</t>
  </si>
  <si>
    <t>Modernizacja sieci wodociągowej na terenie Gminy Miłkowice</t>
  </si>
  <si>
    <t>Dotacja celowa na dofinans. Inwestycji dla GZGK</t>
  </si>
  <si>
    <t>GZGK    w Miłkowicach</t>
  </si>
  <si>
    <t>Modernizacja sieci kanalizacyjnej na terenie Gminy Miłkowice</t>
  </si>
  <si>
    <t>Budowa sieci kanalizacji sanitarnej i wodociągowej w Miłkowicach w obrębie ulic: 15 Sierpnia, 11 Listopada, Konstytucji 3 Maja"</t>
  </si>
  <si>
    <t>Dotacja z WFOŚ (23.400zł)  i wpłaty ludności 94.000zł</t>
  </si>
  <si>
    <t xml:space="preserve">Budowa kanalizacji sanitarnej wraz z przyłączami dla miejscowości Gniewomirowice i Goślinów </t>
  </si>
  <si>
    <t>Budowa sieci wodociągowej dla miejscowości Głuchowice i Kochlice</t>
  </si>
  <si>
    <t>Dział 600 : TRANSPORT I ŁĄCZNOŚĆ</t>
  </si>
  <si>
    <t xml:space="preserve">       Rozdział 60016 : Drogi publiczne gminne</t>
  </si>
  <si>
    <t>Budowa drogi gminnej Nr 004472D w Ulesiu - droga do obwodnicy Nr 3-1045m</t>
  </si>
  <si>
    <t>2008-2010</t>
  </si>
  <si>
    <t>Remont dróg transportu rolnego w Studnicy</t>
  </si>
  <si>
    <t>dotacja z TFOGR</t>
  </si>
  <si>
    <t>Remont dróg osiedlowych w Miłkowicach (ul. 22-Lipca)</t>
  </si>
  <si>
    <t>Remont dróg osiedlowych w Gniewomirowicach</t>
  </si>
  <si>
    <t>2010-2013</t>
  </si>
  <si>
    <t>Budowa ciągu pieszo-jezdnego przy stacji PKP w Miłkowicach</t>
  </si>
  <si>
    <t>2010-2011</t>
  </si>
  <si>
    <t>Zakup wiaty przystankowej w Jezierzanach (fundusz sołecki)</t>
  </si>
  <si>
    <t>Dział 700 : GOSPODARKA MIESZKANIOWA</t>
  </si>
  <si>
    <t>Rozdział 70005 : Gospodarka gruntami i nieruchomościami</t>
  </si>
  <si>
    <t>Dział 754: BEZPIECZEŃSTWO PUBLICZNE I OCHRONA PRZECIWPOŻAROWA</t>
  </si>
  <si>
    <t>Rozdział 75412 : Ochotnicze straże pożarne</t>
  </si>
  <si>
    <t>Dział 801 : OŚWIATA I WYCHOWANIE</t>
  </si>
  <si>
    <t>Rozdział  80195: Pozostała działalność</t>
  </si>
  <si>
    <t>Założenie monitoringu wizyjnego w SP Rzeszotary (fundusz sołecki Rzeszotary-Dobrzejów)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</si>
  <si>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</si>
  <si>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</si>
  <si>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</si>
  <si>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</si>
  <si>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</si>
  <si>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</si>
  <si>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Dział 921 : KULTURA I OCHRONA DZIEDZICTWA NARODOWEGO</t>
  </si>
  <si>
    <t>Rozdział  92109: Domy i ośrodki kultury, świetlice i kluby</t>
  </si>
  <si>
    <t xml:space="preserve">Utworzenie św. wiejskiej z segmentów kontenerowych w Goślinowie </t>
  </si>
  <si>
    <t>Utworzenie Centrum Edukacyjno-Kulturalnego w miejscowości Ulesie</t>
  </si>
  <si>
    <t>2007-2011</t>
  </si>
  <si>
    <t>Remont komina w budynku GOKiS w Siedliskach</t>
  </si>
  <si>
    <t>Wyposażenie św. wiejskiej ze środków funduszu sołeckiego Grzymalin</t>
  </si>
  <si>
    <t>Rozdział  92195: Pozostała działalność</t>
  </si>
  <si>
    <t>Budowa placu zabaw dla dzieci ze środków funduszu sołeckiego Gniewomirowice</t>
  </si>
  <si>
    <t>Budowa placu zabaw dla dzieci ze śr. funduszu sołeckiego Grzymalin</t>
  </si>
  <si>
    <t>Budowa placu zabaw dla dzieci ze śr. funduszu sołeckiego Siedliska</t>
  </si>
  <si>
    <t>Doposażenie placu zabaw dla dzieci w Ulesiu ze środków funduszu sołeckiego Ulesie-Lipce</t>
  </si>
  <si>
    <t>Wykonanie drewnianej wiaty rekreacyjnej ze środków funduszu sołeckiego Goślinów</t>
  </si>
  <si>
    <t>Zagospodarowanie zbiornika p-poż. na staw rekreacyjny ze środków funduszu sołeckiego Ulesie-Lipce</t>
  </si>
  <si>
    <t>Dział 926 : KULTURA FIZYCZNA I SPORT</t>
  </si>
  <si>
    <t>Rozdział  92601: Obiekty sportowe</t>
  </si>
  <si>
    <t>Doposażenie boiska sportowego ze środków funduszu sołeckiego Głuchowice</t>
  </si>
  <si>
    <t>Przebudowa obiektu sportowego w Miłkowicach</t>
  </si>
  <si>
    <t>2009-2011</t>
  </si>
  <si>
    <t>Razem wydatki inwestycyjne:</t>
  </si>
  <si>
    <t>dotacja od Wojewody Dolnośląskiego pismo KO-WO-0341/8B/2010 z dnia 1.04.2010r. na pomoc materialną dla uczniów o charakterze socjalnym</t>
  </si>
  <si>
    <t>wynagrodzenia i pochodne (Urzędu Gminy)</t>
  </si>
  <si>
    <t>pozostałe wydatki bieżące (Szkolno-Gimnazjalnego Zespołu Szkół w Miłkowicach)</t>
  </si>
  <si>
    <t>dotacja celowa dla instytucji kultury GOKiS</t>
  </si>
  <si>
    <t>Rozdział  90002: Gospodarka odpadami</t>
  </si>
  <si>
    <t>Zakup pojemników do selektywnej zbiórki odpadów</t>
  </si>
  <si>
    <t>dotacja dla GZGK na "Zakup pojemników do selektywnej zbiórki odpadów"</t>
  </si>
  <si>
    <t>Remont świetlicy w Gniewomirowicach, w tym:</t>
  </si>
  <si>
    <t>dotacja celowa dla GZGK na inwestycję "Budowa sieci wodociągowej dla miejscowości Głuchowice i Kochlice"</t>
  </si>
  <si>
    <t>dotacja celowa dla GZGK na : "Budowa sieci wodociągowej dla miejscowości Głuchowice i Kochlice"</t>
  </si>
  <si>
    <t>pozostałe wydatki bieżące (do UM Legnica na przedszkole)</t>
  </si>
  <si>
    <t>Dotacja celowa na dof.inwestycji</t>
  </si>
  <si>
    <t>Wybory Prezydenta Rzeczypospolitej Polskiej</t>
  </si>
  <si>
    <t>Okres realizacji</t>
  </si>
  <si>
    <t>Utrzymanie zieleni w miastach i gminach</t>
  </si>
  <si>
    <t>Remont świetlicy w Gniewomirowicach</t>
  </si>
  <si>
    <t>dot. z Powiatu Legnickiego</t>
  </si>
  <si>
    <t>Budowa chodnika z kanalizacją deszczową w miejscowości Miłkowice w ciągu drogi powiatowej nr 2210 D na odcinku od km 5+415 do km 5+970</t>
  </si>
  <si>
    <t xml:space="preserve">       Rozdział 60014 : Drogi publiczne powiatowe</t>
  </si>
  <si>
    <t>dotacja z Doln. Urz.Wojew.</t>
  </si>
  <si>
    <t>wydatki sfinansowane ze środków unijnych, w tym:</t>
  </si>
  <si>
    <t>wydatki sfinansowane z dotacji z budżetu państwa, w tym:</t>
  </si>
  <si>
    <t>Projekt systemowy "Razem lepiej"</t>
  </si>
  <si>
    <t>wydatki sfinansowane ze środków własnych gminy, w tym:</t>
  </si>
  <si>
    <t>świadczenia na rzecz osób fizycznych</t>
  </si>
  <si>
    <t>GOPS Miłkowice (świadczenia na rzecz os.fiz.)</t>
  </si>
  <si>
    <t>Remont chodnika w Miłkowicach</t>
  </si>
  <si>
    <t>Wydatki majątkowe (dotacja dla GZGK)</t>
  </si>
  <si>
    <t>Szkolno-Gimnazjalny Zespół Szkół (doposażenie punktu wydawania posiłków)</t>
  </si>
  <si>
    <t>Wydatki majątkowe, w tym (dotacje dla GZGK):</t>
  </si>
  <si>
    <t>Rozdział  80101: Szkoły podstawowe</t>
  </si>
  <si>
    <t>dotacja z Nar. Pr. Przebudowy Dróg Lokalnych i z TFOGR</t>
  </si>
  <si>
    <t>Rozbudowa gminnej sieci wodociągowej w Kochlicach</t>
  </si>
  <si>
    <t>Dotacja celowa na dof.inwestycji dla GZGK</t>
  </si>
  <si>
    <t>Dział 750 : ADMINISTRACJA PUBLICZNA</t>
  </si>
  <si>
    <t>Rozdział 75023 : Urzędy gmin</t>
  </si>
  <si>
    <t>Zakup stołu konferencyjnego do Sali Konferencyjnej</t>
  </si>
  <si>
    <t>Zespół Szkół</t>
  </si>
  <si>
    <t>dotacja dla GZGK do wody</t>
  </si>
  <si>
    <t>Zakup pompy szlamowej dla OSP Rzeszotary (fundusz sołecki Rzeszotary-Dobrzejów)</t>
  </si>
  <si>
    <t>ZMIANA PLANU DOCHODÓW GMINY MIŁKOWICE NA ROK 2010</t>
  </si>
  <si>
    <t>Zmniejszenie</t>
  </si>
  <si>
    <t>6260</t>
  </si>
  <si>
    <t>Dotacje celowe z budżetu na finansowanie lub dofinansowanie kosztów realizacji inwestycji i zakupów inwestycyjnych zakładów budżetowych</t>
  </si>
  <si>
    <t>0770</t>
  </si>
  <si>
    <t>Wpłaty z tytułu odpłatnego nabycia prawa własności oraz prawa użytkowania wieczystego nieruchomości</t>
  </si>
  <si>
    <t>dochody majątkowe</t>
  </si>
  <si>
    <t>6620</t>
  </si>
  <si>
    <t>Dotacje celowe otrzymane z powiatu na inwestycje i zakupy inwestycyjne realizowane na podstawie porozumień (umów) między jednostkami samorządu terytorialnego</t>
  </si>
  <si>
    <t>dochody bieżące</t>
  </si>
  <si>
    <t xml:space="preserve">Remont dróg transportu rolnego w Miłkowicach </t>
  </si>
  <si>
    <t>Remont dróg transportu rolnego w Grzymalinie</t>
  </si>
  <si>
    <t xml:space="preserve">Remont dróg transportu rolnego w Kochlicach </t>
  </si>
  <si>
    <t>Plany zagospodarowania przestrzennego</t>
  </si>
  <si>
    <t>0960</t>
  </si>
  <si>
    <t>Otrzymane spadki, zapisy, i darowizny w postaci pieniężnej</t>
  </si>
  <si>
    <t>Wybory do Parlamentu Europejskiego</t>
  </si>
  <si>
    <t>2710</t>
  </si>
  <si>
    <t>Wpływy z tytułu pomocy finansowej udzielanej między jednostkami samorządu terytorialnego na dofinansowanie własnych zadań bieżących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</si>
  <si>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</si>
  <si>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</si>
  <si>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</si>
  <si>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</si>
  <si>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</si>
  <si>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</si>
  <si>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</si>
  <si>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</si>
  <si>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</si>
  <si>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</si>
  <si>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</si>
  <si>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</si>
  <si>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</si>
  <si>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</si>
  <si>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</si>
  <si>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</si>
  <si>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</si>
  <si>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</si>
  <si>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</si>
  <si>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</si>
  <si>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</si>
  <si>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</si>
  <si>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</si>
  <si>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</si>
  <si>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0400</t>
  </si>
  <si>
    <t>Wpływy z opłaty produktowej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</si>
  <si>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</si>
  <si>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</si>
  <si>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</si>
  <si>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</si>
  <si>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</si>
  <si>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</si>
  <si>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</si>
  <si>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</si>
  <si>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</si>
  <si>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</si>
  <si>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Część wyrównawcza subwencji ogólnej dla gmin</t>
  </si>
  <si>
    <t>Różne rozliczenia finansowe</t>
  </si>
  <si>
    <t>zwiększenie subwencji oświatowej, zgodnie z pismem z Ministerstwa Finansów ST5/4822/3g/BKU/09 z dnia 29 czerwca 2009 roku.</t>
  </si>
  <si>
    <t>zmniejszenie dotacji z Dolnośląskiego Urzędu Wojewódzkiego, zgodnie z pismem FB.I.AA.3011-65/09 z dnia 30 czerwca 2009 roku.</t>
  </si>
  <si>
    <t>środki z Dolnośląskiego Urzędu Wojewódzkiego na zwrot podatku akcyzowego zawartego w cenie oleju napędowego wykorzystywanego do produkcji rolnej zgodnie z pismem FB.I.KS.3050-51/09 z dnia 6.05.2009r.</t>
  </si>
  <si>
    <t>GOPS Miłkowice</t>
  </si>
  <si>
    <t xml:space="preserve">zmiany w dotacjach z Dolnośląskiego Urzędu Wojewódzkiego, zgodnie z pismem     PS-III-3050-124/09 z dnia 27 sierpnia 2009 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</si>
  <si>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</si>
  <si>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</si>
  <si>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2009</t>
  </si>
  <si>
    <t>środki na program "Program aktywizacji społeczno-zawodowej w gminie Miłkowice"</t>
  </si>
  <si>
    <t>POZOSTAŁE ZADANIA W ZAKRESIE POLITYKI SPOŁECZNEJ</t>
  </si>
  <si>
    <t>Pomoc materialna dla uczniów</t>
  </si>
  <si>
    <t>dotacja od Wojewody Dolnośląskiego pismo KO-WO-0341/24D/2009 z dnia 19.10.2009r. na wyprawkę szkolną</t>
  </si>
  <si>
    <t>Ochrona powietrza atmosferycznego i klimatu</t>
  </si>
  <si>
    <t>Remont świetlicy w Gniewomirowicach (planowane dofinansowanie z Urz.Marszałkowskiego z programu Dolnośląska Odnowa Wsi)</t>
  </si>
  <si>
    <t xml:space="preserve">Wpływy z tytułu pomocy finansowej udzielanej miedzy jednostkami samorządu terytorialnego na dofinansowanie własnych zadań inwestycyjnych i zakupów inwestycyjnych </t>
  </si>
  <si>
    <t>Wyposażenie świetlicy wiejskiej w Miłkowicach (planowane dofinansowanie w ramach PROW 2007-2013 Oś 4 Leader)</t>
  </si>
  <si>
    <t>PLAN PRZYCHODÓW I ROZCHODÓW w 2010 roku</t>
  </si>
  <si>
    <t xml:space="preserve">związanych z finansowaniem niedoboru </t>
  </si>
  <si>
    <t>DOCHODY  BUDŻETU GMINY</t>
  </si>
  <si>
    <t>zł</t>
  </si>
  <si>
    <t>WYDATKI  BUDŻETU GMINY</t>
  </si>
  <si>
    <t>KWOTA DEFICYTU BUDŻETOWEGO</t>
  </si>
  <si>
    <t>Rozdysponowanie przychodów i rozchodów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</si>
  <si>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</si>
  <si>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</si>
  <si>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</si>
  <si>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</si>
  <si>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</si>
  <si>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</si>
  <si>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</si>
  <si>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</si>
  <si>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Kredyty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</si>
  <si>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</si>
  <si>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</si>
  <si>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</si>
  <si>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</si>
  <si>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</si>
  <si>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</si>
  <si>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</si>
  <si>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</si>
  <si>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</si>
  <si>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</si>
  <si>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</si>
  <si>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</si>
  <si>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</si>
  <si>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</si>
  <si>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</si>
  <si>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</si>
  <si>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</si>
  <si>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</si>
  <si>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</si>
  <si>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</si>
  <si>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</si>
  <si>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</si>
  <si>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</si>
  <si>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</si>
  <si>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</si>
  <si>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</si>
  <si>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</si>
  <si>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</si>
  <si>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</si>
  <si>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</si>
  <si>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</si>
  <si>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</si>
  <si>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</si>
  <si>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</si>
  <si>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</si>
  <si>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Wydanie albumu promującego Gminę Miłkowice</t>
  </si>
  <si>
    <t>Przebudowa i nadbudowa budynku świetlicy i remizy strażackiej w Grzymalinie</t>
  </si>
  <si>
    <t>Schroniska dla zwierząt</t>
  </si>
  <si>
    <t>w tym: wydatki na programy finansowane z udziałem środków, o których mowa w art.5 ust.1 pkt 2 i 3 ustawy o finansach publicznych</t>
  </si>
  <si>
    <t xml:space="preserve">w tym z tytułu dotacji i środków na finansowanie wydatków na realizację zadań finans. z udziałem środków, o których mowa w art.5 ust. 1 pkt 2 i 3 </t>
  </si>
  <si>
    <t>prowizja od udzielonych kredytów i pożyczek</t>
  </si>
  <si>
    <t xml:space="preserve">dotacja z Doln.Urz.Woj., zgodnie z pismem PS-III-3050-177/10 z dnia 23.08.2010 </t>
  </si>
  <si>
    <t>dotacja z Doln. Urz. Woj.-zgodnie z pismem PS-III-3050-160/10 z dnia 09.08.2010</t>
  </si>
  <si>
    <t>Wyposażenie św. wiejskiej w Miłkowicach w sprzęt komp. umożliwiający dostęp do Internetu</t>
  </si>
  <si>
    <t>zmniejszenie dotacji od Woj. Doln. -zgodnie z pismem FB.IV.3040/59-2/10/10 z dnia 10.08.2010</t>
  </si>
  <si>
    <t xml:space="preserve">w tym: wydatki na programy finansowane z udziałem środków, o których mowa w art.5 ust.1 pkt 2 i 3 </t>
  </si>
  <si>
    <t>w tym: wydatki na programy finansowane z udziałem środków, o których mowa w art.5 ust.1 pkt 2 i 3</t>
  </si>
  <si>
    <t>2010-2012</t>
  </si>
  <si>
    <t>Limit wydatków związanych z Wieloletnim Programem Inwestycyjnym Gminy Miłkowice na lata 2010-2012</t>
  </si>
  <si>
    <t>Nazwa i cel programu</t>
  </si>
  <si>
    <t>Jednostka organizacyjna realizująca program</t>
  </si>
  <si>
    <t xml:space="preserve">Łączne nakłady finansowe </t>
  </si>
  <si>
    <t>Wysokość wydatków w latach</t>
  </si>
  <si>
    <t>Budowa sieci kanalizacji sanitarnej dla miejscowości Jezierzany, Jakuszów, Pątnówek i Bobrów - I etap (Pątnówek-Jakuszów)</t>
  </si>
  <si>
    <t>Urząd Gminy        w Miłkowicach</t>
  </si>
  <si>
    <t>Koszty ogółem, w tym:</t>
  </si>
  <si>
    <t xml:space="preserve">     fundusze unijne</t>
  </si>
  <si>
    <t xml:space="preserve">     środki własne</t>
  </si>
  <si>
    <t xml:space="preserve">     kredyty i pożyczki</t>
  </si>
  <si>
    <t xml:space="preserve">     dotacje i inne środki</t>
  </si>
  <si>
    <t>Budowa sieci kanalizacji sanitarnej dla miejscowości Jezierzany, Jakuszów, Pątnówek i Bobrów - II etap (Jakuszów-Jezierzany)</t>
  </si>
  <si>
    <t>Budowa sieci wodociągowej na terenie gminy Miłkowice (Kochlice-Głuchowice)</t>
  </si>
  <si>
    <t>Budowa ujęcia wody i stacji uzdatniania na terenie gminy Miłkowice</t>
  </si>
  <si>
    <t>Budowa wodociągu tranzytowego Niedźwiedzice-Miłkowice i udział w budowie Stacji Uzdatniania Wody w Okmianach</t>
  </si>
  <si>
    <t>Modernizacja sieci wodociągowej na terenie gminy Miłkowice</t>
  </si>
  <si>
    <t>Modernizacja sieci kanalizacyjnej na terenie gminy Miłkowice</t>
  </si>
  <si>
    <t>Biblioteki, domy i ośrodki kultury, świetlice i kluby</t>
  </si>
  <si>
    <t>Utworzenie Centrum Edukacyjno-Kulturalnego w Ulesiu</t>
  </si>
  <si>
    <t>2007-2009</t>
  </si>
  <si>
    <t>Utworzenie świetlicy wiejskiej z segmentów kontenerowych w Goślinowie</t>
  </si>
  <si>
    <t>Utworzenie świetlicy wiejskiej  w Jakuszowie</t>
  </si>
  <si>
    <t>Gospodarka gruntami i nierucho-mościami</t>
  </si>
  <si>
    <t>Utworzenie Strefy Aktywności Gospodarczej w Rzeszotarach</t>
  </si>
  <si>
    <t>Urząd Gminy    w Miłkowicach</t>
  </si>
  <si>
    <t>2008-2013</t>
  </si>
  <si>
    <t>Zdrowie i opieka społeczna</t>
  </si>
  <si>
    <t>Edukacja i sport</t>
  </si>
  <si>
    <t>Przebudowa obiektu sportowego w Miłkowicach wraz z budową szatni</t>
  </si>
  <si>
    <t>Budowa szatni w Siedliskach</t>
  </si>
  <si>
    <t>Przebudowa Szkoły Podstawowej w Miłkowicach</t>
  </si>
  <si>
    <t>Budowa wielofunkcyjnej hali sportowej przy Szkole Podstawowej w Rzeszotarach</t>
  </si>
  <si>
    <t>2012-2014</t>
  </si>
  <si>
    <t>Transport i komunikacja</t>
  </si>
  <si>
    <t>Dochody i wydatki związane z realizacją zadań z zakresu administracji rządowej i innych zadań zleconych odrębnymi ustawami w 2010 roku</t>
  </si>
  <si>
    <t>Dotacje
ogółem</t>
  </si>
  <si>
    <t>Wydatki
ogółem
(6+9)</t>
  </si>
  <si>
    <t>z tego:</t>
  </si>
  <si>
    <t>Wydatki
bieżące</t>
  </si>
  <si>
    <t>w tym:</t>
  </si>
  <si>
    <t>Wydatki
majątkowe</t>
  </si>
  <si>
    <t>świadczenia społeczne</t>
  </si>
  <si>
    <t>Ogółem</t>
  </si>
  <si>
    <t>„Utrzymanie urządzeń melioracji wodnych szczegółowych stanowiących własność Gminy Miłkowice”</t>
  </si>
  <si>
    <t>dotacja z Urz.Marszałkowskiego do zadania: „Utrzymanie urządzeń melioracji wodnych szczegółowych stanowiących własność Gminy Miłkowice”</t>
  </si>
  <si>
    <t>Oddziały przedszkolne w szkołach podst.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</si>
</sst>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45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8"/>
      <name val="Arial CE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color indexed="9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vertAlign val="superscript"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2">
    <xf numFmtId="0" fontId="0" fillId="0" borderId="0" xfId="0" applyAlignment="1">
      <alignment/>
    </xf>
    <xf numFmtId="0" fontId="0" fillId="0" borderId="0" xfId="23" applyAlignment="1">
      <alignment horizontal="center"/>
      <protection/>
    </xf>
    <xf numFmtId="0" fontId="0" fillId="0" borderId="0" xfId="23">
      <alignment/>
      <protection/>
    </xf>
    <xf numFmtId="0" fontId="4" fillId="0" borderId="0" xfId="23" applyFont="1" applyAlignment="1">
      <alignment horizontal="center" vertical="center" wrapText="1"/>
      <protection/>
    </xf>
    <xf numFmtId="0" fontId="0" fillId="0" borderId="0" xfId="22" applyFont="1">
      <alignment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49" fontId="8" fillId="0" borderId="2" xfId="22" applyNumberFormat="1" applyFont="1" applyBorder="1" applyAlignment="1">
      <alignment horizontal="center"/>
      <protection/>
    </xf>
    <xf numFmtId="49" fontId="8" fillId="0" borderId="2" xfId="22" applyNumberFormat="1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3" fontId="8" fillId="0" borderId="2" xfId="22" applyNumberFormat="1" applyFont="1" applyBorder="1" applyAlignment="1">
      <alignment vertical="center"/>
      <protection/>
    </xf>
    <xf numFmtId="0" fontId="8" fillId="0" borderId="0" xfId="22" applyFont="1">
      <alignment/>
      <protection/>
    </xf>
    <xf numFmtId="49" fontId="9" fillId="0" borderId="1" xfId="22" applyNumberFormat="1" applyFont="1" applyBorder="1" applyAlignment="1">
      <alignment horizont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3" fontId="9" fillId="0" borderId="3" xfId="22" applyNumberFormat="1" applyFont="1" applyBorder="1" applyAlignment="1">
      <alignment vertical="center"/>
      <protection/>
    </xf>
    <xf numFmtId="0" fontId="9" fillId="0" borderId="0" xfId="22" applyFont="1">
      <alignment/>
      <protection/>
    </xf>
    <xf numFmtId="0" fontId="2" fillId="0" borderId="4" xfId="22" applyBorder="1" applyAlignment="1">
      <alignment horizontal="center"/>
      <protection/>
    </xf>
    <xf numFmtId="0" fontId="10" fillId="0" borderId="1" xfId="22" applyFont="1" applyBorder="1" applyAlignment="1">
      <alignment horizontal="center" vertical="center"/>
      <protection/>
    </xf>
    <xf numFmtId="49" fontId="2" fillId="0" borderId="5" xfId="22" applyNumberFormat="1" applyBorder="1" applyAlignment="1">
      <alignment horizontal="center" vertical="center"/>
      <protection/>
    </xf>
    <xf numFmtId="0" fontId="2" fillId="0" borderId="1" xfId="22" applyBorder="1" applyAlignment="1">
      <alignment vertical="center"/>
      <protection/>
    </xf>
    <xf numFmtId="3" fontId="2" fillId="0" borderId="1" xfId="22" applyNumberFormat="1" applyBorder="1" applyAlignment="1">
      <alignment vertical="center"/>
      <protection/>
    </xf>
    <xf numFmtId="0" fontId="2" fillId="0" borderId="0" xfId="22">
      <alignment/>
      <protection/>
    </xf>
    <xf numFmtId="0" fontId="10" fillId="0" borderId="4" xfId="22" applyFont="1" applyBorder="1" applyAlignment="1">
      <alignment horizontal="center" vertical="center"/>
      <protection/>
    </xf>
    <xf numFmtId="49" fontId="2" fillId="0" borderId="6" xfId="22" applyNumberFormat="1" applyBorder="1" applyAlignment="1">
      <alignment horizontal="center" vertical="center"/>
      <protection/>
    </xf>
    <xf numFmtId="0" fontId="2" fillId="0" borderId="4" xfId="22" applyBorder="1" applyAlignment="1">
      <alignment vertical="center"/>
      <protection/>
    </xf>
    <xf numFmtId="3" fontId="2" fillId="0" borderId="4" xfId="22" applyNumberFormat="1" applyBorder="1" applyAlignment="1">
      <alignment vertical="center"/>
      <protection/>
    </xf>
    <xf numFmtId="0" fontId="2" fillId="0" borderId="6" xfId="22" applyBorder="1" applyAlignment="1">
      <alignment horizontal="center"/>
      <protection/>
    </xf>
    <xf numFmtId="49" fontId="2" fillId="0" borderId="4" xfId="22" applyNumberFormat="1" applyBorder="1" applyAlignment="1">
      <alignment horizontal="center" vertical="center"/>
      <protection/>
    </xf>
    <xf numFmtId="49" fontId="9" fillId="0" borderId="7" xfId="22" applyNumberFormat="1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3" fontId="9" fillId="0" borderId="7" xfId="22" applyNumberFormat="1" applyFont="1" applyBorder="1" applyAlignment="1">
      <alignment vertical="center"/>
      <protection/>
    </xf>
    <xf numFmtId="0" fontId="2" fillId="0" borderId="4" xfId="22" applyBorder="1" applyAlignment="1">
      <alignment horizontal="center" vertical="center"/>
      <protection/>
    </xf>
    <xf numFmtId="0" fontId="2" fillId="0" borderId="4" xfId="22" applyBorder="1" applyAlignment="1">
      <alignment vertical="center" wrapText="1"/>
      <protection/>
    </xf>
    <xf numFmtId="3" fontId="2" fillId="0" borderId="6" xfId="22" applyNumberFormat="1" applyBorder="1" applyAlignment="1">
      <alignment vertical="center"/>
      <protection/>
    </xf>
    <xf numFmtId="0" fontId="2" fillId="0" borderId="6" xfId="22" applyBorder="1" applyAlignment="1">
      <alignment vertical="center" wrapText="1"/>
      <protection/>
    </xf>
    <xf numFmtId="3" fontId="2" fillId="0" borderId="5" xfId="22" applyNumberFormat="1" applyBorder="1" applyAlignment="1">
      <alignment vertical="center"/>
      <protection/>
    </xf>
    <xf numFmtId="49" fontId="2" fillId="0" borderId="1" xfId="22" applyNumberFormat="1" applyBorder="1" applyAlignment="1">
      <alignment horizontal="center" vertical="center"/>
      <protection/>
    </xf>
    <xf numFmtId="0" fontId="2" fillId="0" borderId="1" xfId="22" applyBorder="1" applyAlignment="1">
      <alignment vertical="center" wrapText="1"/>
      <protection/>
    </xf>
    <xf numFmtId="0" fontId="2" fillId="0" borderId="8" xfId="22" applyBorder="1" applyAlignment="1">
      <alignment horizontal="center"/>
      <protection/>
    </xf>
    <xf numFmtId="0" fontId="10" fillId="0" borderId="9" xfId="22" applyFont="1" applyBorder="1" applyAlignment="1">
      <alignment horizontal="center" vertical="center"/>
      <protection/>
    </xf>
    <xf numFmtId="49" fontId="2" fillId="0" borderId="9" xfId="22" applyNumberFormat="1" applyBorder="1" applyAlignment="1">
      <alignment horizontal="center" vertical="center"/>
      <protection/>
    </xf>
    <xf numFmtId="0" fontId="2" fillId="0" borderId="9" xfId="22" applyBorder="1" applyAlignment="1">
      <alignment vertical="center" wrapText="1"/>
      <protection/>
    </xf>
    <xf numFmtId="3" fontId="2" fillId="0" borderId="9" xfId="22" applyNumberFormat="1" applyBorder="1" applyAlignment="1">
      <alignment vertical="center"/>
      <protection/>
    </xf>
    <xf numFmtId="0" fontId="2" fillId="0" borderId="0" xfId="22" applyBorder="1" applyAlignment="1">
      <alignment horizontal="center"/>
      <protection/>
    </xf>
    <xf numFmtId="0" fontId="10" fillId="0" borderId="0" xfId="22" applyFont="1" applyBorder="1" applyAlignment="1">
      <alignment horizontal="center" vertical="center"/>
      <protection/>
    </xf>
    <xf numFmtId="49" fontId="2" fillId="0" borderId="0" xfId="22" applyNumberFormat="1" applyBorder="1" applyAlignment="1">
      <alignment horizontal="center" vertical="center"/>
      <protection/>
    </xf>
    <xf numFmtId="0" fontId="2" fillId="0" borderId="0" xfId="22" applyBorder="1" applyAlignment="1">
      <alignment vertical="center" wrapText="1"/>
      <protection/>
    </xf>
    <xf numFmtId="3" fontId="2" fillId="0" borderId="0" xfId="22" applyNumberFormat="1" applyBorder="1" applyAlignment="1">
      <alignment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11" fillId="0" borderId="10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/>
      <protection/>
    </xf>
    <xf numFmtId="0" fontId="11" fillId="0" borderId="2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3" fontId="9" fillId="0" borderId="9" xfId="22" applyNumberFormat="1" applyFont="1" applyBorder="1" applyAlignment="1">
      <alignment vertical="center"/>
      <protection/>
    </xf>
    <xf numFmtId="3" fontId="8" fillId="0" borderId="0" xfId="22" applyNumberFormat="1" applyFont="1">
      <alignment/>
      <protection/>
    </xf>
    <xf numFmtId="0" fontId="9" fillId="0" borderId="1" xfId="22" applyFont="1" applyBorder="1" applyAlignment="1">
      <alignment horizontal="center"/>
      <protection/>
    </xf>
    <xf numFmtId="0" fontId="2" fillId="0" borderId="5" xfId="22" applyBorder="1" applyAlignment="1">
      <alignment vertical="center" wrapText="1"/>
      <protection/>
    </xf>
    <xf numFmtId="0" fontId="2" fillId="0" borderId="5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49" fontId="2" fillId="0" borderId="6" xfId="22" applyNumberFormat="1" applyBorder="1" applyAlignment="1">
      <alignment horizontal="left" vertical="center"/>
      <protection/>
    </xf>
    <xf numFmtId="0" fontId="2" fillId="0" borderId="9" xfId="22" applyBorder="1" applyAlignment="1">
      <alignment horizontal="center" vertical="center"/>
      <protection/>
    </xf>
    <xf numFmtId="0" fontId="7" fillId="0" borderId="11" xfId="22" applyFont="1" applyBorder="1" applyAlignment="1">
      <alignment horizontal="center" vertical="center"/>
      <protection/>
    </xf>
    <xf numFmtId="0" fontId="2" fillId="0" borderId="5" xfId="22" applyBorder="1" applyAlignment="1">
      <alignment horizontal="center" vertical="center"/>
      <protection/>
    </xf>
    <xf numFmtId="0" fontId="9" fillId="0" borderId="4" xfId="22" applyFont="1" applyBorder="1" applyAlignment="1">
      <alignment horizontal="center"/>
      <protection/>
    </xf>
    <xf numFmtId="0" fontId="2" fillId="0" borderId="1" xfId="22" applyBorder="1" applyAlignment="1">
      <alignment horizontal="center" vertical="center"/>
      <protection/>
    </xf>
    <xf numFmtId="49" fontId="2" fillId="0" borderId="8" xfId="22" applyNumberFormat="1" applyBorder="1" applyAlignment="1">
      <alignment horizontal="center" vertical="center"/>
      <protection/>
    </xf>
    <xf numFmtId="0" fontId="2" fillId="0" borderId="8" xfId="22" applyBorder="1" applyAlignment="1">
      <alignment vertical="center"/>
      <protection/>
    </xf>
    <xf numFmtId="3" fontId="2" fillId="0" borderId="8" xfId="22" applyNumberFormat="1" applyBorder="1" applyAlignment="1">
      <alignment vertical="center"/>
      <protection/>
    </xf>
    <xf numFmtId="0" fontId="2" fillId="0" borderId="1" xfId="22" applyBorder="1" applyAlignment="1">
      <alignment horizontal="center"/>
      <protection/>
    </xf>
    <xf numFmtId="0" fontId="8" fillId="0" borderId="2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left" vertical="center" wrapText="1"/>
      <protection/>
    </xf>
    <xf numFmtId="0" fontId="8" fillId="0" borderId="2" xfId="22" applyFont="1" applyBorder="1" applyAlignment="1">
      <alignment horizont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 wrapText="1"/>
      <protection/>
    </xf>
    <xf numFmtId="3" fontId="9" fillId="0" borderId="5" xfId="22" applyNumberFormat="1" applyFont="1" applyBorder="1" applyAlignment="1">
      <alignment vertical="center"/>
      <protection/>
    </xf>
    <xf numFmtId="0" fontId="2" fillId="0" borderId="8" xfId="22" applyBorder="1" applyAlignment="1">
      <alignment horizontal="center" vertical="center"/>
      <protection/>
    </xf>
    <xf numFmtId="0" fontId="2" fillId="0" borderId="8" xfId="22" applyBorder="1" applyAlignment="1">
      <alignment vertical="center" wrapText="1"/>
      <protection/>
    </xf>
    <xf numFmtId="0" fontId="2" fillId="0" borderId="9" xfId="22" applyBorder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9" xfId="22" applyFont="1" applyBorder="1" applyAlignment="1">
      <alignment horizontal="center" vertical="center" wrapText="1"/>
      <protection/>
    </xf>
    <xf numFmtId="0" fontId="2" fillId="0" borderId="2" xfId="22" applyBorder="1" applyAlignment="1">
      <alignment horizontal="center" vertical="center"/>
      <protection/>
    </xf>
    <xf numFmtId="49" fontId="2" fillId="0" borderId="2" xfId="22" applyNumberFormat="1" applyBorder="1" applyAlignment="1">
      <alignment horizontal="center" vertical="center"/>
      <protection/>
    </xf>
    <xf numFmtId="49" fontId="2" fillId="0" borderId="3" xfId="22" applyNumberFormat="1" applyBorder="1" applyAlignment="1">
      <alignment horizontal="center" vertical="center"/>
      <protection/>
    </xf>
    <xf numFmtId="0" fontId="9" fillId="0" borderId="3" xfId="22" applyFont="1" applyBorder="1" applyAlignment="1">
      <alignment horizontal="left" vertical="center" wrapText="1"/>
      <protection/>
    </xf>
    <xf numFmtId="0" fontId="12" fillId="0" borderId="1" xfId="22" applyFont="1" applyBorder="1" applyAlignment="1">
      <alignment horizontal="left" vertical="center" wrapText="1"/>
      <protection/>
    </xf>
    <xf numFmtId="0" fontId="12" fillId="0" borderId="8" xfId="22" applyFont="1" applyBorder="1" applyAlignment="1">
      <alignment horizontal="left" vertical="center" wrapText="1"/>
      <protection/>
    </xf>
    <xf numFmtId="49" fontId="12" fillId="0" borderId="1" xfId="22" applyNumberFormat="1" applyFont="1" applyBorder="1" applyAlignment="1">
      <alignment horizontal="center" vertical="center"/>
      <protection/>
    </xf>
    <xf numFmtId="49" fontId="2" fillId="0" borderId="7" xfId="22" applyNumberFormat="1" applyBorder="1" applyAlignment="1">
      <alignment horizontal="center" vertical="center"/>
      <protection/>
    </xf>
    <xf numFmtId="3" fontId="2" fillId="0" borderId="7" xfId="22" applyNumberFormat="1" applyBorder="1" applyAlignment="1">
      <alignment vertical="center"/>
      <protection/>
    </xf>
    <xf numFmtId="3" fontId="2" fillId="0" borderId="0" xfId="22" applyNumberFormat="1">
      <alignment/>
      <protection/>
    </xf>
    <xf numFmtId="0" fontId="9" fillId="0" borderId="1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left" vertical="center" wrapText="1"/>
      <protection/>
    </xf>
    <xf numFmtId="3" fontId="0" fillId="0" borderId="5" xfId="22" applyNumberFormat="1" applyFont="1" applyBorder="1" applyAlignment="1">
      <alignment vertical="center"/>
      <protection/>
    </xf>
    <xf numFmtId="3" fontId="0" fillId="0" borderId="1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horizontal="left" vertical="center" wrapText="1"/>
      <protection/>
    </xf>
    <xf numFmtId="3" fontId="0" fillId="0" borderId="6" xfId="22" applyNumberFormat="1" applyFont="1" applyBorder="1" applyAlignment="1">
      <alignment vertical="center"/>
      <protection/>
    </xf>
    <xf numFmtId="3" fontId="0" fillId="0" borderId="4" xfId="22" applyNumberFormat="1" applyFont="1" applyBorder="1" applyAlignment="1">
      <alignment vertical="center"/>
      <protection/>
    </xf>
    <xf numFmtId="3" fontId="9" fillId="0" borderId="0" xfId="22" applyNumberFormat="1" applyFont="1">
      <alignment/>
      <protection/>
    </xf>
    <xf numFmtId="3" fontId="11" fillId="0" borderId="2" xfId="22" applyNumberFormat="1" applyFont="1" applyBorder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2" fillId="0" borderId="3" xfId="22" applyFont="1" applyBorder="1" applyAlignment="1">
      <alignment horizontal="center" vertical="center"/>
      <protection/>
    </xf>
    <xf numFmtId="3" fontId="5" fillId="0" borderId="3" xfId="22" applyNumberFormat="1" applyFont="1" applyBorder="1" applyAlignment="1">
      <alignment vertical="center"/>
      <protection/>
    </xf>
    <xf numFmtId="0" fontId="12" fillId="0" borderId="7" xfId="22" applyFont="1" applyBorder="1" applyAlignment="1">
      <alignment horizontal="center" vertical="center"/>
      <protection/>
    </xf>
    <xf numFmtId="3" fontId="5" fillId="0" borderId="7" xfId="22" applyNumberFormat="1" applyFont="1" applyBorder="1" applyAlignment="1">
      <alignment vertical="center"/>
      <protection/>
    </xf>
    <xf numFmtId="0" fontId="9" fillId="0" borderId="9" xfId="22" applyFont="1" applyBorder="1" applyAlignment="1">
      <alignment horizontal="left" vertical="center" wrapText="1"/>
      <protection/>
    </xf>
    <xf numFmtId="0" fontId="6" fillId="0" borderId="0" xfId="22" applyFont="1">
      <alignment/>
      <protection/>
    </xf>
    <xf numFmtId="0" fontId="2" fillId="0" borderId="0" xfId="23" applyFont="1">
      <alignment/>
      <protection/>
    </xf>
    <xf numFmtId="0" fontId="0" fillId="0" borderId="0" xfId="23" applyAlignment="1">
      <alignment horizontal="center" vertical="center"/>
      <protection/>
    </xf>
    <xf numFmtId="3" fontId="0" fillId="0" borderId="0" xfId="23" applyNumberFormat="1" applyAlignment="1">
      <alignment vertical="center"/>
      <protection/>
    </xf>
    <xf numFmtId="0" fontId="0" fillId="0" borderId="0" xfId="23" applyAlignment="1">
      <alignment vertical="center"/>
      <protection/>
    </xf>
    <xf numFmtId="0" fontId="14" fillId="0" borderId="0" xfId="23" applyFont="1" applyAlignment="1">
      <alignment horizontal="center" vertical="center"/>
      <protection/>
    </xf>
    <xf numFmtId="49" fontId="2" fillId="0" borderId="9" xfId="22" applyNumberFormat="1" applyFont="1" applyBorder="1" applyAlignment="1">
      <alignment horizontal="center" vertical="center"/>
      <protection/>
    </xf>
    <xf numFmtId="0" fontId="2" fillId="0" borderId="4" xfId="22" applyFont="1" applyBorder="1" applyAlignment="1">
      <alignment vertical="center" wrapText="1"/>
      <protection/>
    </xf>
    <xf numFmtId="0" fontId="15" fillId="0" borderId="4" xfId="22" applyFont="1" applyBorder="1" applyAlignment="1">
      <alignment horizontal="right" vertical="center" wrapText="1"/>
      <protection/>
    </xf>
    <xf numFmtId="3" fontId="2" fillId="0" borderId="4" xfId="22" applyNumberFormat="1" applyFont="1" applyBorder="1" applyAlignment="1">
      <alignment horizontal="center" vertical="center"/>
      <protection/>
    </xf>
    <xf numFmtId="3" fontId="2" fillId="0" borderId="4" xfId="22" applyNumberFormat="1" applyBorder="1" applyAlignment="1">
      <alignment horizontal="center" vertical="center"/>
      <protection/>
    </xf>
    <xf numFmtId="3" fontId="9" fillId="0" borderId="1" xfId="22" applyNumberFormat="1" applyFont="1" applyBorder="1" applyAlignment="1">
      <alignment vertical="center"/>
      <protection/>
    </xf>
    <xf numFmtId="0" fontId="2" fillId="0" borderId="6" xfId="22" applyFont="1" applyBorder="1" applyAlignment="1">
      <alignment vertical="center" wrapText="1"/>
      <protection/>
    </xf>
    <xf numFmtId="3" fontId="9" fillId="0" borderId="6" xfId="22" applyNumberFormat="1" applyFont="1" applyBorder="1" applyAlignment="1">
      <alignment vertical="center"/>
      <protection/>
    </xf>
    <xf numFmtId="0" fontId="15" fillId="0" borderId="6" xfId="22" applyFont="1" applyBorder="1" applyAlignment="1">
      <alignment horizontal="right" vertical="center" wrapText="1"/>
      <protection/>
    </xf>
    <xf numFmtId="0" fontId="9" fillId="0" borderId="0" xfId="22" applyFont="1" applyBorder="1" applyAlignment="1">
      <alignment horizontal="center" vertical="center"/>
      <protection/>
    </xf>
    <xf numFmtId="49" fontId="9" fillId="0" borderId="0" xfId="22" applyNumberFormat="1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right" vertical="center" wrapText="1"/>
      <protection/>
    </xf>
    <xf numFmtId="0" fontId="9" fillId="0" borderId="12" xfId="22" applyFont="1" applyBorder="1" applyAlignment="1">
      <alignment horizontal="center"/>
      <protection/>
    </xf>
    <xf numFmtId="49" fontId="9" fillId="0" borderId="13" xfId="22" applyNumberFormat="1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15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10" fillId="0" borderId="17" xfId="22" applyFont="1" applyBorder="1" applyAlignment="1">
      <alignment horizontal="center" vertical="center"/>
      <protection/>
    </xf>
    <xf numFmtId="0" fontId="7" fillId="0" borderId="16" xfId="22" applyFont="1" applyBorder="1" applyAlignment="1">
      <alignment horizontal="center" vertical="center"/>
      <protection/>
    </xf>
    <xf numFmtId="0" fontId="2" fillId="0" borderId="12" xfId="22" applyBorder="1" applyAlignment="1">
      <alignment horizontal="center"/>
      <protection/>
    </xf>
    <xf numFmtId="0" fontId="7" fillId="0" borderId="12" xfId="22" applyFont="1" applyBorder="1" applyAlignment="1">
      <alignment horizontal="center" vertical="center"/>
      <protection/>
    </xf>
    <xf numFmtId="3" fontId="8" fillId="0" borderId="18" xfId="22" applyNumberFormat="1" applyFont="1" applyBorder="1" applyAlignment="1">
      <alignment vertical="center"/>
      <protection/>
    </xf>
    <xf numFmtId="49" fontId="9" fillId="0" borderId="19" xfId="22" applyNumberFormat="1" applyFont="1" applyBorder="1" applyAlignment="1">
      <alignment horizontal="center" vertical="center"/>
      <protection/>
    </xf>
    <xf numFmtId="49" fontId="2" fillId="0" borderId="14" xfId="22" applyNumberFormat="1" applyBorder="1" applyAlignment="1">
      <alignment horizontal="center" vertical="center"/>
      <protection/>
    </xf>
    <xf numFmtId="3" fontId="10" fillId="0" borderId="6" xfId="22" applyNumberFormat="1" applyFont="1" applyBorder="1" applyAlignment="1">
      <alignment horizontal="center" vertical="center"/>
      <protection/>
    </xf>
    <xf numFmtId="49" fontId="2" fillId="0" borderId="20" xfId="22" applyNumberFormat="1" applyBorder="1" applyAlignment="1">
      <alignment horizontal="center" vertical="center"/>
      <protection/>
    </xf>
    <xf numFmtId="49" fontId="2" fillId="0" borderId="13" xfId="22" applyNumberFormat="1" applyBorder="1" applyAlignment="1">
      <alignment horizontal="center" vertical="center"/>
      <protection/>
    </xf>
    <xf numFmtId="49" fontId="2" fillId="0" borderId="19" xfId="22" applyNumberFormat="1" applyBorder="1" applyAlignment="1">
      <alignment horizontal="center" vertical="center"/>
      <protection/>
    </xf>
    <xf numFmtId="49" fontId="2" fillId="0" borderId="15" xfId="22" applyNumberForma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0" fillId="0" borderId="12" xfId="23" applyBorder="1" applyAlignment="1">
      <alignment horizontal="center"/>
      <protection/>
    </xf>
    <xf numFmtId="0" fontId="2" fillId="0" borderId="19" xfId="22" applyBorder="1" applyAlignment="1">
      <alignment horizontal="center" vertical="center"/>
      <protection/>
    </xf>
    <xf numFmtId="0" fontId="2" fillId="0" borderId="0" xfId="22" applyBorder="1" applyAlignment="1">
      <alignment horizontal="center" vertical="center"/>
      <protection/>
    </xf>
    <xf numFmtId="49" fontId="9" fillId="0" borderId="12" xfId="22" applyNumberFormat="1" applyFont="1" applyBorder="1" applyAlignment="1">
      <alignment horizontal="center"/>
      <protection/>
    </xf>
    <xf numFmtId="0" fontId="9" fillId="0" borderId="21" xfId="22" applyFont="1" applyBorder="1" applyAlignment="1">
      <alignment horizontal="center"/>
      <protection/>
    </xf>
    <xf numFmtId="0" fontId="9" fillId="0" borderId="22" xfId="22" applyFont="1" applyBorder="1" applyAlignment="1">
      <alignment horizontal="center" vertical="center"/>
      <protection/>
    </xf>
    <xf numFmtId="49" fontId="2" fillId="0" borderId="23" xfId="22" applyNumberFormat="1" applyBorder="1" applyAlignment="1">
      <alignment horizontal="center" vertical="center"/>
      <protection/>
    </xf>
    <xf numFmtId="3" fontId="2" fillId="0" borderId="4" xfId="22" applyNumberFormat="1" applyFont="1" applyBorder="1" applyAlignment="1">
      <alignment vertical="center"/>
      <protection/>
    </xf>
    <xf numFmtId="49" fontId="9" fillId="0" borderId="20" xfId="22" applyNumberFormat="1" applyFont="1" applyBorder="1" applyAlignment="1">
      <alignment horizontal="center" vertical="center"/>
      <protection/>
    </xf>
    <xf numFmtId="0" fontId="15" fillId="0" borderId="9" xfId="22" applyFont="1" applyBorder="1" applyAlignment="1">
      <alignment horizontal="right" vertical="center" wrapText="1"/>
      <protection/>
    </xf>
    <xf numFmtId="0" fontId="2" fillId="0" borderId="8" xfId="22" applyFont="1" applyBorder="1" applyAlignment="1">
      <alignment vertical="center" wrapText="1"/>
      <protection/>
    </xf>
    <xf numFmtId="3" fontId="16" fillId="0" borderId="16" xfId="18" applyNumberFormat="1" applyFont="1" applyBorder="1" applyAlignment="1">
      <alignment vertical="center" wrapText="1"/>
      <protection/>
    </xf>
    <xf numFmtId="0" fontId="2" fillId="0" borderId="7" xfId="22" applyFont="1" applyBorder="1" applyAlignment="1">
      <alignment vertical="center" wrapText="1"/>
      <protection/>
    </xf>
    <xf numFmtId="0" fontId="2" fillId="0" borderId="1" xfId="22" applyFont="1" applyBorder="1" applyAlignment="1">
      <alignment vertical="center" wrapText="1"/>
      <protection/>
    </xf>
    <xf numFmtId="49" fontId="2" fillId="0" borderId="7" xfId="22" applyNumberFormat="1" applyFont="1" applyBorder="1" applyAlignment="1">
      <alignment horizontal="center" vertical="center"/>
      <protection/>
    </xf>
    <xf numFmtId="0" fontId="2" fillId="0" borderId="7" xfId="22" applyBorder="1" applyAlignment="1">
      <alignment vertical="center"/>
      <protection/>
    </xf>
    <xf numFmtId="3" fontId="11" fillId="0" borderId="18" xfId="22" applyNumberFormat="1" applyFont="1" applyBorder="1" applyAlignment="1">
      <alignment vertical="center"/>
      <protection/>
    </xf>
    <xf numFmtId="0" fontId="2" fillId="0" borderId="15" xfId="22" applyBorder="1" applyAlignment="1">
      <alignment horizontal="center" vertical="center"/>
      <protection/>
    </xf>
    <xf numFmtId="0" fontId="2" fillId="0" borderId="7" xfId="22" applyBorder="1" applyAlignment="1">
      <alignment horizontal="center" vertical="center"/>
      <protection/>
    </xf>
    <xf numFmtId="49" fontId="2" fillId="0" borderId="11" xfId="22" applyNumberFormat="1" applyFont="1" applyBorder="1" applyAlignment="1">
      <alignment horizontal="center" vertical="center"/>
      <protection/>
    </xf>
    <xf numFmtId="0" fontId="2" fillId="0" borderId="11" xfId="22" applyFont="1" applyBorder="1" applyAlignment="1">
      <alignment vertical="center" wrapText="1"/>
      <protection/>
    </xf>
    <xf numFmtId="0" fontId="2" fillId="0" borderId="10" xfId="22" applyBorder="1" applyAlignment="1">
      <alignment horizontal="center" vertical="center"/>
      <protection/>
    </xf>
    <xf numFmtId="0" fontId="2" fillId="0" borderId="7" xfId="22" applyFont="1" applyBorder="1" applyAlignment="1">
      <alignment vertical="center"/>
      <protection/>
    </xf>
    <xf numFmtId="49" fontId="12" fillId="0" borderId="7" xfId="22" applyNumberFormat="1" applyFont="1" applyBorder="1" applyAlignment="1">
      <alignment horizontal="center" vertical="center"/>
      <protection/>
    </xf>
    <xf numFmtId="3" fontId="2" fillId="0" borderId="7" xfId="22" applyNumberFormat="1" applyBorder="1" applyAlignment="1">
      <alignment horizontal="center" vertical="center"/>
      <protection/>
    </xf>
    <xf numFmtId="3" fontId="2" fillId="0" borderId="11" xfId="22" applyNumberFormat="1" applyBorder="1" applyAlignment="1">
      <alignment horizontal="center" vertical="center"/>
      <protection/>
    </xf>
    <xf numFmtId="0" fontId="2" fillId="0" borderId="7" xfId="22" applyFont="1" applyBorder="1" applyAlignment="1">
      <alignment horizontal="left" vertical="center" wrapText="1"/>
      <protection/>
    </xf>
    <xf numFmtId="3" fontId="2" fillId="0" borderId="1" xfId="22" applyNumberFormat="1" applyBorder="1" applyAlignment="1">
      <alignment horizontal="center" vertical="center"/>
      <protection/>
    </xf>
    <xf numFmtId="49" fontId="9" fillId="0" borderId="24" xfId="22" applyNumberFormat="1" applyFont="1" applyBorder="1" applyAlignment="1">
      <alignment horizontal="center" vertical="center"/>
      <protection/>
    </xf>
    <xf numFmtId="4" fontId="9" fillId="0" borderId="7" xfId="22" applyNumberFormat="1" applyFont="1" applyBorder="1" applyAlignment="1">
      <alignment vertical="center"/>
      <protection/>
    </xf>
    <xf numFmtId="49" fontId="9" fillId="0" borderId="23" xfId="22" applyNumberFormat="1" applyFont="1" applyBorder="1" applyAlignment="1">
      <alignment horizontal="center" vertical="center"/>
      <protection/>
    </xf>
    <xf numFmtId="4" fontId="2" fillId="0" borderId="7" xfId="22" applyNumberFormat="1" applyBorder="1" applyAlignment="1">
      <alignment vertical="center"/>
      <protection/>
    </xf>
    <xf numFmtId="4" fontId="6" fillId="0" borderId="0" xfId="22" applyNumberFormat="1" applyFont="1">
      <alignment/>
      <protection/>
    </xf>
    <xf numFmtId="3" fontId="9" fillId="0" borderId="9" xfId="22" applyNumberFormat="1" applyFont="1" applyBorder="1" applyAlignment="1">
      <alignment horizontal="center" vertical="center"/>
      <protection/>
    </xf>
    <xf numFmtId="49" fontId="2" fillId="0" borderId="17" xfId="22" applyNumberFormat="1" applyBorder="1" applyAlignment="1">
      <alignment horizontal="center" vertical="center"/>
      <protection/>
    </xf>
    <xf numFmtId="0" fontId="2" fillId="0" borderId="7" xfId="22" applyBorder="1" applyAlignment="1">
      <alignment vertical="center" wrapText="1"/>
      <protection/>
    </xf>
    <xf numFmtId="0" fontId="17" fillId="0" borderId="22" xfId="18" applyFont="1" applyBorder="1" applyAlignment="1">
      <alignment vertical="top"/>
      <protection/>
    </xf>
    <xf numFmtId="3" fontId="17" fillId="0" borderId="0" xfId="18" applyNumberFormat="1" applyFont="1">
      <alignment/>
      <protection/>
    </xf>
    <xf numFmtId="0" fontId="17" fillId="0" borderId="0" xfId="18" applyFont="1">
      <alignment/>
      <protection/>
    </xf>
    <xf numFmtId="0" fontId="9" fillId="0" borderId="20" xfId="22" applyFont="1" applyBorder="1" applyAlignment="1">
      <alignment horizontal="center" vertical="center"/>
      <protection/>
    </xf>
    <xf numFmtId="0" fontId="17" fillId="0" borderId="0" xfId="18" applyFont="1" applyBorder="1" applyAlignment="1">
      <alignment vertical="center"/>
      <protection/>
    </xf>
    <xf numFmtId="3" fontId="20" fillId="0" borderId="5" xfId="18" applyNumberFormat="1" applyFont="1" applyFill="1" applyBorder="1" applyAlignment="1">
      <alignment horizontal="center" vertical="center"/>
      <protection/>
    </xf>
    <xf numFmtId="3" fontId="20" fillId="0" borderId="20" xfId="18" applyNumberFormat="1" applyFont="1" applyBorder="1" applyAlignment="1">
      <alignment horizontal="center"/>
      <protection/>
    </xf>
    <xf numFmtId="0" fontId="15" fillId="0" borderId="19" xfId="22" applyFont="1" applyBorder="1" applyAlignment="1">
      <alignment horizontal="right" vertical="center" wrapText="1"/>
      <protection/>
    </xf>
    <xf numFmtId="49" fontId="9" fillId="0" borderId="15" xfId="22" applyNumberFormat="1" applyFont="1" applyBorder="1" applyAlignment="1">
      <alignment horizontal="center" vertical="center"/>
      <protection/>
    </xf>
    <xf numFmtId="0" fontId="15" fillId="0" borderId="13" xfId="22" applyFont="1" applyBorder="1" applyAlignment="1">
      <alignment horizontal="right" vertical="center" wrapText="1"/>
      <protection/>
    </xf>
    <xf numFmtId="49" fontId="9" fillId="0" borderId="25" xfId="22" applyNumberFormat="1" applyFont="1" applyBorder="1" applyAlignment="1">
      <alignment horizontal="center" vertical="center"/>
      <protection/>
    </xf>
    <xf numFmtId="0" fontId="2" fillId="0" borderId="11" xfId="22" applyBorder="1" applyAlignment="1">
      <alignment vertical="center"/>
      <protection/>
    </xf>
    <xf numFmtId="0" fontId="2" fillId="0" borderId="9" xfId="22" applyBorder="1" applyAlignment="1">
      <alignment vertical="center"/>
      <protection/>
    </xf>
    <xf numFmtId="0" fontId="2" fillId="0" borderId="14" xfId="22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3" fontId="15" fillId="0" borderId="9" xfId="22" applyNumberFormat="1" applyFont="1" applyBorder="1" applyAlignment="1">
      <alignment vertical="center"/>
      <protection/>
    </xf>
    <xf numFmtId="3" fontId="2" fillId="0" borderId="7" xfId="22" applyNumberFormat="1" applyBorder="1" applyAlignment="1">
      <alignment horizontal="right" vertical="center"/>
      <protection/>
    </xf>
    <xf numFmtId="0" fontId="2" fillId="0" borderId="9" xfId="22" applyFont="1" applyBorder="1" applyAlignment="1">
      <alignment vertical="center"/>
      <protection/>
    </xf>
    <xf numFmtId="0" fontId="2" fillId="0" borderId="0" xfId="22" applyBorder="1">
      <alignment/>
      <protection/>
    </xf>
    <xf numFmtId="3" fontId="11" fillId="0" borderId="0" xfId="22" applyNumberFormat="1" applyFont="1" applyAlignment="1">
      <alignment vertical="center"/>
      <protection/>
    </xf>
    <xf numFmtId="0" fontId="15" fillId="0" borderId="26" xfId="22" applyFont="1" applyBorder="1" applyAlignment="1">
      <alignment horizontal="right" vertical="center" wrapText="1"/>
      <protection/>
    </xf>
    <xf numFmtId="3" fontId="20" fillId="0" borderId="27" xfId="18" applyNumberFormat="1" applyFont="1" applyFill="1" applyBorder="1" applyAlignment="1">
      <alignment horizontal="center" vertical="center"/>
      <protection/>
    </xf>
    <xf numFmtId="0" fontId="2" fillId="0" borderId="9" xfId="22" applyFont="1" applyBorder="1" applyAlignment="1">
      <alignment vertical="center" wrapText="1"/>
      <protection/>
    </xf>
    <xf numFmtId="3" fontId="20" fillId="0" borderId="6" xfId="18" applyNumberFormat="1" applyFont="1" applyFill="1" applyBorder="1" applyAlignment="1">
      <alignment horizontal="center" vertical="center"/>
      <protection/>
    </xf>
    <xf numFmtId="0" fontId="2" fillId="0" borderId="25" xfId="22" applyBorder="1" applyAlignment="1">
      <alignment vertical="center" wrapText="1"/>
      <protection/>
    </xf>
    <xf numFmtId="0" fontId="7" fillId="0" borderId="6" xfId="22" applyFont="1" applyBorder="1" applyAlignment="1">
      <alignment horizontal="center" vertical="center"/>
      <protection/>
    </xf>
    <xf numFmtId="0" fontId="2" fillId="0" borderId="11" xfId="22" applyBorder="1" applyAlignment="1">
      <alignment vertical="center" wrapText="1"/>
      <protection/>
    </xf>
    <xf numFmtId="0" fontId="15" fillId="0" borderId="24" xfId="22" applyFont="1" applyBorder="1" applyAlignment="1">
      <alignment horizontal="right" vertical="center" wrapText="1"/>
      <protection/>
    </xf>
    <xf numFmtId="3" fontId="20" fillId="0" borderId="8" xfId="18" applyNumberFormat="1" applyFont="1" applyFill="1" applyBorder="1" applyAlignment="1">
      <alignment horizontal="center" vertical="center"/>
      <protection/>
    </xf>
    <xf numFmtId="49" fontId="9" fillId="0" borderId="22" xfId="22" applyNumberFormat="1" applyFont="1" applyBorder="1" applyAlignment="1">
      <alignment horizontal="center" vertical="center"/>
      <protection/>
    </xf>
    <xf numFmtId="3" fontId="21" fillId="0" borderId="5" xfId="22" applyNumberFormat="1" applyFont="1" applyBorder="1" applyAlignment="1">
      <alignment horizontal="center" vertical="center"/>
      <protection/>
    </xf>
    <xf numFmtId="49" fontId="2" fillId="0" borderId="28" xfId="22" applyNumberFormat="1" applyBorder="1" applyAlignment="1">
      <alignment horizontal="center" vertical="center"/>
      <protection/>
    </xf>
    <xf numFmtId="3" fontId="2" fillId="0" borderId="27" xfId="22" applyNumberFormat="1" applyBorder="1" applyAlignment="1">
      <alignment vertical="center"/>
      <protection/>
    </xf>
    <xf numFmtId="49" fontId="2" fillId="0" borderId="29" xfId="22" applyNumberFormat="1" applyBorder="1" applyAlignment="1">
      <alignment horizontal="center" vertical="center"/>
      <protection/>
    </xf>
    <xf numFmtId="3" fontId="2" fillId="0" borderId="30" xfId="22" applyNumberFormat="1" applyBorder="1" applyAlignment="1">
      <alignment vertical="center"/>
      <protection/>
    </xf>
    <xf numFmtId="3" fontId="2" fillId="0" borderId="19" xfId="22" applyNumberFormat="1" applyFont="1" applyBorder="1" applyAlignment="1">
      <alignment vertical="center"/>
      <protection/>
    </xf>
    <xf numFmtId="0" fontId="20" fillId="0" borderId="30" xfId="22" applyFont="1" applyBorder="1" applyAlignment="1">
      <alignment horizontal="right" vertical="center" wrapText="1"/>
      <protection/>
    </xf>
    <xf numFmtId="0" fontId="20" fillId="0" borderId="19" xfId="22" applyFont="1" applyBorder="1" applyAlignment="1">
      <alignment horizontal="right" vertical="center" wrapText="1"/>
      <protection/>
    </xf>
    <xf numFmtId="0" fontId="2" fillId="0" borderId="21" xfId="22" applyBorder="1" applyAlignment="1">
      <alignment horizontal="center"/>
      <protection/>
    </xf>
    <xf numFmtId="0" fontId="10" fillId="0" borderId="22" xfId="22" applyFont="1" applyBorder="1" applyAlignment="1">
      <alignment horizontal="center" vertical="center"/>
      <protection/>
    </xf>
    <xf numFmtId="49" fontId="2" fillId="0" borderId="24" xfId="22" applyNumberFormat="1" applyBorder="1" applyAlignment="1">
      <alignment horizontal="center" vertical="center"/>
      <protection/>
    </xf>
    <xf numFmtId="0" fontId="15" fillId="0" borderId="22" xfId="22" applyFont="1" applyBorder="1" applyAlignment="1">
      <alignment horizontal="right" vertical="center" wrapText="1"/>
      <protection/>
    </xf>
    <xf numFmtId="3" fontId="2" fillId="0" borderId="9" xfId="22" applyNumberFormat="1" applyBorder="1" applyAlignment="1">
      <alignment horizontal="center" vertical="center"/>
      <protection/>
    </xf>
    <xf numFmtId="49" fontId="2" fillId="0" borderId="16" xfId="22" applyNumberFormat="1" applyBorder="1" applyAlignment="1">
      <alignment horizontal="center" vertical="center"/>
      <protection/>
    </xf>
    <xf numFmtId="3" fontId="20" fillId="0" borderId="19" xfId="18" applyNumberFormat="1" applyFont="1" applyBorder="1" applyAlignment="1">
      <alignment horizontal="center"/>
      <protection/>
    </xf>
    <xf numFmtId="3" fontId="20" fillId="0" borderId="5" xfId="22" applyNumberFormat="1" applyFont="1" applyBorder="1" applyAlignment="1">
      <alignment horizontal="center" vertical="center"/>
      <protection/>
    </xf>
    <xf numFmtId="0" fontId="2" fillId="0" borderId="20" xfId="22" applyFont="1" applyBorder="1" applyAlignment="1">
      <alignment vertical="center" wrapText="1"/>
      <protection/>
    </xf>
    <xf numFmtId="0" fontId="15" fillId="0" borderId="17" xfId="22" applyFont="1" applyBorder="1" applyAlignment="1">
      <alignment horizontal="right" vertical="center" wrapText="1"/>
      <protection/>
    </xf>
    <xf numFmtId="49" fontId="9" fillId="0" borderId="16" xfId="22" applyNumberFormat="1" applyFont="1" applyBorder="1" applyAlignment="1">
      <alignment horizontal="center" vertical="center"/>
      <protection/>
    </xf>
    <xf numFmtId="0" fontId="8" fillId="0" borderId="31" xfId="22" applyFont="1" applyBorder="1" applyAlignment="1">
      <alignment horizontal="center"/>
      <protection/>
    </xf>
    <xf numFmtId="0" fontId="9" fillId="0" borderId="0" xfId="22" applyFont="1" applyBorder="1" applyAlignment="1">
      <alignment horizontal="center"/>
      <protection/>
    </xf>
    <xf numFmtId="0" fontId="8" fillId="0" borderId="31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/>
      <protection/>
    </xf>
    <xf numFmtId="3" fontId="2" fillId="0" borderId="9" xfId="22" applyNumberFormat="1" applyBorder="1" applyAlignment="1">
      <alignment horizontal="right" vertical="center"/>
      <protection/>
    </xf>
    <xf numFmtId="3" fontId="20" fillId="0" borderId="9" xfId="18" applyNumberFormat="1" applyFont="1" applyFill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/>
      <protection/>
    </xf>
    <xf numFmtId="0" fontId="11" fillId="0" borderId="31" xfId="22" applyFont="1" applyBorder="1" applyAlignment="1">
      <alignment horizontal="center" vertical="center"/>
      <protection/>
    </xf>
    <xf numFmtId="4" fontId="8" fillId="0" borderId="2" xfId="22" applyNumberFormat="1" applyFont="1" applyBorder="1" applyAlignment="1">
      <alignment vertical="center"/>
      <protection/>
    </xf>
    <xf numFmtId="4" fontId="9" fillId="0" borderId="9" xfId="22" applyNumberFormat="1" applyFont="1" applyBorder="1" applyAlignment="1">
      <alignment vertical="center"/>
      <protection/>
    </xf>
    <xf numFmtId="4" fontId="15" fillId="0" borderId="5" xfId="18" applyNumberFormat="1" applyFont="1" applyFill="1" applyBorder="1" applyAlignment="1">
      <alignment horizontal="center" vertical="center"/>
      <protection/>
    </xf>
    <xf numFmtId="4" fontId="0" fillId="0" borderId="0" xfId="23" applyNumberFormat="1">
      <alignment/>
      <protection/>
    </xf>
    <xf numFmtId="4" fontId="0" fillId="0" borderId="0" xfId="23" applyNumberFormat="1" applyAlignment="1">
      <alignment vertical="center"/>
      <protection/>
    </xf>
    <xf numFmtId="0" fontId="12" fillId="0" borderId="16" xfId="22" applyFont="1" applyBorder="1" applyAlignment="1">
      <alignment horizontal="center" vertical="center"/>
      <protection/>
    </xf>
    <xf numFmtId="0" fontId="9" fillId="0" borderId="32" xfId="22" applyFont="1" applyBorder="1" applyAlignment="1">
      <alignment horizontal="center" vertical="center"/>
      <protection/>
    </xf>
    <xf numFmtId="0" fontId="15" fillId="0" borderId="30" xfId="22" applyFont="1" applyBorder="1" applyAlignment="1">
      <alignment horizontal="right" vertical="center" wrapText="1"/>
      <protection/>
    </xf>
    <xf numFmtId="4" fontId="8" fillId="0" borderId="0" xfId="22" applyNumberFormat="1" applyFont="1">
      <alignment/>
      <protection/>
    </xf>
    <xf numFmtId="49" fontId="0" fillId="0" borderId="13" xfId="22" applyNumberFormat="1" applyFont="1" applyBorder="1" applyAlignment="1">
      <alignment horizontal="center" vertical="center"/>
      <protection/>
    </xf>
    <xf numFmtId="49" fontId="0" fillId="0" borderId="19" xfId="22" applyNumberFormat="1" applyFont="1" applyBorder="1" applyAlignment="1">
      <alignment horizontal="center" vertical="center"/>
      <protection/>
    </xf>
    <xf numFmtId="3" fontId="21" fillId="0" borderId="6" xfId="22" applyNumberFormat="1" applyFont="1" applyBorder="1" applyAlignment="1">
      <alignment horizontal="center" vertical="center"/>
      <protection/>
    </xf>
    <xf numFmtId="0" fontId="15" fillId="0" borderId="22" xfId="22" applyFont="1" applyBorder="1" applyAlignment="1">
      <alignment horizontal="left" vertical="center" wrapText="1"/>
      <protection/>
    </xf>
    <xf numFmtId="3" fontId="21" fillId="0" borderId="27" xfId="22" applyNumberFormat="1" applyFont="1" applyBorder="1" applyAlignment="1">
      <alignment horizontal="center" vertical="center"/>
      <protection/>
    </xf>
    <xf numFmtId="3" fontId="21" fillId="0" borderId="8" xfId="22" applyNumberFormat="1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3" fontId="0" fillId="0" borderId="9" xfId="22" applyNumberFormat="1" applyFont="1" applyBorder="1" applyAlignment="1">
      <alignment vertical="center"/>
      <protection/>
    </xf>
    <xf numFmtId="3" fontId="10" fillId="0" borderId="8" xfId="22" applyNumberFormat="1" applyFont="1" applyBorder="1" applyAlignment="1">
      <alignment horizontal="center" vertical="center"/>
      <protection/>
    </xf>
    <xf numFmtId="0" fontId="15" fillId="0" borderId="33" xfId="22" applyFont="1" applyBorder="1" applyAlignment="1">
      <alignment horizontal="right" vertical="center" wrapText="1"/>
      <protection/>
    </xf>
    <xf numFmtId="3" fontId="20" fillId="0" borderId="1" xfId="18" applyNumberFormat="1" applyFont="1" applyFill="1" applyBorder="1" applyAlignment="1">
      <alignment horizontal="center" vertical="center"/>
      <protection/>
    </xf>
    <xf numFmtId="0" fontId="2" fillId="0" borderId="22" xfId="22" applyBorder="1" applyAlignment="1">
      <alignment horizontal="center" vertical="center"/>
      <protection/>
    </xf>
    <xf numFmtId="49" fontId="2" fillId="0" borderId="22" xfId="22" applyNumberFormat="1" applyBorder="1" applyAlignment="1">
      <alignment horizontal="center" vertical="center"/>
      <protection/>
    </xf>
    <xf numFmtId="0" fontId="15" fillId="0" borderId="25" xfId="22" applyFont="1" applyBorder="1" applyAlignment="1">
      <alignment horizontal="right" vertical="center" wrapText="1"/>
      <protection/>
    </xf>
    <xf numFmtId="49" fontId="12" fillId="0" borderId="13" xfId="22" applyNumberFormat="1" applyFont="1" applyBorder="1" applyAlignment="1">
      <alignment horizontal="center" vertical="center"/>
      <protection/>
    </xf>
    <xf numFmtId="49" fontId="12" fillId="0" borderId="17" xfId="22" applyNumberFormat="1" applyFont="1" applyBorder="1" applyAlignment="1">
      <alignment horizontal="center" vertical="center"/>
      <protection/>
    </xf>
    <xf numFmtId="0" fontId="15" fillId="0" borderId="20" xfId="22" applyFont="1" applyBorder="1" applyAlignment="1">
      <alignment horizontal="right" vertical="center" wrapText="1"/>
      <protection/>
    </xf>
    <xf numFmtId="0" fontId="15" fillId="0" borderId="23" xfId="22" applyFont="1" applyBorder="1" applyAlignment="1">
      <alignment vertical="center" wrapText="1"/>
      <protection/>
    </xf>
    <xf numFmtId="0" fontId="10" fillId="0" borderId="0" xfId="0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 vertical="center" wrapText="1"/>
    </xf>
    <xf numFmtId="0" fontId="15" fillId="0" borderId="0" xfId="22" applyFont="1" applyBorder="1" applyAlignment="1">
      <alignment vertical="center" wrapText="1"/>
      <protection/>
    </xf>
    <xf numFmtId="0" fontId="10" fillId="0" borderId="24" xfId="0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center"/>
    </xf>
    <xf numFmtId="4" fontId="13" fillId="0" borderId="2" xfId="22" applyNumberFormat="1" applyFont="1" applyBorder="1" applyAlignment="1">
      <alignment vertical="center"/>
      <protection/>
    </xf>
    <xf numFmtId="3" fontId="20" fillId="0" borderId="9" xfId="22" applyNumberFormat="1" applyFont="1" applyBorder="1" applyAlignment="1">
      <alignment horizontal="center" vertical="center"/>
      <protection/>
    </xf>
    <xf numFmtId="0" fontId="15" fillId="0" borderId="27" xfId="22" applyFont="1" applyBorder="1" applyAlignment="1">
      <alignment vertical="center" wrapText="1"/>
      <protection/>
    </xf>
    <xf numFmtId="0" fontId="15" fillId="0" borderId="8" xfId="22" applyFont="1" applyBorder="1" applyAlignment="1">
      <alignment vertical="center" wrapText="1"/>
      <protection/>
    </xf>
    <xf numFmtId="3" fontId="20" fillId="0" borderId="27" xfId="22" applyNumberFormat="1" applyFont="1" applyBorder="1" applyAlignment="1">
      <alignment horizontal="center" vertical="center" wrapText="1"/>
      <protection/>
    </xf>
    <xf numFmtId="3" fontId="20" fillId="0" borderId="8" xfId="22" applyNumberFormat="1" applyFont="1" applyBorder="1" applyAlignment="1">
      <alignment horizontal="center" vertical="center" wrapText="1"/>
      <protection/>
    </xf>
    <xf numFmtId="3" fontId="21" fillId="0" borderId="7" xfId="22" applyNumberFormat="1" applyFont="1" applyBorder="1" applyAlignment="1">
      <alignment horizontal="center" vertical="center"/>
      <protection/>
    </xf>
    <xf numFmtId="0" fontId="15" fillId="0" borderId="23" xfId="22" applyFont="1" applyBorder="1" applyAlignment="1">
      <alignment horizontal="right" vertical="center" wrapText="1"/>
      <protection/>
    </xf>
    <xf numFmtId="3" fontId="21" fillId="0" borderId="4" xfId="22" applyNumberFormat="1" applyFont="1" applyBorder="1" applyAlignment="1">
      <alignment horizontal="center" vertical="center"/>
      <protection/>
    </xf>
    <xf numFmtId="49" fontId="9" fillId="0" borderId="33" xfId="22" applyNumberFormat="1" applyFont="1" applyBorder="1" applyAlignment="1">
      <alignment horizontal="center" vertical="center"/>
      <protection/>
    </xf>
    <xf numFmtId="3" fontId="21" fillId="0" borderId="19" xfId="22" applyNumberFormat="1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3" fontId="21" fillId="0" borderId="9" xfId="22" applyNumberFormat="1" applyFont="1" applyBorder="1" applyAlignment="1">
      <alignment horizontal="center" vertical="center"/>
      <protection/>
    </xf>
    <xf numFmtId="49" fontId="2" fillId="0" borderId="26" xfId="22" applyNumberFormat="1" applyBorder="1" applyAlignment="1">
      <alignment horizontal="center" vertical="center"/>
      <protection/>
    </xf>
    <xf numFmtId="0" fontId="20" fillId="0" borderId="10" xfId="22" applyFont="1" applyBorder="1" applyAlignment="1">
      <alignment horizontal="center" vertical="center" wrapText="1"/>
      <protection/>
    </xf>
    <xf numFmtId="3" fontId="20" fillId="0" borderId="34" xfId="22" applyNumberFormat="1" applyFont="1" applyBorder="1" applyAlignment="1">
      <alignment horizontal="center" vertical="center" wrapText="1"/>
      <protection/>
    </xf>
    <xf numFmtId="0" fontId="15" fillId="0" borderId="33" xfId="18" applyFont="1" applyBorder="1" applyAlignment="1">
      <alignment horizontal="right" vertical="center" wrapText="1"/>
      <protection/>
    </xf>
    <xf numFmtId="0" fontId="15" fillId="0" borderId="25" xfId="18" applyFont="1" applyBorder="1" applyAlignment="1">
      <alignment horizontal="right" vertical="center" wrapText="1"/>
      <protection/>
    </xf>
    <xf numFmtId="0" fontId="15" fillId="0" borderId="22" xfId="18" applyFont="1" applyBorder="1" applyAlignment="1">
      <alignment horizontal="right" vertical="center" wrapText="1"/>
      <protection/>
    </xf>
    <xf numFmtId="3" fontId="20" fillId="0" borderId="5" xfId="18" applyNumberFormat="1" applyFont="1" applyBorder="1" applyAlignment="1">
      <alignment horizontal="center"/>
      <protection/>
    </xf>
    <xf numFmtId="0" fontId="5" fillId="0" borderId="7" xfId="18" applyFont="1" applyBorder="1" applyAlignment="1">
      <alignment horizontal="center" vertical="center" wrapText="1"/>
      <protection/>
    </xf>
    <xf numFmtId="3" fontId="21" fillId="0" borderId="16" xfId="22" applyNumberFormat="1" applyFont="1" applyBorder="1" applyAlignment="1">
      <alignment horizontal="center" vertical="center"/>
      <protection/>
    </xf>
    <xf numFmtId="49" fontId="9" fillId="0" borderId="14" xfId="22" applyNumberFormat="1" applyFont="1" applyBorder="1" applyAlignment="1">
      <alignment horizontal="center" vertical="center"/>
      <protection/>
    </xf>
    <xf numFmtId="0" fontId="15" fillId="0" borderId="16" xfId="22" applyFont="1" applyBorder="1" applyAlignment="1">
      <alignment horizontal="left" vertical="center" wrapText="1"/>
      <protection/>
    </xf>
    <xf numFmtId="0" fontId="15" fillId="0" borderId="35" xfId="22" applyFont="1" applyBorder="1" applyAlignment="1">
      <alignment horizontal="right" vertical="top" wrapText="1"/>
      <protection/>
    </xf>
    <xf numFmtId="3" fontId="20" fillId="0" borderId="30" xfId="22" applyNumberFormat="1" applyFont="1" applyBorder="1" applyAlignment="1">
      <alignment horizontal="center" vertical="center" wrapText="1"/>
      <protection/>
    </xf>
    <xf numFmtId="0" fontId="15" fillId="0" borderId="20" xfId="22" applyFont="1" applyBorder="1" applyAlignment="1">
      <alignment horizontal="left" vertical="center" wrapText="1"/>
      <protection/>
    </xf>
    <xf numFmtId="3" fontId="20" fillId="0" borderId="20" xfId="18" applyNumberFormat="1" applyFont="1" applyFill="1" applyBorder="1" applyAlignment="1">
      <alignment horizontal="center" vertical="center"/>
      <protection/>
    </xf>
    <xf numFmtId="3" fontId="20" fillId="0" borderId="9" xfId="22" applyNumberFormat="1" applyFont="1" applyBorder="1" applyAlignment="1">
      <alignment horizontal="center" vertical="center" wrapText="1"/>
      <protection/>
    </xf>
    <xf numFmtId="3" fontId="21" fillId="0" borderId="30" xfId="22" applyNumberFormat="1" applyFont="1" applyBorder="1" applyAlignment="1">
      <alignment horizontal="center" vertical="center"/>
      <protection/>
    </xf>
    <xf numFmtId="3" fontId="20" fillId="0" borderId="6" xfId="22" applyNumberFormat="1" applyFont="1" applyBorder="1" applyAlignment="1">
      <alignment horizontal="center" vertical="center" wrapText="1"/>
      <protection/>
    </xf>
    <xf numFmtId="3" fontId="20" fillId="0" borderId="19" xfId="22" applyNumberFormat="1" applyFont="1" applyBorder="1" applyAlignment="1">
      <alignment horizontal="center" vertical="center" wrapText="1"/>
      <protection/>
    </xf>
    <xf numFmtId="3" fontId="20" fillId="0" borderId="20" xfId="22" applyNumberFormat="1" applyFont="1" applyBorder="1" applyAlignment="1">
      <alignment horizontal="center" vertical="center" wrapText="1"/>
      <protection/>
    </xf>
    <xf numFmtId="0" fontId="4" fillId="0" borderId="0" xfId="24" applyFont="1" applyAlignment="1">
      <alignment vertical="center" wrapText="1"/>
      <protection/>
    </xf>
    <xf numFmtId="0" fontId="24" fillId="0" borderId="0" xfId="24" applyFont="1">
      <alignment/>
      <protection/>
    </xf>
    <xf numFmtId="0" fontId="25" fillId="0" borderId="0" xfId="24" applyFont="1">
      <alignment/>
      <protection/>
    </xf>
    <xf numFmtId="3" fontId="25" fillId="0" borderId="0" xfId="24" applyNumberFormat="1" applyFont="1">
      <alignment/>
      <protection/>
    </xf>
    <xf numFmtId="0" fontId="22" fillId="0" borderId="0" xfId="24" applyFont="1" applyAlignment="1">
      <alignment horizontal="right" vertical="center"/>
      <protection/>
    </xf>
    <xf numFmtId="0" fontId="26" fillId="0" borderId="0" xfId="24" applyFont="1" applyAlignment="1">
      <alignment textRotation="180"/>
      <protection/>
    </xf>
    <xf numFmtId="0" fontId="26" fillId="2" borderId="36" xfId="24" applyFont="1" applyFill="1" applyBorder="1" applyAlignment="1">
      <alignment horizontal="center" vertical="center" wrapText="1"/>
      <protection/>
    </xf>
    <xf numFmtId="0" fontId="25" fillId="0" borderId="0" xfId="24" applyFont="1" applyAlignment="1">
      <alignment vertical="center" wrapText="1"/>
      <protection/>
    </xf>
    <xf numFmtId="0" fontId="26" fillId="2" borderId="28" xfId="24" applyFont="1" applyFill="1" applyBorder="1" applyAlignment="1">
      <alignment horizontal="center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27" fillId="0" borderId="37" xfId="24" applyFont="1" applyFill="1" applyBorder="1" applyAlignment="1">
      <alignment horizontal="center" vertical="center" wrapText="1"/>
      <protection/>
    </xf>
    <xf numFmtId="0" fontId="27" fillId="0" borderId="11" xfId="24" applyFont="1" applyFill="1" applyBorder="1" applyAlignment="1">
      <alignment horizontal="center" vertical="center" wrapText="1"/>
      <protection/>
    </xf>
    <xf numFmtId="3" fontId="22" fillId="0" borderId="11" xfId="24" applyNumberFormat="1" applyFont="1" applyFill="1" applyBorder="1" applyAlignment="1">
      <alignment horizontal="center" vertical="center" wrapText="1"/>
      <protection/>
    </xf>
    <xf numFmtId="0" fontId="22" fillId="0" borderId="11" xfId="24" applyFont="1" applyFill="1" applyBorder="1" applyAlignment="1">
      <alignment horizontal="center" vertical="center" wrapText="1"/>
      <protection/>
    </xf>
    <xf numFmtId="0" fontId="22" fillId="0" borderId="38" xfId="24" applyFont="1" applyFill="1" applyBorder="1" applyAlignment="1">
      <alignment horizontal="center" vertical="center" wrapText="1"/>
      <protection/>
    </xf>
    <xf numFmtId="0" fontId="27" fillId="0" borderId="0" xfId="24" applyFont="1" applyFill="1" applyAlignment="1">
      <alignment horizontal="center" textRotation="180"/>
      <protection/>
    </xf>
    <xf numFmtId="0" fontId="27" fillId="0" borderId="0" xfId="24" applyFont="1" applyFill="1" applyAlignment="1">
      <alignment horizontal="center" vertical="center" wrapText="1"/>
      <protection/>
    </xf>
    <xf numFmtId="3" fontId="26" fillId="0" borderId="2" xfId="24" applyNumberFormat="1" applyFont="1" applyFill="1" applyBorder="1" applyAlignment="1">
      <alignment vertical="center" wrapText="1"/>
      <protection/>
    </xf>
    <xf numFmtId="3" fontId="26" fillId="0" borderId="39" xfId="24" applyNumberFormat="1" applyFont="1" applyFill="1" applyBorder="1" applyAlignment="1">
      <alignment vertical="center" wrapText="1"/>
      <protection/>
    </xf>
    <xf numFmtId="3" fontId="2" fillId="0" borderId="18" xfId="24" applyNumberFormat="1" applyFont="1" applyFill="1" applyBorder="1" applyAlignment="1">
      <alignment vertical="center" wrapText="1"/>
      <protection/>
    </xf>
    <xf numFmtId="0" fontId="26" fillId="0" borderId="0" xfId="24" applyFont="1" applyFill="1" applyAlignment="1">
      <alignment textRotation="180"/>
      <protection/>
    </xf>
    <xf numFmtId="0" fontId="25" fillId="0" borderId="0" xfId="24" applyFont="1" applyFill="1" applyAlignment="1">
      <alignment vertical="center" wrapText="1"/>
      <protection/>
    </xf>
    <xf numFmtId="3" fontId="5" fillId="0" borderId="40" xfId="24" applyNumberFormat="1" applyFont="1" applyFill="1" applyBorder="1" applyAlignment="1">
      <alignment vertical="center" wrapText="1"/>
      <protection/>
    </xf>
    <xf numFmtId="3" fontId="5" fillId="0" borderId="41" xfId="24" applyNumberFormat="1" applyFont="1" applyFill="1" applyBorder="1" applyAlignment="1">
      <alignment vertical="center" wrapText="1"/>
      <protection/>
    </xf>
    <xf numFmtId="3" fontId="2" fillId="0" borderId="42" xfId="24" applyNumberFormat="1" applyFont="1" applyFill="1" applyBorder="1" applyAlignment="1">
      <alignment vertical="center" wrapText="1"/>
      <protection/>
    </xf>
    <xf numFmtId="0" fontId="2" fillId="0" borderId="43" xfId="24" applyFont="1" applyFill="1" applyBorder="1" applyAlignment="1">
      <alignment horizontal="center" vertical="center" wrapText="1"/>
      <protection/>
    </xf>
    <xf numFmtId="0" fontId="2" fillId="0" borderId="7" xfId="24" applyFont="1" applyFill="1" applyBorder="1" applyAlignment="1">
      <alignment vertical="center" wrapText="1"/>
      <protection/>
    </xf>
    <xf numFmtId="0" fontId="2" fillId="0" borderId="7" xfId="24" applyNumberFormat="1" applyFont="1" applyFill="1" applyBorder="1" applyAlignment="1">
      <alignment horizontal="center" vertical="center" wrapText="1"/>
      <protection/>
    </xf>
    <xf numFmtId="3" fontId="25" fillId="0" borderId="7" xfId="24" applyNumberFormat="1" applyFont="1" applyFill="1" applyBorder="1" applyAlignment="1">
      <alignment vertical="center" wrapText="1"/>
      <protection/>
    </xf>
    <xf numFmtId="3" fontId="27" fillId="0" borderId="21" xfId="24" applyNumberFormat="1" applyFont="1" applyFill="1" applyBorder="1" applyAlignment="1">
      <alignment vertical="center" wrapText="1"/>
      <protection/>
    </xf>
    <xf numFmtId="0" fontId="2" fillId="0" borderId="44" xfId="24" applyFont="1" applyFill="1" applyBorder="1" applyAlignment="1">
      <alignment horizontal="center" vertical="center" wrapText="1"/>
      <protection/>
    </xf>
    <xf numFmtId="3" fontId="25" fillId="0" borderId="7" xfId="24" applyNumberFormat="1" applyFont="1" applyFill="1" applyBorder="1" applyAlignment="1">
      <alignment horizontal="right" vertical="center" wrapText="1"/>
      <protection/>
    </xf>
    <xf numFmtId="3" fontId="28" fillId="0" borderId="7" xfId="24" applyNumberFormat="1" applyFont="1" applyFill="1" applyBorder="1" applyAlignment="1">
      <alignment horizontal="center" vertical="center" wrapText="1"/>
      <protection/>
    </xf>
    <xf numFmtId="0" fontId="2" fillId="0" borderId="9" xfId="24" applyNumberFormat="1" applyFont="1" applyFill="1" applyBorder="1" applyAlignment="1">
      <alignment horizontal="center" vertical="center" wrapText="1"/>
      <protection/>
    </xf>
    <xf numFmtId="3" fontId="23" fillId="0" borderId="9" xfId="24" applyNumberFormat="1" applyFont="1" applyFill="1" applyBorder="1" applyAlignment="1">
      <alignment vertical="center" wrapText="1"/>
      <protection/>
    </xf>
    <xf numFmtId="3" fontId="29" fillId="0" borderId="7" xfId="24" applyNumberFormat="1" applyFont="1" applyFill="1" applyBorder="1" applyAlignment="1">
      <alignment vertical="center" wrapText="1"/>
      <protection/>
    </xf>
    <xf numFmtId="3" fontId="2" fillId="0" borderId="45" xfId="24" applyNumberFormat="1" applyFont="1" applyFill="1" applyBorder="1" applyAlignment="1">
      <alignment horizontal="center" vertical="center" wrapText="1"/>
      <protection/>
    </xf>
    <xf numFmtId="3" fontId="30" fillId="0" borderId="7" xfId="24" applyNumberFormat="1" applyFont="1" applyFill="1" applyBorder="1" applyAlignment="1">
      <alignment vertical="center" wrapText="1"/>
      <protection/>
    </xf>
    <xf numFmtId="0" fontId="2" fillId="0" borderId="9" xfId="24" applyFont="1" applyFill="1" applyBorder="1" applyAlignment="1">
      <alignment horizontal="left" vertical="center" wrapText="1"/>
      <protection/>
    </xf>
    <xf numFmtId="0" fontId="2" fillId="0" borderId="20" xfId="24" applyNumberFormat="1" applyFont="1" applyFill="1" applyBorder="1" applyAlignment="1">
      <alignment horizontal="center" vertical="center" wrapText="1"/>
      <protection/>
    </xf>
    <xf numFmtId="3" fontId="25" fillId="0" borderId="9" xfId="24" applyNumberFormat="1" applyFont="1" applyFill="1" applyBorder="1" applyAlignment="1">
      <alignment vertical="center" wrapText="1"/>
      <protection/>
    </xf>
    <xf numFmtId="3" fontId="25" fillId="0" borderId="21" xfId="24" applyNumberFormat="1" applyFont="1" applyFill="1" applyBorder="1" applyAlignment="1">
      <alignment vertical="center" wrapText="1"/>
      <protection/>
    </xf>
    <xf numFmtId="0" fontId="2" fillId="0" borderId="46" xfId="24" applyFont="1" applyFill="1" applyBorder="1" applyAlignment="1">
      <alignment horizontal="center" vertical="center" wrapText="1"/>
      <protection/>
    </xf>
    <xf numFmtId="0" fontId="2" fillId="0" borderId="47" xfId="24" applyFont="1" applyFill="1" applyBorder="1" applyAlignment="1">
      <alignment vertical="center" wrapText="1"/>
      <protection/>
    </xf>
    <xf numFmtId="1" fontId="2" fillId="0" borderId="48" xfId="24" applyNumberFormat="1" applyFont="1" applyFill="1" applyBorder="1" applyAlignment="1">
      <alignment horizontal="center" vertical="center" wrapText="1"/>
      <protection/>
    </xf>
    <xf numFmtId="3" fontId="25" fillId="0" borderId="47" xfId="24" applyNumberFormat="1" applyFont="1" applyFill="1" applyBorder="1" applyAlignment="1">
      <alignment vertical="center" wrapText="1"/>
      <protection/>
    </xf>
    <xf numFmtId="3" fontId="25" fillId="0" borderId="49" xfId="24" applyNumberFormat="1" applyFont="1" applyFill="1" applyBorder="1" applyAlignment="1">
      <alignment vertical="center" wrapText="1"/>
      <protection/>
    </xf>
    <xf numFmtId="3" fontId="2" fillId="0" borderId="50" xfId="24" applyNumberFormat="1" applyFont="1" applyFill="1" applyBorder="1" applyAlignment="1">
      <alignment vertical="center" wrapText="1"/>
      <protection/>
    </xf>
    <xf numFmtId="3" fontId="2" fillId="0" borderId="51" xfId="24" applyNumberFormat="1" applyFont="1" applyFill="1" applyBorder="1" applyAlignment="1">
      <alignment vertical="center" wrapText="1"/>
      <protection/>
    </xf>
    <xf numFmtId="0" fontId="25" fillId="0" borderId="0" xfId="24" applyFont="1" applyBorder="1">
      <alignment/>
      <protection/>
    </xf>
    <xf numFmtId="3" fontId="25" fillId="0" borderId="0" xfId="24" applyNumberFormat="1" applyFont="1" applyBorder="1">
      <alignment/>
      <protection/>
    </xf>
    <xf numFmtId="3" fontId="2" fillId="0" borderId="0" xfId="24" applyNumberFormat="1" applyFont="1" applyFill="1" applyBorder="1" applyAlignment="1">
      <alignment horizontal="center" vertical="center" wrapText="1"/>
      <protection/>
    </xf>
    <xf numFmtId="0" fontId="26" fillId="0" borderId="0" xfId="24" applyFont="1" applyBorder="1" applyAlignment="1">
      <alignment textRotation="180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27" fillId="0" borderId="43" xfId="24" applyFont="1" applyFill="1" applyBorder="1" applyAlignment="1">
      <alignment horizontal="center" vertical="center" wrapText="1"/>
      <protection/>
    </xf>
    <xf numFmtId="0" fontId="27" fillId="0" borderId="9" xfId="24" applyFont="1" applyFill="1" applyBorder="1" applyAlignment="1">
      <alignment horizontal="center" vertical="center" wrapText="1"/>
      <protection/>
    </xf>
    <xf numFmtId="3" fontId="22" fillId="0" borderId="9" xfId="24" applyNumberFormat="1" applyFont="1" applyFill="1" applyBorder="1" applyAlignment="1">
      <alignment horizontal="center" vertical="center" wrapText="1"/>
      <protection/>
    </xf>
    <xf numFmtId="0" fontId="22" fillId="0" borderId="9" xfId="24" applyFont="1" applyFill="1" applyBorder="1" applyAlignment="1">
      <alignment horizontal="center" vertical="center" wrapText="1"/>
      <protection/>
    </xf>
    <xf numFmtId="3" fontId="26" fillId="0" borderId="2" xfId="21" applyNumberFormat="1" applyFont="1" applyFill="1" applyBorder="1" applyAlignment="1">
      <alignment vertical="center" wrapText="1"/>
      <protection/>
    </xf>
    <xf numFmtId="0" fontId="2" fillId="0" borderId="18" xfId="24" applyFont="1" applyFill="1" applyBorder="1" applyAlignment="1">
      <alignment horizontal="center" vertical="center" wrapText="1"/>
      <protection/>
    </xf>
    <xf numFmtId="0" fontId="26" fillId="0" borderId="0" xfId="21" applyFont="1" applyFill="1" applyAlignment="1">
      <alignment textRotation="180"/>
      <protection/>
    </xf>
    <xf numFmtId="0" fontId="25" fillId="0" borderId="0" xfId="21" applyFont="1" applyFill="1" applyAlignment="1">
      <alignment vertical="center" wrapText="1"/>
      <protection/>
    </xf>
    <xf numFmtId="3" fontId="5" fillId="0" borderId="52" xfId="21" applyNumberFormat="1" applyFont="1" applyFill="1" applyBorder="1" applyAlignment="1">
      <alignment vertical="center" wrapText="1"/>
      <protection/>
    </xf>
    <xf numFmtId="0" fontId="2" fillId="0" borderId="53" xfId="24" applyFont="1" applyFill="1" applyBorder="1" applyAlignment="1">
      <alignment vertical="center" wrapText="1"/>
      <protection/>
    </xf>
    <xf numFmtId="0" fontId="2" fillId="0" borderId="54" xfId="24" applyFont="1" applyFill="1" applyBorder="1" applyAlignment="1">
      <alignment horizontal="center" vertical="center" wrapText="1"/>
      <protection/>
    </xf>
    <xf numFmtId="0" fontId="2" fillId="0" borderId="55" xfId="24" applyFont="1" applyFill="1" applyBorder="1" applyAlignment="1">
      <alignment vertical="center" wrapText="1"/>
      <protection/>
    </xf>
    <xf numFmtId="1" fontId="2" fillId="0" borderId="55" xfId="24" applyNumberFormat="1" applyFont="1" applyFill="1" applyBorder="1" applyAlignment="1">
      <alignment horizontal="center" vertical="center" wrapText="1"/>
      <protection/>
    </xf>
    <xf numFmtId="3" fontId="25" fillId="0" borderId="55" xfId="24" applyNumberFormat="1" applyFont="1" applyFill="1" applyBorder="1" applyAlignment="1">
      <alignment vertical="center" wrapText="1"/>
      <protection/>
    </xf>
    <xf numFmtId="3" fontId="27" fillId="0" borderId="55" xfId="24" applyNumberFormat="1" applyFont="1" applyFill="1" applyBorder="1" applyAlignment="1">
      <alignment vertical="center" wrapText="1"/>
      <protection/>
    </xf>
    <xf numFmtId="0" fontId="2" fillId="0" borderId="9" xfId="24" applyFont="1" applyFill="1" applyBorder="1" applyAlignment="1">
      <alignment vertical="center" wrapText="1"/>
      <protection/>
    </xf>
    <xf numFmtId="1" fontId="2" fillId="0" borderId="9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vertical="center" wrapText="1"/>
      <protection/>
    </xf>
    <xf numFmtId="1" fontId="2" fillId="0" borderId="7" xfId="24" applyNumberFormat="1" applyFont="1" applyFill="1" applyBorder="1" applyAlignment="1">
      <alignment horizontal="center" vertical="center" wrapText="1"/>
      <protection/>
    </xf>
    <xf numFmtId="3" fontId="27" fillId="0" borderId="7" xfId="24" applyNumberFormat="1" applyFont="1" applyFill="1" applyBorder="1" applyAlignment="1">
      <alignment vertical="center" wrapText="1"/>
      <protection/>
    </xf>
    <xf numFmtId="0" fontId="2" fillId="0" borderId="56" xfId="24" applyFont="1" applyFill="1" applyBorder="1" applyAlignment="1">
      <alignment horizontal="center" vertical="center" wrapText="1"/>
      <protection/>
    </xf>
    <xf numFmtId="0" fontId="2" fillId="0" borderId="10" xfId="24" applyFont="1" applyFill="1" applyBorder="1" applyAlignment="1">
      <alignment vertical="center" wrapText="1"/>
      <protection/>
    </xf>
    <xf numFmtId="1" fontId="2" fillId="0" borderId="10" xfId="24" applyNumberFormat="1" applyFont="1" applyFill="1" applyBorder="1" applyAlignment="1">
      <alignment vertical="center" wrapText="1"/>
      <protection/>
    </xf>
    <xf numFmtId="3" fontId="25" fillId="0" borderId="10" xfId="24" applyNumberFormat="1" applyFont="1" applyFill="1" applyBorder="1" applyAlignment="1">
      <alignment vertical="center" wrapText="1"/>
      <protection/>
    </xf>
    <xf numFmtId="3" fontId="25" fillId="0" borderId="57" xfId="24" applyNumberFormat="1" applyFont="1" applyFill="1" applyBorder="1" applyAlignment="1">
      <alignment vertical="center" wrapText="1"/>
      <protection/>
    </xf>
    <xf numFmtId="3" fontId="27" fillId="0" borderId="57" xfId="24" applyNumberFormat="1" applyFont="1" applyFill="1" applyBorder="1" applyAlignment="1">
      <alignment vertical="center" wrapText="1"/>
      <protection/>
    </xf>
    <xf numFmtId="0" fontId="2" fillId="0" borderId="18" xfId="24" applyFont="1" applyFill="1" applyBorder="1" applyAlignment="1">
      <alignment vertical="center" wrapText="1"/>
      <protection/>
    </xf>
    <xf numFmtId="3" fontId="5" fillId="0" borderId="58" xfId="24" applyNumberFormat="1" applyFont="1" applyFill="1" applyBorder="1" applyAlignment="1">
      <alignment vertical="center" wrapText="1"/>
      <protection/>
    </xf>
    <xf numFmtId="0" fontId="25" fillId="0" borderId="56" xfId="24" applyFont="1" applyFill="1" applyBorder="1" applyAlignment="1">
      <alignment horizontal="center" vertical="center" wrapText="1"/>
      <protection/>
    </xf>
    <xf numFmtId="1" fontId="2" fillId="0" borderId="20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horizontal="left" vertical="center" wrapText="1"/>
      <protection/>
    </xf>
    <xf numFmtId="0" fontId="26" fillId="0" borderId="59" xfId="24" applyFont="1" applyFill="1" applyBorder="1" applyAlignment="1">
      <alignment vertical="center" wrapText="1"/>
      <protection/>
    </xf>
    <xf numFmtId="3" fontId="26" fillId="0" borderId="60" xfId="24" applyNumberFormat="1" applyFont="1" applyFill="1" applyBorder="1" applyAlignment="1">
      <alignment vertical="center" wrapText="1"/>
      <protection/>
    </xf>
    <xf numFmtId="3" fontId="26" fillId="0" borderId="18" xfId="24" applyNumberFormat="1" applyFont="1" applyFill="1" applyBorder="1" applyAlignment="1">
      <alignment vertical="center" wrapText="1"/>
      <protection/>
    </xf>
    <xf numFmtId="0" fontId="20" fillId="0" borderId="0" xfId="24" applyFont="1" applyAlignment="1">
      <alignment vertical="top"/>
      <protection/>
    </xf>
    <xf numFmtId="0" fontId="26" fillId="0" borderId="0" xfId="24" applyFont="1" applyAlignment="1">
      <alignment vertical="center" wrapText="1"/>
      <protection/>
    </xf>
    <xf numFmtId="3" fontId="26" fillId="0" borderId="0" xfId="24" applyNumberFormat="1" applyFont="1" applyBorder="1" applyAlignment="1">
      <alignment vertical="center" wrapText="1"/>
      <protection/>
    </xf>
    <xf numFmtId="0" fontId="32" fillId="0" borderId="0" xfId="24" applyFont="1">
      <alignment/>
      <protection/>
    </xf>
    <xf numFmtId="3" fontId="32" fillId="0" borderId="0" xfId="24" applyNumberFormat="1" applyFont="1">
      <alignment/>
      <protection/>
    </xf>
    <xf numFmtId="0" fontId="32" fillId="0" borderId="0" xfId="24" applyFont="1" applyAlignment="1">
      <alignment horizontal="right"/>
      <protection/>
    </xf>
    <xf numFmtId="0" fontId="33" fillId="0" borderId="0" xfId="24" applyFont="1">
      <alignment/>
      <protection/>
    </xf>
    <xf numFmtId="3" fontId="17" fillId="0" borderId="0" xfId="24" applyNumberFormat="1" applyFont="1">
      <alignment/>
      <protection/>
    </xf>
    <xf numFmtId="3" fontId="2" fillId="0" borderId="45" xfId="24" applyNumberFormat="1" applyFont="1" applyFill="1" applyBorder="1" applyAlignment="1">
      <alignment vertical="center" wrapText="1"/>
      <protection/>
    </xf>
    <xf numFmtId="3" fontId="2" fillId="0" borderId="61" xfId="24" applyNumberFormat="1" applyFont="1" applyFill="1" applyBorder="1" applyAlignment="1">
      <alignment horizontal="center" vertical="center" wrapText="1"/>
      <protection/>
    </xf>
    <xf numFmtId="3" fontId="34" fillId="0" borderId="6" xfId="22" applyNumberFormat="1" applyFont="1" applyBorder="1" applyAlignment="1">
      <alignment horizontal="center" vertical="center"/>
      <protection/>
    </xf>
    <xf numFmtId="49" fontId="2" fillId="0" borderId="33" xfId="22" applyNumberFormat="1" applyBorder="1" applyAlignment="1">
      <alignment horizontal="center" vertical="center"/>
      <protection/>
    </xf>
    <xf numFmtId="49" fontId="2" fillId="0" borderId="62" xfId="22" applyNumberFormat="1" applyBorder="1" applyAlignment="1">
      <alignment horizontal="center" vertical="center"/>
      <protection/>
    </xf>
    <xf numFmtId="0" fontId="2" fillId="0" borderId="23" xfId="22" applyBorder="1" applyAlignment="1">
      <alignment horizontal="center" vertical="center"/>
      <protection/>
    </xf>
    <xf numFmtId="3" fontId="2" fillId="0" borderId="15" xfId="22" applyNumberFormat="1" applyBorder="1" applyAlignment="1">
      <alignment vertical="center"/>
      <protection/>
    </xf>
    <xf numFmtId="4" fontId="9" fillId="0" borderId="0" xfId="22" applyNumberFormat="1" applyFont="1">
      <alignment/>
      <protection/>
    </xf>
    <xf numFmtId="0" fontId="15" fillId="0" borderId="26" xfId="22" applyFont="1" applyBorder="1" applyAlignment="1">
      <alignment vertical="center" wrapText="1"/>
      <protection/>
    </xf>
    <xf numFmtId="3" fontId="20" fillId="0" borderId="27" xfId="22" applyNumberFormat="1" applyFont="1" applyBorder="1" applyAlignment="1">
      <alignment horizontal="center" vertical="center"/>
      <protection/>
    </xf>
    <xf numFmtId="3" fontId="15" fillId="0" borderId="27" xfId="22" applyNumberFormat="1" applyFont="1" applyBorder="1" applyAlignment="1">
      <alignment vertical="center"/>
      <protection/>
    </xf>
    <xf numFmtId="3" fontId="15" fillId="0" borderId="19" xfId="22" applyNumberFormat="1" applyFont="1" applyBorder="1" applyAlignment="1">
      <alignment vertical="center"/>
      <protection/>
    </xf>
    <xf numFmtId="3" fontId="20" fillId="0" borderId="6" xfId="22" applyNumberFormat="1" applyFont="1" applyBorder="1" applyAlignment="1">
      <alignment horizontal="center" vertical="center"/>
      <protection/>
    </xf>
    <xf numFmtId="0" fontId="15" fillId="0" borderId="62" xfId="22" applyFont="1" applyBorder="1" applyAlignment="1">
      <alignment vertical="center" wrapText="1"/>
      <protection/>
    </xf>
    <xf numFmtId="0" fontId="10" fillId="0" borderId="33" xfId="0" applyFont="1" applyBorder="1" applyAlignment="1">
      <alignment vertical="center" wrapText="1"/>
    </xf>
    <xf numFmtId="3" fontId="21" fillId="0" borderId="13" xfId="0" applyNumberFormat="1" applyFont="1" applyBorder="1" applyAlignment="1">
      <alignment horizontal="center" vertical="center"/>
    </xf>
    <xf numFmtId="3" fontId="2" fillId="0" borderId="63" xfId="24" applyNumberFormat="1" applyFont="1" applyFill="1" applyBorder="1" applyAlignment="1">
      <alignment horizontal="center" vertical="center" wrapText="1"/>
      <protection/>
    </xf>
    <xf numFmtId="3" fontId="9" fillId="0" borderId="20" xfId="22" applyNumberFormat="1" applyFont="1" applyBorder="1" applyAlignment="1">
      <alignment horizontal="center" vertical="center"/>
      <protection/>
    </xf>
    <xf numFmtId="3" fontId="9" fillId="0" borderId="0" xfId="22" applyNumberFormat="1" applyFont="1" applyBorder="1" applyAlignment="1">
      <alignment horizontal="center" vertical="center"/>
      <protection/>
    </xf>
    <xf numFmtId="3" fontId="2" fillId="0" borderId="13" xfId="22" applyNumberFormat="1" applyBorder="1" applyAlignment="1">
      <alignment horizontal="center" vertical="center"/>
      <protection/>
    </xf>
    <xf numFmtId="3" fontId="2" fillId="0" borderId="1" xfId="22" applyNumberFormat="1" applyBorder="1" applyAlignment="1">
      <alignment vertical="center" wrapText="1"/>
      <protection/>
    </xf>
    <xf numFmtId="3" fontId="2" fillId="0" borderId="15" xfId="22" applyNumberFormat="1" applyBorder="1" applyAlignment="1">
      <alignment horizontal="center" vertical="center"/>
      <protection/>
    </xf>
    <xf numFmtId="3" fontId="2" fillId="0" borderId="4" xfId="22" applyNumberFormat="1" applyBorder="1" applyAlignment="1">
      <alignment vertical="center" wrapText="1"/>
      <protection/>
    </xf>
    <xf numFmtId="3" fontId="10" fillId="0" borderId="0" xfId="22" applyNumberFormat="1" applyFont="1" applyBorder="1" applyAlignment="1">
      <alignment horizontal="center" vertical="center"/>
      <protection/>
    </xf>
    <xf numFmtId="3" fontId="2" fillId="0" borderId="19" xfId="22" applyNumberFormat="1" applyBorder="1" applyAlignment="1">
      <alignment horizontal="center" vertical="center"/>
      <protection/>
    </xf>
    <xf numFmtId="3" fontId="2" fillId="0" borderId="14" xfId="22" applyNumberFormat="1" applyBorder="1" applyAlignment="1">
      <alignment horizontal="center" vertical="center"/>
      <protection/>
    </xf>
    <xf numFmtId="3" fontId="2" fillId="0" borderId="7" xfId="22" applyNumberFormat="1" applyFont="1" applyBorder="1" applyAlignment="1">
      <alignment vertical="center" wrapText="1"/>
      <protection/>
    </xf>
    <xf numFmtId="3" fontId="15" fillId="0" borderId="30" xfId="22" applyNumberFormat="1" applyFont="1" applyBorder="1" applyAlignment="1">
      <alignment horizontal="right" vertical="center" wrapText="1"/>
      <protection/>
    </xf>
    <xf numFmtId="3" fontId="9" fillId="0" borderId="16" xfId="22" applyNumberFormat="1" applyFont="1" applyBorder="1" applyAlignment="1">
      <alignment horizontal="center" vertical="center"/>
      <protection/>
    </xf>
    <xf numFmtId="3" fontId="9" fillId="0" borderId="7" xfId="22" applyNumberFormat="1" applyFont="1" applyBorder="1" applyAlignment="1">
      <alignment horizontal="center" vertical="center"/>
      <protection/>
    </xf>
    <xf numFmtId="3" fontId="9" fillId="0" borderId="22" xfId="22" applyNumberFormat="1" applyFont="1" applyBorder="1" applyAlignment="1">
      <alignment horizontal="center" vertical="center"/>
      <protection/>
    </xf>
    <xf numFmtId="3" fontId="15" fillId="0" borderId="13" xfId="22" applyNumberFormat="1" applyFont="1" applyBorder="1" applyAlignment="1">
      <alignment horizontal="right" vertical="center" wrapText="1"/>
      <protection/>
    </xf>
    <xf numFmtId="3" fontId="12" fillId="0" borderId="0" xfId="22" applyNumberFormat="1" applyFont="1" applyBorder="1" applyAlignment="1">
      <alignment horizontal="center" vertical="center"/>
      <protection/>
    </xf>
    <xf numFmtId="3" fontId="2" fillId="0" borderId="29" xfId="22" applyNumberFormat="1" applyBorder="1" applyAlignment="1">
      <alignment horizontal="center" vertical="center"/>
      <protection/>
    </xf>
    <xf numFmtId="3" fontId="20" fillId="0" borderId="19" xfId="22" applyNumberFormat="1" applyFont="1" applyBorder="1" applyAlignment="1">
      <alignment horizontal="right" vertical="center" wrapText="1"/>
      <protection/>
    </xf>
    <xf numFmtId="3" fontId="20" fillId="0" borderId="19" xfId="22" applyNumberFormat="1" applyFont="1" applyBorder="1" applyAlignment="1">
      <alignment horizontal="center" vertical="center"/>
      <protection/>
    </xf>
    <xf numFmtId="3" fontId="20" fillId="0" borderId="6" xfId="22" applyNumberFormat="1" applyFont="1" applyBorder="1" applyAlignment="1">
      <alignment horizontal="center" vertical="center"/>
      <protection/>
    </xf>
    <xf numFmtId="1" fontId="9" fillId="0" borderId="9" xfId="22" applyNumberFormat="1" applyFont="1" applyBorder="1" applyAlignment="1">
      <alignment horizontal="center" vertical="center"/>
      <protection/>
    </xf>
    <xf numFmtId="1" fontId="9" fillId="0" borderId="0" xfId="22" applyNumberFormat="1" applyFont="1" applyBorder="1" applyAlignment="1">
      <alignment horizontal="center" vertical="center"/>
      <protection/>
    </xf>
    <xf numFmtId="1" fontId="2" fillId="0" borderId="0" xfId="22" applyNumberFormat="1" applyBorder="1" applyAlignment="1">
      <alignment horizontal="center" vertical="center"/>
      <protection/>
    </xf>
    <xf numFmtId="1" fontId="10" fillId="0" borderId="0" xfId="22" applyNumberFormat="1" applyFont="1" applyBorder="1" applyAlignment="1">
      <alignment horizontal="center" vertical="center"/>
      <protection/>
    </xf>
    <xf numFmtId="1" fontId="9" fillId="0" borderId="7" xfId="22" applyNumberFormat="1" applyFont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0" fillId="0" borderId="27" xfId="21" applyFont="1" applyBorder="1" applyAlignment="1">
      <alignment horizontal="center" vertical="center"/>
      <protection/>
    </xf>
    <xf numFmtId="3" fontId="0" fillId="0" borderId="27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" vertical="center"/>
      <protection/>
    </xf>
    <xf numFmtId="3" fontId="0" fillId="0" borderId="0" xfId="21" applyNumberFormat="1" applyAlignment="1">
      <alignment vertical="center"/>
      <protection/>
    </xf>
    <xf numFmtId="4" fontId="0" fillId="0" borderId="0" xfId="21" applyNumberFormat="1" applyAlignment="1">
      <alignment vertical="center"/>
      <protection/>
    </xf>
    <xf numFmtId="0" fontId="2" fillId="0" borderId="0" xfId="21" applyFont="1">
      <alignment/>
      <protection/>
    </xf>
    <xf numFmtId="0" fontId="0" fillId="0" borderId="6" xfId="21" applyFont="1" applyBorder="1" applyAlignment="1">
      <alignment horizontal="center" vertical="center"/>
      <protection/>
    </xf>
    <xf numFmtId="3" fontId="0" fillId="0" borderId="6" xfId="21" applyNumberFormat="1" applyFont="1" applyBorder="1" applyAlignment="1">
      <alignment vertical="center"/>
      <protection/>
    </xf>
    <xf numFmtId="2" fontId="2" fillId="0" borderId="1" xfId="22" applyNumberFormat="1" applyBorder="1" applyAlignment="1">
      <alignment vertical="center"/>
      <protection/>
    </xf>
    <xf numFmtId="2" fontId="9" fillId="0" borderId="7" xfId="22" applyNumberFormat="1" applyFont="1" applyBorder="1" applyAlignment="1">
      <alignment vertical="center"/>
      <protection/>
    </xf>
    <xf numFmtId="2" fontId="2" fillId="0" borderId="6" xfId="22" applyNumberFormat="1" applyBorder="1" applyAlignment="1">
      <alignment vertical="center"/>
      <protection/>
    </xf>
    <xf numFmtId="2" fontId="2" fillId="0" borderId="5" xfId="22" applyNumberFormat="1" applyBorder="1" applyAlignment="1">
      <alignment vertical="center"/>
      <protection/>
    </xf>
    <xf numFmtId="2" fontId="0" fillId="0" borderId="6" xfId="0" applyNumberFormat="1" applyBorder="1" applyAlignment="1">
      <alignment/>
    </xf>
    <xf numFmtId="2" fontId="21" fillId="0" borderId="1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2" fontId="2" fillId="0" borderId="8" xfId="22" applyNumberFormat="1" applyBorder="1" applyAlignment="1">
      <alignment vertical="center"/>
      <protection/>
    </xf>
    <xf numFmtId="2" fontId="20" fillId="0" borderId="27" xfId="18" applyNumberFormat="1" applyFont="1" applyFill="1" applyBorder="1" applyAlignment="1">
      <alignment horizontal="center" vertical="center"/>
      <protection/>
    </xf>
    <xf numFmtId="49" fontId="2" fillId="0" borderId="21" xfId="22" applyNumberFormat="1" applyBorder="1" applyAlignment="1">
      <alignment horizontal="center" vertical="center"/>
      <protection/>
    </xf>
    <xf numFmtId="0" fontId="20" fillId="0" borderId="13" xfId="22" applyFont="1" applyBorder="1" applyAlignment="1">
      <alignment horizontal="right" vertical="center" wrapText="1"/>
      <protection/>
    </xf>
    <xf numFmtId="0" fontId="20" fillId="0" borderId="15" xfId="22" applyFont="1" applyBorder="1" applyAlignment="1">
      <alignment horizontal="right" vertical="center" wrapText="1"/>
      <protection/>
    </xf>
    <xf numFmtId="3" fontId="30" fillId="0" borderId="9" xfId="24" applyNumberFormat="1" applyFont="1" applyFill="1" applyBorder="1" applyAlignment="1">
      <alignment vertical="center" wrapText="1"/>
      <protection/>
    </xf>
    <xf numFmtId="3" fontId="20" fillId="0" borderId="13" xfId="22" applyNumberFormat="1" applyFont="1" applyBorder="1" applyAlignment="1">
      <alignment horizontal="center" vertical="center" wrapText="1"/>
      <protection/>
    </xf>
    <xf numFmtId="0" fontId="20" fillId="0" borderId="26" xfId="22" applyFont="1" applyBorder="1" applyAlignment="1">
      <alignment horizontal="right" vertical="center" wrapText="1"/>
      <protection/>
    </xf>
    <xf numFmtId="0" fontId="20" fillId="0" borderId="33" xfId="22" applyFont="1" applyBorder="1" applyAlignment="1">
      <alignment horizontal="right" vertical="center" wrapText="1"/>
      <protection/>
    </xf>
    <xf numFmtId="3" fontId="15" fillId="0" borderId="5" xfId="22" applyNumberFormat="1" applyFont="1" applyBorder="1" applyAlignment="1">
      <alignment horizontal="center"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4" fontId="21" fillId="0" borderId="8" xfId="22" applyNumberFormat="1" applyFont="1" applyBorder="1" applyAlignment="1">
      <alignment horizontal="center" vertical="center"/>
      <protection/>
    </xf>
    <xf numFmtId="4" fontId="21" fillId="0" borderId="1" xfId="22" applyNumberFormat="1" applyFont="1" applyBorder="1" applyAlignment="1">
      <alignment horizontal="center" vertical="center"/>
      <protection/>
    </xf>
    <xf numFmtId="4" fontId="8" fillId="0" borderId="18" xfId="22" applyNumberFormat="1" applyFont="1" applyBorder="1" applyAlignment="1">
      <alignment vertical="center"/>
      <protection/>
    </xf>
    <xf numFmtId="3" fontId="21" fillId="0" borderId="6" xfId="0" applyNumberFormat="1" applyFont="1" applyBorder="1" applyAlignment="1">
      <alignment horizontal="center" vertical="center"/>
    </xf>
    <xf numFmtId="49" fontId="2" fillId="0" borderId="64" xfId="22" applyNumberFormat="1" applyBorder="1" applyAlignment="1">
      <alignment horizontal="center" vertical="center"/>
      <protection/>
    </xf>
    <xf numFmtId="0" fontId="20" fillId="0" borderId="13" xfId="24" applyFont="1" applyFill="1" applyBorder="1" applyAlignment="1">
      <alignment horizontal="right" vertical="center" wrapText="1"/>
      <protection/>
    </xf>
    <xf numFmtId="0" fontId="21" fillId="0" borderId="33" xfId="0" applyFont="1" applyBorder="1" applyAlignment="1">
      <alignment horizontal="right" vertical="center" wrapText="1"/>
    </xf>
    <xf numFmtId="0" fontId="2" fillId="0" borderId="7" xfId="24" applyFont="1" applyFill="1" applyBorder="1" applyAlignment="1">
      <alignment horizontal="left" vertical="center" wrapText="1"/>
      <protection/>
    </xf>
    <xf numFmtId="0" fontId="25" fillId="0" borderId="44" xfId="24" applyFont="1" applyFill="1" applyBorder="1" applyAlignment="1">
      <alignment horizontal="center" vertical="center" wrapText="1"/>
      <protection/>
    </xf>
    <xf numFmtId="3" fontId="2" fillId="0" borderId="65" xfId="24" applyNumberFormat="1" applyFont="1" applyFill="1" applyBorder="1" applyAlignment="1">
      <alignment horizontal="center" vertical="center" wrapText="1"/>
      <protection/>
    </xf>
    <xf numFmtId="0" fontId="15" fillId="0" borderId="16" xfId="22" applyFont="1" applyBorder="1" applyAlignment="1">
      <alignment vertical="center" wrapText="1"/>
      <protection/>
    </xf>
    <xf numFmtId="0" fontId="17" fillId="0" borderId="0" xfId="18" applyFont="1" applyBorder="1" applyAlignment="1">
      <alignment vertical="top"/>
      <protection/>
    </xf>
    <xf numFmtId="0" fontId="20" fillId="0" borderId="26" xfId="18" applyFont="1" applyBorder="1" applyAlignment="1">
      <alignment horizontal="right" vertical="center" wrapText="1"/>
      <protection/>
    </xf>
    <xf numFmtId="3" fontId="20" fillId="0" borderId="27" xfId="18" applyNumberFormat="1" applyFont="1" applyBorder="1" applyAlignment="1">
      <alignment horizontal="center" vertical="center"/>
      <protection/>
    </xf>
    <xf numFmtId="0" fontId="20" fillId="0" borderId="25" xfId="18" applyFont="1" applyBorder="1" applyAlignment="1">
      <alignment horizontal="right" vertical="center" wrapText="1"/>
      <protection/>
    </xf>
    <xf numFmtId="3" fontId="20" fillId="0" borderId="6" xfId="18" applyNumberFormat="1" applyFont="1" applyBorder="1" applyAlignment="1">
      <alignment horizontal="center" vertical="center"/>
      <protection/>
    </xf>
    <xf numFmtId="3" fontId="20" fillId="0" borderId="19" xfId="18" applyNumberFormat="1" applyFont="1" applyBorder="1" applyAlignment="1">
      <alignment horizontal="center" vertical="center"/>
      <protection/>
    </xf>
    <xf numFmtId="0" fontId="20" fillId="0" borderId="33" xfId="18" applyFont="1" applyBorder="1" applyAlignment="1">
      <alignment horizontal="right" vertical="center" wrapText="1"/>
      <protection/>
    </xf>
    <xf numFmtId="3" fontId="20" fillId="0" borderId="5" xfId="18" applyNumberFormat="1" applyFont="1" applyBorder="1" applyAlignment="1">
      <alignment horizontal="center" vertical="center"/>
      <protection/>
    </xf>
    <xf numFmtId="0" fontId="20" fillId="0" borderId="22" xfId="18" applyFont="1" applyBorder="1" applyAlignment="1">
      <alignment horizontal="right" vertical="center" wrapText="1"/>
      <protection/>
    </xf>
    <xf numFmtId="3" fontId="20" fillId="0" borderId="20" xfId="18" applyNumberFormat="1" applyFont="1" applyBorder="1" applyAlignment="1">
      <alignment horizontal="center" vertical="center"/>
      <protection/>
    </xf>
    <xf numFmtId="0" fontId="34" fillId="0" borderId="12" xfId="22" applyFont="1" applyBorder="1" applyAlignment="1">
      <alignment horizontal="center"/>
      <protection/>
    </xf>
    <xf numFmtId="0" fontId="21" fillId="0" borderId="0" xfId="22" applyFont="1" applyBorder="1" applyAlignment="1">
      <alignment horizontal="center" vertical="center"/>
      <protection/>
    </xf>
    <xf numFmtId="0" fontId="34" fillId="0" borderId="22" xfId="18" applyFont="1" applyBorder="1" applyAlignment="1">
      <alignment vertical="top"/>
      <protection/>
    </xf>
    <xf numFmtId="3" fontId="34" fillId="0" borderId="0" xfId="18" applyNumberFormat="1" applyFont="1">
      <alignment/>
      <protection/>
    </xf>
    <xf numFmtId="0" fontId="34" fillId="0" borderId="0" xfId="18" applyFont="1">
      <alignment/>
      <protection/>
    </xf>
    <xf numFmtId="0" fontId="38" fillId="0" borderId="12" xfId="18" applyFont="1" applyBorder="1" applyAlignment="1">
      <alignment vertical="center"/>
      <protection/>
    </xf>
    <xf numFmtId="0" fontId="38" fillId="0" borderId="0" xfId="18" applyFont="1" applyBorder="1" applyAlignment="1">
      <alignment vertical="center"/>
      <protection/>
    </xf>
    <xf numFmtId="3" fontId="25" fillId="0" borderId="0" xfId="24" applyNumberFormat="1" applyFont="1" applyFill="1" applyAlignment="1">
      <alignment vertical="center" wrapText="1"/>
      <protection/>
    </xf>
    <xf numFmtId="3" fontId="2" fillId="0" borderId="66" xfId="24" applyNumberFormat="1" applyFont="1" applyFill="1" applyBorder="1" applyAlignment="1">
      <alignment vertical="center" wrapText="1"/>
      <protection/>
    </xf>
    <xf numFmtId="0" fontId="2" fillId="0" borderId="48" xfId="24" applyFont="1" applyFill="1" applyBorder="1" applyAlignment="1">
      <alignment horizontal="left" vertical="center" wrapText="1"/>
      <protection/>
    </xf>
    <xf numFmtId="49" fontId="9" fillId="0" borderId="9" xfId="22" applyNumberFormat="1" applyFont="1" applyBorder="1" applyAlignment="1">
      <alignment horizontal="center" vertical="center"/>
      <protection/>
    </xf>
    <xf numFmtId="0" fontId="15" fillId="0" borderId="16" xfId="22" applyFont="1" applyBorder="1" applyAlignment="1">
      <alignment horizontal="right" vertical="center" wrapText="1"/>
      <protection/>
    </xf>
    <xf numFmtId="0" fontId="8" fillId="0" borderId="56" xfId="22" applyFont="1" applyBorder="1" applyAlignment="1">
      <alignment horizontal="center" vertical="center"/>
      <protection/>
    </xf>
    <xf numFmtId="3" fontId="8" fillId="0" borderId="10" xfId="22" applyNumberFormat="1" applyFont="1" applyBorder="1" applyAlignment="1">
      <alignment vertical="center"/>
      <protection/>
    </xf>
    <xf numFmtId="3" fontId="8" fillId="0" borderId="45" xfId="22" applyNumberFormat="1" applyFont="1" applyBorder="1" applyAlignment="1">
      <alignment vertical="center"/>
      <protection/>
    </xf>
    <xf numFmtId="3" fontId="15" fillId="0" borderId="30" xfId="22" applyNumberFormat="1" applyFont="1" applyBorder="1" applyAlignment="1">
      <alignment horizontal="center" vertical="center" wrapText="1"/>
      <protection/>
    </xf>
    <xf numFmtId="0" fontId="7" fillId="0" borderId="67" xfId="22" applyFont="1" applyBorder="1" applyAlignment="1">
      <alignment horizontal="center" vertical="center"/>
      <protection/>
    </xf>
    <xf numFmtId="49" fontId="8" fillId="0" borderId="31" xfId="22" applyNumberFormat="1" applyFont="1" applyBorder="1" applyAlignment="1">
      <alignment horizontal="center"/>
      <protection/>
    </xf>
    <xf numFmtId="3" fontId="8" fillId="0" borderId="68" xfId="22" applyNumberFormat="1" applyFont="1" applyBorder="1" applyAlignment="1">
      <alignment vertical="center"/>
      <protection/>
    </xf>
    <xf numFmtId="0" fontId="15" fillId="0" borderId="12" xfId="22" applyFont="1" applyBorder="1" applyAlignment="1">
      <alignment/>
      <protection/>
    </xf>
    <xf numFmtId="0" fontId="15" fillId="0" borderId="0" xfId="22" applyFont="1" applyBorder="1" applyAlignment="1">
      <alignment/>
      <protection/>
    </xf>
    <xf numFmtId="3" fontId="2" fillId="0" borderId="7" xfId="22" applyNumberFormat="1" applyFont="1" applyBorder="1" applyAlignment="1">
      <alignment vertical="center"/>
      <protection/>
    </xf>
    <xf numFmtId="4" fontId="2" fillId="0" borderId="1" xfId="22" applyNumberFormat="1" applyBorder="1" applyAlignment="1">
      <alignment vertical="center"/>
      <protection/>
    </xf>
    <xf numFmtId="4" fontId="2" fillId="0" borderId="4" xfId="22" applyNumberFormat="1" applyBorder="1" applyAlignment="1">
      <alignment vertical="center"/>
      <protection/>
    </xf>
    <xf numFmtId="4" fontId="2" fillId="0" borderId="6" xfId="22" applyNumberFormat="1" applyBorder="1" applyAlignment="1">
      <alignment vertical="center"/>
      <protection/>
    </xf>
    <xf numFmtId="4" fontId="2" fillId="0" borderId="5" xfId="22" applyNumberFormat="1" applyBorder="1" applyAlignment="1">
      <alignment vertical="center"/>
      <protection/>
    </xf>
    <xf numFmtId="0" fontId="15" fillId="0" borderId="29" xfId="22" applyFont="1" applyBorder="1" applyAlignment="1">
      <alignment vertical="center" wrapText="1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49" fontId="2" fillId="0" borderId="27" xfId="22" applyNumberFormat="1" applyBorder="1" applyAlignment="1">
      <alignment horizontal="center" vertical="center"/>
      <protection/>
    </xf>
    <xf numFmtId="0" fontId="2" fillId="0" borderId="1" xfId="22" applyFont="1" applyBorder="1" applyAlignment="1">
      <alignment horizontal="left" vertical="center" wrapText="1"/>
      <protection/>
    </xf>
    <xf numFmtId="0" fontId="15" fillId="0" borderId="69" xfId="22" applyFont="1" applyBorder="1" applyAlignment="1">
      <alignment vertical="center" wrapText="1"/>
      <protection/>
    </xf>
    <xf numFmtId="0" fontId="15" fillId="0" borderId="27" xfId="22" applyFont="1" applyBorder="1" applyAlignment="1">
      <alignment horizontal="center" vertical="center" wrapText="1"/>
      <protection/>
    </xf>
    <xf numFmtId="0" fontId="15" fillId="0" borderId="70" xfId="22" applyFont="1" applyBorder="1" applyAlignment="1">
      <alignment vertical="center" wrapText="1"/>
      <protection/>
    </xf>
    <xf numFmtId="0" fontId="15" fillId="0" borderId="6" xfId="22" applyFont="1" applyBorder="1" applyAlignment="1">
      <alignment horizontal="center" vertical="center" wrapText="1"/>
      <protection/>
    </xf>
    <xf numFmtId="0" fontId="15" fillId="0" borderId="71" xfId="22" applyFont="1" applyBorder="1" applyAlignment="1">
      <alignment vertical="center" wrapText="1"/>
      <protection/>
    </xf>
    <xf numFmtId="0" fontId="15" fillId="0" borderId="5" xfId="22" applyFont="1" applyBorder="1" applyAlignment="1">
      <alignment horizontal="center" vertical="center" wrapText="1"/>
      <protection/>
    </xf>
    <xf numFmtId="49" fontId="2" fillId="0" borderId="11" xfId="22" applyNumberFormat="1" applyBorder="1" applyAlignment="1">
      <alignment horizontal="center" vertical="center"/>
      <protection/>
    </xf>
    <xf numFmtId="0" fontId="2" fillId="0" borderId="8" xfId="22" applyBorder="1" applyAlignment="1">
      <alignment vertical="top" wrapText="1"/>
      <protection/>
    </xf>
    <xf numFmtId="0" fontId="9" fillId="0" borderId="7" xfId="22" applyFont="1" applyBorder="1" applyAlignment="1">
      <alignment horizontal="center"/>
      <protection/>
    </xf>
    <xf numFmtId="49" fontId="2" fillId="0" borderId="27" xfId="22" applyNumberFormat="1" applyFont="1" applyBorder="1" applyAlignment="1">
      <alignment horizontal="center" vertical="center"/>
      <protection/>
    </xf>
    <xf numFmtId="0" fontId="2" fillId="0" borderId="1" xfId="22" applyFont="1" applyBorder="1" applyAlignment="1">
      <alignment vertical="center"/>
      <protection/>
    </xf>
    <xf numFmtId="0" fontId="2" fillId="0" borderId="9" xfId="22" applyFont="1" applyBorder="1" applyAlignment="1">
      <alignment vertical="top" wrapText="1"/>
      <protection/>
    </xf>
    <xf numFmtId="4" fontId="2" fillId="0" borderId="9" xfId="22" applyNumberFormat="1" applyBorder="1" applyAlignment="1">
      <alignment vertical="center"/>
      <protection/>
    </xf>
    <xf numFmtId="0" fontId="2" fillId="0" borderId="27" xfId="22" applyBorder="1" applyAlignment="1">
      <alignment vertical="center"/>
      <protection/>
    </xf>
    <xf numFmtId="49" fontId="2" fillId="0" borderId="8" xfId="22" applyNumberFormat="1" applyFont="1" applyBorder="1" applyAlignment="1">
      <alignment horizontal="center" vertical="center"/>
      <protection/>
    </xf>
    <xf numFmtId="49" fontId="2" fillId="0" borderId="10" xfId="22" applyNumberFormat="1" applyBorder="1" applyAlignment="1">
      <alignment horizontal="center" vertical="center"/>
      <protection/>
    </xf>
    <xf numFmtId="3" fontId="2" fillId="0" borderId="3" xfId="22" applyNumberFormat="1" applyBorder="1" applyAlignment="1">
      <alignment vertical="center"/>
      <protection/>
    </xf>
    <xf numFmtId="49" fontId="12" fillId="0" borderId="5" xfId="22" applyNumberFormat="1" applyFont="1" applyBorder="1" applyAlignment="1">
      <alignment horizontal="center" vertical="center"/>
      <protection/>
    </xf>
    <xf numFmtId="0" fontId="12" fillId="0" borderId="8" xfId="22" applyFont="1" applyBorder="1" applyAlignment="1">
      <alignment horizontal="center" vertical="center"/>
      <protection/>
    </xf>
    <xf numFmtId="49" fontId="12" fillId="0" borderId="8" xfId="22" applyNumberFormat="1" applyFont="1" applyBorder="1" applyAlignment="1">
      <alignment horizontal="center" vertical="center"/>
      <protection/>
    </xf>
    <xf numFmtId="0" fontId="12" fillId="0" borderId="14" xfId="22" applyFont="1" applyBorder="1" applyAlignment="1">
      <alignment horizontal="center" vertical="center"/>
      <protection/>
    </xf>
    <xf numFmtId="49" fontId="0" fillId="0" borderId="7" xfId="22" applyNumberFormat="1" applyFont="1" applyBorder="1" applyAlignment="1">
      <alignment horizontal="center" vertical="center"/>
      <protection/>
    </xf>
    <xf numFmtId="0" fontId="0" fillId="0" borderId="7" xfId="22" applyFont="1" applyBorder="1" applyAlignment="1">
      <alignment horizontal="left" vertical="center" wrapText="1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/>
      <protection/>
    </xf>
    <xf numFmtId="49" fontId="0" fillId="0" borderId="5" xfId="22" applyNumberFormat="1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49" fontId="0" fillId="0" borderId="6" xfId="22" applyNumberFormat="1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2" fontId="9" fillId="0" borderId="26" xfId="22" applyNumberFormat="1" applyFont="1" applyBorder="1" applyAlignment="1">
      <alignment horizontal="center" vertical="center"/>
      <protection/>
    </xf>
    <xf numFmtId="2" fontId="15" fillId="0" borderId="26" xfId="22" applyNumberFormat="1" applyFont="1" applyBorder="1" applyAlignment="1">
      <alignment horizontal="right" vertical="center" wrapText="1"/>
      <protection/>
    </xf>
    <xf numFmtId="3" fontId="15" fillId="0" borderId="27" xfId="22" applyNumberFormat="1" applyFont="1" applyBorder="1" applyAlignment="1">
      <alignment horizontal="center" vertical="center" wrapText="1"/>
      <protection/>
    </xf>
    <xf numFmtId="3" fontId="15" fillId="0" borderId="9" xfId="22" applyNumberFormat="1" applyFont="1" applyBorder="1" applyAlignment="1">
      <alignment horizontal="center" vertical="center" wrapText="1"/>
      <protection/>
    </xf>
    <xf numFmtId="3" fontId="15" fillId="0" borderId="20" xfId="22" applyNumberFormat="1" applyFont="1" applyBorder="1" applyAlignment="1">
      <alignment horizontal="center" vertical="center" wrapText="1"/>
      <protection/>
    </xf>
    <xf numFmtId="4" fontId="11" fillId="0" borderId="2" xfId="22" applyNumberFormat="1" applyFont="1" applyBorder="1" applyAlignment="1">
      <alignment vertical="center"/>
      <protection/>
    </xf>
    <xf numFmtId="0" fontId="20" fillId="0" borderId="1" xfId="22" applyFont="1" applyBorder="1" applyAlignment="1">
      <alignment horizontal="center" vertical="center" wrapText="1"/>
      <protection/>
    </xf>
    <xf numFmtId="3" fontId="20" fillId="0" borderId="14" xfId="22" applyNumberFormat="1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center" vertical="center"/>
      <protection/>
    </xf>
    <xf numFmtId="0" fontId="20" fillId="0" borderId="27" xfId="22" applyFont="1" applyBorder="1" applyAlignment="1">
      <alignment horizontal="center" vertical="center" wrapText="1"/>
      <protection/>
    </xf>
    <xf numFmtId="3" fontId="20" fillId="0" borderId="27" xfId="22" applyNumberFormat="1" applyFont="1" applyBorder="1" applyAlignment="1">
      <alignment vertical="center" wrapText="1"/>
      <protection/>
    </xf>
    <xf numFmtId="3" fontId="20" fillId="0" borderId="1" xfId="22" applyNumberFormat="1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/>
      <protection/>
    </xf>
    <xf numFmtId="0" fontId="2" fillId="0" borderId="5" xfId="22" applyBorder="1" applyAlignment="1">
      <alignment horizontal="center"/>
      <protection/>
    </xf>
    <xf numFmtId="0" fontId="12" fillId="0" borderId="5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left" vertical="center" wrapText="1"/>
      <protection/>
    </xf>
    <xf numFmtId="0" fontId="2" fillId="0" borderId="6" xfId="22" applyBorder="1" applyAlignment="1">
      <alignment horizontal="center" vertical="center"/>
      <protection/>
    </xf>
    <xf numFmtId="0" fontId="39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left" vertical="center" wrapText="1"/>
      <protection/>
    </xf>
    <xf numFmtId="4" fontId="39" fillId="0" borderId="0" xfId="21" applyNumberFormat="1" applyFont="1" applyAlignment="1">
      <alignment horizontal="right" vertical="center" wrapText="1"/>
      <protection/>
    </xf>
    <xf numFmtId="0" fontId="39" fillId="0" borderId="0" xfId="21" applyFont="1" applyAlignment="1">
      <alignment horizontal="left" vertical="center" wrapText="1"/>
      <protection/>
    </xf>
    <xf numFmtId="0" fontId="6" fillId="0" borderId="0" xfId="21" applyFont="1" applyAlignment="1">
      <alignment horizontal="left" vertical="center"/>
      <protection/>
    </xf>
    <xf numFmtId="0" fontId="22" fillId="0" borderId="0" xfId="21" applyFont="1" applyAlignment="1">
      <alignment horizontal="right" vertical="top"/>
      <protection/>
    </xf>
    <xf numFmtId="0" fontId="40" fillId="0" borderId="7" xfId="21" applyFont="1" applyBorder="1" applyAlignment="1">
      <alignment horizontal="center" vertical="center"/>
      <protection/>
    </xf>
    <xf numFmtId="0" fontId="40" fillId="0" borderId="0" xfId="21" applyFont="1" applyAlignment="1">
      <alignment vertical="center"/>
      <protection/>
    </xf>
    <xf numFmtId="3" fontId="6" fillId="0" borderId="7" xfId="21" applyNumberFormat="1" applyFont="1" applyBorder="1" applyAlignment="1">
      <alignment vertical="center"/>
      <protection/>
    </xf>
    <xf numFmtId="0" fontId="0" fillId="0" borderId="70" xfId="21" applyFont="1" applyBorder="1" applyAlignment="1">
      <alignment horizontal="left" vertical="center"/>
      <protection/>
    </xf>
    <xf numFmtId="0" fontId="0" fillId="0" borderId="25" xfId="21" applyFont="1" applyBorder="1" applyAlignment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0" fontId="0" fillId="0" borderId="8" xfId="21" applyFont="1" applyBorder="1" applyAlignment="1">
      <alignment horizontal="center" vertical="center"/>
      <protection/>
    </xf>
    <xf numFmtId="3" fontId="0" fillId="0" borderId="8" xfId="21" applyNumberFormat="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23" fillId="0" borderId="0" xfId="21" applyFont="1">
      <alignment/>
      <protection/>
    </xf>
    <xf numFmtId="0" fontId="23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4" fontId="34" fillId="0" borderId="0" xfId="21" applyNumberFormat="1" applyFont="1" applyAlignment="1">
      <alignment horizontal="center"/>
      <protection/>
    </xf>
    <xf numFmtId="3" fontId="2" fillId="0" borderId="0" xfId="21" applyNumberFormat="1" applyFont="1" applyAlignment="1">
      <alignment horizontal="center"/>
      <protection/>
    </xf>
    <xf numFmtId="4" fontId="14" fillId="0" borderId="0" xfId="21" applyNumberFormat="1" applyFont="1" applyAlignment="1">
      <alignment vertical="center"/>
      <protection/>
    </xf>
    <xf numFmtId="0" fontId="0" fillId="0" borderId="22" xfId="21" applyBorder="1" applyAlignment="1">
      <alignment vertical="center"/>
      <protection/>
    </xf>
    <xf numFmtId="4" fontId="14" fillId="0" borderId="22" xfId="21" applyNumberFormat="1" applyFont="1" applyBorder="1" applyAlignment="1">
      <alignment horizontal="center" vertical="center"/>
      <protection/>
    </xf>
    <xf numFmtId="3" fontId="0" fillId="0" borderId="0" xfId="21" applyNumberFormat="1" applyBorder="1" applyAlignment="1">
      <alignment horizontal="center" vertical="center"/>
      <protection/>
    </xf>
    <xf numFmtId="4" fontId="14" fillId="0" borderId="22" xfId="21" applyNumberFormat="1" applyFont="1" applyBorder="1" applyAlignment="1">
      <alignment vertical="center"/>
      <protection/>
    </xf>
    <xf numFmtId="4" fontId="14" fillId="0" borderId="0" xfId="21" applyNumberFormat="1" applyFont="1" applyAlignment="1">
      <alignment horizontal="center" vertical="center"/>
      <protection/>
    </xf>
    <xf numFmtId="3" fontId="0" fillId="0" borderId="0" xfId="21" applyNumberFormat="1" applyAlignment="1">
      <alignment horizontal="center" vertical="center"/>
      <protection/>
    </xf>
    <xf numFmtId="4" fontId="2" fillId="0" borderId="9" xfId="22" applyNumberFormat="1" applyFont="1" applyBorder="1" applyAlignment="1">
      <alignment vertical="center" wrapText="1"/>
      <protection/>
    </xf>
    <xf numFmtId="4" fontId="2" fillId="0" borderId="9" xfId="22" applyNumberFormat="1" applyFont="1" applyBorder="1" applyAlignment="1">
      <alignment vertical="center"/>
      <protection/>
    </xf>
    <xf numFmtId="0" fontId="20" fillId="0" borderId="20" xfId="22" applyFont="1" applyBorder="1" applyAlignment="1">
      <alignment horizontal="right" vertical="center" wrapText="1"/>
      <protection/>
    </xf>
    <xf numFmtId="4" fontId="21" fillId="0" borderId="27" xfId="22" applyNumberFormat="1" applyFont="1" applyBorder="1" applyAlignment="1">
      <alignment horizontal="center" vertical="center"/>
      <protection/>
    </xf>
    <xf numFmtId="4" fontId="21" fillId="0" borderId="5" xfId="22" applyNumberFormat="1" applyFont="1" applyBorder="1" applyAlignment="1">
      <alignment horizontal="center" vertical="center"/>
      <protection/>
    </xf>
    <xf numFmtId="3" fontId="10" fillId="0" borderId="5" xfId="22" applyNumberFormat="1" applyFont="1" applyBorder="1" applyAlignment="1">
      <alignment horizontal="center" vertical="center"/>
      <protection/>
    </xf>
    <xf numFmtId="0" fontId="20" fillId="0" borderId="5" xfId="22" applyFont="1" applyBorder="1" applyAlignment="1">
      <alignment horizontal="right" vertical="center" wrapText="1"/>
      <protection/>
    </xf>
    <xf numFmtId="0" fontId="15" fillId="0" borderId="7" xfId="22" applyFont="1" applyBorder="1" applyAlignment="1">
      <alignment horizontal="center" vertical="center" wrapText="1"/>
      <protection/>
    </xf>
    <xf numFmtId="4" fontId="20" fillId="0" borderId="7" xfId="22" applyNumberFormat="1" applyFont="1" applyBorder="1" applyAlignment="1">
      <alignment horizontal="center" vertical="center" wrapText="1"/>
      <protection/>
    </xf>
    <xf numFmtId="0" fontId="20" fillId="0" borderId="16" xfId="22" applyFont="1" applyBorder="1" applyAlignment="1">
      <alignment horizontal="right" vertical="center" wrapText="1"/>
      <protection/>
    </xf>
    <xf numFmtId="0" fontId="0" fillId="0" borderId="32" xfId="23" applyBorder="1" applyAlignment="1">
      <alignment horizontal="center"/>
      <protection/>
    </xf>
    <xf numFmtId="0" fontId="0" fillId="0" borderId="36" xfId="23" applyBorder="1" applyAlignment="1">
      <alignment horizontal="center"/>
      <protection/>
    </xf>
    <xf numFmtId="0" fontId="34" fillId="0" borderId="16" xfId="22" applyFont="1" applyBorder="1" applyAlignment="1">
      <alignment horizontal="right" vertical="center" wrapText="1"/>
      <protection/>
    </xf>
    <xf numFmtId="4" fontId="0" fillId="0" borderId="3" xfId="23" applyNumberFormat="1" applyFont="1" applyBorder="1" applyAlignment="1">
      <alignment horizontal="right" vertical="center"/>
      <protection/>
    </xf>
    <xf numFmtId="0" fontId="0" fillId="0" borderId="72" xfId="23" applyFont="1" applyBorder="1" applyAlignment="1">
      <alignment horizontal="right" vertical="center"/>
      <protection/>
    </xf>
    <xf numFmtId="4" fontId="21" fillId="0" borderId="6" xfId="22" applyNumberFormat="1" applyFont="1" applyBorder="1" applyAlignment="1">
      <alignment horizontal="center" vertical="center"/>
      <protection/>
    </xf>
    <xf numFmtId="3" fontId="2" fillId="0" borderId="0" xfId="24" applyNumberFormat="1" applyFont="1" applyFill="1" applyBorder="1" applyAlignment="1">
      <alignment vertical="center" wrapText="1"/>
      <protection/>
    </xf>
    <xf numFmtId="3" fontId="4" fillId="0" borderId="0" xfId="23" applyNumberFormat="1" applyFont="1" applyAlignment="1">
      <alignment horizontal="center" vertical="center" wrapText="1"/>
      <protection/>
    </xf>
    <xf numFmtId="3" fontId="7" fillId="0" borderId="3" xfId="22" applyNumberFormat="1" applyFont="1" applyBorder="1" applyAlignment="1">
      <alignment horizontal="center" vertical="center"/>
      <protection/>
    </xf>
    <xf numFmtId="4" fontId="9" fillId="0" borderId="3" xfId="22" applyNumberFormat="1" applyFont="1" applyBorder="1" applyAlignment="1">
      <alignment vertical="center"/>
      <protection/>
    </xf>
    <xf numFmtId="4" fontId="2" fillId="0" borderId="8" xfId="22" applyNumberFormat="1" applyBorder="1" applyAlignment="1">
      <alignment vertical="center"/>
      <protection/>
    </xf>
    <xf numFmtId="4" fontId="20" fillId="0" borderId="27" xfId="18" applyNumberFormat="1" applyFont="1" applyFill="1" applyBorder="1" applyAlignment="1">
      <alignment horizontal="center" vertical="center"/>
      <protection/>
    </xf>
    <xf numFmtId="4" fontId="20" fillId="0" borderId="8" xfId="18" applyNumberFormat="1" applyFont="1" applyFill="1" applyBorder="1" applyAlignment="1">
      <alignment horizontal="center" vertical="center"/>
      <protection/>
    </xf>
    <xf numFmtId="4" fontId="9" fillId="0" borderId="27" xfId="22" applyNumberFormat="1" applyFont="1" applyBorder="1" applyAlignment="1">
      <alignment vertical="center"/>
      <protection/>
    </xf>
    <xf numFmtId="4" fontId="9" fillId="0" borderId="4" xfId="22" applyNumberFormat="1" applyFont="1" applyBorder="1" applyAlignment="1">
      <alignment vertical="center"/>
      <protection/>
    </xf>
    <xf numFmtId="4" fontId="20" fillId="0" borderId="5" xfId="18" applyNumberFormat="1" applyFont="1" applyFill="1" applyBorder="1" applyAlignment="1">
      <alignment horizontal="center" vertical="center"/>
      <protection/>
    </xf>
    <xf numFmtId="4" fontId="9" fillId="0" borderId="5" xfId="22" applyNumberFormat="1" applyFont="1" applyBorder="1" applyAlignment="1">
      <alignment vertical="center"/>
      <protection/>
    </xf>
    <xf numFmtId="4" fontId="20" fillId="0" borderId="6" xfId="18" applyNumberFormat="1" applyFont="1" applyFill="1" applyBorder="1" applyAlignment="1">
      <alignment horizontal="center" vertical="center"/>
      <protection/>
    </xf>
    <xf numFmtId="4" fontId="2" fillId="0" borderId="25" xfId="22" applyNumberFormat="1" applyBorder="1" applyAlignment="1">
      <alignment vertical="center"/>
      <protection/>
    </xf>
    <xf numFmtId="4" fontId="7" fillId="0" borderId="6" xfId="22" applyNumberFormat="1" applyFont="1" applyBorder="1" applyAlignment="1">
      <alignment horizontal="center" vertical="center"/>
      <protection/>
    </xf>
    <xf numFmtId="4" fontId="2" fillId="0" borderId="11" xfId="22" applyNumberFormat="1" applyBorder="1" applyAlignment="1">
      <alignment vertical="center"/>
      <protection/>
    </xf>
    <xf numFmtId="4" fontId="21" fillId="0" borderId="9" xfId="22" applyNumberFormat="1" applyFont="1" applyBorder="1" applyAlignment="1">
      <alignment horizontal="center" vertical="center"/>
      <protection/>
    </xf>
    <xf numFmtId="0" fontId="20" fillId="0" borderId="22" xfId="22" applyFont="1" applyBorder="1" applyAlignment="1">
      <alignment horizontal="right" vertical="center" wrapText="1"/>
      <protection/>
    </xf>
    <xf numFmtId="3" fontId="20" fillId="0" borderId="20" xfId="22" applyNumberFormat="1" applyFont="1" applyBorder="1" applyAlignment="1">
      <alignment horizontal="right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3" fontId="25" fillId="0" borderId="0" xfId="20" applyNumberFormat="1" applyFont="1">
      <alignment/>
      <protection/>
    </xf>
    <xf numFmtId="0" fontId="22" fillId="0" borderId="0" xfId="20" applyFont="1" applyAlignment="1">
      <alignment horizontal="right" vertical="center"/>
      <protection/>
    </xf>
    <xf numFmtId="0" fontId="26" fillId="0" borderId="0" xfId="20" applyFont="1" applyAlignment="1">
      <alignment textRotation="180"/>
      <protection/>
    </xf>
    <xf numFmtId="0" fontId="26" fillId="2" borderId="36" xfId="20" applyFont="1" applyFill="1" applyBorder="1" applyAlignment="1">
      <alignment horizontal="center" vertical="center" wrapText="1"/>
      <protection/>
    </xf>
    <xf numFmtId="0" fontId="25" fillId="0" borderId="0" xfId="20" applyFont="1" applyAlignment="1">
      <alignment vertical="center" wrapText="1"/>
      <protection/>
    </xf>
    <xf numFmtId="0" fontId="26" fillId="2" borderId="62" xfId="20" applyFont="1" applyFill="1" applyBorder="1" applyAlignment="1">
      <alignment horizontal="center" vertical="center" wrapText="1"/>
      <protection/>
    </xf>
    <xf numFmtId="0" fontId="6" fillId="2" borderId="73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35" fillId="0" borderId="9" xfId="20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35" fillId="0" borderId="0" xfId="20" applyFont="1" applyFill="1" applyAlignment="1">
      <alignment horizontal="center" textRotation="180"/>
      <protection/>
    </xf>
    <xf numFmtId="0" fontId="35" fillId="0" borderId="0" xfId="20" applyFont="1" applyFill="1" applyAlignment="1">
      <alignment horizontal="center" vertical="center" wrapText="1"/>
      <protection/>
    </xf>
    <xf numFmtId="3" fontId="2" fillId="0" borderId="28" xfId="20" applyNumberFormat="1" applyFont="1" applyFill="1" applyBorder="1" applyAlignment="1">
      <alignment vertical="center" wrapText="1"/>
      <protection/>
    </xf>
    <xf numFmtId="3" fontId="25" fillId="0" borderId="16" xfId="20" applyNumberFormat="1" applyFont="1" applyFill="1" applyBorder="1" applyAlignment="1">
      <alignment vertical="center" wrapText="1"/>
      <protection/>
    </xf>
    <xf numFmtId="3" fontId="25" fillId="0" borderId="7" xfId="20" applyNumberFormat="1" applyFont="1" applyFill="1" applyBorder="1" applyAlignment="1">
      <alignment vertical="center" wrapText="1"/>
      <protection/>
    </xf>
    <xf numFmtId="0" fontId="26" fillId="0" borderId="0" xfId="20" applyFont="1" applyFill="1" applyAlignment="1">
      <alignment textRotation="180"/>
      <protection/>
    </xf>
    <xf numFmtId="0" fontId="25" fillId="0" borderId="0" xfId="20" applyFont="1" applyFill="1" applyAlignment="1">
      <alignment vertical="center" wrapText="1"/>
      <protection/>
    </xf>
    <xf numFmtId="0" fontId="36" fillId="0" borderId="12" xfId="20" applyFont="1" applyFill="1" applyBorder="1" applyAlignment="1">
      <alignment horizontal="center" vertical="center" wrapText="1"/>
      <protection/>
    </xf>
    <xf numFmtId="3" fontId="2" fillId="0" borderId="12" xfId="20" applyNumberFormat="1" applyFont="1" applyFill="1" applyBorder="1" applyAlignment="1">
      <alignment vertical="center" wrapText="1"/>
      <protection/>
    </xf>
    <xf numFmtId="3" fontId="25" fillId="0" borderId="14" xfId="20" applyNumberFormat="1" applyFont="1" applyFill="1" applyBorder="1" applyAlignment="1">
      <alignment vertical="center" wrapText="1"/>
      <protection/>
    </xf>
    <xf numFmtId="3" fontId="25" fillId="0" borderId="0" xfId="20" applyNumberFormat="1" applyFont="1" applyFill="1" applyBorder="1" applyAlignment="1">
      <alignment vertical="center" wrapText="1"/>
      <protection/>
    </xf>
    <xf numFmtId="3" fontId="25" fillId="0" borderId="1" xfId="20" applyNumberFormat="1" applyFont="1" applyFill="1" applyBorder="1" applyAlignment="1">
      <alignment vertical="center" wrapText="1"/>
      <protection/>
    </xf>
    <xf numFmtId="3" fontId="2" fillId="0" borderId="21" xfId="20" applyNumberFormat="1" applyFont="1" applyFill="1" applyBorder="1" applyAlignment="1">
      <alignment vertical="center" wrapText="1"/>
      <protection/>
    </xf>
    <xf numFmtId="3" fontId="25" fillId="0" borderId="20" xfId="20" applyNumberFormat="1" applyFont="1" applyFill="1" applyBorder="1" applyAlignment="1">
      <alignment vertical="center" wrapText="1"/>
      <protection/>
    </xf>
    <xf numFmtId="3" fontId="25" fillId="0" borderId="22" xfId="20" applyNumberFormat="1" applyFont="1" applyFill="1" applyBorder="1" applyAlignment="1">
      <alignment vertical="center" wrapText="1"/>
      <protection/>
    </xf>
    <xf numFmtId="3" fontId="25" fillId="0" borderId="9" xfId="20" applyNumberFormat="1" applyFont="1" applyFill="1" applyBorder="1" applyAlignment="1">
      <alignment vertical="center" wrapText="1"/>
      <protection/>
    </xf>
    <xf numFmtId="3" fontId="25" fillId="0" borderId="62" xfId="20" applyNumberFormat="1" applyFont="1" applyFill="1" applyBorder="1" applyAlignment="1">
      <alignment vertical="center" wrapText="1"/>
      <protection/>
    </xf>
    <xf numFmtId="3" fontId="2" fillId="0" borderId="0" xfId="20" applyNumberFormat="1" applyFont="1" applyFill="1" applyBorder="1" applyAlignment="1">
      <alignment vertical="center" wrapText="1"/>
      <protection/>
    </xf>
    <xf numFmtId="3" fontId="25" fillId="0" borderId="28" xfId="20" applyNumberFormat="1" applyFont="1" applyFill="1" applyBorder="1" applyAlignment="1">
      <alignment vertical="center" wrapText="1"/>
      <protection/>
    </xf>
    <xf numFmtId="3" fontId="25" fillId="0" borderId="73" xfId="20" applyNumberFormat="1" applyFont="1" applyFill="1" applyBorder="1" applyAlignment="1">
      <alignment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vertical="center" wrapText="1"/>
      <protection/>
    </xf>
    <xf numFmtId="0" fontId="24" fillId="0" borderId="0" xfId="20" applyFont="1" applyBorder="1">
      <alignment/>
      <protection/>
    </xf>
    <xf numFmtId="0" fontId="37" fillId="0" borderId="0" xfId="20" applyFont="1" applyFill="1" applyBorder="1" applyAlignment="1">
      <alignment horizontal="center" vertical="center" wrapText="1"/>
      <protection/>
    </xf>
    <xf numFmtId="3" fontId="2" fillId="0" borderId="0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Fill="1" applyBorder="1" applyAlignment="1">
      <alignment horizontal="center" vertical="center" wrapText="1"/>
      <protection/>
    </xf>
    <xf numFmtId="3" fontId="2" fillId="0" borderId="22" xfId="20" applyNumberFormat="1" applyFont="1" applyFill="1" applyBorder="1" applyAlignment="1">
      <alignment vertical="center" wrapText="1"/>
      <protection/>
    </xf>
    <xf numFmtId="0" fontId="36" fillId="0" borderId="1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" fontId="2" fillId="0" borderId="0" xfId="20" applyNumberFormat="1" applyFont="1" applyFill="1" applyBorder="1" applyAlignment="1">
      <alignment horizontal="center" vertical="center" wrapText="1"/>
      <protection/>
    </xf>
    <xf numFmtId="3" fontId="25" fillId="0" borderId="35" xfId="20" applyNumberFormat="1" applyFont="1" applyFill="1" applyBorder="1" applyAlignment="1">
      <alignment vertical="center" wrapText="1"/>
      <protection/>
    </xf>
    <xf numFmtId="3" fontId="2" fillId="0" borderId="64" xfId="20" applyNumberFormat="1" applyFont="1" applyFill="1" applyBorder="1" applyAlignment="1">
      <alignment vertical="center" wrapText="1"/>
      <protection/>
    </xf>
    <xf numFmtId="3" fontId="25" fillId="0" borderId="29" xfId="20" applyNumberFormat="1" applyFont="1" applyFill="1" applyBorder="1" applyAlignment="1">
      <alignment vertical="center" wrapText="1"/>
      <protection/>
    </xf>
    <xf numFmtId="3" fontId="25" fillId="0" borderId="11" xfId="20" applyNumberFormat="1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36" fillId="0" borderId="0" xfId="20" applyFont="1" applyFill="1" applyBorder="1" applyAlignment="1">
      <alignment vertical="center" wrapText="1"/>
      <protection/>
    </xf>
    <xf numFmtId="0" fontId="36" fillId="0" borderId="22" xfId="20" applyFont="1" applyFill="1" applyBorder="1" applyAlignment="1">
      <alignment vertical="center" wrapText="1"/>
      <protection/>
    </xf>
    <xf numFmtId="0" fontId="36" fillId="0" borderId="0" xfId="20" applyFont="1" applyFill="1" applyBorder="1" applyAlignment="1">
      <alignment horizontal="center" vertical="center" wrapText="1"/>
      <protection/>
    </xf>
    <xf numFmtId="3" fontId="25" fillId="0" borderId="34" xfId="20" applyNumberFormat="1" applyFont="1" applyFill="1" applyBorder="1" applyAlignment="1">
      <alignment vertical="center" wrapText="1"/>
      <protection/>
    </xf>
    <xf numFmtId="3" fontId="31" fillId="0" borderId="64" xfId="20" applyNumberFormat="1" applyFont="1" applyFill="1" applyBorder="1" applyAlignment="1">
      <alignment vertical="center" wrapText="1"/>
      <protection/>
    </xf>
    <xf numFmtId="3" fontId="26" fillId="0" borderId="29" xfId="20" applyNumberFormat="1" applyFont="1" applyFill="1" applyBorder="1" applyAlignment="1">
      <alignment vertical="center" wrapText="1"/>
      <protection/>
    </xf>
    <xf numFmtId="3" fontId="26" fillId="0" borderId="7" xfId="20" applyNumberFormat="1" applyFont="1" applyFill="1" applyBorder="1" applyAlignment="1">
      <alignment vertical="center" wrapText="1"/>
      <protection/>
    </xf>
    <xf numFmtId="0" fontId="20" fillId="0" borderId="0" xfId="20" applyFont="1" applyFill="1" applyAlignment="1">
      <alignment vertical="top"/>
      <protection/>
    </xf>
    <xf numFmtId="0" fontId="25" fillId="0" borderId="0" xfId="20" applyFont="1" applyFill="1">
      <alignment/>
      <protection/>
    </xf>
    <xf numFmtId="3" fontId="26" fillId="0" borderId="0" xfId="20" applyNumberFormat="1" applyFont="1" applyFill="1" applyBorder="1" applyAlignment="1">
      <alignment vertical="center" wrapText="1"/>
      <protection/>
    </xf>
    <xf numFmtId="3" fontId="25" fillId="0" borderId="0" xfId="20" applyNumberFormat="1" applyFont="1" applyFill="1">
      <alignment/>
      <protection/>
    </xf>
    <xf numFmtId="3" fontId="41" fillId="0" borderId="0" xfId="20" applyNumberFormat="1" applyFont="1" applyFill="1">
      <alignment/>
      <protection/>
    </xf>
    <xf numFmtId="0" fontId="26" fillId="0" borderId="0" xfId="20" applyFont="1" applyAlignment="1">
      <alignment vertical="center" wrapText="1"/>
      <protection/>
    </xf>
    <xf numFmtId="0" fontId="32" fillId="0" borderId="0" xfId="20" applyFont="1" applyFill="1">
      <alignment/>
      <protection/>
    </xf>
    <xf numFmtId="3" fontId="32" fillId="0" borderId="0" xfId="20" applyNumberFormat="1" applyFont="1" applyFill="1">
      <alignment/>
      <protection/>
    </xf>
    <xf numFmtId="0" fontId="32" fillId="0" borderId="0" xfId="20" applyFont="1">
      <alignment/>
      <protection/>
    </xf>
    <xf numFmtId="3" fontId="32" fillId="0" borderId="0" xfId="20" applyNumberFormat="1" applyFont="1">
      <alignment/>
      <protection/>
    </xf>
    <xf numFmtId="3" fontId="2" fillId="0" borderId="50" xfId="24" applyNumberFormat="1" applyFont="1" applyFill="1" applyBorder="1" applyAlignment="1">
      <alignment horizontal="center" vertical="center" wrapText="1"/>
      <protection/>
    </xf>
    <xf numFmtId="0" fontId="6" fillId="3" borderId="7" xfId="21" applyFont="1" applyFill="1" applyBorder="1" applyAlignment="1">
      <alignment horizontal="center" vertical="center"/>
      <protection/>
    </xf>
    <xf numFmtId="4" fontId="25" fillId="0" borderId="7" xfId="24" applyNumberFormat="1" applyFont="1" applyFill="1" applyBorder="1" applyAlignment="1">
      <alignment vertical="center" wrapText="1"/>
      <protection/>
    </xf>
    <xf numFmtId="4" fontId="26" fillId="0" borderId="2" xfId="21" applyNumberFormat="1" applyFont="1" applyFill="1" applyBorder="1" applyAlignment="1">
      <alignment vertical="center" wrapText="1"/>
      <protection/>
    </xf>
    <xf numFmtId="4" fontId="5" fillId="0" borderId="52" xfId="21" applyNumberFormat="1" applyFont="1" applyFill="1" applyBorder="1" applyAlignment="1">
      <alignment vertical="center" wrapText="1"/>
      <protection/>
    </xf>
    <xf numFmtId="0" fontId="0" fillId="0" borderId="8" xfId="22" applyFont="1" applyBorder="1" applyAlignment="1">
      <alignment horizontal="left" vertical="center" wrapText="1"/>
      <protection/>
    </xf>
    <xf numFmtId="0" fontId="2" fillId="0" borderId="0" xfId="19">
      <alignment/>
      <protection/>
    </xf>
    <xf numFmtId="0" fontId="2" fillId="0" borderId="0" xfId="19" applyAlignment="1">
      <alignment horizontal="center"/>
      <protection/>
    </xf>
    <xf numFmtId="0" fontId="36" fillId="0" borderId="0" xfId="19" applyFont="1" applyAlignment="1">
      <alignment horizontal="center"/>
      <protection/>
    </xf>
    <xf numFmtId="0" fontId="31" fillId="3" borderId="31" xfId="19" applyFont="1" applyFill="1" applyBorder="1" applyAlignment="1">
      <alignment horizontal="center" vertical="center"/>
      <protection/>
    </xf>
    <xf numFmtId="0" fontId="6" fillId="3" borderId="2" xfId="19" applyFont="1" applyFill="1" applyBorder="1" applyAlignment="1">
      <alignment horizontal="center" vertical="center"/>
      <protection/>
    </xf>
    <xf numFmtId="0" fontId="6" fillId="3" borderId="2" xfId="19" applyFont="1" applyFill="1" applyBorder="1" applyAlignment="1">
      <alignment horizontal="center" vertical="center" wrapText="1"/>
      <protection/>
    </xf>
    <xf numFmtId="0" fontId="6" fillId="3" borderId="68" xfId="19" applyFont="1" applyFill="1" applyBorder="1" applyAlignment="1">
      <alignment horizontal="center" vertical="center"/>
      <protection/>
    </xf>
    <xf numFmtId="4" fontId="42" fillId="4" borderId="9" xfId="15" applyNumberFormat="1" applyFont="1" applyFill="1" applyBorder="1" applyAlignment="1">
      <alignment horizontal="center" vertical="center"/>
    </xf>
    <xf numFmtId="4" fontId="2" fillId="4" borderId="9" xfId="15" applyNumberFormat="1" applyFill="1" applyBorder="1" applyAlignment="1">
      <alignment horizontal="center" vertical="center"/>
    </xf>
    <xf numFmtId="4" fontId="2" fillId="4" borderId="74" xfId="15" applyNumberFormat="1" applyFill="1" applyBorder="1" applyAlignment="1">
      <alignment horizontal="center" vertical="center"/>
    </xf>
    <xf numFmtId="4" fontId="2" fillId="0" borderId="0" xfId="19" applyNumberFormat="1">
      <alignment/>
      <protection/>
    </xf>
    <xf numFmtId="49" fontId="31" fillId="0" borderId="44" xfId="19" applyNumberFormat="1" applyFont="1" applyBorder="1" applyAlignment="1">
      <alignment horizontal="center" vertical="center"/>
      <protection/>
    </xf>
    <xf numFmtId="49" fontId="31" fillId="0" borderId="7" xfId="19" applyNumberFormat="1" applyFont="1" applyBorder="1" applyAlignment="1">
      <alignment horizontal="center" vertical="center"/>
      <protection/>
    </xf>
    <xf numFmtId="0" fontId="31" fillId="0" borderId="7" xfId="19" applyFont="1" applyBorder="1" applyAlignment="1">
      <alignment horizontal="center" vertical="center" wrapText="1"/>
      <protection/>
    </xf>
    <xf numFmtId="4" fontId="31" fillId="0" borderId="7" xfId="15" applyNumberFormat="1" applyFont="1" applyBorder="1" applyAlignment="1">
      <alignment horizontal="center" vertical="center"/>
    </xf>
    <xf numFmtId="4" fontId="2" fillId="0" borderId="7" xfId="15" applyNumberFormat="1" applyBorder="1" applyAlignment="1">
      <alignment horizontal="center" vertical="center"/>
    </xf>
    <xf numFmtId="4" fontId="2" fillId="0" borderId="75" xfId="15" applyNumberFormat="1" applyBorder="1" applyAlignment="1">
      <alignment horizontal="center" vertical="center"/>
    </xf>
    <xf numFmtId="49" fontId="15" fillId="0" borderId="44" xfId="19" applyNumberFormat="1" applyFont="1" applyBorder="1" applyAlignment="1">
      <alignment horizontal="center" vertical="center"/>
      <protection/>
    </xf>
    <xf numFmtId="49" fontId="15" fillId="0" borderId="7" xfId="19" applyNumberFormat="1" applyFont="1" applyBorder="1" applyAlignment="1">
      <alignment horizontal="center" vertical="center"/>
      <protection/>
    </xf>
    <xf numFmtId="0" fontId="10" fillId="0" borderId="11" xfId="19" applyFont="1" applyBorder="1" applyAlignment="1">
      <alignment horizontal="left" vertical="center" wrapText="1"/>
      <protection/>
    </xf>
    <xf numFmtId="4" fontId="10" fillId="0" borderId="11" xfId="19" applyNumberFormat="1" applyFont="1" applyBorder="1" applyAlignment="1">
      <alignment horizontal="right" vertical="center" wrapText="1"/>
      <protection/>
    </xf>
    <xf numFmtId="4" fontId="15" fillId="0" borderId="11" xfId="15" applyNumberFormat="1" applyFont="1" applyBorder="1" applyAlignment="1">
      <alignment horizontal="right" vertical="center"/>
    </xf>
    <xf numFmtId="4" fontId="15" fillId="0" borderId="11" xfId="15" applyNumberFormat="1" applyFont="1" applyBorder="1" applyAlignment="1">
      <alignment horizontal="center" vertical="center"/>
    </xf>
    <xf numFmtId="4" fontId="15" fillId="0" borderId="76" xfId="15" applyNumberFormat="1" applyFont="1" applyBorder="1" applyAlignment="1">
      <alignment horizontal="center" vertical="center"/>
    </xf>
    <xf numFmtId="49" fontId="2" fillId="0" borderId="77" xfId="19" applyNumberFormat="1" applyBorder="1" applyAlignment="1">
      <alignment horizontal="center" vertical="center"/>
      <protection/>
    </xf>
    <xf numFmtId="49" fontId="2" fillId="0" borderId="0" xfId="19" applyNumberFormat="1" applyFont="1" applyBorder="1" applyAlignment="1">
      <alignment horizontal="center" vertical="center"/>
      <protection/>
    </xf>
    <xf numFmtId="0" fontId="0" fillId="0" borderId="11" xfId="19" applyFont="1" applyBorder="1" applyAlignment="1">
      <alignment horizontal="left" vertical="center" wrapText="1"/>
      <protection/>
    </xf>
    <xf numFmtId="4" fontId="2" fillId="0" borderId="29" xfId="19" applyNumberFormat="1" applyFont="1" applyBorder="1" applyAlignment="1">
      <alignment horizontal="right" vertical="center" wrapText="1"/>
      <protection/>
    </xf>
    <xf numFmtId="4" fontId="0" fillId="0" borderId="11" xfId="15" applyNumberFormat="1" applyFont="1" applyBorder="1" applyAlignment="1">
      <alignment horizontal="right" vertical="center"/>
    </xf>
    <xf numFmtId="4" fontId="2" fillId="0" borderId="73" xfId="15" applyNumberFormat="1" applyBorder="1" applyAlignment="1">
      <alignment horizontal="center" vertical="center"/>
    </xf>
    <xf numFmtId="4" fontId="2" fillId="0" borderId="76" xfId="15" applyNumberFormat="1" applyBorder="1" applyAlignment="1">
      <alignment horizontal="center" vertical="center"/>
    </xf>
    <xf numFmtId="0" fontId="0" fillId="0" borderId="6" xfId="19" applyFont="1" applyBorder="1" applyAlignment="1">
      <alignment horizontal="left" vertical="center" wrapText="1"/>
      <protection/>
    </xf>
    <xf numFmtId="4" fontId="2" fillId="0" borderId="25" xfId="19" applyNumberFormat="1" applyFont="1" applyBorder="1" applyAlignment="1">
      <alignment horizontal="right" vertical="center" wrapText="1"/>
      <protection/>
    </xf>
    <xf numFmtId="4" fontId="0" fillId="0" borderId="6" xfId="15" applyNumberFormat="1" applyFont="1" applyBorder="1" applyAlignment="1">
      <alignment horizontal="right" vertical="center"/>
    </xf>
    <xf numFmtId="4" fontId="2" fillId="0" borderId="19" xfId="15" applyNumberFormat="1" applyBorder="1" applyAlignment="1">
      <alignment horizontal="center" vertical="center"/>
    </xf>
    <xf numFmtId="4" fontId="2" fillId="0" borderId="78" xfId="15" applyNumberFormat="1" applyBorder="1" applyAlignment="1">
      <alignment horizontal="center" vertical="center"/>
    </xf>
    <xf numFmtId="0" fontId="0" fillId="0" borderId="9" xfId="19" applyFont="1" applyBorder="1" applyAlignment="1">
      <alignment horizontal="left" vertical="center" wrapText="1"/>
      <protection/>
    </xf>
    <xf numFmtId="4" fontId="2" fillId="0" borderId="0" xfId="19" applyNumberFormat="1" applyFont="1" applyBorder="1" applyAlignment="1">
      <alignment horizontal="right" vertical="center" wrapText="1"/>
      <protection/>
    </xf>
    <xf numFmtId="4" fontId="0" fillId="0" borderId="9" xfId="15" applyNumberFormat="1" applyFont="1" applyBorder="1" applyAlignment="1">
      <alignment horizontal="right" vertical="center"/>
    </xf>
    <xf numFmtId="4" fontId="2" fillId="0" borderId="14" xfId="15" applyNumberFormat="1" applyBorder="1" applyAlignment="1">
      <alignment horizontal="center" vertical="center"/>
    </xf>
    <xf numFmtId="4" fontId="2" fillId="0" borderId="79" xfId="15" applyNumberFormat="1" applyBorder="1" applyAlignment="1">
      <alignment horizontal="center" vertical="center"/>
    </xf>
    <xf numFmtId="0" fontId="10" fillId="0" borderId="7" xfId="19" applyFont="1" applyBorder="1" applyAlignment="1">
      <alignment horizontal="left" vertical="center" wrapText="1"/>
      <protection/>
    </xf>
    <xf numFmtId="4" fontId="15" fillId="0" borderId="7" xfId="19" applyNumberFormat="1" applyFont="1" applyBorder="1" applyAlignment="1">
      <alignment horizontal="right" vertical="center" wrapText="1"/>
      <protection/>
    </xf>
    <xf numFmtId="4" fontId="10" fillId="0" borderId="7" xfId="15" applyNumberFormat="1" applyFont="1" applyBorder="1" applyAlignment="1">
      <alignment horizontal="right" vertical="center"/>
    </xf>
    <xf numFmtId="0" fontId="0" fillId="0" borderId="1" xfId="19" applyFont="1" applyBorder="1" applyAlignment="1">
      <alignment horizontal="left" vertical="center" wrapText="1"/>
      <protection/>
    </xf>
    <xf numFmtId="4" fontId="0" fillId="0" borderId="1" xfId="15" applyNumberFormat="1" applyFont="1" applyBorder="1" applyAlignment="1">
      <alignment horizontal="right" vertical="center"/>
    </xf>
    <xf numFmtId="49" fontId="2" fillId="0" borderId="44" xfId="19" applyNumberFormat="1" applyBorder="1" applyAlignment="1">
      <alignment horizontal="center" vertical="center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43" fillId="0" borderId="7" xfId="19" applyFont="1" applyBorder="1" applyAlignment="1">
      <alignment horizontal="right" vertical="center" wrapText="1"/>
      <protection/>
    </xf>
    <xf numFmtId="4" fontId="31" fillId="0" borderId="7" xfId="19" applyNumberFormat="1" applyFont="1" applyBorder="1" applyAlignment="1">
      <alignment horizontal="right" vertical="center" wrapText="1"/>
      <protection/>
    </xf>
    <xf numFmtId="4" fontId="2" fillId="0" borderId="80" xfId="15" applyNumberFormat="1" applyBorder="1" applyAlignment="1">
      <alignment horizontal="center" vertical="center"/>
    </xf>
    <xf numFmtId="4" fontId="15" fillId="0" borderId="11" xfId="19" applyNumberFormat="1" applyFont="1" applyBorder="1" applyAlignment="1">
      <alignment horizontal="right" vertical="center" wrapText="1"/>
      <protection/>
    </xf>
    <xf numFmtId="4" fontId="10" fillId="0" borderId="11" xfId="15" applyNumberFormat="1" applyFont="1" applyBorder="1" applyAlignment="1">
      <alignment horizontal="right" vertical="center"/>
    </xf>
    <xf numFmtId="4" fontId="2" fillId="0" borderId="11" xfId="15" applyNumberFormat="1" applyBorder="1" applyAlignment="1">
      <alignment horizontal="center" vertical="center"/>
    </xf>
    <xf numFmtId="49" fontId="2" fillId="0" borderId="81" xfId="19" applyNumberFormat="1" applyBorder="1" applyAlignment="1">
      <alignment horizontal="center" vertical="center"/>
      <protection/>
    </xf>
    <xf numFmtId="49" fontId="2" fillId="0" borderId="62" xfId="19" applyNumberFormat="1" applyBorder="1" applyAlignment="1">
      <alignment horizontal="center" vertical="center"/>
      <protection/>
    </xf>
    <xf numFmtId="0" fontId="31" fillId="0" borderId="62" xfId="19" applyFont="1" applyBorder="1" applyAlignment="1">
      <alignment horizontal="center" vertical="center" wrapText="1"/>
      <protection/>
    </xf>
    <xf numFmtId="4" fontId="31" fillId="0" borderId="62" xfId="19" applyNumberFormat="1" applyFont="1" applyBorder="1" applyAlignment="1">
      <alignment horizontal="center" vertical="center" wrapText="1"/>
      <protection/>
    </xf>
    <xf numFmtId="4" fontId="31" fillId="0" borderId="62" xfId="15" applyNumberFormat="1" applyFont="1" applyBorder="1" applyAlignment="1">
      <alignment horizontal="center" vertical="center"/>
    </xf>
    <xf numFmtId="4" fontId="2" fillId="0" borderId="16" xfId="15" applyNumberFormat="1" applyBorder="1" applyAlignment="1">
      <alignment horizontal="center" vertical="center"/>
    </xf>
    <xf numFmtId="4" fontId="42" fillId="4" borderId="9" xfId="19" applyNumberFormat="1" applyFont="1" applyFill="1" applyBorder="1" applyAlignment="1">
      <alignment horizontal="center" vertical="center" wrapText="1"/>
      <protection/>
    </xf>
    <xf numFmtId="4" fontId="15" fillId="4" borderId="9" xfId="15" applyNumberFormat="1" applyFont="1" applyFill="1" applyBorder="1" applyAlignment="1">
      <alignment horizontal="center" vertical="center"/>
    </xf>
    <xf numFmtId="4" fontId="42" fillId="4" borderId="61" xfId="15" applyNumberFormat="1" applyFont="1" applyFill="1" applyBorder="1" applyAlignment="1">
      <alignment horizontal="center" vertical="center"/>
    </xf>
    <xf numFmtId="4" fontId="31" fillId="0" borderId="7" xfId="19" applyNumberFormat="1" applyFont="1" applyBorder="1" applyAlignment="1">
      <alignment horizontal="center" vertical="center" wrapText="1"/>
      <protection/>
    </xf>
    <xf numFmtId="4" fontId="31" fillId="0" borderId="80" xfId="15" applyNumberFormat="1" applyFont="1" applyBorder="1" applyAlignment="1">
      <alignment horizontal="center" vertical="center"/>
    </xf>
    <xf numFmtId="4" fontId="43" fillId="0" borderId="11" xfId="19" applyNumberFormat="1" applyFont="1" applyBorder="1" applyAlignment="1">
      <alignment horizontal="left" vertical="center" wrapText="1"/>
      <protection/>
    </xf>
    <xf numFmtId="4" fontId="15" fillId="0" borderId="7" xfId="15" applyNumberFormat="1" applyFont="1" applyBorder="1" applyAlignment="1">
      <alignment horizontal="center" vertical="center"/>
    </xf>
    <xf numFmtId="0" fontId="0" fillId="0" borderId="27" xfId="19" applyFont="1" applyBorder="1" applyAlignment="1">
      <alignment horizontal="left" vertical="center" wrapText="1"/>
      <protection/>
    </xf>
    <xf numFmtId="4" fontId="2" fillId="0" borderId="26" xfId="19" applyNumberFormat="1" applyFont="1" applyBorder="1" applyAlignment="1">
      <alignment horizontal="right" vertical="center" wrapText="1"/>
      <protection/>
    </xf>
    <xf numFmtId="4" fontId="0" fillId="0" borderId="27" xfId="15" applyNumberFormat="1" applyFont="1" applyBorder="1" applyAlignment="1">
      <alignment horizontal="right" vertical="center"/>
    </xf>
    <xf numFmtId="4" fontId="2" fillId="0" borderId="30" xfId="15" applyNumberFormat="1" applyBorder="1" applyAlignment="1">
      <alignment horizontal="center" vertical="center"/>
    </xf>
    <xf numFmtId="4" fontId="2" fillId="0" borderId="82" xfId="15" applyNumberFormat="1" applyBorder="1" applyAlignment="1">
      <alignment horizontal="right" vertical="center"/>
    </xf>
    <xf numFmtId="4" fontId="2" fillId="0" borderId="78" xfId="15" applyNumberFormat="1" applyBorder="1" applyAlignment="1">
      <alignment horizontal="right" vertical="center"/>
    </xf>
    <xf numFmtId="0" fontId="0" fillId="0" borderId="4" xfId="19" applyFont="1" applyBorder="1" applyAlignment="1">
      <alignment horizontal="left" vertical="center" wrapText="1"/>
      <protection/>
    </xf>
    <xf numFmtId="4" fontId="2" fillId="0" borderId="23" xfId="19" applyNumberFormat="1" applyFont="1" applyBorder="1" applyAlignment="1">
      <alignment horizontal="right" vertical="center" wrapText="1"/>
      <protection/>
    </xf>
    <xf numFmtId="4" fontId="0" fillId="0" borderId="4" xfId="15" applyNumberFormat="1" applyFont="1" applyBorder="1" applyAlignment="1">
      <alignment horizontal="right" vertical="center"/>
    </xf>
    <xf numFmtId="4" fontId="2" fillId="0" borderId="15" xfId="15" applyNumberFormat="1" applyBorder="1" applyAlignment="1">
      <alignment horizontal="center" vertical="center"/>
    </xf>
    <xf numFmtId="4" fontId="2" fillId="0" borderId="83" xfId="15" applyNumberFormat="1" applyBorder="1" applyAlignment="1">
      <alignment horizontal="right" vertical="center"/>
    </xf>
    <xf numFmtId="4" fontId="10" fillId="0" borderId="7" xfId="19" applyNumberFormat="1" applyFont="1" applyBorder="1" applyAlignment="1">
      <alignment horizontal="left" vertical="center" wrapText="1"/>
      <protection/>
    </xf>
    <xf numFmtId="4" fontId="15" fillId="0" borderId="80" xfId="15" applyNumberFormat="1" applyFont="1" applyBorder="1" applyAlignment="1">
      <alignment horizontal="center" vertical="center"/>
    </xf>
    <xf numFmtId="4" fontId="2" fillId="0" borderId="70" xfId="19" applyNumberFormat="1" applyFont="1" applyBorder="1" applyAlignment="1">
      <alignment horizontal="right" vertical="center" wrapText="1"/>
      <protection/>
    </xf>
    <xf numFmtId="0" fontId="0" fillId="0" borderId="5" xfId="19" applyFont="1" applyBorder="1" applyAlignment="1">
      <alignment horizontal="left" vertical="center" wrapText="1"/>
      <protection/>
    </xf>
    <xf numFmtId="4" fontId="2" fillId="0" borderId="79" xfId="15" applyNumberFormat="1" applyBorder="1" applyAlignment="1">
      <alignment horizontal="right" vertical="center"/>
    </xf>
    <xf numFmtId="4" fontId="31" fillId="0" borderId="28" xfId="19" applyNumberFormat="1" applyFont="1" applyBorder="1" applyAlignment="1">
      <alignment horizontal="right" vertical="center" wrapText="1"/>
      <protection/>
    </xf>
    <xf numFmtId="4" fontId="31" fillId="0" borderId="80" xfId="19" applyNumberFormat="1" applyFont="1" applyBorder="1" applyAlignment="1">
      <alignment horizontal="right" vertical="center" wrapText="1"/>
      <protection/>
    </xf>
    <xf numFmtId="4" fontId="2" fillId="0" borderId="33" xfId="19" applyNumberFormat="1" applyFont="1" applyBorder="1" applyAlignment="1">
      <alignment horizontal="right" vertical="center" wrapText="1"/>
      <protection/>
    </xf>
    <xf numFmtId="4" fontId="0" fillId="0" borderId="5" xfId="15" applyNumberFormat="1" applyFont="1" applyBorder="1" applyAlignment="1">
      <alignment horizontal="right" vertical="center"/>
    </xf>
    <xf numFmtId="4" fontId="2" fillId="0" borderId="13" xfId="15" applyNumberFormat="1" applyBorder="1" applyAlignment="1">
      <alignment horizontal="center" vertical="center"/>
    </xf>
    <xf numFmtId="4" fontId="2" fillId="0" borderId="84" xfId="15" applyNumberFormat="1" applyBorder="1" applyAlignment="1">
      <alignment horizontal="right" vertical="center"/>
    </xf>
    <xf numFmtId="0" fontId="31" fillId="0" borderId="2" xfId="19" applyNumberFormat="1" applyFont="1" applyBorder="1" applyAlignment="1">
      <alignment horizontal="center" vertical="center" wrapText="1"/>
      <protection/>
    </xf>
    <xf numFmtId="4" fontId="26" fillId="0" borderId="2" xfId="15" applyNumberFormat="1" applyFont="1" applyBorder="1" applyAlignment="1">
      <alignment horizontal="center" vertical="center"/>
    </xf>
    <xf numFmtId="4" fontId="26" fillId="0" borderId="68" xfId="15" applyNumberFormat="1" applyFont="1" applyBorder="1" applyAlignment="1">
      <alignment horizontal="center" vertical="center"/>
    </xf>
    <xf numFmtId="49" fontId="2" fillId="0" borderId="0" xfId="19" applyNumberFormat="1" applyAlignment="1">
      <alignment horizontal="center" vertical="center"/>
      <protection/>
    </xf>
    <xf numFmtId="181" fontId="2" fillId="0" borderId="0" xfId="15" applyNumberFormat="1" applyAlignment="1">
      <alignment/>
    </xf>
    <xf numFmtId="0" fontId="14" fillId="0" borderId="0" xfId="21" applyFont="1" applyAlignment="1">
      <alignment horizontal="right" vertical="center"/>
      <protection/>
    </xf>
    <xf numFmtId="0" fontId="6" fillId="3" borderId="7" xfId="21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center"/>
      <protection/>
    </xf>
    <xf numFmtId="0" fontId="43" fillId="0" borderId="59" xfId="21" applyFont="1" applyBorder="1" applyAlignment="1">
      <alignment vertical="center"/>
      <protection/>
    </xf>
    <xf numFmtId="0" fontId="43" fillId="0" borderId="85" xfId="21" applyFont="1" applyBorder="1" applyAlignment="1">
      <alignment vertical="center"/>
      <protection/>
    </xf>
    <xf numFmtId="3" fontId="43" fillId="0" borderId="18" xfId="21" applyNumberFormat="1" applyFont="1" applyBorder="1" applyAlignment="1">
      <alignment vertical="center"/>
      <protection/>
    </xf>
    <xf numFmtId="0" fontId="43" fillId="0" borderId="9" xfId="21" applyFont="1" applyBorder="1" applyAlignment="1">
      <alignment vertical="center"/>
      <protection/>
    </xf>
    <xf numFmtId="3" fontId="43" fillId="0" borderId="9" xfId="21" applyNumberFormat="1" applyFont="1" applyBorder="1" applyAlignment="1">
      <alignment vertical="center"/>
      <protection/>
    </xf>
    <xf numFmtId="0" fontId="22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vertical="center" wrapText="1"/>
      <protection/>
    </xf>
    <xf numFmtId="0" fontId="0" fillId="0" borderId="5" xfId="21" applyFont="1" applyBorder="1" applyAlignment="1">
      <alignment vertical="center"/>
      <protection/>
    </xf>
    <xf numFmtId="3" fontId="0" fillId="0" borderId="5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22" fillId="0" borderId="27" xfId="21" applyFont="1" applyBorder="1" applyAlignment="1">
      <alignment horizontal="center" vertical="center"/>
      <protection/>
    </xf>
    <xf numFmtId="0" fontId="0" fillId="0" borderId="27" xfId="21" applyFont="1" applyBorder="1" applyAlignment="1">
      <alignment vertical="center" wrapText="1"/>
      <protection/>
    </xf>
    <xf numFmtId="0" fontId="0" fillId="0" borderId="27" xfId="21" applyFont="1" applyBorder="1" applyAlignment="1">
      <alignment vertical="center"/>
      <protection/>
    </xf>
    <xf numFmtId="0" fontId="22" fillId="0" borderId="7" xfId="21" applyFont="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 wrapText="1"/>
      <protection/>
    </xf>
    <xf numFmtId="0" fontId="0" fillId="0" borderId="7" xfId="21" applyFont="1" applyBorder="1" applyAlignment="1">
      <alignment vertical="center" wrapText="1"/>
      <protection/>
    </xf>
    <xf numFmtId="3" fontId="0" fillId="0" borderId="7" xfId="21" applyNumberFormat="1" applyFont="1" applyBorder="1" applyAlignment="1">
      <alignment vertical="center"/>
      <protection/>
    </xf>
    <xf numFmtId="0" fontId="43" fillId="0" borderId="39" xfId="21" applyFont="1" applyBorder="1" applyAlignment="1">
      <alignment vertical="center"/>
      <protection/>
    </xf>
    <xf numFmtId="3" fontId="43" fillId="0" borderId="2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" vertical="center" wrapText="1"/>
      <protection/>
    </xf>
    <xf numFmtId="0" fontId="22" fillId="0" borderId="7" xfId="21" applyFont="1" applyFill="1" applyBorder="1" applyAlignment="1">
      <alignment horizontal="center" vertical="center"/>
      <protection/>
    </xf>
    <xf numFmtId="49" fontId="0" fillId="0" borderId="7" xfId="21" applyNumberFormat="1" applyFont="1" applyFill="1" applyBorder="1" applyAlignment="1">
      <alignment horizontal="center" vertical="center"/>
      <protection/>
    </xf>
    <xf numFmtId="49" fontId="0" fillId="0" borderId="7" xfId="21" applyNumberFormat="1" applyFont="1" applyFill="1" applyBorder="1" applyAlignment="1">
      <alignment horizontal="center" vertical="center" wrapText="1"/>
      <protection/>
    </xf>
    <xf numFmtId="0" fontId="0" fillId="0" borderId="7" xfId="21" applyFont="1" applyFill="1" applyBorder="1" applyAlignment="1">
      <alignment vertical="center" wrapText="1"/>
      <protection/>
    </xf>
    <xf numFmtId="3" fontId="0" fillId="0" borderId="7" xfId="21" applyNumberFormat="1" applyFont="1" applyFill="1" applyBorder="1" applyAlignment="1">
      <alignment vertical="center"/>
      <protection/>
    </xf>
    <xf numFmtId="0" fontId="43" fillId="0" borderId="32" xfId="21" applyFont="1" applyBorder="1" applyAlignment="1">
      <alignment vertical="center"/>
      <protection/>
    </xf>
    <xf numFmtId="0" fontId="43" fillId="0" borderId="36" xfId="21" applyFont="1" applyBorder="1" applyAlignment="1">
      <alignment vertical="center"/>
      <protection/>
    </xf>
    <xf numFmtId="3" fontId="43" fillId="0" borderId="3" xfId="21" applyNumberFormat="1" applyFont="1" applyBorder="1" applyAlignment="1">
      <alignment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vertical="center" wrapText="1"/>
      <protection/>
    </xf>
    <xf numFmtId="3" fontId="0" fillId="0" borderId="3" xfId="21" applyNumberFormat="1" applyFont="1" applyBorder="1" applyAlignment="1">
      <alignment vertical="center"/>
      <protection/>
    </xf>
    <xf numFmtId="0" fontId="22" fillId="0" borderId="9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 wrapText="1"/>
      <protection/>
    </xf>
    <xf numFmtId="0" fontId="0" fillId="0" borderId="9" xfId="21" applyFont="1" applyBorder="1" applyAlignment="1">
      <alignment vertical="center" wrapText="1"/>
      <protection/>
    </xf>
    <xf numFmtId="3" fontId="0" fillId="0" borderId="9" xfId="21" applyNumberFormat="1" applyFont="1" applyBorder="1" applyAlignment="1">
      <alignment vertical="center"/>
      <protection/>
    </xf>
    <xf numFmtId="0" fontId="22" fillId="0" borderId="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 wrapText="1"/>
      <protection/>
    </xf>
    <xf numFmtId="0" fontId="0" fillId="0" borderId="19" xfId="21" applyFont="1" applyBorder="1" applyAlignment="1">
      <alignment vertical="center" wrapText="1"/>
      <protection/>
    </xf>
    <xf numFmtId="3" fontId="6" fillId="0" borderId="18" xfId="21" applyNumberFormat="1" applyFont="1" applyBorder="1" applyAlignment="1">
      <alignment horizontal="center" vertical="center"/>
      <protection/>
    </xf>
    <xf numFmtId="4" fontId="21" fillId="0" borderId="6" xfId="0" applyNumberFormat="1" applyFont="1" applyBorder="1" applyAlignment="1">
      <alignment horizontal="center" vertical="center" wrapText="1"/>
    </xf>
    <xf numFmtId="4" fontId="20" fillId="0" borderId="5" xfId="22" applyNumberFormat="1" applyFont="1" applyBorder="1" applyAlignment="1">
      <alignment horizontal="center" vertical="center"/>
      <protection/>
    </xf>
    <xf numFmtId="4" fontId="0" fillId="0" borderId="9" xfId="23" applyNumberFormat="1" applyFont="1" applyBorder="1" applyAlignment="1">
      <alignment horizontal="right" vertical="center"/>
      <protection/>
    </xf>
    <xf numFmtId="4" fontId="0" fillId="0" borderId="9" xfId="23" applyNumberFormat="1" applyBorder="1">
      <alignment/>
      <protection/>
    </xf>
    <xf numFmtId="3" fontId="13" fillId="0" borderId="2" xfId="22" applyNumberFormat="1" applyFont="1" applyBorder="1" applyAlignment="1">
      <alignment vertical="center"/>
      <protection/>
    </xf>
    <xf numFmtId="3" fontId="15" fillId="0" borderId="7" xfId="22" applyNumberFormat="1" applyFont="1" applyBorder="1" applyAlignment="1">
      <alignment vertical="center" wrapText="1"/>
      <protection/>
    </xf>
    <xf numFmtId="0" fontId="10" fillId="0" borderId="0" xfId="0" applyFont="1" applyBorder="1" applyAlignment="1">
      <alignment vertical="center" wrapText="1"/>
    </xf>
    <xf numFmtId="0" fontId="20" fillId="0" borderId="23" xfId="22" applyFont="1" applyBorder="1" applyAlignment="1">
      <alignment horizontal="right" vertical="center" wrapText="1"/>
      <protection/>
    </xf>
    <xf numFmtId="4" fontId="32" fillId="0" borderId="0" xfId="24" applyNumberFormat="1" applyFont="1">
      <alignment/>
      <protection/>
    </xf>
    <xf numFmtId="4" fontId="25" fillId="0" borderId="0" xfId="24" applyNumberFormat="1" applyFont="1">
      <alignment/>
      <protection/>
    </xf>
    <xf numFmtId="4" fontId="26" fillId="0" borderId="2" xfId="24" applyNumberFormat="1" applyFont="1" applyFill="1" applyBorder="1" applyAlignment="1">
      <alignment vertical="center" wrapText="1"/>
      <protection/>
    </xf>
    <xf numFmtId="4" fontId="5" fillId="0" borderId="40" xfId="24" applyNumberFormat="1" applyFont="1" applyFill="1" applyBorder="1" applyAlignment="1">
      <alignment vertical="center" wrapText="1"/>
      <protection/>
    </xf>
    <xf numFmtId="49" fontId="0" fillId="0" borderId="27" xfId="21" applyNumberFormat="1" applyFont="1" applyBorder="1" applyAlignment="1">
      <alignment horizontal="center" vertical="center"/>
      <protection/>
    </xf>
    <xf numFmtId="0" fontId="0" fillId="0" borderId="16" xfId="21" applyFont="1" applyBorder="1" applyAlignment="1">
      <alignment vertical="center" wrapText="1"/>
      <protection/>
    </xf>
    <xf numFmtId="0" fontId="22" fillId="0" borderId="0" xfId="21" applyFont="1" applyAlignment="1">
      <alignment horizontal="right" vertical="center"/>
      <protection/>
    </xf>
    <xf numFmtId="0" fontId="0" fillId="0" borderId="0" xfId="21" applyAlignment="1">
      <alignment horizontal="center" vertical="center"/>
      <protection/>
    </xf>
    <xf numFmtId="49" fontId="0" fillId="0" borderId="27" xfId="21" applyNumberFormat="1" applyFont="1" applyBorder="1" applyAlignment="1">
      <alignment horizontal="right" vertical="center"/>
      <protection/>
    </xf>
    <xf numFmtId="4" fontId="0" fillId="0" borderId="27" xfId="21" applyNumberFormat="1" applyBorder="1" applyAlignment="1">
      <alignment vertical="center"/>
      <protection/>
    </xf>
    <xf numFmtId="3" fontId="0" fillId="0" borderId="27" xfId="21" applyNumberFormat="1" applyBorder="1" applyAlignment="1">
      <alignment vertical="center"/>
      <protection/>
    </xf>
    <xf numFmtId="0" fontId="0" fillId="0" borderId="5" xfId="21" applyBorder="1" applyAlignment="1">
      <alignment vertical="center"/>
      <protection/>
    </xf>
    <xf numFmtId="3" fontId="0" fillId="0" borderId="6" xfId="21" applyNumberFormat="1" applyBorder="1" applyAlignment="1">
      <alignment vertical="center"/>
      <protection/>
    </xf>
    <xf numFmtId="3" fontId="0" fillId="0" borderId="5" xfId="21" applyNumberFormat="1" applyBorder="1" applyAlignment="1">
      <alignment vertical="center"/>
      <protection/>
    </xf>
    <xf numFmtId="3" fontId="0" fillId="0" borderId="1" xfId="21" applyNumberFormat="1" applyBorder="1" applyAlignment="1">
      <alignment vertical="center"/>
      <protection/>
    </xf>
    <xf numFmtId="4" fontId="0" fillId="0" borderId="5" xfId="21" applyNumberFormat="1" applyBorder="1" applyAlignment="1">
      <alignment vertical="center"/>
      <protection/>
    </xf>
    <xf numFmtId="0" fontId="0" fillId="0" borderId="6" xfId="21" applyBorder="1" applyAlignment="1">
      <alignment vertical="center"/>
      <protection/>
    </xf>
    <xf numFmtId="4" fontId="0" fillId="0" borderId="6" xfId="21" applyNumberFormat="1" applyBorder="1" applyAlignment="1">
      <alignment vertical="center"/>
      <protection/>
    </xf>
    <xf numFmtId="4" fontId="0" fillId="0" borderId="7" xfId="21" applyNumberFormat="1" applyBorder="1" applyAlignment="1">
      <alignment vertical="center"/>
      <protection/>
    </xf>
    <xf numFmtId="3" fontId="0" fillId="0" borderId="7" xfId="21" applyNumberForma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9" fillId="0" borderId="32" xfId="22" applyFont="1" applyBorder="1" applyAlignment="1">
      <alignment horizontal="center" vertical="center" wrapText="1"/>
      <protection/>
    </xf>
    <xf numFmtId="0" fontId="9" fillId="0" borderId="72" xfId="22" applyFont="1" applyBorder="1" applyAlignment="1">
      <alignment horizontal="center" vertical="center" wrapText="1"/>
      <protection/>
    </xf>
    <xf numFmtId="0" fontId="6" fillId="3" borderId="86" xfId="22" applyFont="1" applyFill="1" applyBorder="1" applyAlignment="1">
      <alignment horizontal="center" vertical="center"/>
      <protection/>
    </xf>
    <xf numFmtId="0" fontId="2" fillId="0" borderId="87" xfId="22" applyBorder="1" applyAlignment="1">
      <alignment horizontal="center"/>
      <protection/>
    </xf>
    <xf numFmtId="0" fontId="15" fillId="0" borderId="15" xfId="22" applyFont="1" applyBorder="1" applyAlignment="1">
      <alignment horizontal="right" vertical="center" wrapText="1"/>
      <protection/>
    </xf>
    <xf numFmtId="0" fontId="15" fillId="0" borderId="29" xfId="22" applyFont="1" applyBorder="1" applyAlignment="1">
      <alignment horizontal="center" vertical="center" wrapText="1"/>
      <protection/>
    </xf>
    <xf numFmtId="0" fontId="15" fillId="0" borderId="73" xfId="22" applyFont="1" applyBorder="1" applyAlignment="1">
      <alignment horizontal="center" vertical="center" wrapText="1"/>
      <protection/>
    </xf>
    <xf numFmtId="0" fontId="13" fillId="0" borderId="59" xfId="22" applyFont="1" applyBorder="1" applyAlignment="1">
      <alignment horizontal="right" vertical="center"/>
      <protection/>
    </xf>
    <xf numFmtId="0" fontId="13" fillId="0" borderId="85" xfId="22" applyFont="1" applyBorder="1" applyAlignment="1">
      <alignment horizontal="right" vertical="center"/>
      <protection/>
    </xf>
    <xf numFmtId="0" fontId="13" fillId="0" borderId="60" xfId="22" applyFont="1" applyBorder="1" applyAlignment="1">
      <alignment horizontal="right" vertical="center"/>
      <protection/>
    </xf>
    <xf numFmtId="0" fontId="15" fillId="0" borderId="23" xfId="22" applyFont="1" applyBorder="1" applyAlignment="1">
      <alignment horizontal="right" vertical="center" wrapText="1"/>
      <protection/>
    </xf>
    <xf numFmtId="0" fontId="8" fillId="0" borderId="60" xfId="22" applyFont="1" applyBorder="1" applyAlignment="1">
      <alignment horizontal="center" vertical="center" wrapText="1"/>
      <protection/>
    </xf>
    <xf numFmtId="0" fontId="6" fillId="0" borderId="62" xfId="22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center" vertical="center"/>
      <protection/>
    </xf>
    <xf numFmtId="0" fontId="9" fillId="0" borderId="32" xfId="22" applyFont="1" applyBorder="1" applyAlignment="1">
      <alignment horizontal="center" vertical="center"/>
      <protection/>
    </xf>
    <xf numFmtId="0" fontId="9" fillId="0" borderId="72" xfId="22" applyFont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8" fillId="0" borderId="85" xfId="22" applyFont="1" applyBorder="1" applyAlignment="1">
      <alignment horizontal="center" vertical="center" wrapText="1"/>
      <protection/>
    </xf>
    <xf numFmtId="3" fontId="6" fillId="3" borderId="67" xfId="22" applyNumberFormat="1" applyFont="1" applyFill="1" applyBorder="1" applyAlignment="1">
      <alignment horizontal="center" vertical="center" wrapText="1"/>
      <protection/>
    </xf>
    <xf numFmtId="3" fontId="6" fillId="3" borderId="10" xfId="22" applyNumberFormat="1" applyFont="1" applyFill="1" applyBorder="1" applyAlignment="1">
      <alignment horizontal="center" vertical="center"/>
      <protection/>
    </xf>
    <xf numFmtId="0" fontId="6" fillId="3" borderId="67" xfId="22" applyFont="1" applyFill="1" applyBorder="1" applyAlignment="1">
      <alignment horizontal="center" vertical="center" wrapText="1"/>
      <protection/>
    </xf>
    <xf numFmtId="0" fontId="6" fillId="3" borderId="10" xfId="22" applyFont="1" applyFill="1" applyBorder="1" applyAlignment="1">
      <alignment horizontal="center" vertical="center"/>
      <protection/>
    </xf>
    <xf numFmtId="0" fontId="8" fillId="0" borderId="39" xfId="22" applyFont="1" applyBorder="1" applyAlignment="1">
      <alignment horizontal="center" vertical="center" wrapText="1"/>
      <protection/>
    </xf>
    <xf numFmtId="0" fontId="9" fillId="0" borderId="16" xfId="22" applyFont="1" applyBorder="1" applyAlignment="1">
      <alignment horizontal="center" vertical="center" wrapText="1"/>
      <protection/>
    </xf>
    <xf numFmtId="0" fontId="9" fillId="0" borderId="21" xfId="22" applyFont="1" applyBorder="1" applyAlignment="1">
      <alignment horizontal="center" vertical="center" wrapText="1"/>
      <protection/>
    </xf>
    <xf numFmtId="0" fontId="9" fillId="0" borderId="20" xfId="22" applyFont="1" applyBorder="1" applyAlignment="1">
      <alignment horizontal="center" vertical="center" wrapText="1"/>
      <protection/>
    </xf>
    <xf numFmtId="4" fontId="0" fillId="0" borderId="7" xfId="21" applyNumberFormat="1" applyFont="1" applyFill="1" applyBorder="1" applyAlignment="1">
      <alignment vertical="center"/>
      <protection/>
    </xf>
    <xf numFmtId="4" fontId="0" fillId="0" borderId="7" xfId="21" applyNumberFormat="1" applyFont="1" applyFill="1" applyBorder="1" applyAlignment="1">
      <alignment horizontal="right" vertical="center" wrapText="1"/>
      <protection/>
    </xf>
    <xf numFmtId="0" fontId="15" fillId="0" borderId="22" xfId="22" applyFont="1" applyBorder="1" applyAlignment="1">
      <alignment horizontal="center" vertical="center" wrapText="1"/>
      <protection/>
    </xf>
    <xf numFmtId="0" fontId="15" fillId="0" borderId="20" xfId="22" applyFont="1" applyBorder="1" applyAlignment="1">
      <alignment horizontal="center" vertical="center" wrapText="1"/>
      <protection/>
    </xf>
    <xf numFmtId="0" fontId="8" fillId="0" borderId="39" xfId="22" applyFont="1" applyBorder="1" applyAlignment="1">
      <alignment horizontal="center" vertical="center"/>
      <protection/>
    </xf>
    <xf numFmtId="0" fontId="8" fillId="0" borderId="85" xfId="22" applyFont="1" applyBorder="1" applyAlignment="1">
      <alignment horizontal="center" vertical="center"/>
      <protection/>
    </xf>
    <xf numFmtId="0" fontId="8" fillId="0" borderId="60" xfId="22" applyFont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 wrapText="1"/>
      <protection/>
    </xf>
    <xf numFmtId="0" fontId="6" fillId="3" borderId="56" xfId="22" applyFont="1" applyFill="1" applyBorder="1" applyAlignment="1">
      <alignment horizontal="center" vertical="center"/>
      <protection/>
    </xf>
    <xf numFmtId="0" fontId="6" fillId="3" borderId="67" xfId="22" applyFont="1" applyFill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 wrapText="1"/>
      <protection/>
    </xf>
    <xf numFmtId="0" fontId="15" fillId="0" borderId="26" xfId="22" applyFont="1" applyBorder="1" applyAlignment="1">
      <alignment horizontal="center" vertical="center" wrapText="1"/>
      <protection/>
    </xf>
    <xf numFmtId="0" fontId="15" fillId="0" borderId="30" xfId="22" applyFont="1" applyBorder="1" applyAlignment="1">
      <alignment horizontal="center" vertical="center" wrapText="1"/>
      <protection/>
    </xf>
    <xf numFmtId="0" fontId="15" fillId="0" borderId="62" xfId="22" applyFont="1" applyBorder="1" applyAlignment="1">
      <alignment horizontal="center" vertical="center" wrapText="1"/>
      <protection/>
    </xf>
    <xf numFmtId="0" fontId="15" fillId="0" borderId="16" xfId="22" applyFont="1" applyBorder="1" applyAlignment="1">
      <alignment horizontal="center" vertical="center" wrapText="1"/>
      <protection/>
    </xf>
    <xf numFmtId="0" fontId="4" fillId="0" borderId="0" xfId="23" applyFont="1" applyAlignment="1">
      <alignment horizontal="center"/>
      <protection/>
    </xf>
    <xf numFmtId="0" fontId="11" fillId="0" borderId="28" xfId="22" applyFont="1" applyBorder="1" applyAlignment="1">
      <alignment horizontal="center" vertical="center"/>
      <protection/>
    </xf>
    <xf numFmtId="0" fontId="11" fillId="0" borderId="16" xfId="22" applyFont="1" applyBorder="1" applyAlignment="1">
      <alignment horizontal="center" vertical="center"/>
      <protection/>
    </xf>
    <xf numFmtId="0" fontId="9" fillId="0" borderId="62" xfId="22" applyFont="1" applyBorder="1" applyAlignment="1">
      <alignment horizontal="center" vertical="center" wrapText="1"/>
      <protection/>
    </xf>
    <xf numFmtId="0" fontId="15" fillId="0" borderId="22" xfId="22" applyFont="1" applyBorder="1" applyAlignment="1">
      <alignment horizontal="right" vertical="center" wrapText="1"/>
      <protection/>
    </xf>
    <xf numFmtId="0" fontId="15" fillId="0" borderId="20" xfId="22" applyFont="1" applyBorder="1" applyAlignment="1">
      <alignment horizontal="right" vertical="center" wrapText="1"/>
      <protection/>
    </xf>
    <xf numFmtId="0" fontId="9" fillId="0" borderId="62" xfId="22" applyFont="1" applyBorder="1" applyAlignment="1">
      <alignment horizontal="center" vertical="center"/>
      <protection/>
    </xf>
    <xf numFmtId="0" fontId="15" fillId="0" borderId="88" xfId="22" applyFont="1" applyBorder="1" applyAlignment="1">
      <alignment horizontal="center" vertical="center" wrapText="1"/>
      <protection/>
    </xf>
    <xf numFmtId="0" fontId="15" fillId="0" borderId="48" xfId="22" applyFont="1" applyBorder="1" applyAlignment="1">
      <alignment horizontal="center" vertical="center" wrapText="1"/>
      <protection/>
    </xf>
    <xf numFmtId="0" fontId="9" fillId="0" borderId="28" xfId="22" applyFont="1" applyBorder="1" applyAlignment="1">
      <alignment horizontal="center" vertical="top" wrapText="1"/>
      <protection/>
    </xf>
    <xf numFmtId="0" fontId="9" fillId="0" borderId="16" xfId="22" applyFont="1" applyBorder="1" applyAlignment="1">
      <alignment horizontal="center" vertical="top" wrapText="1"/>
      <protection/>
    </xf>
    <xf numFmtId="0" fontId="0" fillId="0" borderId="21" xfId="23" applyFont="1" applyBorder="1" applyAlignment="1">
      <alignment horizontal="right" vertical="top" wrapText="1"/>
      <protection/>
    </xf>
    <xf numFmtId="0" fontId="0" fillId="0" borderId="22" xfId="23" applyFont="1" applyBorder="1" applyAlignment="1">
      <alignment horizontal="right" vertical="top" wrapText="1"/>
      <protection/>
    </xf>
    <xf numFmtId="0" fontId="0" fillId="0" borderId="20" xfId="23" applyFont="1" applyBorder="1" applyAlignment="1">
      <alignment horizontal="right" vertical="top" wrapText="1"/>
      <protection/>
    </xf>
    <xf numFmtId="4" fontId="15" fillId="0" borderId="62" xfId="22" applyNumberFormat="1" applyFont="1" applyBorder="1" applyAlignment="1">
      <alignment horizontal="center" vertical="center" wrapText="1"/>
      <protection/>
    </xf>
    <xf numFmtId="4" fontId="15" fillId="0" borderId="16" xfId="22" applyNumberFormat="1" applyFont="1" applyBorder="1" applyAlignment="1">
      <alignment horizontal="center" vertical="center" wrapText="1"/>
      <protection/>
    </xf>
    <xf numFmtId="4" fontId="9" fillId="0" borderId="28" xfId="22" applyNumberFormat="1" applyFont="1" applyBorder="1" applyAlignment="1">
      <alignment horizontal="center" vertical="center"/>
      <protection/>
    </xf>
    <xf numFmtId="4" fontId="9" fillId="0" borderId="16" xfId="22" applyNumberFormat="1" applyFont="1" applyBorder="1" applyAlignment="1">
      <alignment horizontal="center" vertical="center"/>
      <protection/>
    </xf>
    <xf numFmtId="0" fontId="6" fillId="3" borderId="1" xfId="22" applyFont="1" applyFill="1" applyBorder="1" applyAlignment="1">
      <alignment horizontal="center" vertical="center"/>
      <protection/>
    </xf>
    <xf numFmtId="0" fontId="13" fillId="0" borderId="39" xfId="22" applyFont="1" applyBorder="1" applyAlignment="1">
      <alignment horizontal="right" vertical="center"/>
      <protection/>
    </xf>
    <xf numFmtId="0" fontId="15" fillId="0" borderId="12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20" fillId="0" borderId="25" xfId="22" applyFont="1" applyBorder="1" applyAlignment="1">
      <alignment horizontal="center" vertical="center" wrapText="1"/>
      <protection/>
    </xf>
    <xf numFmtId="0" fontId="20" fillId="0" borderId="19" xfId="22" applyFont="1" applyBorder="1" applyAlignment="1">
      <alignment horizontal="center" vertical="center" wrapText="1"/>
      <protection/>
    </xf>
    <xf numFmtId="0" fontId="20" fillId="0" borderId="22" xfId="22" applyFont="1" applyBorder="1" applyAlignment="1">
      <alignment horizontal="center" vertical="center" wrapText="1"/>
      <protection/>
    </xf>
    <xf numFmtId="0" fontId="20" fillId="0" borderId="20" xfId="22" applyFont="1" applyBorder="1" applyAlignment="1">
      <alignment horizontal="center" vertical="center" wrapText="1"/>
      <protection/>
    </xf>
    <xf numFmtId="0" fontId="6" fillId="3" borderId="1" xfId="22" applyFont="1" applyFill="1" applyBorder="1" applyAlignment="1">
      <alignment horizontal="center" vertical="center" wrapText="1"/>
      <protection/>
    </xf>
    <xf numFmtId="0" fontId="2" fillId="0" borderId="62" xfId="22" applyFont="1" applyBorder="1" applyAlignment="1">
      <alignment horizontal="center" vertical="center" wrapText="1"/>
      <protection/>
    </xf>
    <xf numFmtId="0" fontId="2" fillId="0" borderId="16" xfId="22" applyFont="1" applyBorder="1" applyAlignment="1">
      <alignment horizontal="center" vertical="center" wrapText="1"/>
      <protection/>
    </xf>
    <xf numFmtId="0" fontId="15" fillId="0" borderId="0" xfId="22" applyFont="1" applyBorder="1" applyAlignment="1">
      <alignment horizontal="center" vertical="center" wrapText="1"/>
      <protection/>
    </xf>
    <xf numFmtId="0" fontId="15" fillId="0" borderId="14" xfId="22" applyFont="1" applyBorder="1" applyAlignment="1">
      <alignment horizontal="center" vertical="center" wrapText="1"/>
      <protection/>
    </xf>
    <xf numFmtId="0" fontId="8" fillId="0" borderId="57" xfId="22" applyFont="1" applyBorder="1" applyAlignment="1">
      <alignment horizontal="center" vertical="center" wrapText="1"/>
      <protection/>
    </xf>
    <xf numFmtId="0" fontId="8" fillId="0" borderId="35" xfId="22" applyFont="1" applyBorder="1" applyAlignment="1">
      <alignment horizontal="center" vertical="center" wrapText="1"/>
      <protection/>
    </xf>
    <xf numFmtId="0" fontId="8" fillId="0" borderId="34" xfId="22" applyFont="1" applyBorder="1" applyAlignment="1">
      <alignment horizontal="center" vertical="center" wrapText="1"/>
      <protection/>
    </xf>
    <xf numFmtId="0" fontId="15" fillId="0" borderId="25" xfId="22" applyFont="1" applyBorder="1" applyAlignment="1">
      <alignment horizontal="center" vertical="center" wrapText="1"/>
      <protection/>
    </xf>
    <xf numFmtId="0" fontId="15" fillId="0" borderId="19" xfId="22" applyFont="1" applyBorder="1" applyAlignment="1">
      <alignment horizontal="center" vertical="center" wrapText="1"/>
      <protection/>
    </xf>
    <xf numFmtId="0" fontId="18" fillId="0" borderId="26" xfId="18" applyFont="1" applyBorder="1" applyAlignment="1">
      <alignment horizontal="center" vertical="center" wrapText="1"/>
      <protection/>
    </xf>
    <xf numFmtId="0" fontId="18" fillId="0" borderId="30" xfId="18" applyFont="1" applyBorder="1" applyAlignment="1">
      <alignment horizontal="center" vertical="center" wrapText="1"/>
      <protection/>
    </xf>
    <xf numFmtId="0" fontId="15" fillId="0" borderId="89" xfId="22" applyFont="1" applyBorder="1" applyAlignment="1">
      <alignment horizontal="center" vertical="center" wrapText="1"/>
      <protection/>
    </xf>
    <xf numFmtId="0" fontId="15" fillId="0" borderId="90" xfId="22" applyFont="1" applyBorder="1" applyAlignment="1">
      <alignment horizontal="center" vertical="center" wrapText="1"/>
      <protection/>
    </xf>
    <xf numFmtId="0" fontId="20" fillId="0" borderId="15" xfId="22" applyFont="1" applyBorder="1" applyAlignment="1">
      <alignment horizontal="center" vertical="center" wrapText="1"/>
      <protection/>
    </xf>
    <xf numFmtId="0" fontId="19" fillId="0" borderId="12" xfId="18" applyFont="1" applyBorder="1" applyAlignment="1">
      <alignment horizontal="center" vertical="center"/>
      <protection/>
    </xf>
    <xf numFmtId="0" fontId="19" fillId="0" borderId="0" xfId="18" applyFont="1" applyBorder="1" applyAlignment="1">
      <alignment horizontal="center" vertical="center"/>
      <protection/>
    </xf>
    <xf numFmtId="0" fontId="19" fillId="0" borderId="21" xfId="18" applyFont="1" applyBorder="1" applyAlignment="1">
      <alignment horizontal="center" vertical="center"/>
      <protection/>
    </xf>
    <xf numFmtId="0" fontId="19" fillId="0" borderId="22" xfId="18" applyFont="1" applyBorder="1" applyAlignment="1">
      <alignment horizontal="center" vertical="center"/>
      <protection/>
    </xf>
    <xf numFmtId="3" fontId="15" fillId="0" borderId="26" xfId="22" applyNumberFormat="1" applyFont="1" applyBorder="1" applyAlignment="1">
      <alignment horizontal="center" vertical="center" wrapText="1"/>
      <protection/>
    </xf>
    <xf numFmtId="3" fontId="15" fillId="0" borderId="30" xfId="22" applyNumberFormat="1" applyFont="1" applyBorder="1" applyAlignment="1">
      <alignment horizontal="center" vertical="center" wrapText="1"/>
      <protection/>
    </xf>
    <xf numFmtId="0" fontId="15" fillId="0" borderId="0" xfId="22" applyFont="1" applyBorder="1" applyAlignment="1">
      <alignment horizontal="right" vertical="center" wrapText="1"/>
      <protection/>
    </xf>
    <xf numFmtId="0" fontId="15" fillId="0" borderId="14" xfId="22" applyFont="1" applyBorder="1" applyAlignment="1">
      <alignment horizontal="right" vertical="center" wrapText="1"/>
      <protection/>
    </xf>
    <xf numFmtId="3" fontId="8" fillId="0" borderId="39" xfId="22" applyNumberFormat="1" applyFont="1" applyBorder="1" applyAlignment="1">
      <alignment horizontal="center" vertical="center"/>
      <protection/>
    </xf>
    <xf numFmtId="3" fontId="8" fillId="0" borderId="85" xfId="22" applyNumberFormat="1" applyFont="1" applyBorder="1" applyAlignment="1">
      <alignment horizontal="center" vertical="center"/>
      <protection/>
    </xf>
    <xf numFmtId="3" fontId="8" fillId="0" borderId="60" xfId="22" applyNumberFormat="1" applyFont="1" applyBorder="1" applyAlignment="1">
      <alignment horizontal="center" vertical="center"/>
      <protection/>
    </xf>
    <xf numFmtId="0" fontId="15" fillId="0" borderId="25" xfId="22" applyFont="1" applyBorder="1" applyAlignment="1">
      <alignment horizontal="right" vertical="center" wrapText="1"/>
      <protection/>
    </xf>
    <xf numFmtId="0" fontId="15" fillId="0" borderId="19" xfId="22" applyFont="1" applyBorder="1" applyAlignment="1">
      <alignment horizontal="right" vertical="center" wrapText="1"/>
      <protection/>
    </xf>
    <xf numFmtId="0" fontId="20" fillId="0" borderId="62" xfId="18" applyFont="1" applyBorder="1" applyAlignment="1">
      <alignment horizontal="center" vertical="center" wrapText="1"/>
      <protection/>
    </xf>
    <xf numFmtId="0" fontId="20" fillId="0" borderId="16" xfId="18" applyFont="1" applyBorder="1" applyAlignment="1">
      <alignment horizontal="center" vertical="center" wrapText="1"/>
      <protection/>
    </xf>
    <xf numFmtId="0" fontId="8" fillId="0" borderId="34" xfId="22" applyFont="1" applyBorder="1" applyAlignment="1">
      <alignment horizontal="center" vertical="center"/>
      <protection/>
    </xf>
    <xf numFmtId="0" fontId="20" fillId="0" borderId="62" xfId="22" applyFont="1" applyBorder="1" applyAlignment="1">
      <alignment horizontal="center" vertical="center" wrapText="1"/>
      <protection/>
    </xf>
    <xf numFmtId="0" fontId="20" fillId="0" borderId="16" xfId="22" applyFont="1" applyBorder="1" applyAlignment="1">
      <alignment horizontal="center" vertical="center" wrapText="1"/>
      <protection/>
    </xf>
    <xf numFmtId="3" fontId="2" fillId="0" borderId="38" xfId="24" applyNumberFormat="1" applyFont="1" applyFill="1" applyBorder="1" applyAlignment="1">
      <alignment horizontal="center" vertical="center" wrapText="1"/>
      <protection/>
    </xf>
    <xf numFmtId="3" fontId="2" fillId="0" borderId="50" xfId="24" applyNumberFormat="1" applyFont="1" applyFill="1" applyBorder="1" applyAlignment="1">
      <alignment horizontal="center" vertical="center" wrapText="1"/>
      <protection/>
    </xf>
    <xf numFmtId="3" fontId="2" fillId="0" borderId="45" xfId="24" applyNumberFormat="1" applyFont="1" applyFill="1" applyBorder="1" applyAlignment="1">
      <alignment horizontal="center" vertical="center" wrapText="1"/>
      <protection/>
    </xf>
    <xf numFmtId="0" fontId="5" fillId="0" borderId="91" xfId="21" applyFont="1" applyFill="1" applyBorder="1" applyAlignment="1">
      <alignment horizontal="left" vertical="center" wrapText="1"/>
      <protection/>
    </xf>
    <xf numFmtId="0" fontId="5" fillId="0" borderId="52" xfId="21" applyFont="1" applyFill="1" applyBorder="1" applyAlignment="1">
      <alignment horizontal="left" vertical="center" wrapText="1"/>
      <protection/>
    </xf>
    <xf numFmtId="0" fontId="5" fillId="0" borderId="92" xfId="24" applyFont="1" applyFill="1" applyBorder="1" applyAlignment="1">
      <alignment horizontal="left" vertical="center" wrapText="1"/>
      <protection/>
    </xf>
    <xf numFmtId="0" fontId="5" fillId="0" borderId="40" xfId="24" applyFont="1" applyFill="1" applyBorder="1" applyAlignment="1">
      <alignment horizontal="left" vertical="center" wrapText="1"/>
      <protection/>
    </xf>
    <xf numFmtId="0" fontId="5" fillId="0" borderId="93" xfId="24" applyFont="1" applyFill="1" applyBorder="1" applyAlignment="1">
      <alignment horizontal="left" vertical="center" wrapText="1"/>
      <protection/>
    </xf>
    <xf numFmtId="0" fontId="5" fillId="0" borderId="94" xfId="24" applyFont="1" applyFill="1" applyBorder="1" applyAlignment="1">
      <alignment horizontal="left" vertical="center" wrapText="1"/>
      <protection/>
    </xf>
    <xf numFmtId="0" fontId="5" fillId="0" borderId="95" xfId="24" applyFont="1" applyFill="1" applyBorder="1" applyAlignment="1">
      <alignment horizontal="left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6" fillId="0" borderId="2" xfId="21" applyFont="1" applyFill="1" applyBorder="1" applyAlignment="1">
      <alignment horizontal="center" vertical="center" wrapText="1"/>
      <protection/>
    </xf>
    <xf numFmtId="0" fontId="26" fillId="2" borderId="86" xfId="24" applyFont="1" applyFill="1" applyBorder="1" applyAlignment="1">
      <alignment horizontal="center" vertical="center" wrapText="1"/>
      <protection/>
    </xf>
    <xf numFmtId="0" fontId="26" fillId="2" borderId="96" xfId="24" applyFont="1" applyFill="1" applyBorder="1" applyAlignment="1">
      <alignment horizontal="center" vertical="center" wrapText="1"/>
      <protection/>
    </xf>
    <xf numFmtId="0" fontId="26" fillId="2" borderId="56" xfId="24" applyFont="1" applyFill="1" applyBorder="1" applyAlignment="1">
      <alignment horizontal="center" vertical="center" wrapText="1"/>
      <protection/>
    </xf>
    <xf numFmtId="0" fontId="26" fillId="0" borderId="59" xfId="24" applyFont="1" applyFill="1" applyBorder="1" applyAlignment="1">
      <alignment horizontal="center" vertical="center" wrapText="1"/>
      <protection/>
    </xf>
    <xf numFmtId="0" fontId="26" fillId="0" borderId="85" xfId="24" applyFont="1" applyFill="1" applyBorder="1" applyAlignment="1">
      <alignment horizontal="center" vertical="center" wrapText="1"/>
      <protection/>
    </xf>
    <xf numFmtId="0" fontId="26" fillId="0" borderId="60" xfId="24" applyFont="1" applyFill="1" applyBorder="1" applyAlignment="1">
      <alignment horizontal="center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3" fontId="2" fillId="0" borderId="61" xfId="24" applyNumberFormat="1" applyFont="1" applyFill="1" applyBorder="1" applyAlignment="1">
      <alignment horizontal="center" vertical="center" wrapText="1"/>
      <protection/>
    </xf>
    <xf numFmtId="3" fontId="6" fillId="2" borderId="67" xfId="24" applyNumberFormat="1" applyFont="1" applyFill="1" applyBorder="1" applyAlignment="1">
      <alignment horizontal="center" vertical="center" wrapText="1"/>
      <protection/>
    </xf>
    <xf numFmtId="3" fontId="6" fillId="2" borderId="1" xfId="24" applyNumberFormat="1" applyFont="1" applyFill="1" applyBorder="1" applyAlignment="1">
      <alignment horizontal="center" vertical="center" wrapText="1"/>
      <protection/>
    </xf>
    <xf numFmtId="3" fontId="6" fillId="2" borderId="10" xfId="24" applyNumberFormat="1" applyFont="1" applyFill="1" applyBorder="1" applyAlignment="1">
      <alignment horizontal="center" vertical="center" wrapText="1"/>
      <protection/>
    </xf>
    <xf numFmtId="0" fontId="26" fillId="2" borderId="67" xfId="24" applyFont="1" applyFill="1" applyBorder="1" applyAlignment="1">
      <alignment horizontal="center" vertical="center" wrapText="1"/>
      <protection/>
    </xf>
    <xf numFmtId="0" fontId="26" fillId="2" borderId="1" xfId="24" applyFont="1" applyFill="1" applyBorder="1" applyAlignment="1">
      <alignment horizontal="center" vertical="center" wrapText="1"/>
      <protection/>
    </xf>
    <xf numFmtId="0" fontId="26" fillId="2" borderId="10" xfId="24" applyFont="1" applyFill="1" applyBorder="1" applyAlignment="1">
      <alignment horizontal="center" vertical="center" wrapText="1"/>
      <protection/>
    </xf>
    <xf numFmtId="0" fontId="26" fillId="0" borderId="31" xfId="24" applyFont="1" applyFill="1" applyBorder="1" applyAlignment="1">
      <alignment horizontal="center" vertical="center" wrapText="1"/>
      <protection/>
    </xf>
    <xf numFmtId="0" fontId="26" fillId="0" borderId="2" xfId="24" applyFont="1" applyFill="1" applyBorder="1" applyAlignment="1">
      <alignment horizontal="center" vertical="center" wrapText="1"/>
      <protection/>
    </xf>
    <xf numFmtId="0" fontId="6" fillId="2" borderId="9" xfId="24" applyFont="1" applyFill="1" applyBorder="1" applyAlignment="1">
      <alignment horizontal="center" vertical="center" wrapText="1"/>
      <protection/>
    </xf>
    <xf numFmtId="0" fontId="4" fillId="0" borderId="0" xfId="24" applyFont="1" applyAlignment="1">
      <alignment horizontal="center" vertical="center" wrapText="1"/>
      <protection/>
    </xf>
    <xf numFmtId="0" fontId="6" fillId="2" borderId="65" xfId="24" applyFont="1" applyFill="1" applyBorder="1" applyAlignment="1">
      <alignment horizontal="center" vertical="center" wrapText="1"/>
      <protection/>
    </xf>
    <xf numFmtId="0" fontId="6" fillId="2" borderId="80" xfId="24" applyFont="1" applyFill="1" applyBorder="1" applyAlignment="1">
      <alignment horizontal="center" vertical="center" wrapText="1"/>
      <protection/>
    </xf>
    <xf numFmtId="0" fontId="6" fillId="2" borderId="38" xfId="24" applyFont="1" applyFill="1" applyBorder="1" applyAlignment="1">
      <alignment horizontal="center" vertical="center" wrapText="1"/>
      <protection/>
    </xf>
    <xf numFmtId="0" fontId="26" fillId="2" borderId="7" xfId="24" applyFont="1" applyFill="1" applyBorder="1" applyAlignment="1">
      <alignment horizontal="center" vertical="center" wrapText="1"/>
      <protection/>
    </xf>
    <xf numFmtId="0" fontId="26" fillId="2" borderId="32" xfId="24" applyFont="1" applyFill="1" applyBorder="1" applyAlignment="1">
      <alignment horizontal="center" vertical="center" wrapText="1"/>
      <protection/>
    </xf>
    <xf numFmtId="0" fontId="26" fillId="2" borderId="36" xfId="24" applyFont="1" applyFill="1" applyBorder="1" applyAlignment="1">
      <alignment horizontal="center" vertical="center" wrapText="1"/>
      <protection/>
    </xf>
    <xf numFmtId="0" fontId="26" fillId="2" borderId="72" xfId="24" applyFont="1" applyFill="1" applyBorder="1" applyAlignment="1">
      <alignment horizontal="center" vertical="center" wrapText="1"/>
      <protection/>
    </xf>
    <xf numFmtId="0" fontId="26" fillId="2" borderId="11" xfId="24" applyFont="1" applyFill="1" applyBorder="1" applyAlignment="1">
      <alignment horizontal="center" vertical="center" wrapText="1"/>
      <protection/>
    </xf>
    <xf numFmtId="3" fontId="2" fillId="0" borderId="97" xfId="24" applyNumberFormat="1" applyFont="1" applyFill="1" applyBorder="1" applyAlignment="1">
      <alignment horizontal="center" vertical="center" wrapText="1"/>
      <protection/>
    </xf>
    <xf numFmtId="3" fontId="27" fillId="0" borderId="11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horizontal="center" vertical="center" wrapText="1"/>
      <protection/>
    </xf>
    <xf numFmtId="0" fontId="2" fillId="0" borderId="38" xfId="24" applyFont="1" applyFill="1" applyBorder="1" applyAlignment="1">
      <alignment horizontal="center" vertical="center" wrapText="1"/>
      <protection/>
    </xf>
    <xf numFmtId="0" fontId="2" fillId="0" borderId="61" xfId="24" applyFont="1" applyFill="1" applyBorder="1" applyAlignment="1">
      <alignment horizontal="center" vertical="center" wrapText="1"/>
      <protection/>
    </xf>
    <xf numFmtId="0" fontId="26" fillId="2" borderId="47" xfId="24" applyFont="1" applyFill="1" applyBorder="1" applyAlignment="1">
      <alignment horizontal="center" vertical="center" wrapText="1"/>
      <protection/>
    </xf>
    <xf numFmtId="0" fontId="6" fillId="2" borderId="98" xfId="24" applyFont="1" applyFill="1" applyBorder="1" applyAlignment="1">
      <alignment horizontal="center" vertical="center" wrapText="1"/>
      <protection/>
    </xf>
    <xf numFmtId="3" fontId="27" fillId="0" borderId="10" xfId="24" applyNumberFormat="1" applyFont="1" applyFill="1" applyBorder="1" applyAlignment="1">
      <alignment horizontal="center" vertical="center" wrapText="1"/>
      <protection/>
    </xf>
    <xf numFmtId="0" fontId="2" fillId="0" borderId="79" xfId="24" applyFont="1" applyFill="1" applyBorder="1" applyAlignment="1">
      <alignment horizontal="center" vertical="center" wrapText="1"/>
      <protection/>
    </xf>
    <xf numFmtId="0" fontId="2" fillId="0" borderId="45" xfId="24" applyFont="1" applyFill="1" applyBorder="1" applyAlignment="1">
      <alignment horizontal="center" vertical="center" wrapText="1"/>
      <protection/>
    </xf>
    <xf numFmtId="3" fontId="2" fillId="0" borderId="66" xfId="24" applyNumberFormat="1" applyFont="1" applyFill="1" applyBorder="1" applyAlignment="1">
      <alignment horizontal="center" vertical="center" wrapText="1"/>
      <protection/>
    </xf>
    <xf numFmtId="0" fontId="0" fillId="0" borderId="70" xfId="21" applyFont="1" applyBorder="1" applyAlignment="1">
      <alignment horizontal="left" vertical="center"/>
      <protection/>
    </xf>
    <xf numFmtId="0" fontId="0" fillId="0" borderId="25" xfId="21" applyFont="1" applyBorder="1" applyAlignment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0" fontId="6" fillId="0" borderId="0" xfId="21" applyFont="1" applyAlignment="1">
      <alignment horizontal="left" vertical="center" wrapText="1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62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0" fillId="0" borderId="70" xfId="21" applyFont="1" applyBorder="1" applyAlignment="1">
      <alignment horizontal="left" vertical="top" wrapText="1"/>
      <protection/>
    </xf>
    <xf numFmtId="0" fontId="0" fillId="0" borderId="25" xfId="21" applyFont="1" applyBorder="1" applyAlignment="1">
      <alignment horizontal="left" vertical="top" wrapText="1"/>
      <protection/>
    </xf>
    <xf numFmtId="0" fontId="0" fillId="0" borderId="19" xfId="21" applyFont="1" applyBorder="1" applyAlignment="1">
      <alignment horizontal="left" vertical="top" wrapText="1"/>
      <protection/>
    </xf>
    <xf numFmtId="0" fontId="40" fillId="0" borderId="28" xfId="21" applyFont="1" applyBorder="1" applyAlignment="1">
      <alignment horizontal="center" vertical="center"/>
      <protection/>
    </xf>
    <xf numFmtId="0" fontId="40" fillId="0" borderId="62" xfId="21" applyFont="1" applyBorder="1" applyAlignment="1">
      <alignment horizontal="center" vertical="center"/>
      <protection/>
    </xf>
    <xf numFmtId="0" fontId="40" fillId="0" borderId="16" xfId="21" applyFont="1" applyBorder="1" applyAlignment="1">
      <alignment horizontal="center" vertical="center"/>
      <protection/>
    </xf>
    <xf numFmtId="0" fontId="0" fillId="0" borderId="69" xfId="21" applyFont="1" applyBorder="1" applyAlignment="1">
      <alignment horizontal="left" vertical="center"/>
      <protection/>
    </xf>
    <xf numFmtId="0" fontId="0" fillId="0" borderId="26" xfId="21" applyFont="1" applyBorder="1" applyAlignment="1">
      <alignment horizontal="left" vertical="center"/>
      <protection/>
    </xf>
    <xf numFmtId="0" fontId="0" fillId="0" borderId="30" xfId="21" applyFont="1" applyBorder="1" applyAlignment="1">
      <alignment horizontal="left" vertical="center"/>
      <protection/>
    </xf>
    <xf numFmtId="0" fontId="0" fillId="0" borderId="99" xfId="21" applyFont="1" applyBorder="1" applyAlignment="1">
      <alignment horizontal="left" vertical="center"/>
      <protection/>
    </xf>
    <xf numFmtId="0" fontId="0" fillId="0" borderId="24" xfId="21" applyFont="1" applyBorder="1" applyAlignment="1">
      <alignment horizontal="left" vertical="center"/>
      <protection/>
    </xf>
    <xf numFmtId="0" fontId="0" fillId="0" borderId="17" xfId="21" applyFont="1" applyBorder="1" applyAlignment="1">
      <alignment horizontal="left" vertical="center"/>
      <protection/>
    </xf>
    <xf numFmtId="0" fontId="0" fillId="0" borderId="70" xfId="21" applyFont="1" applyBorder="1" applyAlignment="1">
      <alignment horizontal="left" vertical="center" wrapText="1"/>
      <protection/>
    </xf>
    <xf numFmtId="0" fontId="0" fillId="0" borderId="25" xfId="21" applyFont="1" applyBorder="1" applyAlignment="1">
      <alignment horizontal="left" vertical="center" wrapText="1"/>
      <protection/>
    </xf>
    <xf numFmtId="0" fontId="0" fillId="0" borderId="19" xfId="21" applyFont="1" applyBorder="1" applyAlignment="1">
      <alignment horizontal="left" vertical="center" wrapText="1"/>
      <protection/>
    </xf>
    <xf numFmtId="0" fontId="13" fillId="0" borderId="0" xfId="21" applyFont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6" fillId="3" borderId="11" xfId="21" applyFont="1" applyFill="1" applyBorder="1" applyAlignment="1">
      <alignment horizontal="center" vertical="center" wrapText="1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3" borderId="9" xfId="21" applyFont="1" applyFill="1" applyBorder="1" applyAlignment="1">
      <alignment horizontal="center" vertical="center" wrapText="1"/>
      <protection/>
    </xf>
    <xf numFmtId="0" fontId="6" fillId="3" borderId="64" xfId="21" applyFont="1" applyFill="1" applyBorder="1" applyAlignment="1">
      <alignment horizontal="center" vertical="center"/>
      <protection/>
    </xf>
    <xf numFmtId="0" fontId="6" fillId="3" borderId="29" xfId="21" applyFont="1" applyFill="1" applyBorder="1" applyAlignment="1">
      <alignment horizontal="center" vertical="center"/>
      <protection/>
    </xf>
    <xf numFmtId="0" fontId="6" fillId="3" borderId="73" xfId="21" applyFont="1" applyFill="1" applyBorder="1" applyAlignment="1">
      <alignment horizontal="center" vertical="center"/>
      <protection/>
    </xf>
    <xf numFmtId="0" fontId="6" fillId="3" borderId="12" xfId="21" applyFont="1" applyFill="1" applyBorder="1" applyAlignment="1">
      <alignment horizontal="center" vertical="center"/>
      <protection/>
    </xf>
    <xf numFmtId="0" fontId="6" fillId="3" borderId="0" xfId="21" applyFont="1" applyFill="1" applyBorder="1" applyAlignment="1">
      <alignment horizontal="center" vertical="center"/>
      <protection/>
    </xf>
    <xf numFmtId="0" fontId="6" fillId="3" borderId="14" xfId="21" applyFont="1" applyFill="1" applyBorder="1" applyAlignment="1">
      <alignment horizontal="center" vertical="center"/>
      <protection/>
    </xf>
    <xf numFmtId="0" fontId="6" fillId="3" borderId="21" xfId="21" applyFont="1" applyFill="1" applyBorder="1" applyAlignment="1">
      <alignment horizontal="center" vertical="center"/>
      <protection/>
    </xf>
    <xf numFmtId="0" fontId="6" fillId="3" borderId="22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39" fillId="0" borderId="0" xfId="21" applyFont="1" applyAlignment="1">
      <alignment horizontal="center" vertical="center" wrapText="1"/>
      <protection/>
    </xf>
    <xf numFmtId="3" fontId="2" fillId="0" borderId="11" xfId="20" applyNumberFormat="1" applyFont="1" applyFill="1" applyBorder="1" applyAlignment="1">
      <alignment horizontal="center" vertical="center" wrapText="1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3" fontId="2" fillId="0" borderId="9" xfId="20" applyNumberFormat="1" applyFont="1" applyFill="1" applyBorder="1" applyAlignment="1">
      <alignment horizontal="center" vertical="center" wrapText="1"/>
      <protection/>
    </xf>
    <xf numFmtId="0" fontId="37" fillId="0" borderId="11" xfId="20" applyFont="1" applyFill="1" applyBorder="1" applyAlignment="1">
      <alignment horizontal="center" vertical="center" wrapText="1"/>
      <protection/>
    </xf>
    <xf numFmtId="0" fontId="37" fillId="0" borderId="1" xfId="20" applyFont="1" applyFill="1" applyBorder="1" applyAlignment="1">
      <alignment horizontal="center" vertical="center" wrapText="1"/>
      <protection/>
    </xf>
    <xf numFmtId="0" fontId="37" fillId="0" borderId="9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" fontId="2" fillId="0" borderId="11" xfId="20" applyNumberFormat="1" applyFont="1" applyFill="1" applyBorder="1" applyAlignment="1">
      <alignment horizontal="center" vertical="center" wrapText="1"/>
      <protection/>
    </xf>
    <xf numFmtId="1" fontId="2" fillId="0" borderId="1" xfId="20" applyNumberFormat="1" applyFont="1" applyFill="1" applyBorder="1" applyAlignment="1">
      <alignment horizontal="center" vertical="center" wrapText="1"/>
      <protection/>
    </xf>
    <xf numFmtId="1" fontId="2" fillId="0" borderId="9" xfId="20" applyNumberFormat="1" applyFont="1" applyFill="1" applyBorder="1" applyAlignment="1">
      <alignment horizontal="center" vertical="center" wrapText="1"/>
      <protection/>
    </xf>
    <xf numFmtId="3" fontId="7" fillId="0" borderId="9" xfId="20" applyNumberFormat="1" applyFont="1" applyFill="1" applyBorder="1" applyAlignment="1">
      <alignment horizontal="center" vertical="center" wrapText="1"/>
      <protection/>
    </xf>
    <xf numFmtId="0" fontId="26" fillId="2" borderId="67" xfId="20" applyFont="1" applyFill="1" applyBorder="1" applyAlignment="1">
      <alignment horizontal="center" vertical="center" wrapText="1"/>
      <protection/>
    </xf>
    <xf numFmtId="0" fontId="26" fillId="2" borderId="1" xfId="20" applyFont="1" applyFill="1" applyBorder="1" applyAlignment="1">
      <alignment horizontal="center" vertical="center" wrapText="1"/>
      <protection/>
    </xf>
    <xf numFmtId="0" fontId="26" fillId="2" borderId="10" xfId="20" applyFont="1" applyFill="1" applyBorder="1" applyAlignment="1">
      <alignment horizontal="center" vertical="center" wrapText="1"/>
      <protection/>
    </xf>
    <xf numFmtId="3" fontId="6" fillId="2" borderId="87" xfId="20" applyNumberFormat="1" applyFont="1" applyFill="1" applyBorder="1" applyAlignment="1">
      <alignment horizontal="center" vertical="center" wrapText="1"/>
      <protection/>
    </xf>
    <xf numFmtId="3" fontId="6" fillId="2" borderId="100" xfId="20" applyNumberFormat="1" applyFont="1" applyFill="1" applyBorder="1" applyAlignment="1">
      <alignment horizontal="center" vertical="center" wrapText="1"/>
      <protection/>
    </xf>
    <xf numFmtId="3" fontId="6" fillId="2" borderId="12" xfId="20" applyNumberFormat="1" applyFont="1" applyFill="1" applyBorder="1" applyAlignment="1">
      <alignment horizontal="center" vertical="center" wrapText="1"/>
      <protection/>
    </xf>
    <xf numFmtId="3" fontId="6" fillId="2" borderId="14" xfId="20" applyNumberFormat="1" applyFont="1" applyFill="1" applyBorder="1" applyAlignment="1">
      <alignment horizontal="center" vertical="center" wrapText="1"/>
      <protection/>
    </xf>
    <xf numFmtId="3" fontId="6" fillId="2" borderId="57" xfId="20" applyNumberFormat="1" applyFont="1" applyFill="1" applyBorder="1" applyAlignment="1">
      <alignment horizontal="center" vertical="center" wrapText="1"/>
      <protection/>
    </xf>
    <xf numFmtId="3" fontId="6" fillId="2" borderId="34" xfId="20" applyNumberFormat="1" applyFont="1" applyFill="1" applyBorder="1" applyAlignment="1">
      <alignment horizontal="center" vertical="center" wrapText="1"/>
      <protection/>
    </xf>
    <xf numFmtId="0" fontId="6" fillId="2" borderId="87" xfId="20" applyFont="1" applyFill="1" applyBorder="1" applyAlignment="1">
      <alignment horizontal="center" vertical="center" wrapText="1"/>
      <protection/>
    </xf>
    <xf numFmtId="0" fontId="6" fillId="2" borderId="12" xfId="20" applyFont="1" applyFill="1" applyBorder="1" applyAlignment="1">
      <alignment horizontal="center" vertical="center" wrapText="1"/>
      <protection/>
    </xf>
    <xf numFmtId="0" fontId="6" fillId="2" borderId="57" xfId="20" applyFont="1" applyFill="1" applyBorder="1" applyAlignment="1">
      <alignment horizontal="center" vertical="center" wrapText="1"/>
      <protection/>
    </xf>
    <xf numFmtId="0" fontId="26" fillId="2" borderId="87" xfId="20" applyFont="1" applyFill="1" applyBorder="1" applyAlignment="1">
      <alignment horizontal="center" vertical="center" wrapText="1"/>
      <protection/>
    </xf>
    <xf numFmtId="0" fontId="26" fillId="2" borderId="101" xfId="20" applyFont="1" applyFill="1" applyBorder="1" applyAlignment="1">
      <alignment horizontal="center" vertical="center" wrapText="1"/>
      <protection/>
    </xf>
    <xf numFmtId="0" fontId="26" fillId="2" borderId="102" xfId="20" applyFont="1" applyFill="1" applyBorder="1" applyAlignment="1">
      <alignment horizontal="center" vertical="center" wrapText="1"/>
      <protection/>
    </xf>
    <xf numFmtId="0" fontId="26" fillId="2" borderId="21" xfId="20" applyFont="1" applyFill="1" applyBorder="1" applyAlignment="1">
      <alignment horizontal="center" vertical="center" wrapText="1"/>
      <protection/>
    </xf>
    <xf numFmtId="0" fontId="26" fillId="2" borderId="22" xfId="20" applyFont="1" applyFill="1" applyBorder="1" applyAlignment="1">
      <alignment horizontal="center" vertical="center" wrapText="1"/>
      <protection/>
    </xf>
    <xf numFmtId="0" fontId="26" fillId="2" borderId="74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38" xfId="20" applyFont="1" applyFill="1" applyBorder="1" applyAlignment="1">
      <alignment horizontal="center" vertical="center" wrapText="1"/>
      <protection/>
    </xf>
    <xf numFmtId="0" fontId="6" fillId="2" borderId="45" xfId="20" applyFont="1" applyFill="1" applyBorder="1" applyAlignment="1">
      <alignment horizontal="center" vertical="center" wrapText="1"/>
      <protection/>
    </xf>
    <xf numFmtId="3" fontId="2" fillId="0" borderId="64" xfId="20" applyNumberFormat="1" applyFont="1" applyFill="1" applyBorder="1" applyAlignment="1">
      <alignment horizontal="center" vertical="center" wrapText="1"/>
      <protection/>
    </xf>
    <xf numFmtId="3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 wrapText="1"/>
      <protection/>
    </xf>
    <xf numFmtId="1" fontId="2" fillId="0" borderId="12" xfId="20" applyNumberFormat="1" applyFont="1" applyFill="1" applyBorder="1" applyAlignment="1">
      <alignment horizontal="center" vertical="center" wrapText="1"/>
      <protection/>
    </xf>
    <xf numFmtId="1" fontId="2" fillId="0" borderId="21" xfId="20" applyNumberFormat="1" applyFont="1" applyFill="1" applyBorder="1" applyAlignment="1">
      <alignment horizontal="center" vertical="center" wrapText="1"/>
      <protection/>
    </xf>
    <xf numFmtId="3" fontId="2" fillId="0" borderId="21" xfId="20" applyNumberFormat="1" applyFont="1" applyFill="1" applyBorder="1" applyAlignment="1">
      <alignment horizontal="center" vertical="center" wrapText="1"/>
      <protection/>
    </xf>
    <xf numFmtId="0" fontId="26" fillId="2" borderId="86" xfId="20" applyFont="1" applyFill="1" applyBorder="1" applyAlignment="1">
      <alignment horizontal="center" vertical="center" wrapText="1"/>
      <protection/>
    </xf>
    <xf numFmtId="0" fontId="26" fillId="2" borderId="96" xfId="20" applyFont="1" applyFill="1" applyBorder="1" applyAlignment="1">
      <alignment horizontal="center" vertical="center" wrapText="1"/>
      <protection/>
    </xf>
    <xf numFmtId="0" fontId="26" fillId="2" borderId="56" xfId="20" applyFont="1" applyFill="1" applyBorder="1" applyAlignment="1">
      <alignment horizontal="center" vertical="center" wrapText="1"/>
      <protection/>
    </xf>
    <xf numFmtId="0" fontId="36" fillId="0" borderId="64" xfId="20" applyFont="1" applyFill="1" applyBorder="1" applyAlignment="1">
      <alignment horizontal="center" vertical="center" wrapText="1"/>
      <protection/>
    </xf>
    <xf numFmtId="0" fontId="36" fillId="0" borderId="12" xfId="20" applyFont="1" applyFill="1" applyBorder="1" applyAlignment="1">
      <alignment horizontal="center" vertical="center" wrapText="1"/>
      <protection/>
    </xf>
    <xf numFmtId="0" fontId="36" fillId="0" borderId="21" xfId="20" applyFont="1" applyFill="1" applyBorder="1" applyAlignment="1">
      <alignment horizontal="center" vertical="center" wrapText="1"/>
      <protection/>
    </xf>
    <xf numFmtId="0" fontId="36" fillId="0" borderId="11" xfId="20" applyFont="1" applyFill="1" applyBorder="1" applyAlignment="1">
      <alignment horizontal="center" vertical="center" wrapText="1"/>
      <protection/>
    </xf>
    <xf numFmtId="0" fontId="36" fillId="0" borderId="1" xfId="20" applyFont="1" applyFill="1" applyBorder="1" applyAlignment="1">
      <alignment horizontal="center" vertical="center" wrapText="1"/>
      <protection/>
    </xf>
    <xf numFmtId="0" fontId="36" fillId="0" borderId="9" xfId="20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37" fillId="0" borderId="7" xfId="20" applyFont="1" applyFill="1" applyBorder="1" applyAlignment="1">
      <alignment horizontal="center" vertical="center" wrapText="1"/>
      <protection/>
    </xf>
    <xf numFmtId="3" fontId="2" fillId="0" borderId="7" xfId="20" applyNumberFormat="1" applyFont="1" applyFill="1" applyBorder="1" applyAlignment="1">
      <alignment horizontal="center" vertical="center" wrapText="1"/>
      <protection/>
    </xf>
    <xf numFmtId="0" fontId="36" fillId="0" borderId="29" xfId="20" applyFont="1" applyFill="1" applyBorder="1" applyAlignment="1">
      <alignment horizontal="center" vertical="center" wrapText="1"/>
      <protection/>
    </xf>
    <xf numFmtId="0" fontId="36" fillId="0" borderId="73" xfId="20" applyFont="1" applyFill="1" applyBorder="1" applyAlignment="1">
      <alignment horizontal="center" vertical="center" wrapText="1"/>
      <protection/>
    </xf>
    <xf numFmtId="0" fontId="36" fillId="0" borderId="0" xfId="20" applyFont="1" applyFill="1" applyBorder="1" applyAlignment="1">
      <alignment horizontal="center" vertical="center" wrapText="1"/>
      <protection/>
    </xf>
    <xf numFmtId="0" fontId="36" fillId="0" borderId="22" xfId="20" applyFont="1" applyFill="1" applyBorder="1" applyAlignment="1">
      <alignment horizontal="center" vertical="center" wrapText="1"/>
      <protection/>
    </xf>
    <xf numFmtId="0" fontId="36" fillId="0" borderId="20" xfId="20" applyFont="1" applyFill="1" applyBorder="1" applyAlignment="1">
      <alignment horizontal="center" vertical="center" wrapText="1"/>
      <protection/>
    </xf>
    <xf numFmtId="0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28" xfId="20" applyNumberFormat="1" applyFont="1" applyFill="1" applyBorder="1" applyAlignment="1">
      <alignment horizontal="center" vertical="center" wrapText="1"/>
      <protection/>
    </xf>
    <xf numFmtId="0" fontId="2" fillId="0" borderId="28" xfId="20" applyFont="1" applyFill="1" applyBorder="1" applyAlignment="1">
      <alignment horizontal="center" vertical="center" wrapText="1"/>
      <protection/>
    </xf>
    <xf numFmtId="0" fontId="36" fillId="0" borderId="7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6" fillId="0" borderId="59" xfId="21" applyFont="1" applyBorder="1" applyAlignment="1">
      <alignment horizontal="center" vertical="center"/>
      <protection/>
    </xf>
    <xf numFmtId="0" fontId="6" fillId="0" borderId="85" xfId="21" applyFont="1" applyBorder="1" applyAlignment="1">
      <alignment horizontal="center" vertical="center"/>
      <protection/>
    </xf>
    <xf numFmtId="0" fontId="6" fillId="0" borderId="60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 wrapText="1"/>
      <protection/>
    </xf>
    <xf numFmtId="0" fontId="42" fillId="4" borderId="103" xfId="19" applyFont="1" applyFill="1" applyBorder="1" applyAlignment="1">
      <alignment horizontal="center" vertical="center" wrapText="1"/>
      <protection/>
    </xf>
    <xf numFmtId="0" fontId="42" fillId="4" borderId="36" xfId="19" applyFont="1" applyFill="1" applyBorder="1" applyAlignment="1">
      <alignment horizontal="center" vertical="center" wrapText="1"/>
      <protection/>
    </xf>
    <xf numFmtId="0" fontId="42" fillId="4" borderId="72" xfId="19" applyFont="1" applyFill="1" applyBorder="1" applyAlignment="1">
      <alignment horizontal="center" vertical="center" wrapText="1"/>
      <protection/>
    </xf>
    <xf numFmtId="0" fontId="2" fillId="0" borderId="0" xfId="19" applyAlignment="1">
      <alignment horizontal="left" wrapText="1"/>
      <protection/>
    </xf>
    <xf numFmtId="0" fontId="26" fillId="0" borderId="31" xfId="19" applyFont="1" applyBorder="1" applyAlignment="1">
      <alignment horizontal="center" vertical="center"/>
      <protection/>
    </xf>
    <xf numFmtId="0" fontId="26" fillId="0" borderId="2" xfId="19" applyFont="1" applyBorder="1" applyAlignment="1">
      <alignment horizontal="center" vertical="center"/>
      <protection/>
    </xf>
    <xf numFmtId="0" fontId="13" fillId="0" borderId="0" xfId="19" applyFont="1" applyAlignment="1">
      <alignment horizontal="center"/>
      <protection/>
    </xf>
    <xf numFmtId="0" fontId="36" fillId="0" borderId="0" xfId="19" applyFont="1" applyAlignment="1">
      <alignment horizontal="center"/>
      <protection/>
    </xf>
    <xf numFmtId="0" fontId="42" fillId="4" borderId="81" xfId="19" applyFont="1" applyFill="1" applyBorder="1" applyAlignment="1">
      <alignment horizontal="center" vertical="center" wrapText="1"/>
      <protection/>
    </xf>
    <xf numFmtId="0" fontId="42" fillId="4" borderId="62" xfId="19" applyFont="1" applyFill="1" applyBorder="1" applyAlignment="1">
      <alignment horizontal="center" vertical="center" wrapText="1"/>
      <protection/>
    </xf>
    <xf numFmtId="0" fontId="42" fillId="4" borderId="16" xfId="19" applyFont="1" applyFill="1" applyBorder="1" applyAlignment="1">
      <alignment horizontal="center" vertical="center" wrapText="1"/>
      <protection/>
    </xf>
    <xf numFmtId="0" fontId="13" fillId="0" borderId="0" xfId="21" applyFont="1" applyAlignment="1">
      <alignment horizontal="center" vertical="center" wrapText="1"/>
      <protection/>
    </xf>
    <xf numFmtId="0" fontId="6" fillId="3" borderId="7" xfId="21" applyFont="1" applyFill="1" applyBorder="1" applyAlignment="1">
      <alignment horizontal="center" vertical="center" wrapText="1"/>
      <protection/>
    </xf>
    <xf numFmtId="0" fontId="6" fillId="3" borderId="1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center" vertical="center"/>
      <protection/>
    </xf>
    <xf numFmtId="0" fontId="39" fillId="0" borderId="28" xfId="21" applyFont="1" applyBorder="1" applyAlignment="1">
      <alignment horizontal="center" vertical="center"/>
      <protection/>
    </xf>
    <xf numFmtId="0" fontId="39" fillId="0" borderId="62" xfId="21" applyFont="1" applyBorder="1" applyAlignment="1">
      <alignment horizontal="center" vertical="center"/>
      <protection/>
    </xf>
  </cellXfs>
  <cellStyles count="15">
    <cellStyle name="Normal" xfId="0"/>
    <cellStyle name="Comma" xfId="15"/>
    <cellStyle name="Comma [0]" xfId="16"/>
    <cellStyle name="Hyperlink" xfId="17"/>
    <cellStyle name="Normalny_Budżet 2008" xfId="18"/>
    <cellStyle name="Normalny_Kopia zalaczniki" xfId="19"/>
    <cellStyle name="Normalny_ukł wykonawczy_Projekt załączników" xfId="20"/>
    <cellStyle name="Normalny_Zał_budżet_252" xfId="21"/>
    <cellStyle name="Normalny_zarz_układ wykonawczy" xfId="22"/>
    <cellStyle name="Normalny_Zarz60_Zał1_Projekt załączników2007" xfId="23"/>
    <cellStyle name="Normalny_Zarz78_Zał1_Projekt załączników2008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72"/>
  <sheetViews>
    <sheetView showGridLines="0" tabSelected="1" zoomScale="75" zoomScaleNormal="75" workbookViewId="0" topLeftCell="A1">
      <selection activeCell="A8" sqref="A8:IV17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6.5" customHeight="1">
      <c r="A2" s="917" t="s">
        <v>517</v>
      </c>
      <c r="B2" s="917"/>
      <c r="C2" s="917"/>
      <c r="D2" s="917"/>
      <c r="E2" s="917"/>
      <c r="F2" s="917"/>
    </row>
    <row r="3" spans="1:6" ht="6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877" t="s">
        <v>136</v>
      </c>
      <c r="B4" s="911" t="s">
        <v>137</v>
      </c>
      <c r="C4" s="911" t="s">
        <v>138</v>
      </c>
      <c r="D4" s="911" t="s">
        <v>139</v>
      </c>
      <c r="E4" s="896" t="s">
        <v>358</v>
      </c>
      <c r="F4" s="896" t="s">
        <v>518</v>
      </c>
    </row>
    <row r="5" spans="1:6" s="4" customFormat="1" ht="15" customHeight="1" thickBot="1">
      <c r="A5" s="910"/>
      <c r="B5" s="897"/>
      <c r="C5" s="897"/>
      <c r="D5" s="897"/>
      <c r="E5" s="897"/>
      <c r="F5" s="897"/>
    </row>
    <row r="6" spans="1:6" s="6" customFormat="1" ht="7.5" customHeight="1" thickBot="1">
      <c r="A6" s="506">
        <v>1</v>
      </c>
      <c r="B6" s="506">
        <v>2</v>
      </c>
      <c r="C6" s="506">
        <v>3</v>
      </c>
      <c r="D6" s="506">
        <v>4</v>
      </c>
      <c r="E6" s="506">
        <v>5</v>
      </c>
      <c r="F6" s="506">
        <v>6</v>
      </c>
    </row>
    <row r="7" spans="1:6" s="11" customFormat="1" ht="23.25" customHeight="1" thickBot="1">
      <c r="A7" s="507" t="s">
        <v>140</v>
      </c>
      <c r="B7" s="906" t="s">
        <v>141</v>
      </c>
      <c r="C7" s="907"/>
      <c r="D7" s="908"/>
      <c r="E7" s="10">
        <f>E18+E9</f>
        <v>1941791</v>
      </c>
      <c r="F7" s="508">
        <f>F18+F35+F8+F29+F31+F33</f>
        <v>1915000</v>
      </c>
    </row>
    <row r="8" spans="1:6" s="16" customFormat="1" ht="23.25" customHeight="1">
      <c r="A8" s="147"/>
      <c r="B8" s="500" t="s">
        <v>142</v>
      </c>
      <c r="C8" s="889" t="s">
        <v>143</v>
      </c>
      <c r="D8" s="890"/>
      <c r="E8" s="54">
        <f>SUM(E9:E16)</f>
        <v>26791</v>
      </c>
      <c r="F8" s="54">
        <f>SUM(F9:F16)</f>
        <v>0</v>
      </c>
    </row>
    <row r="9" spans="1:6" s="22" customFormat="1" ht="38.25">
      <c r="A9" s="133"/>
      <c r="B9" s="45"/>
      <c r="C9" s="158" t="s">
        <v>534</v>
      </c>
      <c r="D9" s="156" t="s">
        <v>535</v>
      </c>
      <c r="E9" s="91">
        <v>26791</v>
      </c>
      <c r="F9" s="91"/>
    </row>
    <row r="10" spans="1:6" s="22" customFormat="1" ht="16.5" customHeight="1" hidden="1">
      <c r="A10" s="133"/>
      <c r="B10" s="45"/>
      <c r="C10" s="141" t="s">
        <v>146</v>
      </c>
      <c r="D10" s="25" t="s">
        <v>147</v>
      </c>
      <c r="E10" s="21"/>
      <c r="F10" s="21"/>
    </row>
    <row r="11" spans="1:6" s="22" customFormat="1" ht="16.5" customHeight="1" hidden="1">
      <c r="A11" s="133"/>
      <c r="B11" s="45"/>
      <c r="C11" s="141" t="s">
        <v>148</v>
      </c>
      <c r="D11" s="25" t="s">
        <v>149</v>
      </c>
      <c r="E11" s="26"/>
      <c r="F11" s="26"/>
    </row>
    <row r="12" spans="1:6" s="22" customFormat="1" ht="16.5" customHeight="1" hidden="1">
      <c r="A12" s="133"/>
      <c r="B12" s="45"/>
      <c r="C12" s="141" t="s">
        <v>150</v>
      </c>
      <c r="D12" s="25" t="s">
        <v>151</v>
      </c>
      <c r="E12" s="26"/>
      <c r="F12" s="26"/>
    </row>
    <row r="13" spans="1:6" s="22" customFormat="1" ht="16.5" customHeight="1" hidden="1">
      <c r="A13" s="133"/>
      <c r="B13" s="45"/>
      <c r="C13" s="141" t="s">
        <v>152</v>
      </c>
      <c r="D13" s="25" t="s">
        <v>153</v>
      </c>
      <c r="E13" s="26"/>
      <c r="F13" s="26"/>
    </row>
    <row r="14" spans="1:6" s="22" customFormat="1" ht="16.5" customHeight="1" hidden="1">
      <c r="A14" s="133"/>
      <c r="B14" s="45"/>
      <c r="C14" s="141" t="s">
        <v>154</v>
      </c>
      <c r="D14" s="25" t="s">
        <v>155</v>
      </c>
      <c r="E14" s="26"/>
      <c r="F14" s="26"/>
    </row>
    <row r="15" spans="1:6" s="22" customFormat="1" ht="16.5" customHeight="1" hidden="1">
      <c r="A15" s="133"/>
      <c r="B15" s="45"/>
      <c r="C15" s="141" t="s">
        <v>156</v>
      </c>
      <c r="D15" s="25" t="s">
        <v>157</v>
      </c>
      <c r="E15" s="26"/>
      <c r="F15" s="26"/>
    </row>
    <row r="16" spans="1:6" s="22" customFormat="1" ht="16.5" customHeight="1" hidden="1">
      <c r="A16" s="133"/>
      <c r="B16" s="45"/>
      <c r="C16" s="142" t="s">
        <v>158</v>
      </c>
      <c r="D16" s="25" t="s">
        <v>159</v>
      </c>
      <c r="E16" s="26"/>
      <c r="F16" s="26"/>
    </row>
    <row r="17" spans="1:6" s="22" customFormat="1" ht="27.75" customHeight="1">
      <c r="A17" s="133"/>
      <c r="B17" s="45"/>
      <c r="C17" s="46"/>
      <c r="D17" s="904" t="s">
        <v>699</v>
      </c>
      <c r="E17" s="904"/>
      <c r="F17" s="905"/>
    </row>
    <row r="18" spans="1:6" s="16" customFormat="1" ht="21.75" customHeight="1">
      <c r="A18" s="12"/>
      <c r="B18" s="29" t="s">
        <v>160</v>
      </c>
      <c r="C18" s="918" t="s">
        <v>161</v>
      </c>
      <c r="D18" s="919"/>
      <c r="E18" s="31">
        <f>E22+E23</f>
        <v>1915000</v>
      </c>
      <c r="F18" s="31">
        <f>F22+F23</f>
        <v>1915000</v>
      </c>
    </row>
    <row r="19" spans="1:6" s="22" customFormat="1" ht="24.75" customHeight="1">
      <c r="A19" s="509"/>
      <c r="B19" s="510"/>
      <c r="C19" s="915" t="s">
        <v>418</v>
      </c>
      <c r="D19" s="915"/>
      <c r="E19" s="915"/>
      <c r="F19" s="916"/>
    </row>
    <row r="20" spans="1:6" s="22" customFormat="1" ht="21.75" customHeight="1" hidden="1">
      <c r="A20" s="133"/>
      <c r="B20" s="45"/>
      <c r="C20" s="90" t="s">
        <v>162</v>
      </c>
      <c r="D20" s="159" t="s">
        <v>163</v>
      </c>
      <c r="E20" s="175"/>
      <c r="F20" s="511"/>
    </row>
    <row r="21" spans="1:6" s="22" customFormat="1" ht="38.25" hidden="1">
      <c r="A21" s="133"/>
      <c r="B21" s="146"/>
      <c r="C21" s="158" t="s">
        <v>519</v>
      </c>
      <c r="D21" s="179" t="s">
        <v>165</v>
      </c>
      <c r="E21" s="175"/>
      <c r="F21" s="511"/>
    </row>
    <row r="22" spans="1:6" s="22" customFormat="1" ht="51">
      <c r="A22" s="133"/>
      <c r="B22" s="146"/>
      <c r="C22" s="162">
        <v>6207</v>
      </c>
      <c r="D22" s="156" t="s">
        <v>580</v>
      </c>
      <c r="E22" s="91">
        <v>1915000</v>
      </c>
      <c r="F22" s="91"/>
    </row>
    <row r="23" spans="1:6" s="22" customFormat="1" ht="39" thickBot="1">
      <c r="A23" s="133"/>
      <c r="B23" s="146"/>
      <c r="C23" s="162">
        <v>6298</v>
      </c>
      <c r="D23" s="179" t="s">
        <v>166</v>
      </c>
      <c r="E23" s="175"/>
      <c r="F23" s="91">
        <v>1915000</v>
      </c>
    </row>
    <row r="24" spans="1:6" s="22" customFormat="1" ht="19.5" customHeight="1" hidden="1">
      <c r="A24" s="133"/>
      <c r="B24" s="45"/>
      <c r="C24" s="140" t="s">
        <v>167</v>
      </c>
      <c r="D24" s="38" t="s">
        <v>168</v>
      </c>
      <c r="E24" s="512"/>
      <c r="F24" s="21"/>
    </row>
    <row r="25" spans="1:6" s="22" customFormat="1" ht="19.5" customHeight="1" hidden="1">
      <c r="A25" s="133"/>
      <c r="B25" s="45"/>
      <c r="C25" s="141"/>
      <c r="D25" s="33"/>
      <c r="E25" s="513"/>
      <c r="F25" s="26"/>
    </row>
    <row r="26" spans="1:6" s="22" customFormat="1" ht="12.75" hidden="1">
      <c r="A26" s="133"/>
      <c r="B26" s="146"/>
      <c r="C26" s="141" t="s">
        <v>169</v>
      </c>
      <c r="D26" s="33" t="s">
        <v>168</v>
      </c>
      <c r="E26" s="514"/>
      <c r="F26" s="26"/>
    </row>
    <row r="27" spans="1:6" s="22" customFormat="1" ht="26.25" customHeight="1" hidden="1">
      <c r="A27" s="133"/>
      <c r="B27" s="146"/>
      <c r="C27" s="145">
        <v>6059</v>
      </c>
      <c r="D27" s="33" t="s">
        <v>168</v>
      </c>
      <c r="E27" s="515"/>
      <c r="F27" s="34"/>
    </row>
    <row r="28" spans="1:6" s="22" customFormat="1" ht="38.25" hidden="1">
      <c r="A28" s="133"/>
      <c r="B28" s="146"/>
      <c r="C28" s="161">
        <v>6210</v>
      </c>
      <c r="D28" s="33" t="s">
        <v>520</v>
      </c>
      <c r="E28" s="512"/>
      <c r="F28" s="21"/>
    </row>
    <row r="29" spans="1:6" s="16" customFormat="1" ht="23.25" customHeight="1" hidden="1">
      <c r="A29" s="133"/>
      <c r="B29" s="124" t="s">
        <v>170</v>
      </c>
      <c r="C29" s="130"/>
      <c r="D29" s="30" t="s">
        <v>171</v>
      </c>
      <c r="E29" s="173">
        <f>E30</f>
        <v>0</v>
      </c>
      <c r="F29" s="31">
        <f>F30</f>
        <v>0</v>
      </c>
    </row>
    <row r="30" spans="1:6" s="22" customFormat="1" ht="19.5" customHeight="1" hidden="1">
      <c r="A30" s="133"/>
      <c r="B30" s="45"/>
      <c r="C30" s="137" t="s">
        <v>156</v>
      </c>
      <c r="D30" s="20" t="s">
        <v>157</v>
      </c>
      <c r="E30" s="512"/>
      <c r="F30" s="21"/>
    </row>
    <row r="31" spans="1:6" s="16" customFormat="1" ht="23.25" customHeight="1" hidden="1">
      <c r="A31" s="133"/>
      <c r="B31" s="124" t="s">
        <v>172</v>
      </c>
      <c r="C31" s="130"/>
      <c r="D31" s="30" t="s">
        <v>173</v>
      </c>
      <c r="E31" s="173">
        <f>E32</f>
        <v>0</v>
      </c>
      <c r="F31" s="31">
        <f>F32</f>
        <v>0</v>
      </c>
    </row>
    <row r="32" spans="1:6" s="22" customFormat="1" ht="19.5" customHeight="1" hidden="1">
      <c r="A32" s="133"/>
      <c r="B32" s="45"/>
      <c r="C32" s="137" t="s">
        <v>174</v>
      </c>
      <c r="D32" s="38" t="s">
        <v>175</v>
      </c>
      <c r="E32" s="512"/>
      <c r="F32" s="21"/>
    </row>
    <row r="33" spans="1:6" s="16" customFormat="1" ht="23.25" customHeight="1" hidden="1">
      <c r="A33" s="133"/>
      <c r="B33" s="124" t="s">
        <v>176</v>
      </c>
      <c r="C33" s="130"/>
      <c r="D33" s="30" t="s">
        <v>177</v>
      </c>
      <c r="E33" s="173">
        <f>E34</f>
        <v>0</v>
      </c>
      <c r="F33" s="31">
        <f>F34</f>
        <v>0</v>
      </c>
    </row>
    <row r="34" spans="1:6" s="22" customFormat="1" ht="19.5" customHeight="1" hidden="1">
      <c r="A34" s="133"/>
      <c r="B34" s="45"/>
      <c r="C34" s="137" t="s">
        <v>167</v>
      </c>
      <c r="D34" s="38" t="s">
        <v>168</v>
      </c>
      <c r="E34" s="512"/>
      <c r="F34" s="21"/>
    </row>
    <row r="35" spans="1:6" s="16" customFormat="1" ht="20.25" customHeight="1" hidden="1">
      <c r="A35" s="147"/>
      <c r="B35" s="29" t="s">
        <v>178</v>
      </c>
      <c r="C35" s="923" t="s">
        <v>179</v>
      </c>
      <c r="D35" s="892"/>
      <c r="E35" s="31">
        <f>E36+E37</f>
        <v>0</v>
      </c>
      <c r="F35" s="31">
        <f>F37</f>
        <v>0</v>
      </c>
    </row>
    <row r="36" spans="1:6" s="22" customFormat="1" ht="25.5" hidden="1">
      <c r="A36" s="133"/>
      <c r="B36" s="45"/>
      <c r="C36" s="158" t="s">
        <v>521</v>
      </c>
      <c r="D36" s="156" t="s">
        <v>522</v>
      </c>
      <c r="E36" s="91"/>
      <c r="F36" s="91"/>
    </row>
    <row r="37" spans="1:6" s="22" customFormat="1" ht="39" customHeight="1" hidden="1">
      <c r="A37" s="133"/>
      <c r="B37" s="45"/>
      <c r="C37" s="90" t="s">
        <v>218</v>
      </c>
      <c r="D37" s="38" t="s">
        <v>219</v>
      </c>
      <c r="E37" s="21"/>
      <c r="F37" s="21"/>
    </row>
    <row r="38" spans="1:6" s="16" customFormat="1" ht="27" customHeight="1" hidden="1" thickBot="1">
      <c r="A38" s="126"/>
      <c r="B38" s="123"/>
      <c r="C38" s="516"/>
      <c r="D38" s="924" t="s">
        <v>391</v>
      </c>
      <c r="E38" s="924"/>
      <c r="F38" s="925"/>
    </row>
    <row r="39" spans="1:6" s="11" customFormat="1" ht="22.5" customHeight="1" hidden="1" thickBot="1">
      <c r="A39" s="507" t="s">
        <v>182</v>
      </c>
      <c r="B39" s="8"/>
      <c r="C39" s="517"/>
      <c r="D39" s="9" t="s">
        <v>183</v>
      </c>
      <c r="E39" s="10">
        <f>E40</f>
        <v>0</v>
      </c>
      <c r="F39" s="135">
        <f>F40</f>
        <v>0</v>
      </c>
    </row>
    <row r="40" spans="1:6" s="16" customFormat="1" ht="22.5" customHeight="1" hidden="1">
      <c r="A40" s="12"/>
      <c r="B40" s="500" t="s">
        <v>184</v>
      </c>
      <c r="C40" s="53"/>
      <c r="D40" s="53" t="s">
        <v>185</v>
      </c>
      <c r="E40" s="54">
        <f>E41</f>
        <v>0</v>
      </c>
      <c r="F40" s="54">
        <f>F41</f>
        <v>0</v>
      </c>
    </row>
    <row r="41" spans="1:6" s="22" customFormat="1" ht="59.25" customHeight="1" hidden="1">
      <c r="A41" s="39"/>
      <c r="B41" s="40"/>
      <c r="C41" s="41" t="s">
        <v>186</v>
      </c>
      <c r="D41" s="42" t="s">
        <v>187</v>
      </c>
      <c r="E41" s="43"/>
      <c r="F41" s="43"/>
    </row>
    <row r="42" spans="1:6" s="22" customFormat="1" ht="8.25" customHeight="1" hidden="1">
      <c r="A42" s="44"/>
      <c r="B42" s="45"/>
      <c r="C42" s="46"/>
      <c r="D42" s="47"/>
      <c r="E42" s="48"/>
      <c r="F42" s="48"/>
    </row>
    <row r="43" spans="1:6" s="6" customFormat="1" ht="7.5" customHeight="1" hidden="1" thickBot="1">
      <c r="A43" s="62">
        <v>1</v>
      </c>
      <c r="B43" s="62">
        <v>2</v>
      </c>
      <c r="C43" s="62">
        <v>3</v>
      </c>
      <c r="D43" s="62">
        <v>4</v>
      </c>
      <c r="E43" s="62">
        <v>5</v>
      </c>
      <c r="F43" s="62">
        <v>6</v>
      </c>
    </row>
    <row r="44" spans="1:6" s="518" customFormat="1" ht="30" customHeight="1" thickBot="1">
      <c r="A44" s="231">
        <v>400</v>
      </c>
      <c r="B44" s="898" t="s">
        <v>188</v>
      </c>
      <c r="C44" s="893"/>
      <c r="D44" s="886"/>
      <c r="E44" s="10">
        <f>E45</f>
        <v>98230</v>
      </c>
      <c r="F44" s="135">
        <f>F45</f>
        <v>0</v>
      </c>
    </row>
    <row r="45" spans="1:6" s="16" customFormat="1" ht="21.75" customHeight="1">
      <c r="A45" s="126"/>
      <c r="B45" s="53">
        <v>40002</v>
      </c>
      <c r="C45" s="889" t="s">
        <v>189</v>
      </c>
      <c r="D45" s="890"/>
      <c r="E45" s="54">
        <f>E46</f>
        <v>98230</v>
      </c>
      <c r="F45" s="54">
        <f>F46</f>
        <v>0</v>
      </c>
    </row>
    <row r="46" spans="1:6" s="22" customFormat="1" ht="19.5" customHeight="1" thickBot="1">
      <c r="A46" s="133"/>
      <c r="B46" s="45"/>
      <c r="C46" s="519" t="s">
        <v>162</v>
      </c>
      <c r="D46" s="20" t="s">
        <v>163</v>
      </c>
      <c r="E46" s="36">
        <f>100000-1770</f>
        <v>98230</v>
      </c>
      <c r="F46" s="21"/>
    </row>
    <row r="47" spans="1:6" s="22" customFormat="1" ht="19.5" customHeight="1" hidden="1">
      <c r="A47" s="133"/>
      <c r="B47" s="45"/>
      <c r="C47" s="142" t="s">
        <v>190</v>
      </c>
      <c r="D47" s="33" t="s">
        <v>191</v>
      </c>
      <c r="E47" s="34"/>
      <c r="F47" s="26"/>
    </row>
    <row r="48" spans="1:6" s="22" customFormat="1" ht="19.5" customHeight="1" hidden="1" thickBot="1">
      <c r="A48" s="133"/>
      <c r="B48" s="45"/>
      <c r="C48" s="142" t="s">
        <v>192</v>
      </c>
      <c r="D48" s="25" t="s">
        <v>193</v>
      </c>
      <c r="E48" s="26"/>
      <c r="F48" s="26"/>
    </row>
    <row r="49" spans="1:6" s="11" customFormat="1" ht="18.75" customHeight="1" hidden="1" thickBot="1">
      <c r="A49" s="231">
        <v>600</v>
      </c>
      <c r="B49" s="906" t="s">
        <v>194</v>
      </c>
      <c r="C49" s="907"/>
      <c r="D49" s="908"/>
      <c r="E49" s="10">
        <f>E50+E53</f>
        <v>0</v>
      </c>
      <c r="F49" s="135">
        <f>F53+F50</f>
        <v>0</v>
      </c>
    </row>
    <row r="50" spans="1:6" s="16" customFormat="1" ht="25.5" customHeight="1" hidden="1">
      <c r="A50" s="126"/>
      <c r="B50" s="53">
        <v>60014</v>
      </c>
      <c r="C50" s="889" t="s">
        <v>195</v>
      </c>
      <c r="D50" s="890"/>
      <c r="E50" s="54">
        <f>E52</f>
        <v>0</v>
      </c>
      <c r="F50" s="54">
        <f>F52</f>
        <v>0</v>
      </c>
    </row>
    <row r="51" spans="1:6" s="16" customFormat="1" ht="15.75" customHeight="1" hidden="1">
      <c r="A51" s="144"/>
      <c r="B51" s="123"/>
      <c r="C51" s="123"/>
      <c r="D51" s="887" t="s">
        <v>523</v>
      </c>
      <c r="E51" s="887"/>
      <c r="F51" s="888"/>
    </row>
    <row r="52" spans="1:6" s="22" customFormat="1" ht="56.25" customHeight="1" hidden="1">
      <c r="A52" s="144"/>
      <c r="B52" s="45"/>
      <c r="C52" s="158" t="s">
        <v>524</v>
      </c>
      <c r="D52" s="520" t="s">
        <v>525</v>
      </c>
      <c r="E52" s="21"/>
      <c r="F52" s="21"/>
    </row>
    <row r="53" spans="1:6" s="16" customFormat="1" ht="18" customHeight="1" hidden="1">
      <c r="A53" s="144"/>
      <c r="B53" s="30">
        <v>60016</v>
      </c>
      <c r="C53" s="891" t="s">
        <v>198</v>
      </c>
      <c r="D53" s="892"/>
      <c r="E53" s="31">
        <f>E57</f>
        <v>0</v>
      </c>
      <c r="F53" s="31">
        <f>F55</f>
        <v>0</v>
      </c>
    </row>
    <row r="54" spans="1:6" s="16" customFormat="1" ht="15.75" customHeight="1" hidden="1">
      <c r="A54" s="144"/>
      <c r="B54" s="123"/>
      <c r="C54" s="123"/>
      <c r="D54" s="887" t="s">
        <v>526</v>
      </c>
      <c r="E54" s="887"/>
      <c r="F54" s="888"/>
    </row>
    <row r="55" spans="1:6" s="22" customFormat="1" ht="25.5" hidden="1">
      <c r="A55" s="144"/>
      <c r="B55" s="45"/>
      <c r="C55" s="158" t="s">
        <v>300</v>
      </c>
      <c r="D55" s="179" t="s">
        <v>301</v>
      </c>
      <c r="E55" s="91"/>
      <c r="F55" s="91"/>
    </row>
    <row r="56" spans="1:6" s="16" customFormat="1" ht="16.5" customHeight="1" hidden="1">
      <c r="A56" s="126"/>
      <c r="B56" s="921" t="s">
        <v>650</v>
      </c>
      <c r="C56" s="921"/>
      <c r="D56" s="921"/>
      <c r="E56" s="921"/>
      <c r="F56" s="922"/>
    </row>
    <row r="57" spans="1:6" s="22" customFormat="1" ht="38.25" hidden="1">
      <c r="A57" s="133"/>
      <c r="B57" s="146"/>
      <c r="C57" s="158" t="s">
        <v>519</v>
      </c>
      <c r="D57" s="179" t="s">
        <v>165</v>
      </c>
      <c r="E57" s="91"/>
      <c r="F57" s="91"/>
    </row>
    <row r="58" spans="1:6" s="22" customFormat="1" ht="17.25" customHeight="1" hidden="1">
      <c r="A58" s="509"/>
      <c r="B58" s="510"/>
      <c r="C58" s="510"/>
      <c r="D58" s="200" t="s">
        <v>527</v>
      </c>
      <c r="E58" s="521"/>
      <c r="F58" s="522"/>
    </row>
    <row r="59" spans="1:6" s="22" customFormat="1" ht="17.25" customHeight="1" hidden="1">
      <c r="A59" s="509"/>
      <c r="B59" s="510"/>
      <c r="C59" s="510"/>
      <c r="D59" s="259" t="s">
        <v>528</v>
      </c>
      <c r="E59" s="523"/>
      <c r="F59" s="524"/>
    </row>
    <row r="60" spans="1:6" s="22" customFormat="1" ht="17.25" customHeight="1" hidden="1">
      <c r="A60" s="509"/>
      <c r="B60" s="510"/>
      <c r="C60" s="510"/>
      <c r="D60" s="255" t="s">
        <v>529</v>
      </c>
      <c r="E60" s="525"/>
      <c r="F60" s="526"/>
    </row>
    <row r="61" spans="1:6" s="22" customFormat="1" ht="19.5" customHeight="1" hidden="1">
      <c r="A61" s="133"/>
      <c r="B61" s="45"/>
      <c r="C61" s="141" t="s">
        <v>148</v>
      </c>
      <c r="D61" s="25" t="s">
        <v>149</v>
      </c>
      <c r="E61" s="26"/>
      <c r="F61" s="26"/>
    </row>
    <row r="62" spans="1:6" s="22" customFormat="1" ht="19.5" customHeight="1" hidden="1">
      <c r="A62" s="133"/>
      <c r="B62" s="45"/>
      <c r="C62" s="141" t="s">
        <v>152</v>
      </c>
      <c r="D62" s="25" t="s">
        <v>153</v>
      </c>
      <c r="E62" s="26"/>
      <c r="F62" s="26"/>
    </row>
    <row r="63" spans="1:6" s="22" customFormat="1" ht="19.5" customHeight="1" hidden="1">
      <c r="A63" s="133"/>
      <c r="B63" s="45"/>
      <c r="C63" s="141" t="s">
        <v>154</v>
      </c>
      <c r="D63" s="25" t="s">
        <v>155</v>
      </c>
      <c r="E63" s="26"/>
      <c r="F63" s="26"/>
    </row>
    <row r="64" spans="1:6" s="22" customFormat="1" ht="19.5" customHeight="1" hidden="1">
      <c r="A64" s="133"/>
      <c r="B64" s="45"/>
      <c r="C64" s="141" t="s">
        <v>201</v>
      </c>
      <c r="D64" s="25" t="s">
        <v>202</v>
      </c>
      <c r="E64" s="26"/>
      <c r="F64" s="26"/>
    </row>
    <row r="65" spans="1:6" s="22" customFormat="1" ht="19.5" customHeight="1" hidden="1">
      <c r="A65" s="133"/>
      <c r="B65" s="45"/>
      <c r="C65" s="141" t="s">
        <v>156</v>
      </c>
      <c r="D65" s="25" t="s">
        <v>157</v>
      </c>
      <c r="E65" s="26"/>
      <c r="F65" s="26"/>
    </row>
    <row r="66" spans="1:6" s="22" customFormat="1" ht="19.5" customHeight="1" hidden="1" thickBot="1">
      <c r="A66" s="133"/>
      <c r="B66" s="45"/>
      <c r="C66" s="142" t="s">
        <v>167</v>
      </c>
      <c r="D66" s="25" t="s">
        <v>168</v>
      </c>
      <c r="E66" s="26"/>
      <c r="F66" s="26"/>
    </row>
    <row r="67" spans="1:7" s="11" customFormat="1" ht="19.5" customHeight="1" hidden="1" thickBot="1">
      <c r="A67" s="231">
        <v>700</v>
      </c>
      <c r="B67" s="906" t="s">
        <v>203</v>
      </c>
      <c r="C67" s="907"/>
      <c r="D67" s="908"/>
      <c r="E67" s="10">
        <f>E68</f>
        <v>0</v>
      </c>
      <c r="F67" s="135">
        <f>F68+F81</f>
        <v>0</v>
      </c>
      <c r="G67" s="55"/>
    </row>
    <row r="68" spans="1:6" s="16" customFormat="1" ht="20.25" customHeight="1" hidden="1">
      <c r="A68" s="126"/>
      <c r="B68" s="53">
        <v>70005</v>
      </c>
      <c r="C68" s="889" t="s">
        <v>204</v>
      </c>
      <c r="D68" s="890"/>
      <c r="E68" s="54">
        <f>SUM(E69:E75)</f>
        <v>0</v>
      </c>
      <c r="F68" s="54">
        <f>F72+F73</f>
        <v>0</v>
      </c>
    </row>
    <row r="69" spans="1:6" s="22" customFormat="1" ht="25.5" hidden="1">
      <c r="A69" s="133"/>
      <c r="B69" s="45"/>
      <c r="C69" s="140" t="s">
        <v>205</v>
      </c>
      <c r="D69" s="57" t="s">
        <v>206</v>
      </c>
      <c r="E69" s="36"/>
      <c r="F69" s="36"/>
    </row>
    <row r="70" spans="1:6" s="22" customFormat="1" ht="19.5" customHeight="1" hidden="1">
      <c r="A70" s="133"/>
      <c r="B70" s="45"/>
      <c r="C70" s="140" t="s">
        <v>207</v>
      </c>
      <c r="D70" s="58" t="s">
        <v>208</v>
      </c>
      <c r="E70" s="36"/>
      <c r="F70" s="36"/>
    </row>
    <row r="71" spans="1:6" s="22" customFormat="1" ht="51" hidden="1">
      <c r="A71" s="133"/>
      <c r="B71" s="45"/>
      <c r="C71" s="142" t="s">
        <v>186</v>
      </c>
      <c r="D71" s="33" t="s">
        <v>187</v>
      </c>
      <c r="E71" s="26"/>
      <c r="F71" s="26"/>
    </row>
    <row r="72" spans="1:6" s="22" customFormat="1" ht="25.5" hidden="1">
      <c r="A72" s="133"/>
      <c r="B72" s="45"/>
      <c r="C72" s="158" t="s">
        <v>521</v>
      </c>
      <c r="D72" s="156" t="s">
        <v>522</v>
      </c>
      <c r="E72" s="91"/>
      <c r="F72" s="91"/>
    </row>
    <row r="73" spans="1:6" s="22" customFormat="1" ht="19.5" customHeight="1" hidden="1">
      <c r="A73" s="133"/>
      <c r="B73" s="45"/>
      <c r="C73" s="519" t="s">
        <v>162</v>
      </c>
      <c r="D73" s="20" t="s">
        <v>163</v>
      </c>
      <c r="E73" s="36"/>
      <c r="F73" s="21"/>
    </row>
    <row r="74" spans="1:6" s="22" customFormat="1" ht="19.5" customHeight="1" hidden="1">
      <c r="A74" s="133"/>
      <c r="B74" s="45"/>
      <c r="C74" s="140" t="s">
        <v>209</v>
      </c>
      <c r="D74" s="20" t="s">
        <v>210</v>
      </c>
      <c r="E74" s="36"/>
      <c r="F74" s="21"/>
    </row>
    <row r="75" spans="1:6" s="22" customFormat="1" ht="28.5" customHeight="1" hidden="1">
      <c r="A75" s="133"/>
      <c r="B75" s="45"/>
      <c r="C75" s="161">
        <v>6298</v>
      </c>
      <c r="D75" s="33" t="s">
        <v>166</v>
      </c>
      <c r="E75" s="34"/>
      <c r="F75" s="26"/>
    </row>
    <row r="76" spans="1:6" s="22" customFormat="1" ht="19.5" customHeight="1" hidden="1">
      <c r="A76" s="133"/>
      <c r="B76" s="45"/>
      <c r="C76" s="141" t="s">
        <v>156</v>
      </c>
      <c r="D76" s="25" t="s">
        <v>157</v>
      </c>
      <c r="E76" s="26"/>
      <c r="F76" s="26"/>
    </row>
    <row r="77" spans="1:6" s="22" customFormat="1" ht="19.5" customHeight="1" hidden="1">
      <c r="A77" s="133"/>
      <c r="B77" s="45"/>
      <c r="C77" s="141" t="s">
        <v>211</v>
      </c>
      <c r="D77" s="33" t="s">
        <v>212</v>
      </c>
      <c r="E77" s="26"/>
      <c r="F77" s="26"/>
    </row>
    <row r="78" spans="1:6" s="22" customFormat="1" ht="19.5" customHeight="1" hidden="1">
      <c r="A78" s="133"/>
      <c r="B78" s="45"/>
      <c r="C78" s="141" t="s">
        <v>196</v>
      </c>
      <c r="D78" s="25" t="s">
        <v>197</v>
      </c>
      <c r="E78" s="26"/>
      <c r="F78" s="26"/>
    </row>
    <row r="79" spans="1:6" s="22" customFormat="1" ht="19.5" customHeight="1" hidden="1">
      <c r="A79" s="133"/>
      <c r="B79" s="45"/>
      <c r="C79" s="141" t="s">
        <v>213</v>
      </c>
      <c r="D79" s="60" t="s">
        <v>214</v>
      </c>
      <c r="E79" s="26"/>
      <c r="F79" s="26"/>
    </row>
    <row r="80" spans="1:6" s="22" customFormat="1" ht="19.5" customHeight="1" hidden="1">
      <c r="A80" s="133"/>
      <c r="B80" s="45"/>
      <c r="C80" s="142" t="s">
        <v>167</v>
      </c>
      <c r="D80" s="25" t="s">
        <v>168</v>
      </c>
      <c r="E80" s="26"/>
      <c r="F80" s="26"/>
    </row>
    <row r="81" spans="1:6" s="16" customFormat="1" ht="22.5" customHeight="1" hidden="1">
      <c r="A81" s="126"/>
      <c r="B81" s="123">
        <v>70095</v>
      </c>
      <c r="C81" s="130"/>
      <c r="D81" s="30" t="s">
        <v>179</v>
      </c>
      <c r="E81" s="31">
        <f>SUM(E82:E84)</f>
        <v>0</v>
      </c>
      <c r="F81" s="31">
        <f>SUM(F82:F84)</f>
        <v>0</v>
      </c>
    </row>
    <row r="82" spans="1:6" s="22" customFormat="1" ht="19.5" customHeight="1" hidden="1">
      <c r="A82" s="133"/>
      <c r="B82" s="45"/>
      <c r="C82" s="140" t="s">
        <v>192</v>
      </c>
      <c r="D82" s="20" t="s">
        <v>193</v>
      </c>
      <c r="E82" s="21"/>
      <c r="F82" s="21"/>
    </row>
    <row r="83" spans="1:6" s="22" customFormat="1" ht="19.5" customHeight="1" hidden="1">
      <c r="A83" s="133"/>
      <c r="B83" s="45"/>
      <c r="C83" s="141" t="s">
        <v>156</v>
      </c>
      <c r="D83" s="25" t="s">
        <v>157</v>
      </c>
      <c r="E83" s="26"/>
      <c r="F83" s="26"/>
    </row>
    <row r="84" spans="1:6" s="22" customFormat="1" ht="19.5" customHeight="1" hidden="1" thickBot="1">
      <c r="A84" s="133"/>
      <c r="B84" s="45"/>
      <c r="C84" s="142" t="s">
        <v>196</v>
      </c>
      <c r="D84" s="25" t="s">
        <v>197</v>
      </c>
      <c r="E84" s="26"/>
      <c r="F84" s="26"/>
    </row>
    <row r="85" spans="1:6" s="11" customFormat="1" ht="20.25" customHeight="1" hidden="1" thickBot="1">
      <c r="A85" s="517">
        <v>710</v>
      </c>
      <c r="B85" s="50"/>
      <c r="C85" s="9"/>
      <c r="D85" s="9" t="s">
        <v>215</v>
      </c>
      <c r="E85" s="10">
        <f>E91+E86</f>
        <v>0</v>
      </c>
      <c r="F85" s="10">
        <f>F86</f>
        <v>0</v>
      </c>
    </row>
    <row r="86" spans="1:6" s="16" customFormat="1" ht="18.75" customHeight="1" hidden="1">
      <c r="A86" s="56"/>
      <c r="B86" s="14">
        <v>71004</v>
      </c>
      <c r="C86" s="14"/>
      <c r="D86" s="14" t="s">
        <v>530</v>
      </c>
      <c r="E86" s="15"/>
      <c r="F86" s="15">
        <f>F87</f>
        <v>0</v>
      </c>
    </row>
    <row r="87" spans="1:6" s="22" customFormat="1" ht="21.75" customHeight="1" hidden="1">
      <c r="A87" s="39"/>
      <c r="B87" s="61"/>
      <c r="C87" s="41" t="s">
        <v>156</v>
      </c>
      <c r="D87" s="42" t="s">
        <v>157</v>
      </c>
      <c r="E87" s="43"/>
      <c r="F87" s="43"/>
    </row>
    <row r="88" spans="1:6" s="22" customFormat="1" ht="8.25" customHeight="1" hidden="1">
      <c r="A88" s="44"/>
      <c r="B88" s="45"/>
      <c r="C88" s="46"/>
      <c r="D88" s="47"/>
      <c r="E88" s="48"/>
      <c r="F88" s="48"/>
    </row>
    <row r="89" spans="1:6" s="6" customFormat="1" ht="7.5" customHeight="1" hidden="1" thickBot="1">
      <c r="A89" s="62">
        <v>1</v>
      </c>
      <c r="B89" s="62">
        <v>2</v>
      </c>
      <c r="C89" s="62">
        <v>3</v>
      </c>
      <c r="D89" s="62">
        <v>4</v>
      </c>
      <c r="E89" s="62">
        <v>5</v>
      </c>
      <c r="F89" s="62">
        <v>6</v>
      </c>
    </row>
    <row r="90" spans="1:6" s="11" customFormat="1" ht="18.75" customHeight="1" hidden="1" thickBot="1">
      <c r="A90" s="9">
        <v>750</v>
      </c>
      <c r="B90" s="906" t="s">
        <v>216</v>
      </c>
      <c r="C90" s="907"/>
      <c r="D90" s="908"/>
      <c r="E90" s="237">
        <f>E103+E91+E97+E134</f>
        <v>0</v>
      </c>
      <c r="F90" s="10">
        <f>F103+F91+F97+F134</f>
        <v>0</v>
      </c>
    </row>
    <row r="91" spans="1:6" s="16" customFormat="1" ht="18.75" customHeight="1" hidden="1">
      <c r="A91" s="56"/>
      <c r="B91" s="14">
        <v>75011</v>
      </c>
      <c r="C91" s="14"/>
      <c r="D91" s="14" t="s">
        <v>217</v>
      </c>
      <c r="E91" s="15">
        <f>SUM(E92:E93)</f>
        <v>0</v>
      </c>
      <c r="F91" s="15">
        <f>SUM(F94:F96)</f>
        <v>0</v>
      </c>
    </row>
    <row r="92" spans="1:6" s="22" customFormat="1" ht="51" hidden="1">
      <c r="A92" s="27"/>
      <c r="B92" s="63"/>
      <c r="C92" s="19" t="s">
        <v>218</v>
      </c>
      <c r="D92" s="38" t="s">
        <v>219</v>
      </c>
      <c r="E92" s="36"/>
      <c r="F92" s="21"/>
    </row>
    <row r="93" spans="1:6" s="22" customFormat="1" ht="38.25" hidden="1">
      <c r="A93" s="17"/>
      <c r="B93" s="32"/>
      <c r="C93" s="24" t="s">
        <v>220</v>
      </c>
      <c r="D93" s="33" t="s">
        <v>221</v>
      </c>
      <c r="E93" s="34"/>
      <c r="F93" s="26"/>
    </row>
    <row r="94" spans="1:6" s="22" customFormat="1" ht="16.5" customHeight="1" hidden="1">
      <c r="A94" s="17"/>
      <c r="B94" s="23"/>
      <c r="C94" s="24" t="s">
        <v>144</v>
      </c>
      <c r="D94" s="25" t="s">
        <v>145</v>
      </c>
      <c r="E94" s="26"/>
      <c r="F94" s="26"/>
    </row>
    <row r="95" spans="1:6" s="22" customFormat="1" ht="16.5" customHeight="1" hidden="1">
      <c r="A95" s="17"/>
      <c r="B95" s="23"/>
      <c r="C95" s="24" t="s">
        <v>148</v>
      </c>
      <c r="D95" s="25" t="s">
        <v>149</v>
      </c>
      <c r="E95" s="26"/>
      <c r="F95" s="26"/>
    </row>
    <row r="96" spans="1:6" s="22" customFormat="1" ht="16.5" customHeight="1" hidden="1">
      <c r="A96" s="17"/>
      <c r="B96" s="23"/>
      <c r="C96" s="28" t="s">
        <v>150</v>
      </c>
      <c r="D96" s="25" t="s">
        <v>151</v>
      </c>
      <c r="E96" s="26"/>
      <c r="F96" s="26"/>
    </row>
    <row r="97" spans="1:6" s="16" customFormat="1" ht="22.5" customHeight="1" hidden="1">
      <c r="A97" s="64"/>
      <c r="B97" s="30">
        <v>75022</v>
      </c>
      <c r="C97" s="30"/>
      <c r="D97" s="30" t="s">
        <v>222</v>
      </c>
      <c r="E97" s="31"/>
      <c r="F97" s="31">
        <f>SUM(F98:F102)</f>
        <v>0</v>
      </c>
    </row>
    <row r="98" spans="1:6" s="22" customFormat="1" ht="15.75" customHeight="1" hidden="1">
      <c r="A98" s="17"/>
      <c r="B98" s="18"/>
      <c r="C98" s="19" t="s">
        <v>223</v>
      </c>
      <c r="D98" s="20" t="s">
        <v>224</v>
      </c>
      <c r="E98" s="21"/>
      <c r="F98" s="21"/>
    </row>
    <row r="99" spans="1:6" s="22" customFormat="1" ht="15.75" customHeight="1" hidden="1">
      <c r="A99" s="17"/>
      <c r="B99" s="23"/>
      <c r="C99" s="24" t="s">
        <v>154</v>
      </c>
      <c r="D99" s="25" t="s">
        <v>155</v>
      </c>
      <c r="E99" s="26"/>
      <c r="F99" s="26"/>
    </row>
    <row r="100" spans="1:6" s="22" customFormat="1" ht="15.75" customHeight="1" hidden="1">
      <c r="A100" s="17"/>
      <c r="B100" s="23"/>
      <c r="C100" s="24" t="s">
        <v>225</v>
      </c>
      <c r="D100" s="25" t="s">
        <v>226</v>
      </c>
      <c r="E100" s="26"/>
      <c r="F100" s="26"/>
    </row>
    <row r="101" spans="1:6" s="22" customFormat="1" ht="15.75" customHeight="1" hidden="1">
      <c r="A101" s="17"/>
      <c r="B101" s="23"/>
      <c r="C101" s="24" t="s">
        <v>156</v>
      </c>
      <c r="D101" s="25" t="s">
        <v>157</v>
      </c>
      <c r="E101" s="26"/>
      <c r="F101" s="26"/>
    </row>
    <row r="102" spans="1:6" s="22" customFormat="1" ht="15.75" customHeight="1" hidden="1">
      <c r="A102" s="17"/>
      <c r="B102" s="23"/>
      <c r="C102" s="28" t="s">
        <v>227</v>
      </c>
      <c r="D102" s="25" t="s">
        <v>228</v>
      </c>
      <c r="E102" s="26"/>
      <c r="F102" s="26"/>
    </row>
    <row r="103" spans="1:6" s="16" customFormat="1" ht="22.5" customHeight="1" hidden="1">
      <c r="A103" s="126"/>
      <c r="B103" s="30">
        <v>75023</v>
      </c>
      <c r="C103" s="130"/>
      <c r="D103" s="30" t="s">
        <v>229</v>
      </c>
      <c r="E103" s="31">
        <f>SUM(E104:E106)</f>
        <v>0</v>
      </c>
      <c r="F103" s="31">
        <f>SUM(F107:F133)-F127</f>
        <v>0</v>
      </c>
    </row>
    <row r="104" spans="1:6" s="22" customFormat="1" ht="25.5" hidden="1">
      <c r="A104" s="133"/>
      <c r="B104" s="146"/>
      <c r="C104" s="137" t="s">
        <v>531</v>
      </c>
      <c r="D104" s="38" t="s">
        <v>532</v>
      </c>
      <c r="E104" s="21"/>
      <c r="F104" s="21"/>
    </row>
    <row r="105" spans="1:6" s="22" customFormat="1" ht="19.5" customHeight="1" hidden="1">
      <c r="A105" s="133"/>
      <c r="B105" s="146"/>
      <c r="C105" s="90" t="s">
        <v>162</v>
      </c>
      <c r="D105" s="159" t="s">
        <v>163</v>
      </c>
      <c r="E105" s="91"/>
      <c r="F105" s="91"/>
    </row>
    <row r="106" spans="1:6" s="22" customFormat="1" ht="38.25" hidden="1">
      <c r="A106" s="133"/>
      <c r="B106" s="146"/>
      <c r="C106" s="193">
        <v>6298</v>
      </c>
      <c r="D106" s="38" t="s">
        <v>166</v>
      </c>
      <c r="E106" s="36"/>
      <c r="F106" s="21"/>
    </row>
    <row r="107" spans="1:6" s="22" customFormat="1" ht="17.25" customHeight="1" hidden="1">
      <c r="A107" s="133"/>
      <c r="B107" s="45"/>
      <c r="C107" s="141" t="s">
        <v>230</v>
      </c>
      <c r="D107" s="25" t="s">
        <v>231</v>
      </c>
      <c r="E107" s="26"/>
      <c r="F107" s="26"/>
    </row>
    <row r="108" spans="1:6" s="22" customFormat="1" ht="17.25" customHeight="1" hidden="1">
      <c r="A108" s="133"/>
      <c r="B108" s="45"/>
      <c r="C108" s="141" t="s">
        <v>144</v>
      </c>
      <c r="D108" s="25" t="s">
        <v>145</v>
      </c>
      <c r="E108" s="26"/>
      <c r="F108" s="26"/>
    </row>
    <row r="109" spans="1:6" s="22" customFormat="1" ht="17.25" customHeight="1" hidden="1">
      <c r="A109" s="133"/>
      <c r="B109" s="45"/>
      <c r="C109" s="141" t="s">
        <v>146</v>
      </c>
      <c r="D109" s="25" t="s">
        <v>147</v>
      </c>
      <c r="E109" s="26"/>
      <c r="F109" s="26"/>
    </row>
    <row r="110" spans="1:6" s="22" customFormat="1" ht="17.25" customHeight="1" hidden="1">
      <c r="A110" s="133"/>
      <c r="B110" s="45"/>
      <c r="C110" s="141" t="s">
        <v>148</v>
      </c>
      <c r="D110" s="25" t="s">
        <v>149</v>
      </c>
      <c r="E110" s="26"/>
      <c r="F110" s="26"/>
    </row>
    <row r="111" spans="1:6" s="22" customFormat="1" ht="17.25" customHeight="1" hidden="1">
      <c r="A111" s="133"/>
      <c r="B111" s="45"/>
      <c r="C111" s="141" t="s">
        <v>150</v>
      </c>
      <c r="D111" s="25" t="s">
        <v>151</v>
      </c>
      <c r="E111" s="26"/>
      <c r="F111" s="26"/>
    </row>
    <row r="112" spans="1:6" s="22" customFormat="1" ht="17.25" customHeight="1" hidden="1">
      <c r="A112" s="133"/>
      <c r="B112" s="45"/>
      <c r="C112" s="141" t="s">
        <v>232</v>
      </c>
      <c r="D112" s="25" t="s">
        <v>233</v>
      </c>
      <c r="E112" s="26"/>
      <c r="F112" s="26"/>
    </row>
    <row r="113" spans="1:6" s="22" customFormat="1" ht="17.25" customHeight="1" hidden="1">
      <c r="A113" s="133"/>
      <c r="B113" s="45"/>
      <c r="C113" s="141" t="s">
        <v>152</v>
      </c>
      <c r="D113" s="25" t="s">
        <v>153</v>
      </c>
      <c r="E113" s="26"/>
      <c r="F113" s="26"/>
    </row>
    <row r="114" spans="1:6" s="22" customFormat="1" ht="17.25" customHeight="1" hidden="1">
      <c r="A114" s="133"/>
      <c r="B114" s="45"/>
      <c r="C114" s="141" t="s">
        <v>154</v>
      </c>
      <c r="D114" s="25" t="s">
        <v>155</v>
      </c>
      <c r="E114" s="26"/>
      <c r="F114" s="26"/>
    </row>
    <row r="115" spans="1:6" s="22" customFormat="1" ht="17.25" customHeight="1" hidden="1">
      <c r="A115" s="133"/>
      <c r="B115" s="45"/>
      <c r="C115" s="141" t="s">
        <v>192</v>
      </c>
      <c r="D115" s="25" t="s">
        <v>193</v>
      </c>
      <c r="E115" s="26"/>
      <c r="F115" s="26"/>
    </row>
    <row r="116" spans="1:6" s="22" customFormat="1" ht="17.25" customHeight="1" hidden="1">
      <c r="A116" s="133"/>
      <c r="B116" s="45"/>
      <c r="C116" s="141" t="s">
        <v>201</v>
      </c>
      <c r="D116" s="25" t="s">
        <v>202</v>
      </c>
      <c r="E116" s="26"/>
      <c r="F116" s="26"/>
    </row>
    <row r="117" spans="1:6" s="22" customFormat="1" ht="17.25" customHeight="1" hidden="1">
      <c r="A117" s="133"/>
      <c r="B117" s="45"/>
      <c r="C117" s="141" t="s">
        <v>234</v>
      </c>
      <c r="D117" s="25" t="s">
        <v>235</v>
      </c>
      <c r="E117" s="26"/>
      <c r="F117" s="26"/>
    </row>
    <row r="118" spans="1:6" s="22" customFormat="1" ht="17.25" customHeight="1" hidden="1">
      <c r="A118" s="133"/>
      <c r="B118" s="45"/>
      <c r="C118" s="141" t="s">
        <v>156</v>
      </c>
      <c r="D118" s="25" t="s">
        <v>157</v>
      </c>
      <c r="E118" s="26"/>
      <c r="F118" s="26"/>
    </row>
    <row r="119" spans="1:6" s="22" customFormat="1" ht="17.25" customHeight="1" hidden="1">
      <c r="A119" s="133"/>
      <c r="B119" s="45"/>
      <c r="C119" s="141" t="s">
        <v>236</v>
      </c>
      <c r="D119" s="25" t="s">
        <v>237</v>
      </c>
      <c r="E119" s="26"/>
      <c r="F119" s="26"/>
    </row>
    <row r="120" spans="1:6" s="22" customFormat="1" ht="25.5" hidden="1">
      <c r="A120" s="133"/>
      <c r="B120" s="45"/>
      <c r="C120" s="141" t="s">
        <v>238</v>
      </c>
      <c r="D120" s="33" t="s">
        <v>239</v>
      </c>
      <c r="E120" s="26"/>
      <c r="F120" s="26"/>
    </row>
    <row r="121" spans="1:6" s="22" customFormat="1" ht="25.5" hidden="1">
      <c r="A121" s="133"/>
      <c r="B121" s="45"/>
      <c r="C121" s="141" t="s">
        <v>240</v>
      </c>
      <c r="D121" s="33" t="s">
        <v>241</v>
      </c>
      <c r="E121" s="26"/>
      <c r="F121" s="26"/>
    </row>
    <row r="122" spans="1:6" s="22" customFormat="1" ht="25.5" hidden="1">
      <c r="A122" s="133"/>
      <c r="B122" s="45"/>
      <c r="C122" s="141" t="s">
        <v>211</v>
      </c>
      <c r="D122" s="33" t="s">
        <v>212</v>
      </c>
      <c r="E122" s="26"/>
      <c r="F122" s="26"/>
    </row>
    <row r="123" spans="1:6" s="22" customFormat="1" ht="16.5" customHeight="1" hidden="1">
      <c r="A123" s="133"/>
      <c r="B123" s="45"/>
      <c r="C123" s="141" t="s">
        <v>227</v>
      </c>
      <c r="D123" s="25" t="s">
        <v>228</v>
      </c>
      <c r="E123" s="26"/>
      <c r="F123" s="26"/>
    </row>
    <row r="124" spans="1:6" s="22" customFormat="1" ht="16.5" customHeight="1" hidden="1">
      <c r="A124" s="133"/>
      <c r="B124" s="45"/>
      <c r="C124" s="141" t="s">
        <v>196</v>
      </c>
      <c r="D124" s="25" t="s">
        <v>197</v>
      </c>
      <c r="E124" s="26"/>
      <c r="F124" s="26"/>
    </row>
    <row r="125" spans="1:6" s="22" customFormat="1" ht="14.25" customHeight="1" hidden="1">
      <c r="A125" s="133"/>
      <c r="B125" s="45"/>
      <c r="C125" s="178" t="s">
        <v>158</v>
      </c>
      <c r="D125" s="67" t="s">
        <v>159</v>
      </c>
      <c r="E125" s="68"/>
      <c r="F125" s="68"/>
    </row>
    <row r="126" spans="1:6" s="22" customFormat="1" ht="12" customHeight="1" hidden="1">
      <c r="A126" s="133"/>
      <c r="B126" s="45"/>
      <c r="C126" s="46"/>
      <c r="D126" s="47"/>
      <c r="E126" s="48"/>
      <c r="F126" s="48"/>
    </row>
    <row r="127" spans="1:6" s="6" customFormat="1" ht="7.5" customHeight="1" hidden="1">
      <c r="A127" s="134">
        <v>1</v>
      </c>
      <c r="B127" s="194">
        <v>2</v>
      </c>
      <c r="C127" s="132">
        <v>3</v>
      </c>
      <c r="D127" s="49">
        <v>4</v>
      </c>
      <c r="E127" s="49">
        <v>5</v>
      </c>
      <c r="F127" s="49">
        <v>6</v>
      </c>
    </row>
    <row r="128" spans="1:6" s="22" customFormat="1" ht="25.5" hidden="1">
      <c r="A128" s="133"/>
      <c r="B128" s="45"/>
      <c r="C128" s="140" t="s">
        <v>242</v>
      </c>
      <c r="D128" s="38" t="s">
        <v>243</v>
      </c>
      <c r="E128" s="21"/>
      <c r="F128" s="21"/>
    </row>
    <row r="129" spans="1:6" s="22" customFormat="1" ht="25.5" hidden="1">
      <c r="A129" s="133"/>
      <c r="B129" s="45"/>
      <c r="C129" s="141" t="s">
        <v>244</v>
      </c>
      <c r="D129" s="33" t="s">
        <v>245</v>
      </c>
      <c r="E129" s="26"/>
      <c r="F129" s="26"/>
    </row>
    <row r="130" spans="1:6" s="22" customFormat="1" ht="19.5" customHeight="1" hidden="1">
      <c r="A130" s="133"/>
      <c r="B130" s="45"/>
      <c r="C130" s="141" t="s">
        <v>167</v>
      </c>
      <c r="D130" s="25" t="s">
        <v>168</v>
      </c>
      <c r="E130" s="26"/>
      <c r="F130" s="26"/>
    </row>
    <row r="131" spans="1:6" s="22" customFormat="1" ht="12.75" hidden="1">
      <c r="A131" s="133"/>
      <c r="B131" s="45"/>
      <c r="C131" s="141" t="s">
        <v>246</v>
      </c>
      <c r="D131" s="33" t="s">
        <v>247</v>
      </c>
      <c r="E131" s="26"/>
      <c r="F131" s="26"/>
    </row>
    <row r="132" spans="1:6" s="22" customFormat="1" ht="17.25" customHeight="1" hidden="1">
      <c r="A132" s="133"/>
      <c r="B132" s="45"/>
      <c r="C132" s="141" t="s">
        <v>169</v>
      </c>
      <c r="D132" s="25" t="s">
        <v>168</v>
      </c>
      <c r="E132" s="26"/>
      <c r="F132" s="26"/>
    </row>
    <row r="133" spans="1:6" s="22" customFormat="1" ht="17.25" customHeight="1" hidden="1">
      <c r="A133" s="133"/>
      <c r="B133" s="45"/>
      <c r="C133" s="142" t="s">
        <v>248</v>
      </c>
      <c r="D133" s="25" t="s">
        <v>168</v>
      </c>
      <c r="E133" s="26"/>
      <c r="F133" s="26"/>
    </row>
    <row r="134" spans="1:6" s="16" customFormat="1" ht="16.5" customHeight="1" hidden="1">
      <c r="A134" s="56"/>
      <c r="B134" s="30">
        <v>75075</v>
      </c>
      <c r="C134" s="933" t="s">
        <v>249</v>
      </c>
      <c r="D134" s="934"/>
      <c r="E134" s="173">
        <f>E136</f>
        <v>0</v>
      </c>
      <c r="F134" s="173"/>
    </row>
    <row r="135" spans="1:6" s="16" customFormat="1" ht="15" customHeight="1" hidden="1">
      <c r="A135" s="126"/>
      <c r="B135" s="123"/>
      <c r="C135" s="124"/>
      <c r="D135" s="931" t="s">
        <v>641</v>
      </c>
      <c r="E135" s="931"/>
      <c r="F135" s="932"/>
    </row>
    <row r="136" spans="1:6" s="22" customFormat="1" ht="51" hidden="1">
      <c r="A136" s="133"/>
      <c r="B136" s="143"/>
      <c r="C136" s="158" t="s">
        <v>579</v>
      </c>
      <c r="D136" s="597" t="s">
        <v>580</v>
      </c>
      <c r="E136" s="598"/>
      <c r="F136" s="533"/>
    </row>
    <row r="137" spans="1:6" s="22" customFormat="1" ht="17.25" customHeight="1" hidden="1">
      <c r="A137" s="17"/>
      <c r="B137" s="18"/>
      <c r="C137" s="19" t="s">
        <v>152</v>
      </c>
      <c r="D137" s="20" t="s">
        <v>153</v>
      </c>
      <c r="E137" s="21"/>
      <c r="F137" s="21"/>
    </row>
    <row r="138" spans="1:6" s="22" customFormat="1" ht="17.25" customHeight="1" hidden="1">
      <c r="A138" s="17"/>
      <c r="B138" s="23"/>
      <c r="C138" s="24" t="s">
        <v>154</v>
      </c>
      <c r="D138" s="25" t="s">
        <v>155</v>
      </c>
      <c r="E138" s="26"/>
      <c r="F138" s="26"/>
    </row>
    <row r="139" spans="1:6" s="22" customFormat="1" ht="17.25" customHeight="1" hidden="1">
      <c r="A139" s="17"/>
      <c r="B139" s="23"/>
      <c r="C139" s="24" t="s">
        <v>225</v>
      </c>
      <c r="D139" s="25" t="s">
        <v>226</v>
      </c>
      <c r="E139" s="26"/>
      <c r="F139" s="26"/>
    </row>
    <row r="140" spans="1:6" s="22" customFormat="1" ht="17.25" customHeight="1" hidden="1">
      <c r="A140" s="17"/>
      <c r="B140" s="23"/>
      <c r="C140" s="24" t="s">
        <v>156</v>
      </c>
      <c r="D140" s="25" t="s">
        <v>157</v>
      </c>
      <c r="E140" s="26"/>
      <c r="F140" s="26"/>
    </row>
    <row r="141" spans="1:6" s="22" customFormat="1" ht="17.25" customHeight="1" hidden="1" thickBot="1">
      <c r="A141" s="17"/>
      <c r="B141" s="23"/>
      <c r="C141" s="28" t="s">
        <v>196</v>
      </c>
      <c r="D141" s="25" t="s">
        <v>197</v>
      </c>
      <c r="E141" s="26"/>
      <c r="F141" s="26"/>
    </row>
    <row r="142" spans="1:6" s="11" customFormat="1" ht="45.75" customHeight="1" hidden="1" thickBot="1">
      <c r="A142" s="231">
        <v>751</v>
      </c>
      <c r="B142" s="898" t="s">
        <v>250</v>
      </c>
      <c r="C142" s="893"/>
      <c r="D142" s="886"/>
      <c r="E142" s="10">
        <f>E148</f>
        <v>0</v>
      </c>
      <c r="F142" s="135">
        <f>F143+F158</f>
        <v>0</v>
      </c>
    </row>
    <row r="143" spans="1:6" s="16" customFormat="1" ht="28.5" hidden="1">
      <c r="A143" s="126"/>
      <c r="B143" s="53">
        <v>75101</v>
      </c>
      <c r="C143" s="183"/>
      <c r="D143" s="82" t="s">
        <v>251</v>
      </c>
      <c r="E143" s="54">
        <f>E144</f>
        <v>0</v>
      </c>
      <c r="F143" s="54">
        <f>SUM(F145:F147)</f>
        <v>0</v>
      </c>
    </row>
    <row r="144" spans="1:6" s="22" customFormat="1" ht="51" hidden="1">
      <c r="A144" s="133"/>
      <c r="B144" s="146"/>
      <c r="C144" s="140" t="s">
        <v>218</v>
      </c>
      <c r="D144" s="57" t="s">
        <v>219</v>
      </c>
      <c r="E144" s="36"/>
      <c r="F144" s="21"/>
    </row>
    <row r="145" spans="1:6" s="22" customFormat="1" ht="17.25" customHeight="1" hidden="1">
      <c r="A145" s="133"/>
      <c r="B145" s="45"/>
      <c r="C145" s="141" t="s">
        <v>148</v>
      </c>
      <c r="D145" s="25" t="s">
        <v>149</v>
      </c>
      <c r="E145" s="26"/>
      <c r="F145" s="26"/>
    </row>
    <row r="146" spans="1:6" s="22" customFormat="1" ht="17.25" customHeight="1" hidden="1">
      <c r="A146" s="133"/>
      <c r="B146" s="45"/>
      <c r="C146" s="141" t="s">
        <v>150</v>
      </c>
      <c r="D146" s="25" t="s">
        <v>151</v>
      </c>
      <c r="E146" s="26"/>
      <c r="F146" s="26"/>
    </row>
    <row r="147" spans="1:6" s="22" customFormat="1" ht="17.25" customHeight="1" hidden="1">
      <c r="A147" s="133"/>
      <c r="B147" s="45"/>
      <c r="C147" s="142" t="s">
        <v>152</v>
      </c>
      <c r="D147" s="25" t="s">
        <v>153</v>
      </c>
      <c r="E147" s="26"/>
      <c r="F147" s="26"/>
    </row>
    <row r="148" spans="1:6" s="16" customFormat="1" ht="24" customHeight="1" hidden="1">
      <c r="A148" s="126"/>
      <c r="B148" s="30">
        <v>75107</v>
      </c>
      <c r="C148" s="920" t="s">
        <v>489</v>
      </c>
      <c r="D148" s="899"/>
      <c r="E148" s="31">
        <f>E149</f>
        <v>0</v>
      </c>
      <c r="F148" s="31">
        <f>SUM(F151:F157)</f>
        <v>0</v>
      </c>
    </row>
    <row r="149" spans="1:6" s="22" customFormat="1" ht="51" hidden="1">
      <c r="A149" s="133"/>
      <c r="B149" s="146"/>
      <c r="C149" s="90" t="s">
        <v>218</v>
      </c>
      <c r="D149" s="179" t="s">
        <v>219</v>
      </c>
      <c r="E149" s="91"/>
      <c r="F149" s="91"/>
    </row>
    <row r="150" spans="1:6" s="16" customFormat="1" ht="33.75" customHeight="1" hidden="1">
      <c r="A150" s="148"/>
      <c r="B150" s="149"/>
      <c r="C150" s="209"/>
      <c r="D150" s="915" t="s">
        <v>363</v>
      </c>
      <c r="E150" s="915"/>
      <c r="F150" s="916"/>
    </row>
    <row r="151" spans="1:6" s="22" customFormat="1" ht="17.25" customHeight="1" hidden="1">
      <c r="A151" s="133"/>
      <c r="B151" s="45"/>
      <c r="C151" s="140" t="s">
        <v>223</v>
      </c>
      <c r="D151" s="20" t="s">
        <v>224</v>
      </c>
      <c r="E151" s="21"/>
      <c r="F151" s="21"/>
    </row>
    <row r="152" spans="1:6" s="22" customFormat="1" ht="17.25" customHeight="1" hidden="1">
      <c r="A152" s="133"/>
      <c r="B152" s="45"/>
      <c r="C152" s="141" t="s">
        <v>148</v>
      </c>
      <c r="D152" s="25" t="s">
        <v>149</v>
      </c>
      <c r="E152" s="26"/>
      <c r="F152" s="26"/>
    </row>
    <row r="153" spans="1:6" s="22" customFormat="1" ht="17.25" customHeight="1" hidden="1">
      <c r="A153" s="133"/>
      <c r="B153" s="45"/>
      <c r="C153" s="141" t="s">
        <v>150</v>
      </c>
      <c r="D153" s="25" t="s">
        <v>151</v>
      </c>
      <c r="E153" s="26"/>
      <c r="F153" s="26"/>
    </row>
    <row r="154" spans="1:6" s="22" customFormat="1" ht="17.25" customHeight="1" hidden="1">
      <c r="A154" s="133"/>
      <c r="B154" s="45"/>
      <c r="C154" s="141" t="s">
        <v>152</v>
      </c>
      <c r="D154" s="25" t="s">
        <v>153</v>
      </c>
      <c r="E154" s="26"/>
      <c r="F154" s="26"/>
    </row>
    <row r="155" spans="1:6" s="22" customFormat="1" ht="17.25" customHeight="1" hidden="1">
      <c r="A155" s="133"/>
      <c r="B155" s="45"/>
      <c r="C155" s="141" t="s">
        <v>154</v>
      </c>
      <c r="D155" s="25" t="s">
        <v>155</v>
      </c>
      <c r="E155" s="26"/>
      <c r="F155" s="26"/>
    </row>
    <row r="156" spans="1:6" s="22" customFormat="1" ht="17.25" customHeight="1" hidden="1">
      <c r="A156" s="133"/>
      <c r="B156" s="45"/>
      <c r="C156" s="141" t="s">
        <v>192</v>
      </c>
      <c r="D156" s="25" t="s">
        <v>193</v>
      </c>
      <c r="E156" s="26"/>
      <c r="F156" s="26"/>
    </row>
    <row r="157" spans="1:6" s="22" customFormat="1" ht="17.25" customHeight="1" hidden="1">
      <c r="A157" s="69"/>
      <c r="B157" s="18"/>
      <c r="C157" s="28" t="s">
        <v>156</v>
      </c>
      <c r="D157" s="25" t="s">
        <v>157</v>
      </c>
      <c r="E157" s="26"/>
      <c r="F157" s="26"/>
    </row>
    <row r="158" spans="1:6" s="16" customFormat="1" ht="24" customHeight="1" hidden="1">
      <c r="A158" s="126"/>
      <c r="B158" s="30">
        <v>75113</v>
      </c>
      <c r="C158" s="920" t="s">
        <v>533</v>
      </c>
      <c r="D158" s="899"/>
      <c r="E158" s="31">
        <f>E159</f>
        <v>0</v>
      </c>
      <c r="F158" s="31">
        <f>SUM(F161:F167)</f>
        <v>0</v>
      </c>
    </row>
    <row r="159" spans="1:6" s="22" customFormat="1" ht="51" hidden="1">
      <c r="A159" s="133"/>
      <c r="B159" s="146"/>
      <c r="C159" s="90" t="s">
        <v>218</v>
      </c>
      <c r="D159" s="179" t="s">
        <v>219</v>
      </c>
      <c r="E159" s="91"/>
      <c r="F159" s="91"/>
    </row>
    <row r="160" spans="1:6" s="16" customFormat="1" ht="33.75" customHeight="1" hidden="1">
      <c r="A160" s="148"/>
      <c r="B160" s="149"/>
      <c r="C160" s="209"/>
      <c r="D160" s="915" t="s">
        <v>363</v>
      </c>
      <c r="E160" s="915"/>
      <c r="F160" s="916"/>
    </row>
    <row r="161" spans="1:6" s="22" customFormat="1" ht="17.25" customHeight="1" hidden="1">
      <c r="A161" s="133"/>
      <c r="B161" s="45"/>
      <c r="C161" s="140" t="s">
        <v>223</v>
      </c>
      <c r="D161" s="20" t="s">
        <v>224</v>
      </c>
      <c r="E161" s="21"/>
      <c r="F161" s="21"/>
    </row>
    <row r="162" spans="1:6" s="22" customFormat="1" ht="17.25" customHeight="1" hidden="1">
      <c r="A162" s="133"/>
      <c r="B162" s="45"/>
      <c r="C162" s="141" t="s">
        <v>148</v>
      </c>
      <c r="D162" s="25" t="s">
        <v>149</v>
      </c>
      <c r="E162" s="26"/>
      <c r="F162" s="26"/>
    </row>
    <row r="163" spans="1:6" s="22" customFormat="1" ht="17.25" customHeight="1" hidden="1">
      <c r="A163" s="133"/>
      <c r="B163" s="45"/>
      <c r="C163" s="141" t="s">
        <v>150</v>
      </c>
      <c r="D163" s="25" t="s">
        <v>151</v>
      </c>
      <c r="E163" s="26"/>
      <c r="F163" s="26"/>
    </row>
    <row r="164" spans="1:6" s="22" customFormat="1" ht="17.25" customHeight="1" hidden="1">
      <c r="A164" s="133"/>
      <c r="B164" s="45"/>
      <c r="C164" s="141" t="s">
        <v>152</v>
      </c>
      <c r="D164" s="25" t="s">
        <v>153</v>
      </c>
      <c r="E164" s="26"/>
      <c r="F164" s="26"/>
    </row>
    <row r="165" spans="1:6" s="22" customFormat="1" ht="17.25" customHeight="1" hidden="1">
      <c r="A165" s="133"/>
      <c r="B165" s="45"/>
      <c r="C165" s="141" t="s">
        <v>154</v>
      </c>
      <c r="D165" s="25" t="s">
        <v>155</v>
      </c>
      <c r="E165" s="26"/>
      <c r="F165" s="26"/>
    </row>
    <row r="166" spans="1:6" s="22" customFormat="1" ht="17.25" customHeight="1" hidden="1">
      <c r="A166" s="133"/>
      <c r="B166" s="45"/>
      <c r="C166" s="141" t="s">
        <v>192</v>
      </c>
      <c r="D166" s="25" t="s">
        <v>193</v>
      </c>
      <c r="E166" s="26"/>
      <c r="F166" s="26"/>
    </row>
    <row r="167" spans="1:6" s="22" customFormat="1" ht="17.25" customHeight="1" hidden="1" thickBot="1">
      <c r="A167" s="69"/>
      <c r="B167" s="18"/>
      <c r="C167" s="28" t="s">
        <v>156</v>
      </c>
      <c r="D167" s="25" t="s">
        <v>157</v>
      </c>
      <c r="E167" s="26"/>
      <c r="F167" s="26"/>
    </row>
    <row r="168" spans="1:6" s="11" customFormat="1" ht="23.25" customHeight="1" hidden="1" thickBot="1">
      <c r="A168" s="72">
        <v>752</v>
      </c>
      <c r="B168" s="52"/>
      <c r="C168" s="9"/>
      <c r="D168" s="70" t="s">
        <v>252</v>
      </c>
      <c r="E168" s="10">
        <f>E169</f>
        <v>0</v>
      </c>
      <c r="F168" s="10">
        <f>F169</f>
        <v>0</v>
      </c>
    </row>
    <row r="169" spans="1:6" s="16" customFormat="1" ht="23.25" customHeight="1" hidden="1">
      <c r="A169" s="51"/>
      <c r="B169" s="73">
        <v>75212</v>
      </c>
      <c r="C169" s="73"/>
      <c r="D169" s="74" t="s">
        <v>253</v>
      </c>
      <c r="E169" s="75">
        <f>SUM(E170:E174)-E172</f>
        <v>0</v>
      </c>
      <c r="F169" s="75">
        <f>SUM(F170:F174)-F172</f>
        <v>0</v>
      </c>
    </row>
    <row r="170" spans="1:6" s="22" customFormat="1" ht="51" hidden="1">
      <c r="A170" s="39"/>
      <c r="B170" s="76"/>
      <c r="C170" s="66" t="s">
        <v>218</v>
      </c>
      <c r="D170" s="77" t="s">
        <v>219</v>
      </c>
      <c r="E170" s="68"/>
      <c r="F170" s="68"/>
    </row>
    <row r="171" spans="1:6" s="22" customFormat="1" ht="12.75" customHeight="1" hidden="1">
      <c r="A171" s="44"/>
      <c r="B171" s="45"/>
      <c r="C171" s="46"/>
      <c r="D171" s="47"/>
      <c r="E171" s="48"/>
      <c r="F171" s="48"/>
    </row>
    <row r="172" spans="1:6" s="6" customFormat="1" ht="7.5" customHeight="1" hidden="1">
      <c r="A172" s="49">
        <v>1</v>
      </c>
      <c r="B172" s="49">
        <v>2</v>
      </c>
      <c r="C172" s="49">
        <v>3</v>
      </c>
      <c r="D172" s="49">
        <v>4</v>
      </c>
      <c r="E172" s="49">
        <v>5</v>
      </c>
      <c r="F172" s="49">
        <v>6</v>
      </c>
    </row>
    <row r="173" spans="1:6" s="22" customFormat="1" ht="38.25" hidden="1">
      <c r="A173" s="78"/>
      <c r="B173" s="79"/>
      <c r="C173" s="41" t="s">
        <v>199</v>
      </c>
      <c r="D173" s="42" t="s">
        <v>200</v>
      </c>
      <c r="E173" s="43"/>
      <c r="F173" s="43"/>
    </row>
    <row r="174" spans="1:6" s="22" customFormat="1" ht="16.5" customHeight="1" hidden="1" thickBot="1">
      <c r="A174" s="69"/>
      <c r="B174" s="80"/>
      <c r="C174" s="37" t="s">
        <v>156</v>
      </c>
      <c r="D174" s="38" t="s">
        <v>157</v>
      </c>
      <c r="E174" s="21"/>
      <c r="F174" s="21"/>
    </row>
    <row r="175" spans="1:6" s="11" customFormat="1" ht="29.25" customHeight="1" hidden="1" thickBot="1">
      <c r="A175" s="231">
        <v>754</v>
      </c>
      <c r="B175" s="898" t="s">
        <v>254</v>
      </c>
      <c r="C175" s="893"/>
      <c r="D175" s="886"/>
      <c r="E175" s="10">
        <f>E178</f>
        <v>0</v>
      </c>
      <c r="F175" s="135">
        <f>F191+F176+F178+F197</f>
        <v>0</v>
      </c>
    </row>
    <row r="176" spans="1:6" s="16" customFormat="1" ht="21" customHeight="1" hidden="1">
      <c r="A176" s="126"/>
      <c r="B176" s="123">
        <v>75403</v>
      </c>
      <c r="C176" s="183"/>
      <c r="D176" s="82" t="s">
        <v>255</v>
      </c>
      <c r="E176" s="54">
        <f>E177</f>
        <v>0</v>
      </c>
      <c r="F176" s="54">
        <f>F177</f>
        <v>0</v>
      </c>
    </row>
    <row r="177" spans="1:6" s="22" customFormat="1" ht="21.75" customHeight="1" hidden="1">
      <c r="A177" s="133"/>
      <c r="B177" s="146"/>
      <c r="C177" s="137" t="s">
        <v>154</v>
      </c>
      <c r="D177" s="38" t="s">
        <v>155</v>
      </c>
      <c r="E177" s="21"/>
      <c r="F177" s="21"/>
    </row>
    <row r="178" spans="1:6" s="16" customFormat="1" ht="18.75" customHeight="1" hidden="1">
      <c r="A178" s="126"/>
      <c r="B178" s="30">
        <v>75412</v>
      </c>
      <c r="C178" s="909" t="s">
        <v>256</v>
      </c>
      <c r="D178" s="899"/>
      <c r="E178" s="31">
        <f>E179</f>
        <v>0</v>
      </c>
      <c r="F178" s="31">
        <f>F179</f>
        <v>0</v>
      </c>
    </row>
    <row r="179" spans="1:6" s="22" customFormat="1" ht="38.25" hidden="1">
      <c r="A179" s="133"/>
      <c r="B179" s="143"/>
      <c r="C179" s="158" t="s">
        <v>534</v>
      </c>
      <c r="D179" s="156" t="s">
        <v>535</v>
      </c>
      <c r="E179" s="43"/>
      <c r="F179" s="43"/>
    </row>
    <row r="180" spans="1:6" s="22" customFormat="1" ht="16.5" customHeight="1" hidden="1">
      <c r="A180" s="133"/>
      <c r="B180" s="45"/>
      <c r="C180" s="140" t="s">
        <v>223</v>
      </c>
      <c r="D180" s="20" t="s">
        <v>224</v>
      </c>
      <c r="E180" s="21"/>
      <c r="F180" s="21"/>
    </row>
    <row r="181" spans="1:6" s="22" customFormat="1" ht="16.5" customHeight="1" hidden="1">
      <c r="A181" s="133"/>
      <c r="B181" s="45"/>
      <c r="C181" s="141" t="s">
        <v>148</v>
      </c>
      <c r="D181" s="25" t="s">
        <v>149</v>
      </c>
      <c r="E181" s="26"/>
      <c r="F181" s="26"/>
    </row>
    <row r="182" spans="1:6" s="22" customFormat="1" ht="16.5" customHeight="1" hidden="1">
      <c r="A182" s="133"/>
      <c r="B182" s="45"/>
      <c r="C182" s="141" t="s">
        <v>152</v>
      </c>
      <c r="D182" s="25" t="s">
        <v>153</v>
      </c>
      <c r="E182" s="26"/>
      <c r="F182" s="26"/>
    </row>
    <row r="183" spans="1:6" s="22" customFormat="1" ht="16.5" customHeight="1" hidden="1">
      <c r="A183" s="133"/>
      <c r="B183" s="45"/>
      <c r="C183" s="141" t="s">
        <v>154</v>
      </c>
      <c r="D183" s="25" t="s">
        <v>155</v>
      </c>
      <c r="E183" s="26"/>
      <c r="F183" s="26"/>
    </row>
    <row r="184" spans="1:6" s="22" customFormat="1" ht="16.5" customHeight="1" hidden="1">
      <c r="A184" s="133"/>
      <c r="B184" s="45"/>
      <c r="C184" s="141" t="s">
        <v>225</v>
      </c>
      <c r="D184" s="25" t="s">
        <v>226</v>
      </c>
      <c r="E184" s="26"/>
      <c r="F184" s="26"/>
    </row>
    <row r="185" spans="1:6" s="22" customFormat="1" ht="16.5" customHeight="1" hidden="1">
      <c r="A185" s="133"/>
      <c r="B185" s="45"/>
      <c r="C185" s="141" t="s">
        <v>192</v>
      </c>
      <c r="D185" s="25" t="s">
        <v>193</v>
      </c>
      <c r="E185" s="26"/>
      <c r="F185" s="26"/>
    </row>
    <row r="186" spans="1:6" s="22" customFormat="1" ht="16.5" customHeight="1" hidden="1">
      <c r="A186" s="133"/>
      <c r="B186" s="45"/>
      <c r="C186" s="141" t="s">
        <v>201</v>
      </c>
      <c r="D186" s="25" t="s">
        <v>202</v>
      </c>
      <c r="E186" s="26"/>
      <c r="F186" s="26"/>
    </row>
    <row r="187" spans="1:6" s="22" customFormat="1" ht="16.5" customHeight="1" hidden="1">
      <c r="A187" s="133"/>
      <c r="B187" s="45"/>
      <c r="C187" s="141" t="s">
        <v>156</v>
      </c>
      <c r="D187" s="25" t="s">
        <v>157</v>
      </c>
      <c r="E187" s="26"/>
      <c r="F187" s="26"/>
    </row>
    <row r="188" spans="1:6" s="22" customFormat="1" ht="16.5" customHeight="1" hidden="1">
      <c r="A188" s="133"/>
      <c r="B188" s="45"/>
      <c r="C188" s="141" t="s">
        <v>227</v>
      </c>
      <c r="D188" s="25" t="s">
        <v>228</v>
      </c>
      <c r="E188" s="26"/>
      <c r="F188" s="26"/>
    </row>
    <row r="189" spans="1:6" s="22" customFormat="1" ht="16.5" customHeight="1" hidden="1">
      <c r="A189" s="133"/>
      <c r="B189" s="45"/>
      <c r="C189" s="141" t="s">
        <v>196</v>
      </c>
      <c r="D189" s="25" t="s">
        <v>197</v>
      </c>
      <c r="E189" s="26"/>
      <c r="F189" s="26"/>
    </row>
    <row r="190" spans="1:6" s="22" customFormat="1" ht="12.75" hidden="1">
      <c r="A190" s="133"/>
      <c r="B190" s="45"/>
      <c r="C190" s="142" t="s">
        <v>246</v>
      </c>
      <c r="D190" s="33" t="s">
        <v>247</v>
      </c>
      <c r="E190" s="26"/>
      <c r="F190" s="26"/>
    </row>
    <row r="191" spans="1:6" s="16" customFormat="1" ht="21" customHeight="1" hidden="1">
      <c r="A191" s="126"/>
      <c r="B191" s="123">
        <v>75414</v>
      </c>
      <c r="C191" s="130"/>
      <c r="D191" s="81" t="s">
        <v>257</v>
      </c>
      <c r="E191" s="31">
        <f>E192</f>
        <v>0</v>
      </c>
      <c r="F191" s="31">
        <f>SUM(F193:F196)</f>
        <v>0</v>
      </c>
    </row>
    <row r="192" spans="1:6" s="22" customFormat="1" ht="51" hidden="1">
      <c r="A192" s="133"/>
      <c r="B192" s="146"/>
      <c r="C192" s="140" t="s">
        <v>218</v>
      </c>
      <c r="D192" s="57" t="s">
        <v>219</v>
      </c>
      <c r="E192" s="36"/>
      <c r="F192" s="21"/>
    </row>
    <row r="193" spans="1:6" s="22" customFormat="1" ht="19.5" customHeight="1" hidden="1">
      <c r="A193" s="133"/>
      <c r="B193" s="146"/>
      <c r="C193" s="141" t="s">
        <v>154</v>
      </c>
      <c r="D193" s="35" t="s">
        <v>155</v>
      </c>
      <c r="E193" s="34"/>
      <c r="F193" s="26"/>
    </row>
    <row r="194" spans="1:6" s="22" customFormat="1" ht="19.5" customHeight="1" hidden="1">
      <c r="A194" s="133"/>
      <c r="B194" s="146"/>
      <c r="C194" s="141" t="s">
        <v>156</v>
      </c>
      <c r="D194" s="35" t="s">
        <v>157</v>
      </c>
      <c r="E194" s="34"/>
      <c r="F194" s="26"/>
    </row>
    <row r="195" spans="1:6" s="22" customFormat="1" ht="25.5" hidden="1">
      <c r="A195" s="133"/>
      <c r="B195" s="146"/>
      <c r="C195" s="141" t="s">
        <v>240</v>
      </c>
      <c r="D195" s="35" t="s">
        <v>241</v>
      </c>
      <c r="E195" s="34"/>
      <c r="F195" s="26"/>
    </row>
    <row r="196" spans="1:6" s="22" customFormat="1" ht="25.5" hidden="1">
      <c r="A196" s="133"/>
      <c r="B196" s="146"/>
      <c r="C196" s="142" t="s">
        <v>242</v>
      </c>
      <c r="D196" s="33" t="s">
        <v>243</v>
      </c>
      <c r="E196" s="26"/>
      <c r="F196" s="26"/>
    </row>
    <row r="197" spans="1:6" s="16" customFormat="1" ht="21" customHeight="1" hidden="1">
      <c r="A197" s="126"/>
      <c r="B197" s="30">
        <v>75421</v>
      </c>
      <c r="C197" s="909" t="s">
        <v>179</v>
      </c>
      <c r="D197" s="899"/>
      <c r="E197" s="31">
        <f>E198</f>
        <v>0</v>
      </c>
      <c r="F197" s="31">
        <f>F198</f>
        <v>0</v>
      </c>
    </row>
    <row r="198" spans="1:6" s="22" customFormat="1" ht="19.5" customHeight="1" hidden="1" thickBot="1">
      <c r="A198" s="133"/>
      <c r="B198" s="146"/>
      <c r="C198" s="527" t="s">
        <v>154</v>
      </c>
      <c r="D198" s="38" t="s">
        <v>155</v>
      </c>
      <c r="E198" s="21"/>
      <c r="F198" s="21"/>
    </row>
    <row r="199" spans="1:6" s="11" customFormat="1" ht="61.5" customHeight="1" hidden="1" thickBot="1">
      <c r="A199" s="231">
        <v>756</v>
      </c>
      <c r="B199" s="898" t="s">
        <v>258</v>
      </c>
      <c r="C199" s="893"/>
      <c r="D199" s="886"/>
      <c r="E199" s="10">
        <f>E221</f>
        <v>0</v>
      </c>
      <c r="F199" s="135">
        <f>F200+F202+F210+F221+F229+F232</f>
        <v>0</v>
      </c>
    </row>
    <row r="200" spans="1:6" s="16" customFormat="1" ht="24.75" customHeight="1" hidden="1">
      <c r="A200" s="126"/>
      <c r="B200" s="53">
        <v>75601</v>
      </c>
      <c r="C200" s="875" t="s">
        <v>536</v>
      </c>
      <c r="D200" s="876"/>
      <c r="E200" s="54"/>
      <c r="F200" s="54">
        <f>F201</f>
        <v>0</v>
      </c>
    </row>
    <row r="201" spans="1:6" s="22" customFormat="1" ht="25.5" hidden="1">
      <c r="A201" s="133"/>
      <c r="B201" s="146"/>
      <c r="C201" s="90" t="s">
        <v>537</v>
      </c>
      <c r="D201" s="38" t="s">
        <v>538</v>
      </c>
      <c r="E201" s="21"/>
      <c r="F201" s="21"/>
    </row>
    <row r="202" spans="1:6" s="16" customFormat="1" ht="41.25" customHeight="1" hidden="1">
      <c r="A202" s="126"/>
      <c r="B202" s="30">
        <v>75615</v>
      </c>
      <c r="C202" s="909" t="s">
        <v>539</v>
      </c>
      <c r="D202" s="899"/>
      <c r="E202" s="31"/>
      <c r="F202" s="31">
        <f>SUM(F203:F209)</f>
        <v>0</v>
      </c>
    </row>
    <row r="203" spans="1:6" s="22" customFormat="1" ht="17.25" customHeight="1" hidden="1">
      <c r="A203" s="133"/>
      <c r="B203" s="146"/>
      <c r="C203" s="519" t="s">
        <v>540</v>
      </c>
      <c r="D203" s="20" t="s">
        <v>541</v>
      </c>
      <c r="E203" s="21"/>
      <c r="F203" s="21"/>
    </row>
    <row r="204" spans="1:6" s="22" customFormat="1" ht="17.25" customHeight="1" hidden="1">
      <c r="A204" s="133"/>
      <c r="B204" s="146"/>
      <c r="C204" s="24" t="s">
        <v>542</v>
      </c>
      <c r="D204" s="59" t="s">
        <v>543</v>
      </c>
      <c r="E204" s="34"/>
      <c r="F204" s="34"/>
    </row>
    <row r="205" spans="1:6" s="22" customFormat="1" ht="17.25" customHeight="1" hidden="1">
      <c r="A205" s="133"/>
      <c r="B205" s="146"/>
      <c r="C205" s="19" t="s">
        <v>544</v>
      </c>
      <c r="D205" s="20" t="s">
        <v>545</v>
      </c>
      <c r="E205" s="21"/>
      <c r="F205" s="21"/>
    </row>
    <row r="206" spans="1:6" s="22" customFormat="1" ht="17.25" customHeight="1" hidden="1">
      <c r="A206" s="133"/>
      <c r="B206" s="146"/>
      <c r="C206" s="24" t="s">
        <v>546</v>
      </c>
      <c r="D206" s="59" t="s">
        <v>547</v>
      </c>
      <c r="E206" s="26"/>
      <c r="F206" s="26"/>
    </row>
    <row r="207" spans="1:6" s="22" customFormat="1" ht="17.25" customHeight="1" hidden="1">
      <c r="A207" s="133"/>
      <c r="B207" s="146"/>
      <c r="C207" s="24" t="s">
        <v>548</v>
      </c>
      <c r="D207" s="59" t="s">
        <v>549</v>
      </c>
      <c r="E207" s="34"/>
      <c r="F207" s="34"/>
    </row>
    <row r="208" spans="1:6" s="22" customFormat="1" ht="17.25" customHeight="1" hidden="1">
      <c r="A208" s="133"/>
      <c r="B208" s="146"/>
      <c r="C208" s="19" t="s">
        <v>207</v>
      </c>
      <c r="D208" s="58" t="s">
        <v>208</v>
      </c>
      <c r="E208" s="21"/>
      <c r="F208" s="21"/>
    </row>
    <row r="209" spans="1:6" s="22" customFormat="1" ht="15" customHeight="1" hidden="1">
      <c r="A209" s="218"/>
      <c r="B209" s="257"/>
      <c r="C209" s="66" t="s">
        <v>550</v>
      </c>
      <c r="D209" s="528" t="s">
        <v>551</v>
      </c>
      <c r="E209" s="68"/>
      <c r="F209" s="68"/>
    </row>
    <row r="210" spans="1:6" s="16" customFormat="1" ht="44.25" customHeight="1" hidden="1">
      <c r="A210" s="126"/>
      <c r="B210" s="30">
        <v>75616</v>
      </c>
      <c r="C210" s="926" t="s">
        <v>552</v>
      </c>
      <c r="D210" s="927"/>
      <c r="E210" s="31"/>
      <c r="F210" s="31">
        <f>F211+F212+F214+F220</f>
        <v>0</v>
      </c>
    </row>
    <row r="211" spans="1:6" s="22" customFormat="1" ht="16.5" customHeight="1" hidden="1">
      <c r="A211" s="218"/>
      <c r="B211" s="257"/>
      <c r="C211" s="90" t="s">
        <v>540</v>
      </c>
      <c r="D211" s="192" t="s">
        <v>541</v>
      </c>
      <c r="E211" s="43"/>
      <c r="F211" s="43"/>
    </row>
    <row r="212" spans="1:6" s="22" customFormat="1" ht="16.5" customHeight="1" hidden="1">
      <c r="A212" s="133"/>
      <c r="B212" s="146"/>
      <c r="C212" s="19" t="s">
        <v>542</v>
      </c>
      <c r="D212" s="58" t="s">
        <v>543</v>
      </c>
      <c r="E212" s="21"/>
      <c r="F212" s="21"/>
    </row>
    <row r="213" spans="1:6" s="22" customFormat="1" ht="16.5" customHeight="1" hidden="1">
      <c r="A213" s="133"/>
      <c r="B213" s="146"/>
      <c r="C213" s="24" t="s">
        <v>544</v>
      </c>
      <c r="D213" s="25" t="s">
        <v>545</v>
      </c>
      <c r="E213" s="26"/>
      <c r="F213" s="26"/>
    </row>
    <row r="214" spans="1:6" s="22" customFormat="1" ht="16.5" customHeight="1" hidden="1">
      <c r="A214" s="133"/>
      <c r="B214" s="146"/>
      <c r="C214" s="24" t="s">
        <v>546</v>
      </c>
      <c r="D214" s="59" t="s">
        <v>547</v>
      </c>
      <c r="E214" s="26"/>
      <c r="F214" s="26"/>
    </row>
    <row r="215" spans="1:6" s="22" customFormat="1" ht="16.5" customHeight="1" hidden="1">
      <c r="A215" s="133"/>
      <c r="B215" s="146"/>
      <c r="C215" s="24" t="s">
        <v>553</v>
      </c>
      <c r="D215" s="59" t="s">
        <v>554</v>
      </c>
      <c r="E215" s="26"/>
      <c r="F215" s="26"/>
    </row>
    <row r="216" spans="1:6" s="22" customFormat="1" ht="16.5" customHeight="1" hidden="1">
      <c r="A216" s="133"/>
      <c r="B216" s="146"/>
      <c r="C216" s="24" t="s">
        <v>555</v>
      </c>
      <c r="D216" s="59" t="s">
        <v>556</v>
      </c>
      <c r="E216" s="26"/>
      <c r="F216" s="26"/>
    </row>
    <row r="217" spans="1:6" s="22" customFormat="1" ht="25.5" hidden="1">
      <c r="A217" s="133"/>
      <c r="B217" s="146"/>
      <c r="C217" s="19" t="s">
        <v>557</v>
      </c>
      <c r="D217" s="57" t="s">
        <v>558</v>
      </c>
      <c r="E217" s="26"/>
      <c r="F217" s="26"/>
    </row>
    <row r="218" spans="1:6" s="22" customFormat="1" ht="15.75" customHeight="1" hidden="1">
      <c r="A218" s="133"/>
      <c r="B218" s="146"/>
      <c r="C218" s="24" t="s">
        <v>548</v>
      </c>
      <c r="D218" s="59" t="s">
        <v>549</v>
      </c>
      <c r="E218" s="26"/>
      <c r="F218" s="26"/>
    </row>
    <row r="219" spans="1:6" s="22" customFormat="1" ht="15.75" customHeight="1" hidden="1">
      <c r="A219" s="133"/>
      <c r="B219" s="146"/>
      <c r="C219" s="24" t="s">
        <v>207</v>
      </c>
      <c r="D219" s="59" t="s">
        <v>208</v>
      </c>
      <c r="E219" s="26"/>
      <c r="F219" s="26"/>
    </row>
    <row r="220" spans="1:6" s="22" customFormat="1" ht="16.5" customHeight="1" hidden="1">
      <c r="A220" s="218"/>
      <c r="B220" s="257"/>
      <c r="C220" s="66" t="s">
        <v>550</v>
      </c>
      <c r="D220" s="528" t="s">
        <v>551</v>
      </c>
      <c r="E220" s="68"/>
      <c r="F220" s="68"/>
    </row>
    <row r="221" spans="1:6" s="16" customFormat="1" ht="29.25" customHeight="1" hidden="1">
      <c r="A221" s="529"/>
      <c r="B221" s="30">
        <v>75618</v>
      </c>
      <c r="C221" s="909" t="s">
        <v>559</v>
      </c>
      <c r="D221" s="899"/>
      <c r="E221" s="31">
        <f>E228</f>
        <v>0</v>
      </c>
      <c r="F221" s="31">
        <f>SUM(F226:F228)</f>
        <v>0</v>
      </c>
    </row>
    <row r="222" spans="1:6" ht="6.75" customHeight="1" hidden="1" thickBot="1">
      <c r="A222" s="3"/>
      <c r="B222" s="3"/>
      <c r="C222" s="3"/>
      <c r="D222" s="3"/>
      <c r="E222" s="614"/>
      <c r="F222" s="3"/>
    </row>
    <row r="223" spans="1:6" s="4" customFormat="1" ht="21.75" customHeight="1" hidden="1">
      <c r="A223" s="877" t="s">
        <v>136</v>
      </c>
      <c r="B223" s="911" t="s">
        <v>137</v>
      </c>
      <c r="C223" s="911" t="s">
        <v>138</v>
      </c>
      <c r="D223" s="911" t="s">
        <v>139</v>
      </c>
      <c r="E223" s="894" t="s">
        <v>358</v>
      </c>
      <c r="F223" s="896" t="s">
        <v>518</v>
      </c>
    </row>
    <row r="224" spans="1:6" s="4" customFormat="1" ht="6.75" customHeight="1" hidden="1" thickBot="1">
      <c r="A224" s="910"/>
      <c r="B224" s="897"/>
      <c r="C224" s="897"/>
      <c r="D224" s="897"/>
      <c r="E224" s="895"/>
      <c r="F224" s="897"/>
    </row>
    <row r="225" spans="1:6" s="6" customFormat="1" ht="7.5" customHeight="1" hidden="1">
      <c r="A225" s="281">
        <v>1</v>
      </c>
      <c r="B225" s="281">
        <v>2</v>
      </c>
      <c r="C225" s="281">
        <v>3</v>
      </c>
      <c r="D225" s="281">
        <v>4</v>
      </c>
      <c r="E225" s="615">
        <v>5</v>
      </c>
      <c r="F225" s="281">
        <v>6</v>
      </c>
    </row>
    <row r="226" spans="1:6" s="22" customFormat="1" ht="15.75" customHeight="1" hidden="1">
      <c r="A226" s="133"/>
      <c r="B226" s="146"/>
      <c r="C226" s="530" t="s">
        <v>560</v>
      </c>
      <c r="D226" s="531" t="s">
        <v>561</v>
      </c>
      <c r="E226" s="21"/>
      <c r="F226" s="21"/>
    </row>
    <row r="227" spans="1:6" s="22" customFormat="1" ht="15.75" customHeight="1" hidden="1">
      <c r="A227" s="133"/>
      <c r="B227" s="146"/>
      <c r="C227" s="24" t="s">
        <v>562</v>
      </c>
      <c r="D227" s="35" t="s">
        <v>563</v>
      </c>
      <c r="E227" s="34"/>
      <c r="F227" s="34"/>
    </row>
    <row r="228" spans="1:6" s="22" customFormat="1" ht="24.75" customHeight="1" hidden="1">
      <c r="A228" s="218"/>
      <c r="B228" s="257"/>
      <c r="C228" s="114" t="s">
        <v>564</v>
      </c>
      <c r="D228" s="532" t="s">
        <v>565</v>
      </c>
      <c r="E228" s="43"/>
      <c r="F228" s="43"/>
    </row>
    <row r="229" spans="1:6" s="16" customFormat="1" ht="18.75" customHeight="1" hidden="1">
      <c r="A229" s="126"/>
      <c r="B229" s="30">
        <v>75621</v>
      </c>
      <c r="C229" s="920" t="s">
        <v>566</v>
      </c>
      <c r="D229" s="899"/>
      <c r="E229" s="31">
        <f>SUM(E230:E231)</f>
        <v>0</v>
      </c>
      <c r="F229" s="31">
        <f>SUM(F230:F231)</f>
        <v>0</v>
      </c>
    </row>
    <row r="230" spans="1:6" s="22" customFormat="1" ht="16.5" customHeight="1" hidden="1">
      <c r="A230" s="133"/>
      <c r="B230" s="146"/>
      <c r="C230" s="530" t="s">
        <v>567</v>
      </c>
      <c r="D230" s="534" t="s">
        <v>568</v>
      </c>
      <c r="E230" s="36"/>
      <c r="F230" s="21"/>
    </row>
    <row r="231" spans="1:6" s="22" customFormat="1" ht="16.5" customHeight="1" hidden="1">
      <c r="A231" s="133"/>
      <c r="B231" s="146"/>
      <c r="C231" s="535" t="s">
        <v>569</v>
      </c>
      <c r="D231" s="67" t="s">
        <v>570</v>
      </c>
      <c r="E231" s="26"/>
      <c r="F231" s="26"/>
    </row>
    <row r="232" spans="1:6" s="16" customFormat="1" ht="33" customHeight="1" hidden="1">
      <c r="A232" s="126"/>
      <c r="B232" s="30">
        <v>75647</v>
      </c>
      <c r="C232" s="909" t="s">
        <v>259</v>
      </c>
      <c r="D232" s="899"/>
      <c r="E232" s="31">
        <f>SUM(E233:E238)</f>
        <v>0</v>
      </c>
      <c r="F232" s="31">
        <f>SUM(F233:F238)</f>
        <v>0</v>
      </c>
    </row>
    <row r="233" spans="1:6" s="22" customFormat="1" ht="17.25" customHeight="1" hidden="1">
      <c r="A233" s="133"/>
      <c r="B233" s="146"/>
      <c r="C233" s="519" t="s">
        <v>260</v>
      </c>
      <c r="D233" s="58" t="s">
        <v>261</v>
      </c>
      <c r="E233" s="36"/>
      <c r="F233" s="21"/>
    </row>
    <row r="234" spans="1:6" s="22" customFormat="1" ht="17.25" customHeight="1" hidden="1">
      <c r="A234" s="133"/>
      <c r="B234" s="146"/>
      <c r="C234" s="24" t="s">
        <v>148</v>
      </c>
      <c r="D234" s="59" t="s">
        <v>262</v>
      </c>
      <c r="E234" s="34"/>
      <c r="F234" s="26"/>
    </row>
    <row r="235" spans="1:6" s="22" customFormat="1" ht="17.25" customHeight="1" hidden="1">
      <c r="A235" s="133"/>
      <c r="B235" s="146"/>
      <c r="C235" s="24" t="s">
        <v>150</v>
      </c>
      <c r="D235" s="59" t="s">
        <v>151</v>
      </c>
      <c r="E235" s="34"/>
      <c r="F235" s="26"/>
    </row>
    <row r="236" spans="1:6" s="22" customFormat="1" ht="17.25" customHeight="1" hidden="1">
      <c r="A236" s="133"/>
      <c r="B236" s="146"/>
      <c r="C236" s="24" t="s">
        <v>152</v>
      </c>
      <c r="D236" s="59" t="s">
        <v>153</v>
      </c>
      <c r="E236" s="34"/>
      <c r="F236" s="26"/>
    </row>
    <row r="237" spans="1:6" s="22" customFormat="1" ht="17.25" customHeight="1" hidden="1">
      <c r="A237" s="133"/>
      <c r="B237" s="146"/>
      <c r="C237" s="24" t="s">
        <v>154</v>
      </c>
      <c r="D237" s="59" t="s">
        <v>155</v>
      </c>
      <c r="E237" s="34"/>
      <c r="F237" s="26"/>
    </row>
    <row r="238" spans="1:6" s="22" customFormat="1" ht="17.25" customHeight="1" hidden="1" thickBot="1">
      <c r="A238" s="133"/>
      <c r="B238" s="146"/>
      <c r="C238" s="66" t="s">
        <v>156</v>
      </c>
      <c r="D238" s="25" t="s">
        <v>157</v>
      </c>
      <c r="E238" s="26"/>
      <c r="F238" s="26"/>
    </row>
    <row r="239" spans="1:6" s="22" customFormat="1" ht="19.5" customHeight="1" hidden="1" thickBot="1">
      <c r="A239" s="50">
        <v>757</v>
      </c>
      <c r="B239" s="165"/>
      <c r="C239" s="536"/>
      <c r="D239" s="9" t="s">
        <v>263</v>
      </c>
      <c r="E239" s="10">
        <f>E240</f>
        <v>0</v>
      </c>
      <c r="F239" s="10">
        <f>F240</f>
        <v>0</v>
      </c>
    </row>
    <row r="240" spans="1:6" s="22" customFormat="1" ht="30.75" customHeight="1" hidden="1">
      <c r="A240" s="69"/>
      <c r="B240" s="14">
        <v>75702</v>
      </c>
      <c r="C240" s="85"/>
      <c r="D240" s="86" t="s">
        <v>264</v>
      </c>
      <c r="E240" s="537">
        <f>E242</f>
        <v>0</v>
      </c>
      <c r="F240" s="537">
        <f>SUM(F241:F242)</f>
        <v>0</v>
      </c>
    </row>
    <row r="241" spans="1:6" s="22" customFormat="1" ht="20.25" customHeight="1" hidden="1">
      <c r="A241" s="17"/>
      <c r="B241" s="80"/>
      <c r="C241" s="538" t="s">
        <v>156</v>
      </c>
      <c r="D241" s="87" t="s">
        <v>157</v>
      </c>
      <c r="E241" s="21"/>
      <c r="F241" s="21"/>
    </row>
    <row r="242" spans="1:6" s="22" customFormat="1" ht="42.75" hidden="1">
      <c r="A242" s="39"/>
      <c r="B242" s="539"/>
      <c r="C242" s="540" t="s">
        <v>265</v>
      </c>
      <c r="D242" s="88" t="s">
        <v>266</v>
      </c>
      <c r="E242" s="68"/>
      <c r="F242" s="68"/>
    </row>
    <row r="243" spans="1:6" s="22" customFormat="1" ht="15" customHeight="1" hidden="1">
      <c r="A243" s="44"/>
      <c r="B243" s="45"/>
      <c r="C243" s="46"/>
      <c r="D243" s="47"/>
      <c r="E243" s="48"/>
      <c r="F243" s="48"/>
    </row>
    <row r="244" spans="1:6" s="6" customFormat="1" ht="7.5" customHeight="1" hidden="1" thickBot="1">
      <c r="A244" s="62">
        <v>1</v>
      </c>
      <c r="B244" s="62">
        <v>2</v>
      </c>
      <c r="C244" s="62">
        <v>3</v>
      </c>
      <c r="D244" s="62">
        <v>4</v>
      </c>
      <c r="E244" s="62">
        <v>5</v>
      </c>
      <c r="F244" s="62">
        <v>6</v>
      </c>
    </row>
    <row r="245" spans="1:6" s="22" customFormat="1" ht="19.5" customHeight="1" hidden="1" thickBot="1">
      <c r="A245" s="236">
        <v>758</v>
      </c>
      <c r="B245" s="906" t="s">
        <v>267</v>
      </c>
      <c r="C245" s="907"/>
      <c r="D245" s="908"/>
      <c r="E245" s="10">
        <f>E246+E249+E256+E251</f>
        <v>0</v>
      </c>
      <c r="F245" s="135">
        <f>F246+F249+F256+F251+F254</f>
        <v>0</v>
      </c>
    </row>
    <row r="246" spans="1:6" s="22" customFormat="1" ht="27" customHeight="1" hidden="1">
      <c r="A246" s="133"/>
      <c r="B246" s="14">
        <v>75801</v>
      </c>
      <c r="C246" s="900" t="s">
        <v>571</v>
      </c>
      <c r="D246" s="901"/>
      <c r="E246" s="43">
        <f>E248</f>
        <v>0</v>
      </c>
      <c r="F246" s="43">
        <f>F248</f>
        <v>0</v>
      </c>
    </row>
    <row r="247" spans="1:6" s="16" customFormat="1" ht="15.75" customHeight="1" hidden="1">
      <c r="A247" s="144"/>
      <c r="B247" s="123"/>
      <c r="C247" s="123"/>
      <c r="D247" s="887" t="s">
        <v>526</v>
      </c>
      <c r="E247" s="887"/>
      <c r="F247" s="888"/>
    </row>
    <row r="248" spans="1:6" s="22" customFormat="1" ht="23.25" customHeight="1" hidden="1">
      <c r="A248" s="133"/>
      <c r="B248" s="541"/>
      <c r="C248" s="542" t="s">
        <v>268</v>
      </c>
      <c r="D248" s="543" t="s">
        <v>269</v>
      </c>
      <c r="E248" s="91"/>
      <c r="F248" s="91"/>
    </row>
    <row r="249" spans="1:6" s="22" customFormat="1" ht="14.25" hidden="1">
      <c r="A249" s="133"/>
      <c r="B249" s="130">
        <v>75807</v>
      </c>
      <c r="C249" s="90"/>
      <c r="D249" s="81" t="s">
        <v>572</v>
      </c>
      <c r="E249" s="91">
        <f>E250</f>
        <v>0</v>
      </c>
      <c r="F249" s="91">
        <f>F250</f>
        <v>0</v>
      </c>
    </row>
    <row r="250" spans="1:6" s="22" customFormat="1" ht="20.25" customHeight="1" hidden="1">
      <c r="A250" s="133"/>
      <c r="B250" s="541"/>
      <c r="C250" s="89" t="s">
        <v>268</v>
      </c>
      <c r="D250" s="87" t="s">
        <v>269</v>
      </c>
      <c r="E250" s="21"/>
      <c r="F250" s="21"/>
    </row>
    <row r="251" spans="1:6" s="22" customFormat="1" ht="21" customHeight="1" hidden="1">
      <c r="A251" s="133"/>
      <c r="B251" s="30">
        <v>75814</v>
      </c>
      <c r="C251" s="909" t="s">
        <v>573</v>
      </c>
      <c r="D251" s="899"/>
      <c r="E251" s="91">
        <f>E253</f>
        <v>0</v>
      </c>
      <c r="F251" s="91">
        <f>F253</f>
        <v>0</v>
      </c>
    </row>
    <row r="252" spans="1:6" s="16" customFormat="1" ht="15.75" customHeight="1" hidden="1">
      <c r="A252" s="144"/>
      <c r="B252" s="123"/>
      <c r="C252" s="123"/>
      <c r="D252" s="887" t="s">
        <v>526</v>
      </c>
      <c r="E252" s="887"/>
      <c r="F252" s="888"/>
    </row>
    <row r="253" spans="1:6" s="22" customFormat="1" ht="23.25" customHeight="1" hidden="1">
      <c r="A253" s="133"/>
      <c r="B253" s="541"/>
      <c r="C253" s="542" t="s">
        <v>162</v>
      </c>
      <c r="D253" s="94" t="s">
        <v>163</v>
      </c>
      <c r="E253" s="21"/>
      <c r="F253" s="21"/>
    </row>
    <row r="254" spans="1:6" s="22" customFormat="1" ht="21" customHeight="1" hidden="1">
      <c r="A254" s="133"/>
      <c r="B254" s="130">
        <v>75818</v>
      </c>
      <c r="C254" s="90"/>
      <c r="D254" s="81" t="s">
        <v>270</v>
      </c>
      <c r="E254" s="91">
        <f>E255</f>
        <v>0</v>
      </c>
      <c r="F254" s="91">
        <f>F255</f>
        <v>0</v>
      </c>
    </row>
    <row r="255" spans="1:6" s="22" customFormat="1" ht="20.25" customHeight="1" hidden="1">
      <c r="A255" s="133"/>
      <c r="B255" s="541"/>
      <c r="C255" s="89" t="s">
        <v>271</v>
      </c>
      <c r="D255" s="87" t="s">
        <v>272</v>
      </c>
      <c r="E255" s="21"/>
      <c r="F255" s="21"/>
    </row>
    <row r="256" spans="1:6" s="22" customFormat="1" ht="19.5" customHeight="1" hidden="1">
      <c r="A256" s="133"/>
      <c r="B256" s="130">
        <v>75831</v>
      </c>
      <c r="C256" s="90"/>
      <c r="D256" s="81" t="s">
        <v>273</v>
      </c>
      <c r="E256" s="91">
        <f>E257</f>
        <v>0</v>
      </c>
      <c r="F256" s="91">
        <f>F257</f>
        <v>0</v>
      </c>
    </row>
    <row r="257" spans="1:6" s="22" customFormat="1" ht="20.25" customHeight="1" hidden="1">
      <c r="A257" s="133"/>
      <c r="B257" s="193"/>
      <c r="C257" s="89" t="s">
        <v>268</v>
      </c>
      <c r="D257" s="87" t="s">
        <v>269</v>
      </c>
      <c r="E257" s="21"/>
      <c r="F257" s="21"/>
    </row>
    <row r="258" spans="1:6" s="16" customFormat="1" ht="30.75" customHeight="1" hidden="1" thickBot="1">
      <c r="A258" s="126"/>
      <c r="B258" s="149"/>
      <c r="C258" s="209"/>
      <c r="D258" s="904" t="s">
        <v>574</v>
      </c>
      <c r="E258" s="904"/>
      <c r="F258" s="905"/>
    </row>
    <row r="259" spans="1:6" s="11" customFormat="1" ht="19.5" customHeight="1" hidden="1" thickBot="1">
      <c r="A259" s="229">
        <v>801</v>
      </c>
      <c r="B259" s="906" t="s">
        <v>274</v>
      </c>
      <c r="C259" s="907"/>
      <c r="D259" s="908"/>
      <c r="E259" s="10"/>
      <c r="F259" s="135">
        <f>F260+F284+F302+F304+F323+F337+F339</f>
        <v>0</v>
      </c>
    </row>
    <row r="260" spans="1:6" s="16" customFormat="1" ht="19.5" customHeight="1" hidden="1">
      <c r="A260" s="56"/>
      <c r="B260" s="14">
        <v>80101</v>
      </c>
      <c r="C260" s="889" t="s">
        <v>275</v>
      </c>
      <c r="D260" s="890"/>
      <c r="E260" s="15"/>
      <c r="F260" s="15">
        <f>SUM(F264:F283)</f>
        <v>0</v>
      </c>
    </row>
    <row r="261" spans="1:6" s="22" customFormat="1" ht="25.5" hidden="1">
      <c r="A261" s="133"/>
      <c r="B261" s="146"/>
      <c r="C261" s="90" t="s">
        <v>300</v>
      </c>
      <c r="D261" s="179" t="s">
        <v>301</v>
      </c>
      <c r="E261" s="91"/>
      <c r="F261" s="91"/>
    </row>
    <row r="262" spans="1:6" s="16" customFormat="1" ht="30.75" customHeight="1" hidden="1">
      <c r="A262" s="126"/>
      <c r="B262" s="123"/>
      <c r="C262" s="209"/>
      <c r="D262" s="904" t="s">
        <v>371</v>
      </c>
      <c r="E262" s="904"/>
      <c r="F262" s="905"/>
    </row>
    <row r="263" spans="1:6" s="16" customFormat="1" ht="19.5" customHeight="1" hidden="1">
      <c r="A263" s="56"/>
      <c r="B263" s="93"/>
      <c r="C263" s="544"/>
      <c r="D263" s="545"/>
      <c r="E263" s="119"/>
      <c r="F263" s="119"/>
    </row>
    <row r="264" spans="1:6" s="22" customFormat="1" ht="16.5" customHeight="1" hidden="1">
      <c r="A264" s="17"/>
      <c r="B264" s="18"/>
      <c r="C264" s="19" t="s">
        <v>230</v>
      </c>
      <c r="D264" s="38" t="s">
        <v>231</v>
      </c>
      <c r="E264" s="21"/>
      <c r="F264" s="21"/>
    </row>
    <row r="265" spans="1:6" s="22" customFormat="1" ht="16.5" customHeight="1" hidden="1">
      <c r="A265" s="17"/>
      <c r="B265" s="23"/>
      <c r="C265" s="24" t="s">
        <v>144</v>
      </c>
      <c r="D265" s="25" t="s">
        <v>145</v>
      </c>
      <c r="E265" s="26"/>
      <c r="F265" s="26"/>
    </row>
    <row r="266" spans="1:6" s="22" customFormat="1" ht="16.5" customHeight="1" hidden="1">
      <c r="A266" s="17"/>
      <c r="B266" s="23"/>
      <c r="C266" s="24" t="s">
        <v>146</v>
      </c>
      <c r="D266" s="25" t="s">
        <v>147</v>
      </c>
      <c r="E266" s="26"/>
      <c r="F266" s="26"/>
    </row>
    <row r="267" spans="1:6" s="22" customFormat="1" ht="16.5" customHeight="1" hidden="1">
      <c r="A267" s="17"/>
      <c r="B267" s="23"/>
      <c r="C267" s="24" t="s">
        <v>148</v>
      </c>
      <c r="D267" s="25" t="s">
        <v>149</v>
      </c>
      <c r="E267" s="26"/>
      <c r="F267" s="26"/>
    </row>
    <row r="268" spans="1:6" s="22" customFormat="1" ht="16.5" customHeight="1" hidden="1">
      <c r="A268" s="17"/>
      <c r="B268" s="23"/>
      <c r="C268" s="24" t="s">
        <v>150</v>
      </c>
      <c r="D268" s="25" t="s">
        <v>151</v>
      </c>
      <c r="E268" s="26"/>
      <c r="F268" s="26"/>
    </row>
    <row r="269" spans="1:7" s="22" customFormat="1" ht="16.5" customHeight="1" hidden="1">
      <c r="A269" s="17"/>
      <c r="B269" s="23"/>
      <c r="C269" s="24" t="s">
        <v>152</v>
      </c>
      <c r="D269" s="25" t="s">
        <v>153</v>
      </c>
      <c r="E269" s="26"/>
      <c r="F269" s="26"/>
      <c r="G269" s="92"/>
    </row>
    <row r="270" spans="1:6" s="22" customFormat="1" ht="16.5" customHeight="1" hidden="1">
      <c r="A270" s="17"/>
      <c r="B270" s="23"/>
      <c r="C270" s="24" t="s">
        <v>154</v>
      </c>
      <c r="D270" s="25" t="s">
        <v>155</v>
      </c>
      <c r="E270" s="26"/>
      <c r="F270" s="26"/>
    </row>
    <row r="271" spans="1:6" s="22" customFormat="1" ht="20.25" customHeight="1" hidden="1">
      <c r="A271" s="17"/>
      <c r="B271" s="23"/>
      <c r="C271" s="24" t="s">
        <v>276</v>
      </c>
      <c r="D271" s="33" t="s">
        <v>277</v>
      </c>
      <c r="E271" s="26"/>
      <c r="F271" s="26"/>
    </row>
    <row r="272" spans="1:6" s="22" customFormat="1" ht="16.5" customHeight="1" hidden="1">
      <c r="A272" s="17"/>
      <c r="B272" s="23"/>
      <c r="C272" s="24" t="s">
        <v>192</v>
      </c>
      <c r="D272" s="25" t="s">
        <v>193</v>
      </c>
      <c r="E272" s="26"/>
      <c r="F272" s="26"/>
    </row>
    <row r="273" spans="1:6" s="22" customFormat="1" ht="16.5" customHeight="1" hidden="1">
      <c r="A273" s="17"/>
      <c r="B273" s="23"/>
      <c r="C273" s="24" t="s">
        <v>201</v>
      </c>
      <c r="D273" s="25" t="s">
        <v>202</v>
      </c>
      <c r="E273" s="26"/>
      <c r="F273" s="26"/>
    </row>
    <row r="274" spans="1:6" s="22" customFormat="1" ht="16.5" customHeight="1" hidden="1">
      <c r="A274" s="17"/>
      <c r="B274" s="23"/>
      <c r="C274" s="24" t="s">
        <v>234</v>
      </c>
      <c r="D274" s="25" t="s">
        <v>235</v>
      </c>
      <c r="E274" s="26"/>
      <c r="F274" s="26"/>
    </row>
    <row r="275" spans="1:6" s="22" customFormat="1" ht="16.5" customHeight="1" hidden="1">
      <c r="A275" s="17"/>
      <c r="B275" s="23"/>
      <c r="C275" s="24" t="s">
        <v>156</v>
      </c>
      <c r="D275" s="25" t="s">
        <v>157</v>
      </c>
      <c r="E275" s="26"/>
      <c r="F275" s="26"/>
    </row>
    <row r="276" spans="1:6" s="22" customFormat="1" ht="16.5" customHeight="1" hidden="1">
      <c r="A276" s="17"/>
      <c r="B276" s="23"/>
      <c r="C276" s="24" t="s">
        <v>236</v>
      </c>
      <c r="D276" s="25" t="s">
        <v>237</v>
      </c>
      <c r="E276" s="26"/>
      <c r="F276" s="26"/>
    </row>
    <row r="277" spans="1:6" s="22" customFormat="1" ht="25.5" hidden="1">
      <c r="A277" s="17"/>
      <c r="B277" s="23"/>
      <c r="C277" s="24" t="s">
        <v>240</v>
      </c>
      <c r="D277" s="33" t="s">
        <v>241</v>
      </c>
      <c r="E277" s="26"/>
      <c r="F277" s="26"/>
    </row>
    <row r="278" spans="1:6" s="22" customFormat="1" ht="16.5" customHeight="1" hidden="1">
      <c r="A278" s="17"/>
      <c r="B278" s="23"/>
      <c r="C278" s="24" t="s">
        <v>227</v>
      </c>
      <c r="D278" s="25" t="s">
        <v>228</v>
      </c>
      <c r="E278" s="26"/>
      <c r="F278" s="26"/>
    </row>
    <row r="279" spans="1:6" s="22" customFormat="1" ht="16.5" customHeight="1" hidden="1">
      <c r="A279" s="17"/>
      <c r="B279" s="23"/>
      <c r="C279" s="24" t="s">
        <v>196</v>
      </c>
      <c r="D279" s="25" t="s">
        <v>197</v>
      </c>
      <c r="E279" s="26"/>
      <c r="F279" s="26"/>
    </row>
    <row r="280" spans="1:6" s="22" customFormat="1" ht="16.5" customHeight="1" hidden="1">
      <c r="A280" s="17"/>
      <c r="B280" s="23"/>
      <c r="C280" s="24" t="s">
        <v>158</v>
      </c>
      <c r="D280" s="25" t="s">
        <v>159</v>
      </c>
      <c r="E280" s="26"/>
      <c r="F280" s="26"/>
    </row>
    <row r="281" spans="1:6" s="22" customFormat="1" ht="25.5" hidden="1">
      <c r="A281" s="17"/>
      <c r="B281" s="23"/>
      <c r="C281" s="24" t="s">
        <v>242</v>
      </c>
      <c r="D281" s="33" t="s">
        <v>243</v>
      </c>
      <c r="E281" s="26"/>
      <c r="F281" s="26"/>
    </row>
    <row r="282" spans="1:6" s="22" customFormat="1" ht="25.5" hidden="1">
      <c r="A282" s="17"/>
      <c r="B282" s="23"/>
      <c r="C282" s="24" t="s">
        <v>244</v>
      </c>
      <c r="D282" s="33" t="s">
        <v>245</v>
      </c>
      <c r="E282" s="26"/>
      <c r="F282" s="26"/>
    </row>
    <row r="283" spans="1:6" s="22" customFormat="1" ht="16.5" customHeight="1" hidden="1">
      <c r="A283" s="27"/>
      <c r="B283" s="23"/>
      <c r="C283" s="28" t="s">
        <v>167</v>
      </c>
      <c r="D283" s="25" t="s">
        <v>168</v>
      </c>
      <c r="E283" s="26"/>
      <c r="F283" s="26"/>
    </row>
    <row r="284" spans="1:6" s="16" customFormat="1" ht="14.25" hidden="1">
      <c r="A284" s="56"/>
      <c r="B284" s="30">
        <v>80103</v>
      </c>
      <c r="C284" s="29"/>
      <c r="D284" s="81" t="s">
        <v>278</v>
      </c>
      <c r="E284" s="31">
        <f>SUM(E285:E301)-E290</f>
        <v>0</v>
      </c>
      <c r="F284" s="31">
        <f>SUM(F285:F301)-F290</f>
        <v>0</v>
      </c>
    </row>
    <row r="285" spans="1:6" s="22" customFormat="1" ht="16.5" customHeight="1" hidden="1">
      <c r="A285" s="17"/>
      <c r="B285" s="18"/>
      <c r="C285" s="19" t="s">
        <v>230</v>
      </c>
      <c r="D285" s="20" t="s">
        <v>231</v>
      </c>
      <c r="E285" s="21"/>
      <c r="F285" s="21"/>
    </row>
    <row r="286" spans="1:6" s="22" customFormat="1" ht="16.5" customHeight="1" hidden="1">
      <c r="A286" s="17"/>
      <c r="B286" s="23"/>
      <c r="C286" s="24" t="s">
        <v>144</v>
      </c>
      <c r="D286" s="25" t="s">
        <v>145</v>
      </c>
      <c r="E286" s="26"/>
      <c r="F286" s="26"/>
    </row>
    <row r="287" spans="1:6" s="22" customFormat="1" ht="16.5" customHeight="1" hidden="1">
      <c r="A287" s="17"/>
      <c r="B287" s="23"/>
      <c r="C287" s="24" t="s">
        <v>146</v>
      </c>
      <c r="D287" s="25" t="s">
        <v>147</v>
      </c>
      <c r="E287" s="26"/>
      <c r="F287" s="26"/>
    </row>
    <row r="288" spans="1:6" s="22" customFormat="1" ht="15.75" customHeight="1" hidden="1">
      <c r="A288" s="39"/>
      <c r="B288" s="546"/>
      <c r="C288" s="66" t="s">
        <v>148</v>
      </c>
      <c r="D288" s="67" t="s">
        <v>149</v>
      </c>
      <c r="E288" s="68"/>
      <c r="F288" s="68"/>
    </row>
    <row r="289" spans="1:6" s="22" customFormat="1" ht="14.25" customHeight="1" hidden="1">
      <c r="A289" s="44"/>
      <c r="B289" s="45"/>
      <c r="C289" s="46"/>
      <c r="D289" s="47"/>
      <c r="E289" s="48"/>
      <c r="F289" s="48"/>
    </row>
    <row r="290" spans="1:6" s="6" customFormat="1" ht="7.5" customHeight="1" hidden="1">
      <c r="A290" s="49">
        <v>1</v>
      </c>
      <c r="B290" s="49">
        <v>2</v>
      </c>
      <c r="C290" s="49">
        <v>3</v>
      </c>
      <c r="D290" s="49">
        <v>4</v>
      </c>
      <c r="E290" s="49">
        <v>5</v>
      </c>
      <c r="F290" s="49">
        <v>6</v>
      </c>
    </row>
    <row r="291" spans="1:7" s="22" customFormat="1" ht="16.5" customHeight="1" hidden="1">
      <c r="A291" s="17"/>
      <c r="B291" s="23"/>
      <c r="C291" s="24" t="s">
        <v>150</v>
      </c>
      <c r="D291" s="25" t="s">
        <v>151</v>
      </c>
      <c r="E291" s="26"/>
      <c r="F291" s="26"/>
      <c r="G291" s="92"/>
    </row>
    <row r="292" spans="1:6" s="22" customFormat="1" ht="16.5" customHeight="1" hidden="1">
      <c r="A292" s="17"/>
      <c r="B292" s="23"/>
      <c r="C292" s="24" t="s">
        <v>154</v>
      </c>
      <c r="D292" s="25" t="s">
        <v>155</v>
      </c>
      <c r="E292" s="26"/>
      <c r="F292" s="26"/>
    </row>
    <row r="293" spans="1:6" s="22" customFormat="1" ht="16.5" customHeight="1" hidden="1">
      <c r="A293" s="17"/>
      <c r="B293" s="23"/>
      <c r="C293" s="24" t="s">
        <v>276</v>
      </c>
      <c r="D293" s="25" t="s">
        <v>277</v>
      </c>
      <c r="E293" s="26"/>
      <c r="F293" s="26"/>
    </row>
    <row r="294" spans="1:6" s="22" customFormat="1" ht="16.5" customHeight="1" hidden="1">
      <c r="A294" s="17"/>
      <c r="B294" s="23"/>
      <c r="C294" s="24" t="s">
        <v>192</v>
      </c>
      <c r="D294" s="25" t="s">
        <v>193</v>
      </c>
      <c r="E294" s="26"/>
      <c r="F294" s="26"/>
    </row>
    <row r="295" spans="1:6" s="22" customFormat="1" ht="16.5" customHeight="1" hidden="1">
      <c r="A295" s="17"/>
      <c r="B295" s="23"/>
      <c r="C295" s="24" t="s">
        <v>234</v>
      </c>
      <c r="D295" s="25" t="s">
        <v>235</v>
      </c>
      <c r="E295" s="26"/>
      <c r="F295" s="26"/>
    </row>
    <row r="296" spans="1:6" s="22" customFormat="1" ht="19.5" customHeight="1" hidden="1">
      <c r="A296" s="17"/>
      <c r="B296" s="23"/>
      <c r="C296" s="24" t="s">
        <v>156</v>
      </c>
      <c r="D296" s="25" t="s">
        <v>157</v>
      </c>
      <c r="E296" s="26"/>
      <c r="F296" s="26"/>
    </row>
    <row r="297" spans="1:6" s="22" customFormat="1" ht="25.5" hidden="1">
      <c r="A297" s="17"/>
      <c r="B297" s="23"/>
      <c r="C297" s="24" t="s">
        <v>240</v>
      </c>
      <c r="D297" s="33" t="s">
        <v>241</v>
      </c>
      <c r="E297" s="26"/>
      <c r="F297" s="26"/>
    </row>
    <row r="298" spans="1:6" s="22" customFormat="1" ht="16.5" customHeight="1" hidden="1">
      <c r="A298" s="17"/>
      <c r="B298" s="23"/>
      <c r="C298" s="24" t="s">
        <v>227</v>
      </c>
      <c r="D298" s="25" t="s">
        <v>228</v>
      </c>
      <c r="E298" s="26"/>
      <c r="F298" s="26"/>
    </row>
    <row r="299" spans="1:6" s="22" customFormat="1" ht="16.5" customHeight="1" hidden="1">
      <c r="A299" s="17"/>
      <c r="B299" s="23"/>
      <c r="C299" s="24" t="s">
        <v>196</v>
      </c>
      <c r="D299" s="25" t="s">
        <v>197</v>
      </c>
      <c r="E299" s="26"/>
      <c r="F299" s="26"/>
    </row>
    <row r="300" spans="1:6" s="22" customFormat="1" ht="16.5" customHeight="1" hidden="1">
      <c r="A300" s="17"/>
      <c r="B300" s="23"/>
      <c r="C300" s="24" t="s">
        <v>158</v>
      </c>
      <c r="D300" s="25" t="s">
        <v>159</v>
      </c>
      <c r="E300" s="26"/>
      <c r="F300" s="26"/>
    </row>
    <row r="301" spans="1:6" s="22" customFormat="1" ht="25.5" hidden="1">
      <c r="A301" s="27"/>
      <c r="B301" s="23"/>
      <c r="C301" s="28" t="s">
        <v>242</v>
      </c>
      <c r="D301" s="33" t="s">
        <v>243</v>
      </c>
      <c r="E301" s="26"/>
      <c r="F301" s="26"/>
    </row>
    <row r="302" spans="1:6" s="16" customFormat="1" ht="19.5" customHeight="1" hidden="1">
      <c r="A302" s="56"/>
      <c r="B302" s="30">
        <v>80104</v>
      </c>
      <c r="C302" s="29"/>
      <c r="D302" s="81" t="s">
        <v>279</v>
      </c>
      <c r="E302" s="31"/>
      <c r="F302" s="31">
        <f>F303</f>
        <v>0</v>
      </c>
    </row>
    <row r="303" spans="1:6" s="22" customFormat="1" ht="17.25" customHeight="1" hidden="1">
      <c r="A303" s="27"/>
      <c r="B303" s="18"/>
      <c r="C303" s="37" t="s">
        <v>156</v>
      </c>
      <c r="D303" s="20" t="s">
        <v>157</v>
      </c>
      <c r="E303" s="21"/>
      <c r="F303" s="21"/>
    </row>
    <row r="304" spans="1:6" s="16" customFormat="1" ht="19.5" customHeight="1" hidden="1">
      <c r="A304" s="56"/>
      <c r="B304" s="30">
        <v>80110</v>
      </c>
      <c r="C304" s="29"/>
      <c r="D304" s="30" t="s">
        <v>280</v>
      </c>
      <c r="E304" s="31"/>
      <c r="F304" s="31">
        <f>SUM(F305:F322)</f>
        <v>0</v>
      </c>
    </row>
    <row r="305" spans="1:6" s="22" customFormat="1" ht="16.5" customHeight="1" hidden="1">
      <c r="A305" s="17"/>
      <c r="B305" s="18"/>
      <c r="C305" s="19" t="s">
        <v>230</v>
      </c>
      <c r="D305" s="38" t="s">
        <v>231</v>
      </c>
      <c r="E305" s="21"/>
      <c r="F305" s="21"/>
    </row>
    <row r="306" spans="1:6" s="22" customFormat="1" ht="16.5" customHeight="1" hidden="1">
      <c r="A306" s="17"/>
      <c r="B306" s="23"/>
      <c r="C306" s="24" t="s">
        <v>144</v>
      </c>
      <c r="D306" s="25" t="s">
        <v>145</v>
      </c>
      <c r="E306" s="26"/>
      <c r="F306" s="26"/>
    </row>
    <row r="307" spans="1:6" s="22" customFormat="1" ht="16.5" customHeight="1" hidden="1">
      <c r="A307" s="17"/>
      <c r="B307" s="23"/>
      <c r="C307" s="24" t="s">
        <v>146</v>
      </c>
      <c r="D307" s="25" t="s">
        <v>147</v>
      </c>
      <c r="E307" s="26"/>
      <c r="F307" s="26"/>
    </row>
    <row r="308" spans="1:6" s="22" customFormat="1" ht="16.5" customHeight="1" hidden="1">
      <c r="A308" s="17"/>
      <c r="B308" s="23"/>
      <c r="C308" s="24" t="s">
        <v>148</v>
      </c>
      <c r="D308" s="25" t="s">
        <v>149</v>
      </c>
      <c r="E308" s="26"/>
      <c r="F308" s="26"/>
    </row>
    <row r="309" spans="1:7" s="22" customFormat="1" ht="16.5" customHeight="1" hidden="1">
      <c r="A309" s="17"/>
      <c r="B309" s="23"/>
      <c r="C309" s="24" t="s">
        <v>150</v>
      </c>
      <c r="D309" s="25" t="s">
        <v>151</v>
      </c>
      <c r="E309" s="26"/>
      <c r="F309" s="26"/>
      <c r="G309" s="92"/>
    </row>
    <row r="310" spans="1:6" s="22" customFormat="1" ht="16.5" customHeight="1" hidden="1">
      <c r="A310" s="17"/>
      <c r="B310" s="23"/>
      <c r="C310" s="24" t="s">
        <v>154</v>
      </c>
      <c r="D310" s="25" t="s">
        <v>155</v>
      </c>
      <c r="E310" s="26"/>
      <c r="F310" s="26"/>
    </row>
    <row r="311" spans="1:6" s="22" customFormat="1" ht="12.75" hidden="1">
      <c r="A311" s="17"/>
      <c r="B311" s="23"/>
      <c r="C311" s="24" t="s">
        <v>276</v>
      </c>
      <c r="D311" s="33" t="s">
        <v>277</v>
      </c>
      <c r="E311" s="26"/>
      <c r="F311" s="26"/>
    </row>
    <row r="312" spans="1:6" s="22" customFormat="1" ht="16.5" customHeight="1" hidden="1">
      <c r="A312" s="17"/>
      <c r="B312" s="23"/>
      <c r="C312" s="24" t="s">
        <v>192</v>
      </c>
      <c r="D312" s="25" t="s">
        <v>193</v>
      </c>
      <c r="E312" s="26"/>
      <c r="F312" s="26"/>
    </row>
    <row r="313" spans="1:6" s="22" customFormat="1" ht="16.5" customHeight="1" hidden="1">
      <c r="A313" s="17"/>
      <c r="B313" s="23"/>
      <c r="C313" s="24" t="s">
        <v>234</v>
      </c>
      <c r="D313" s="25" t="s">
        <v>235</v>
      </c>
      <c r="E313" s="26"/>
      <c r="F313" s="26"/>
    </row>
    <row r="314" spans="1:6" s="22" customFormat="1" ht="16.5" customHeight="1" hidden="1">
      <c r="A314" s="17"/>
      <c r="B314" s="23"/>
      <c r="C314" s="24" t="s">
        <v>156</v>
      </c>
      <c r="D314" s="25" t="s">
        <v>157</v>
      </c>
      <c r="E314" s="26"/>
      <c r="F314" s="26"/>
    </row>
    <row r="315" spans="1:6" s="22" customFormat="1" ht="16.5" customHeight="1" hidden="1">
      <c r="A315" s="17"/>
      <c r="B315" s="23"/>
      <c r="C315" s="24" t="s">
        <v>236</v>
      </c>
      <c r="D315" s="25" t="s">
        <v>237</v>
      </c>
      <c r="E315" s="26"/>
      <c r="F315" s="26"/>
    </row>
    <row r="316" spans="1:6" s="22" customFormat="1" ht="25.5" hidden="1">
      <c r="A316" s="17"/>
      <c r="B316" s="23"/>
      <c r="C316" s="24" t="s">
        <v>240</v>
      </c>
      <c r="D316" s="33" t="s">
        <v>241</v>
      </c>
      <c r="E316" s="26"/>
      <c r="F316" s="26"/>
    </row>
    <row r="317" spans="1:6" s="22" customFormat="1" ht="16.5" customHeight="1" hidden="1">
      <c r="A317" s="17"/>
      <c r="B317" s="23"/>
      <c r="C317" s="24" t="s">
        <v>227</v>
      </c>
      <c r="D317" s="25" t="s">
        <v>228</v>
      </c>
      <c r="E317" s="26"/>
      <c r="F317" s="26"/>
    </row>
    <row r="318" spans="1:6" s="22" customFormat="1" ht="16.5" customHeight="1" hidden="1">
      <c r="A318" s="17"/>
      <c r="B318" s="23"/>
      <c r="C318" s="24" t="s">
        <v>196</v>
      </c>
      <c r="D318" s="25" t="s">
        <v>197</v>
      </c>
      <c r="E318" s="26"/>
      <c r="F318" s="26"/>
    </row>
    <row r="319" spans="1:6" s="22" customFormat="1" ht="16.5" customHeight="1" hidden="1">
      <c r="A319" s="17"/>
      <c r="B319" s="23"/>
      <c r="C319" s="24" t="s">
        <v>158</v>
      </c>
      <c r="D319" s="25" t="s">
        <v>159</v>
      </c>
      <c r="E319" s="26"/>
      <c r="F319" s="26"/>
    </row>
    <row r="320" spans="1:6" s="22" customFormat="1" ht="25.5" hidden="1">
      <c r="A320" s="17"/>
      <c r="B320" s="23"/>
      <c r="C320" s="24" t="s">
        <v>242</v>
      </c>
      <c r="D320" s="33" t="s">
        <v>243</v>
      </c>
      <c r="E320" s="26"/>
      <c r="F320" s="26"/>
    </row>
    <row r="321" spans="1:6" s="22" customFormat="1" ht="25.5" hidden="1">
      <c r="A321" s="17"/>
      <c r="B321" s="23"/>
      <c r="C321" s="24" t="s">
        <v>244</v>
      </c>
      <c r="D321" s="33" t="s">
        <v>245</v>
      </c>
      <c r="E321" s="26"/>
      <c r="F321" s="26"/>
    </row>
    <row r="322" spans="1:6" s="22" customFormat="1" ht="16.5" customHeight="1" hidden="1">
      <c r="A322" s="17"/>
      <c r="B322" s="23"/>
      <c r="C322" s="28" t="s">
        <v>167</v>
      </c>
      <c r="D322" s="25" t="s">
        <v>168</v>
      </c>
      <c r="E322" s="26"/>
      <c r="F322" s="26"/>
    </row>
    <row r="323" spans="1:6" s="16" customFormat="1" ht="19.5" customHeight="1" hidden="1">
      <c r="A323" s="17"/>
      <c r="B323" s="30">
        <v>80113</v>
      </c>
      <c r="C323" s="29"/>
      <c r="D323" s="30" t="s">
        <v>281</v>
      </c>
      <c r="E323" s="31">
        <f>SUM(E324:E336)-E334</f>
        <v>0</v>
      </c>
      <c r="F323" s="31">
        <f>SUM(F324:F336)-F334</f>
        <v>0</v>
      </c>
    </row>
    <row r="324" spans="1:6" s="22" customFormat="1" ht="16.5" customHeight="1" hidden="1">
      <c r="A324" s="17"/>
      <c r="B324" s="18"/>
      <c r="C324" s="19" t="s">
        <v>144</v>
      </c>
      <c r="D324" s="20" t="s">
        <v>145</v>
      </c>
      <c r="E324" s="21"/>
      <c r="F324" s="21"/>
    </row>
    <row r="325" spans="1:6" s="22" customFormat="1" ht="16.5" customHeight="1" hidden="1">
      <c r="A325" s="17"/>
      <c r="B325" s="23"/>
      <c r="C325" s="24" t="s">
        <v>146</v>
      </c>
      <c r="D325" s="25" t="s">
        <v>147</v>
      </c>
      <c r="E325" s="26"/>
      <c r="F325" s="26"/>
    </row>
    <row r="326" spans="1:6" s="22" customFormat="1" ht="16.5" customHeight="1" hidden="1">
      <c r="A326" s="17"/>
      <c r="B326" s="23"/>
      <c r="C326" s="24" t="s">
        <v>148</v>
      </c>
      <c r="D326" s="25" t="s">
        <v>149</v>
      </c>
      <c r="E326" s="26"/>
      <c r="F326" s="26"/>
    </row>
    <row r="327" spans="1:7" s="22" customFormat="1" ht="16.5" customHeight="1" hidden="1">
      <c r="A327" s="17"/>
      <c r="B327" s="23"/>
      <c r="C327" s="24" t="s">
        <v>150</v>
      </c>
      <c r="D327" s="25" t="s">
        <v>151</v>
      </c>
      <c r="E327" s="26"/>
      <c r="F327" s="26"/>
      <c r="G327" s="92"/>
    </row>
    <row r="328" spans="1:7" s="22" customFormat="1" ht="16.5" customHeight="1" hidden="1">
      <c r="A328" s="17"/>
      <c r="B328" s="23"/>
      <c r="C328" s="24" t="s">
        <v>152</v>
      </c>
      <c r="D328" s="25" t="s">
        <v>282</v>
      </c>
      <c r="E328" s="26"/>
      <c r="F328" s="26"/>
      <c r="G328" s="92"/>
    </row>
    <row r="329" spans="1:6" s="22" customFormat="1" ht="16.5" customHeight="1" hidden="1">
      <c r="A329" s="17"/>
      <c r="B329" s="23"/>
      <c r="C329" s="24" t="s">
        <v>154</v>
      </c>
      <c r="D329" s="25" t="s">
        <v>155</v>
      </c>
      <c r="E329" s="26"/>
      <c r="F329" s="26"/>
    </row>
    <row r="330" spans="1:6" s="22" customFormat="1" ht="16.5" customHeight="1" hidden="1">
      <c r="A330" s="17"/>
      <c r="B330" s="23"/>
      <c r="C330" s="24" t="s">
        <v>201</v>
      </c>
      <c r="D330" s="25" t="s">
        <v>202</v>
      </c>
      <c r="E330" s="26"/>
      <c r="F330" s="26"/>
    </row>
    <row r="331" spans="1:6" s="22" customFormat="1" ht="16.5" customHeight="1" hidden="1">
      <c r="A331" s="17"/>
      <c r="B331" s="23"/>
      <c r="C331" s="24" t="s">
        <v>156</v>
      </c>
      <c r="D331" s="25" t="s">
        <v>157</v>
      </c>
      <c r="E331" s="26"/>
      <c r="F331" s="26"/>
    </row>
    <row r="332" spans="1:6" s="22" customFormat="1" ht="16.5" customHeight="1" hidden="1">
      <c r="A332" s="39"/>
      <c r="B332" s="546"/>
      <c r="C332" s="66" t="s">
        <v>227</v>
      </c>
      <c r="D332" s="67" t="s">
        <v>228</v>
      </c>
      <c r="E332" s="68"/>
      <c r="F332" s="68"/>
    </row>
    <row r="333" spans="1:6" s="22" customFormat="1" ht="8.25" customHeight="1" hidden="1">
      <c r="A333" s="44"/>
      <c r="B333" s="45"/>
      <c r="C333" s="46"/>
      <c r="D333" s="47"/>
      <c r="E333" s="48"/>
      <c r="F333" s="48"/>
    </row>
    <row r="334" spans="1:6" s="6" customFormat="1" ht="7.5" customHeight="1" hidden="1">
      <c r="A334" s="49">
        <v>1</v>
      </c>
      <c r="B334" s="49">
        <v>2</v>
      </c>
      <c r="C334" s="49">
        <v>3</v>
      </c>
      <c r="D334" s="49">
        <v>4</v>
      </c>
      <c r="E334" s="49">
        <v>5</v>
      </c>
      <c r="F334" s="49">
        <v>6</v>
      </c>
    </row>
    <row r="335" spans="1:6" s="22" customFormat="1" ht="16.5" customHeight="1" hidden="1">
      <c r="A335" s="17"/>
      <c r="B335" s="23"/>
      <c r="C335" s="24" t="s">
        <v>196</v>
      </c>
      <c r="D335" s="25" t="s">
        <v>197</v>
      </c>
      <c r="E335" s="26"/>
      <c r="F335" s="26"/>
    </row>
    <row r="336" spans="1:6" s="22" customFormat="1" ht="16.5" customHeight="1" hidden="1">
      <c r="A336" s="17"/>
      <c r="B336" s="23"/>
      <c r="C336" s="28" t="s">
        <v>158</v>
      </c>
      <c r="D336" s="25" t="s">
        <v>159</v>
      </c>
      <c r="E336" s="26"/>
      <c r="F336" s="26"/>
    </row>
    <row r="337" spans="1:6" s="16" customFormat="1" ht="19.5" customHeight="1" hidden="1">
      <c r="A337" s="17"/>
      <c r="B337" s="30">
        <v>80146</v>
      </c>
      <c r="C337" s="29"/>
      <c r="D337" s="30" t="s">
        <v>283</v>
      </c>
      <c r="E337" s="31">
        <f>E338</f>
        <v>0</v>
      </c>
      <c r="F337" s="31">
        <f>F338</f>
        <v>0</v>
      </c>
    </row>
    <row r="338" spans="1:6" s="22" customFormat="1" ht="19.5" customHeight="1" hidden="1">
      <c r="A338" s="17"/>
      <c r="B338" s="18"/>
      <c r="C338" s="37" t="s">
        <v>156</v>
      </c>
      <c r="D338" s="20" t="s">
        <v>157</v>
      </c>
      <c r="E338" s="21"/>
      <c r="F338" s="21"/>
    </row>
    <row r="339" spans="1:6" s="16" customFormat="1" ht="19.5" customHeight="1" hidden="1">
      <c r="A339" s="133"/>
      <c r="B339" s="30">
        <v>80195</v>
      </c>
      <c r="C339" s="891" t="s">
        <v>179</v>
      </c>
      <c r="D339" s="892"/>
      <c r="E339" s="31">
        <f>E340</f>
        <v>0</v>
      </c>
      <c r="F339" s="31">
        <f>F340</f>
        <v>0</v>
      </c>
    </row>
    <row r="340" spans="1:6" s="22" customFormat="1" ht="25.5" hidden="1">
      <c r="A340" s="133"/>
      <c r="B340" s="128"/>
      <c r="C340" s="90" t="s">
        <v>300</v>
      </c>
      <c r="D340" s="179" t="s">
        <v>301</v>
      </c>
      <c r="E340" s="91"/>
      <c r="F340" s="91"/>
    </row>
    <row r="341" spans="1:6" s="16" customFormat="1" ht="30.75" customHeight="1" hidden="1" thickBot="1">
      <c r="A341" s="126"/>
      <c r="B341" s="149"/>
      <c r="C341" s="209"/>
      <c r="D341" s="904" t="s">
        <v>575</v>
      </c>
      <c r="E341" s="904"/>
      <c r="F341" s="905"/>
    </row>
    <row r="342" spans="1:6" s="11" customFormat="1" ht="19.5" customHeight="1" hidden="1" thickBot="1">
      <c r="A342" s="232">
        <v>851</v>
      </c>
      <c r="B342" s="9"/>
      <c r="C342" s="9"/>
      <c r="D342" s="9" t="s">
        <v>284</v>
      </c>
      <c r="E342" s="10">
        <f>E343</f>
        <v>0</v>
      </c>
      <c r="F342" s="10">
        <f>F343+F349+F351</f>
        <v>0</v>
      </c>
    </row>
    <row r="343" spans="1:6" s="16" customFormat="1" ht="19.5" customHeight="1" hidden="1">
      <c r="A343" s="56"/>
      <c r="B343" s="14">
        <v>85121</v>
      </c>
      <c r="C343" s="13"/>
      <c r="D343" s="14" t="s">
        <v>285</v>
      </c>
      <c r="E343" s="15">
        <f>SUM(E344:E345)</f>
        <v>0</v>
      </c>
      <c r="F343" s="15">
        <f>SUM(F346:F348)</f>
        <v>0</v>
      </c>
    </row>
    <row r="344" spans="1:6" s="16" customFormat="1" ht="38.25" hidden="1">
      <c r="A344" s="64"/>
      <c r="B344" s="93"/>
      <c r="C344" s="19" t="s">
        <v>286</v>
      </c>
      <c r="D344" s="38" t="s">
        <v>200</v>
      </c>
      <c r="E344" s="36"/>
      <c r="F344" s="21"/>
    </row>
    <row r="345" spans="1:6" s="22" customFormat="1" ht="38.25" hidden="1">
      <c r="A345" s="17"/>
      <c r="B345" s="32"/>
      <c r="C345" s="32">
        <v>6298</v>
      </c>
      <c r="D345" s="33" t="s">
        <v>166</v>
      </c>
      <c r="E345" s="34"/>
      <c r="F345" s="26"/>
    </row>
    <row r="346" spans="1:6" s="22" customFormat="1" ht="38.25" hidden="1">
      <c r="A346" s="17"/>
      <c r="B346" s="23"/>
      <c r="C346" s="24" t="s">
        <v>287</v>
      </c>
      <c r="D346" s="33" t="s">
        <v>288</v>
      </c>
      <c r="E346" s="26"/>
      <c r="F346" s="26"/>
    </row>
    <row r="347" spans="1:6" s="22" customFormat="1" ht="16.5" customHeight="1" hidden="1">
      <c r="A347" s="17"/>
      <c r="B347" s="23"/>
      <c r="C347" s="24" t="s">
        <v>169</v>
      </c>
      <c r="D347" s="33" t="s">
        <v>168</v>
      </c>
      <c r="E347" s="26"/>
      <c r="F347" s="26"/>
    </row>
    <row r="348" spans="1:6" s="22" customFormat="1" ht="16.5" customHeight="1" hidden="1">
      <c r="A348" s="27"/>
      <c r="B348" s="23"/>
      <c r="C348" s="28" t="s">
        <v>248</v>
      </c>
      <c r="D348" s="33" t="s">
        <v>168</v>
      </c>
      <c r="E348" s="26"/>
      <c r="F348" s="26"/>
    </row>
    <row r="349" spans="1:6" s="16" customFormat="1" ht="19.5" customHeight="1" hidden="1">
      <c r="A349" s="56"/>
      <c r="B349" s="30">
        <v>85153</v>
      </c>
      <c r="C349" s="29"/>
      <c r="D349" s="30" t="s">
        <v>289</v>
      </c>
      <c r="E349" s="31">
        <f>E350</f>
        <v>0</v>
      </c>
      <c r="F349" s="31">
        <f>F350</f>
        <v>0</v>
      </c>
    </row>
    <row r="350" spans="1:6" s="16" customFormat="1" ht="20.25" customHeight="1" hidden="1">
      <c r="A350" s="547"/>
      <c r="B350" s="93"/>
      <c r="C350" s="37" t="s">
        <v>156</v>
      </c>
      <c r="D350" s="38" t="s">
        <v>157</v>
      </c>
      <c r="E350" s="21"/>
      <c r="F350" s="21"/>
    </row>
    <row r="351" spans="1:6" s="16" customFormat="1" ht="19.5" customHeight="1" hidden="1">
      <c r="A351" s="547"/>
      <c r="B351" s="30">
        <v>85154</v>
      </c>
      <c r="C351" s="29"/>
      <c r="D351" s="30" t="s">
        <v>290</v>
      </c>
      <c r="E351" s="31">
        <f>E358</f>
        <v>0</v>
      </c>
      <c r="F351" s="31">
        <f>SUM(F352:F359)</f>
        <v>0</v>
      </c>
    </row>
    <row r="352" spans="1:6" s="16" customFormat="1" ht="38.25" hidden="1">
      <c r="A352" s="547"/>
      <c r="B352" s="93"/>
      <c r="C352" s="548" t="s">
        <v>291</v>
      </c>
      <c r="D352" s="94" t="s">
        <v>292</v>
      </c>
      <c r="E352" s="95"/>
      <c r="F352" s="96"/>
    </row>
    <row r="353" spans="1:6" s="16" customFormat="1" ht="25.5" hidden="1">
      <c r="A353" s="547"/>
      <c r="B353" s="549"/>
      <c r="C353" s="550" t="s">
        <v>293</v>
      </c>
      <c r="D353" s="97" t="s">
        <v>294</v>
      </c>
      <c r="E353" s="98"/>
      <c r="F353" s="99"/>
    </row>
    <row r="354" spans="1:6" s="16" customFormat="1" ht="17.25" customHeight="1" hidden="1">
      <c r="A354" s="547"/>
      <c r="B354" s="549"/>
      <c r="C354" s="550" t="s">
        <v>152</v>
      </c>
      <c r="D354" s="97" t="s">
        <v>153</v>
      </c>
      <c r="E354" s="98"/>
      <c r="F354" s="99"/>
    </row>
    <row r="355" spans="1:6" s="16" customFormat="1" ht="17.25" customHeight="1" hidden="1">
      <c r="A355" s="547"/>
      <c r="B355" s="549"/>
      <c r="C355" s="550" t="s">
        <v>154</v>
      </c>
      <c r="D355" s="97" t="s">
        <v>155</v>
      </c>
      <c r="E355" s="98"/>
      <c r="F355" s="99"/>
    </row>
    <row r="356" spans="1:6" s="16" customFormat="1" ht="17.25" customHeight="1" hidden="1">
      <c r="A356" s="547"/>
      <c r="B356" s="549"/>
      <c r="C356" s="550" t="s">
        <v>225</v>
      </c>
      <c r="D356" s="97" t="s">
        <v>226</v>
      </c>
      <c r="E356" s="98"/>
      <c r="F356" s="99"/>
    </row>
    <row r="357" spans="1:6" s="16" customFormat="1" ht="17.25" customHeight="1" hidden="1">
      <c r="A357" s="547"/>
      <c r="B357" s="549"/>
      <c r="C357" s="550" t="s">
        <v>192</v>
      </c>
      <c r="D357" s="97" t="s">
        <v>193</v>
      </c>
      <c r="E357" s="98"/>
      <c r="F357" s="99"/>
    </row>
    <row r="358" spans="1:6" s="16" customFormat="1" ht="17.25" customHeight="1" hidden="1">
      <c r="A358" s="547"/>
      <c r="B358" s="551"/>
      <c r="C358" s="24" t="s">
        <v>156</v>
      </c>
      <c r="D358" s="35" t="s">
        <v>157</v>
      </c>
      <c r="E358" s="34"/>
      <c r="F358" s="34"/>
    </row>
    <row r="359" spans="1:6" s="16" customFormat="1" ht="17.25" customHeight="1" hidden="1">
      <c r="A359" s="56"/>
      <c r="B359" s="93"/>
      <c r="C359" s="37" t="s">
        <v>227</v>
      </c>
      <c r="D359" s="38" t="s">
        <v>228</v>
      </c>
      <c r="E359" s="21"/>
      <c r="F359" s="21"/>
    </row>
    <row r="360" spans="1:6" s="16" customFormat="1" ht="40.5" customHeight="1" hidden="1" thickBot="1">
      <c r="A360" s="126"/>
      <c r="B360" s="123"/>
      <c r="C360" s="172"/>
      <c r="D360" s="915" t="s">
        <v>576</v>
      </c>
      <c r="E360" s="915"/>
      <c r="F360" s="916"/>
    </row>
    <row r="361" spans="1:7" s="11" customFormat="1" ht="19.5" customHeight="1" hidden="1" thickBot="1">
      <c r="A361" s="229">
        <v>852</v>
      </c>
      <c r="B361" s="906" t="s">
        <v>295</v>
      </c>
      <c r="C361" s="907"/>
      <c r="D361" s="908"/>
      <c r="E361" s="237">
        <f>E362+E364+E370+E374+E379+E385+E390+E387</f>
        <v>0</v>
      </c>
      <c r="F361" s="10">
        <f>F362+F364+F370+F374+F379+F385+F390+F387</f>
        <v>0</v>
      </c>
      <c r="G361" s="55">
        <f>E361-F361</f>
        <v>0</v>
      </c>
    </row>
    <row r="362" spans="1:7" s="16" customFormat="1" ht="21.75" customHeight="1" hidden="1">
      <c r="A362" s="126"/>
      <c r="B362" s="53">
        <v>85202</v>
      </c>
      <c r="C362" s="875" t="s">
        <v>296</v>
      </c>
      <c r="D362" s="876"/>
      <c r="E362" s="54">
        <f>E363</f>
        <v>0</v>
      </c>
      <c r="F362" s="54">
        <f>F363</f>
        <v>0</v>
      </c>
      <c r="G362" s="100"/>
    </row>
    <row r="363" spans="1:6" s="22" customFormat="1" ht="42.75" customHeight="1" hidden="1">
      <c r="A363" s="133"/>
      <c r="B363" s="146"/>
      <c r="C363" s="90" t="s">
        <v>297</v>
      </c>
      <c r="D363" s="38" t="s">
        <v>298</v>
      </c>
      <c r="E363" s="512"/>
      <c r="F363" s="21"/>
    </row>
    <row r="364" spans="1:6" s="16" customFormat="1" ht="29.25" customHeight="1" hidden="1">
      <c r="A364" s="126"/>
      <c r="B364" s="30">
        <v>85212</v>
      </c>
      <c r="C364" s="909" t="s">
        <v>299</v>
      </c>
      <c r="D364" s="899"/>
      <c r="E364" s="31">
        <f>SUM(E365:E367)</f>
        <v>0</v>
      </c>
      <c r="F364" s="31">
        <f>SUM(F365:F367)</f>
        <v>0</v>
      </c>
    </row>
    <row r="365" spans="1:6" s="22" customFormat="1" ht="42.75" customHeight="1" hidden="1">
      <c r="A365" s="133"/>
      <c r="B365" s="146"/>
      <c r="C365" s="90" t="s">
        <v>218</v>
      </c>
      <c r="D365" s="42" t="s">
        <v>219</v>
      </c>
      <c r="E365" s="533"/>
      <c r="F365" s="43"/>
    </row>
    <row r="366" spans="1:6" s="16" customFormat="1" ht="30.75" customHeight="1" hidden="1">
      <c r="A366" s="126"/>
      <c r="B366" s="123"/>
      <c r="C366" s="209"/>
      <c r="D366" s="904" t="s">
        <v>371</v>
      </c>
      <c r="E366" s="904"/>
      <c r="F366" s="905"/>
    </row>
    <row r="367" spans="1:6" s="22" customFormat="1" ht="38.25" hidden="1">
      <c r="A367" s="133"/>
      <c r="B367" s="146"/>
      <c r="C367" s="90" t="s">
        <v>220</v>
      </c>
      <c r="D367" s="179" t="s">
        <v>221</v>
      </c>
      <c r="E367" s="91">
        <f>E368+E369</f>
        <v>0</v>
      </c>
      <c r="F367" s="91">
        <f>F368+F369</f>
        <v>0</v>
      </c>
    </row>
    <row r="368" spans="1:6" s="16" customFormat="1" ht="18" customHeight="1" hidden="1">
      <c r="A368" s="126"/>
      <c r="B368" s="123"/>
      <c r="C368" s="552"/>
      <c r="D368" s="553" t="s">
        <v>343</v>
      </c>
      <c r="E368" s="554"/>
      <c r="F368" s="505"/>
    </row>
    <row r="369" spans="1:6" s="16" customFormat="1" ht="18" customHeight="1" hidden="1">
      <c r="A369" s="126"/>
      <c r="B369" s="123"/>
      <c r="C369" s="209"/>
      <c r="D369" s="221" t="s">
        <v>577</v>
      </c>
      <c r="E369" s="555"/>
      <c r="F369" s="556"/>
    </row>
    <row r="370" spans="1:6" s="16" customFormat="1" ht="55.5" customHeight="1" hidden="1">
      <c r="A370" s="126"/>
      <c r="B370" s="30">
        <v>85213</v>
      </c>
      <c r="C370" s="909" t="s">
        <v>372</v>
      </c>
      <c r="D370" s="899"/>
      <c r="E370" s="31">
        <f>E371+E372</f>
        <v>0</v>
      </c>
      <c r="F370" s="31">
        <f>F371</f>
        <v>0</v>
      </c>
    </row>
    <row r="371" spans="1:6" s="22" customFormat="1" ht="39.75" customHeight="1" hidden="1">
      <c r="A371" s="133"/>
      <c r="B371" s="146"/>
      <c r="C371" s="90" t="s">
        <v>218</v>
      </c>
      <c r="D371" s="179" t="s">
        <v>219</v>
      </c>
      <c r="E371" s="175"/>
      <c r="F371" s="91"/>
    </row>
    <row r="372" spans="1:6" s="22" customFormat="1" ht="25.5" hidden="1">
      <c r="A372" s="133"/>
      <c r="B372" s="146"/>
      <c r="C372" s="90" t="s">
        <v>300</v>
      </c>
      <c r="D372" s="179" t="s">
        <v>301</v>
      </c>
      <c r="E372" s="91"/>
      <c r="F372" s="91"/>
    </row>
    <row r="373" spans="1:6" s="16" customFormat="1" ht="30.75" customHeight="1" hidden="1">
      <c r="A373" s="126"/>
      <c r="B373" s="123"/>
      <c r="C373" s="209"/>
      <c r="D373" s="904" t="s">
        <v>578</v>
      </c>
      <c r="E373" s="904"/>
      <c r="F373" s="905"/>
    </row>
    <row r="374" spans="1:6" s="16" customFormat="1" ht="27" customHeight="1" hidden="1">
      <c r="A374" s="126"/>
      <c r="B374" s="30">
        <v>85214</v>
      </c>
      <c r="C374" s="909" t="s">
        <v>373</v>
      </c>
      <c r="D374" s="899"/>
      <c r="E374" s="31">
        <f>SUM(E375:E376)</f>
        <v>0</v>
      </c>
      <c r="F374" s="31">
        <f>SUM(F375:F376)</f>
        <v>0</v>
      </c>
    </row>
    <row r="375" spans="1:6" s="22" customFormat="1" ht="41.25" customHeight="1" hidden="1">
      <c r="A375" s="133"/>
      <c r="B375" s="146"/>
      <c r="C375" s="90" t="s">
        <v>218</v>
      </c>
      <c r="D375" s="179" t="s">
        <v>219</v>
      </c>
      <c r="E375" s="91"/>
      <c r="F375" s="91"/>
    </row>
    <row r="376" spans="1:6" s="22" customFormat="1" ht="25.5" hidden="1">
      <c r="A376" s="133"/>
      <c r="B376" s="146"/>
      <c r="C376" s="90" t="s">
        <v>300</v>
      </c>
      <c r="D376" s="179" t="s">
        <v>301</v>
      </c>
      <c r="E376" s="91"/>
      <c r="F376" s="91"/>
    </row>
    <row r="377" spans="1:6" s="16" customFormat="1" ht="14.25" customHeight="1" hidden="1">
      <c r="A377" s="126"/>
      <c r="B377" s="123"/>
      <c r="C377" s="209"/>
      <c r="D377" s="904" t="s">
        <v>647</v>
      </c>
      <c r="E377" s="904"/>
      <c r="F377" s="905"/>
    </row>
    <row r="378" spans="1:6" s="16" customFormat="1" ht="15.75" customHeight="1" hidden="1">
      <c r="A378" s="144"/>
      <c r="B378" s="123"/>
      <c r="C378" s="123"/>
      <c r="D378" s="887" t="s">
        <v>526</v>
      </c>
      <c r="E378" s="887"/>
      <c r="F378" s="888"/>
    </row>
    <row r="379" spans="1:6" s="16" customFormat="1" ht="19.5" customHeight="1" hidden="1">
      <c r="A379" s="126"/>
      <c r="B379" s="30">
        <v>85219</v>
      </c>
      <c r="C379" s="891" t="s">
        <v>302</v>
      </c>
      <c r="D379" s="892"/>
      <c r="E379" s="173">
        <f>E383</f>
        <v>0</v>
      </c>
      <c r="F379" s="31">
        <f>SUM(F381:F382)</f>
        <v>0</v>
      </c>
    </row>
    <row r="380" spans="1:6" s="16" customFormat="1" ht="21" customHeight="1" hidden="1">
      <c r="A380" s="126"/>
      <c r="B380" s="123"/>
      <c r="C380" s="209"/>
      <c r="D380" s="915" t="s">
        <v>582</v>
      </c>
      <c r="E380" s="915"/>
      <c r="F380" s="916"/>
    </row>
    <row r="381" spans="1:6" s="22" customFormat="1" ht="51" hidden="1">
      <c r="A381" s="133"/>
      <c r="B381" s="146"/>
      <c r="C381" s="158" t="s">
        <v>579</v>
      </c>
      <c r="D381" s="156" t="s">
        <v>580</v>
      </c>
      <c r="E381" s="175"/>
      <c r="F381" s="175"/>
    </row>
    <row r="382" spans="1:6" s="22" customFormat="1" ht="51" hidden="1">
      <c r="A382" s="133"/>
      <c r="B382" s="146"/>
      <c r="C382" s="158" t="s">
        <v>581</v>
      </c>
      <c r="D382" s="156" t="s">
        <v>580</v>
      </c>
      <c r="E382" s="175"/>
      <c r="F382" s="175"/>
    </row>
    <row r="383" spans="1:6" s="22" customFormat="1" ht="25.5" hidden="1">
      <c r="A383" s="133"/>
      <c r="B383" s="146"/>
      <c r="C383" s="90" t="s">
        <v>300</v>
      </c>
      <c r="D383" s="179" t="s">
        <v>301</v>
      </c>
      <c r="E383" s="91"/>
      <c r="F383" s="91"/>
    </row>
    <row r="384" spans="1:6" s="16" customFormat="1" ht="15.75" customHeight="1" hidden="1" thickBot="1">
      <c r="A384" s="126"/>
      <c r="B384" s="149"/>
      <c r="C384" s="209"/>
      <c r="D384" s="904" t="s">
        <v>648</v>
      </c>
      <c r="E384" s="904"/>
      <c r="F384" s="905"/>
    </row>
    <row r="385" spans="1:6" s="16" customFormat="1" ht="28.5" hidden="1">
      <c r="A385" s="133"/>
      <c r="B385" s="30">
        <v>85228</v>
      </c>
      <c r="C385" s="228"/>
      <c r="D385" s="81" t="s">
        <v>303</v>
      </c>
      <c r="E385" s="31">
        <f>E386</f>
        <v>0</v>
      </c>
      <c r="F385" s="31">
        <f>F386</f>
        <v>0</v>
      </c>
    </row>
    <row r="386" spans="1:6" s="22" customFormat="1" ht="18" customHeight="1" hidden="1">
      <c r="A386" s="133"/>
      <c r="B386" s="146"/>
      <c r="C386" s="137" t="s">
        <v>304</v>
      </c>
      <c r="D386" s="38" t="s">
        <v>305</v>
      </c>
      <c r="E386" s="21"/>
      <c r="F386" s="21"/>
    </row>
    <row r="387" spans="1:6" s="16" customFormat="1" ht="21" customHeight="1" hidden="1">
      <c r="A387" s="133"/>
      <c r="B387" s="30">
        <v>85278</v>
      </c>
      <c r="C387" s="909" t="s">
        <v>364</v>
      </c>
      <c r="D387" s="899"/>
      <c r="E387" s="31">
        <f>E388</f>
        <v>0</v>
      </c>
      <c r="F387" s="31">
        <f>F388</f>
        <v>0</v>
      </c>
    </row>
    <row r="388" spans="1:6" s="22" customFormat="1" ht="41.25" customHeight="1" hidden="1">
      <c r="A388" s="133"/>
      <c r="B388" s="146"/>
      <c r="C388" s="90" t="s">
        <v>218</v>
      </c>
      <c r="D388" s="179" t="s">
        <v>219</v>
      </c>
      <c r="E388" s="91"/>
      <c r="F388" s="91"/>
    </row>
    <row r="389" spans="1:6" s="16" customFormat="1" ht="24.75" customHeight="1" hidden="1">
      <c r="A389" s="126"/>
      <c r="B389" s="149"/>
      <c r="C389" s="209"/>
      <c r="D389" s="904" t="s">
        <v>378</v>
      </c>
      <c r="E389" s="904"/>
      <c r="F389" s="905"/>
    </row>
    <row r="390" spans="1:6" s="16" customFormat="1" ht="21" customHeight="1" hidden="1">
      <c r="A390" s="133"/>
      <c r="B390" s="30">
        <v>85295</v>
      </c>
      <c r="C390" s="909" t="s">
        <v>179</v>
      </c>
      <c r="D390" s="899"/>
      <c r="E390" s="31">
        <f>E391</f>
        <v>0</v>
      </c>
      <c r="F390" s="31">
        <f>F391</f>
        <v>0</v>
      </c>
    </row>
    <row r="391" spans="1:6" s="22" customFormat="1" ht="25.5" hidden="1">
      <c r="A391" s="133"/>
      <c r="B391" s="146"/>
      <c r="C391" s="90" t="s">
        <v>300</v>
      </c>
      <c r="D391" s="57" t="s">
        <v>301</v>
      </c>
      <c r="E391" s="36"/>
      <c r="F391" s="21"/>
    </row>
    <row r="392" spans="1:6" s="16" customFormat="1" ht="27.75" customHeight="1" hidden="1" thickBot="1">
      <c r="A392" s="126"/>
      <c r="B392" s="123"/>
      <c r="C392" s="124"/>
      <c r="D392" s="880" t="s">
        <v>400</v>
      </c>
      <c r="E392" s="880"/>
      <c r="F392" s="881"/>
    </row>
    <row r="393" spans="1:6" s="102" customFormat="1" ht="27.75" customHeight="1" hidden="1" thickBot="1">
      <c r="A393" s="236">
        <v>853</v>
      </c>
      <c r="B393" s="898" t="s">
        <v>583</v>
      </c>
      <c r="C393" s="893"/>
      <c r="D393" s="886"/>
      <c r="E393" s="557">
        <f>E394</f>
        <v>0</v>
      </c>
      <c r="F393" s="160">
        <f>F394</f>
        <v>0</v>
      </c>
    </row>
    <row r="394" spans="1:6" s="22" customFormat="1" ht="23.25" customHeight="1" hidden="1">
      <c r="A394" s="133"/>
      <c r="B394" s="79">
        <v>85395</v>
      </c>
      <c r="C394" s="912" t="s">
        <v>179</v>
      </c>
      <c r="D394" s="901"/>
      <c r="E394" s="533">
        <f>E395</f>
        <v>0</v>
      </c>
      <c r="F394" s="43">
        <f>F395</f>
        <v>0</v>
      </c>
    </row>
    <row r="395" spans="1:6" s="22" customFormat="1" ht="27.75" customHeight="1" hidden="1" thickBot="1">
      <c r="A395" s="133"/>
      <c r="B395" s="146"/>
      <c r="C395" s="527"/>
      <c r="D395" s="38"/>
      <c r="E395" s="512"/>
      <c r="F395" s="21"/>
    </row>
    <row r="396" spans="1:6" s="102" customFormat="1" ht="22.5" customHeight="1" hidden="1" thickBot="1">
      <c r="A396" s="236">
        <v>854</v>
      </c>
      <c r="B396" s="898" t="s">
        <v>306</v>
      </c>
      <c r="C396" s="893"/>
      <c r="D396" s="886"/>
      <c r="E396" s="101">
        <f>E397</f>
        <v>0</v>
      </c>
      <c r="F396" s="160">
        <f>F397</f>
        <v>0</v>
      </c>
    </row>
    <row r="397" spans="1:6" s="22" customFormat="1" ht="23.25" customHeight="1" hidden="1">
      <c r="A397" s="133"/>
      <c r="B397" s="79">
        <v>85415</v>
      </c>
      <c r="C397" s="912" t="s">
        <v>584</v>
      </c>
      <c r="D397" s="901"/>
      <c r="E397" s="43">
        <f>E398</f>
        <v>0</v>
      </c>
      <c r="F397" s="43">
        <f>F398</f>
        <v>0</v>
      </c>
    </row>
    <row r="398" spans="1:6" s="22" customFormat="1" ht="25.5" hidden="1">
      <c r="A398" s="133"/>
      <c r="B398" s="146"/>
      <c r="C398" s="90" t="s">
        <v>300</v>
      </c>
      <c r="D398" s="179" t="s">
        <v>301</v>
      </c>
      <c r="E398" s="91"/>
      <c r="F398" s="91"/>
    </row>
    <row r="399" spans="1:6" s="22" customFormat="1" ht="30" customHeight="1" hidden="1">
      <c r="A399" s="133"/>
      <c r="B399" s="146"/>
      <c r="C399" s="283"/>
      <c r="D399" s="913" t="s">
        <v>477</v>
      </c>
      <c r="E399" s="913"/>
      <c r="F399" s="914"/>
    </row>
    <row r="400" spans="1:6" s="16" customFormat="1" ht="26.25" customHeight="1" hidden="1" thickBot="1">
      <c r="A400" s="126"/>
      <c r="B400" s="123"/>
      <c r="C400" s="885" t="s">
        <v>585</v>
      </c>
      <c r="D400" s="879"/>
      <c r="E400" s="558"/>
      <c r="F400" s="559"/>
    </row>
    <row r="401" spans="1:6" s="102" customFormat="1" ht="30.75" hidden="1" thickBot="1">
      <c r="A401" s="236">
        <v>900</v>
      </c>
      <c r="B401" s="52"/>
      <c r="C401" s="560"/>
      <c r="D401" s="70" t="s">
        <v>307</v>
      </c>
      <c r="E401" s="101">
        <f>E402</f>
        <v>0</v>
      </c>
      <c r="F401" s="160">
        <f>F402+F404+F407+F409+F411</f>
        <v>0</v>
      </c>
    </row>
    <row r="402" spans="1:6" s="22" customFormat="1" ht="19.5" customHeight="1" hidden="1">
      <c r="A402" s="69"/>
      <c r="B402" s="103">
        <v>90001</v>
      </c>
      <c r="C402" s="85"/>
      <c r="D402" s="86" t="s">
        <v>308</v>
      </c>
      <c r="E402" s="104">
        <f>E403</f>
        <v>0</v>
      </c>
      <c r="F402" s="104">
        <f>F403</f>
        <v>0</v>
      </c>
    </row>
    <row r="403" spans="1:6" s="22" customFormat="1" ht="18" customHeight="1" hidden="1">
      <c r="A403" s="27"/>
      <c r="B403" s="65"/>
      <c r="C403" s="65">
        <v>4260</v>
      </c>
      <c r="D403" s="38" t="s">
        <v>193</v>
      </c>
      <c r="E403" s="21"/>
      <c r="F403" s="21"/>
    </row>
    <row r="404" spans="1:6" s="22" customFormat="1" ht="19.5" customHeight="1" hidden="1">
      <c r="A404" s="27"/>
      <c r="B404" s="105">
        <v>90002</v>
      </c>
      <c r="C404" s="90"/>
      <c r="D404" s="71" t="s">
        <v>309</v>
      </c>
      <c r="E404" s="106">
        <f>E406</f>
        <v>0</v>
      </c>
      <c r="F404" s="106">
        <f>SUM(F405:F406)</f>
        <v>0</v>
      </c>
    </row>
    <row r="405" spans="1:6" s="22" customFormat="1" ht="18" customHeight="1" hidden="1">
      <c r="A405" s="27"/>
      <c r="B405" s="65"/>
      <c r="C405" s="65">
        <v>4300</v>
      </c>
      <c r="D405" s="38" t="s">
        <v>157</v>
      </c>
      <c r="E405" s="21"/>
      <c r="F405" s="21"/>
    </row>
    <row r="406" spans="1:6" s="22" customFormat="1" ht="12.75" hidden="1">
      <c r="A406" s="27"/>
      <c r="B406" s="32"/>
      <c r="C406" s="32">
        <v>6060</v>
      </c>
      <c r="D406" s="33" t="s">
        <v>247</v>
      </c>
      <c r="E406" s="26"/>
      <c r="F406" s="26"/>
    </row>
    <row r="407" spans="1:6" s="22" customFormat="1" ht="14.25" hidden="1">
      <c r="A407" s="27"/>
      <c r="B407" s="105">
        <v>90005</v>
      </c>
      <c r="C407" s="90"/>
      <c r="D407" s="71" t="s">
        <v>586</v>
      </c>
      <c r="E407" s="106">
        <f>E408</f>
        <v>0</v>
      </c>
      <c r="F407" s="106">
        <f>F408</f>
        <v>0</v>
      </c>
    </row>
    <row r="408" spans="1:6" s="22" customFormat="1" ht="18" customHeight="1" hidden="1">
      <c r="A408" s="27"/>
      <c r="B408" s="65"/>
      <c r="C408" s="65">
        <v>4430</v>
      </c>
      <c r="D408" s="38" t="s">
        <v>197</v>
      </c>
      <c r="E408" s="21"/>
      <c r="F408" s="21"/>
    </row>
    <row r="409" spans="1:6" s="22" customFormat="1" ht="19.5" customHeight="1" hidden="1">
      <c r="A409" s="27"/>
      <c r="B409" s="105">
        <v>90015</v>
      </c>
      <c r="C409" s="90"/>
      <c r="D409" s="71" t="s">
        <v>310</v>
      </c>
      <c r="E409" s="106">
        <f>E410</f>
        <v>0</v>
      </c>
      <c r="F409" s="106">
        <f>F410</f>
        <v>0</v>
      </c>
    </row>
    <row r="410" spans="1:6" s="22" customFormat="1" ht="18" customHeight="1" hidden="1">
      <c r="A410" s="27"/>
      <c r="B410" s="65"/>
      <c r="C410" s="65">
        <v>4260</v>
      </c>
      <c r="D410" s="38" t="s">
        <v>193</v>
      </c>
      <c r="E410" s="21"/>
      <c r="F410" s="21"/>
    </row>
    <row r="411" spans="1:6" s="22" customFormat="1" ht="19.5" customHeight="1" hidden="1">
      <c r="A411" s="27"/>
      <c r="B411" s="105">
        <v>90095</v>
      </c>
      <c r="C411" s="90"/>
      <c r="D411" s="71" t="s">
        <v>179</v>
      </c>
      <c r="E411" s="106">
        <f>E412</f>
        <v>0</v>
      </c>
      <c r="F411" s="106">
        <f>F412</f>
        <v>0</v>
      </c>
    </row>
    <row r="412" spans="1:6" s="22" customFormat="1" ht="18" customHeight="1" hidden="1" thickBot="1">
      <c r="A412" s="17"/>
      <c r="B412" s="65"/>
      <c r="C412" s="65">
        <v>4300</v>
      </c>
      <c r="D412" s="38" t="s">
        <v>157</v>
      </c>
      <c r="E412" s="21"/>
      <c r="F412" s="21"/>
    </row>
    <row r="413" spans="1:6" s="102" customFormat="1" ht="21.75" customHeight="1" hidden="1" thickBot="1">
      <c r="A413" s="236">
        <v>921</v>
      </c>
      <c r="B413" s="898" t="s">
        <v>311</v>
      </c>
      <c r="C413" s="893"/>
      <c r="D413" s="886"/>
      <c r="E413" s="101">
        <f>E414+E426</f>
        <v>0</v>
      </c>
      <c r="F413" s="160">
        <f>F414+F426+F432</f>
        <v>0</v>
      </c>
    </row>
    <row r="414" spans="1:6" s="22" customFormat="1" ht="16.5" customHeight="1" hidden="1">
      <c r="A414" s="133"/>
      <c r="B414" s="79">
        <v>92109</v>
      </c>
      <c r="C414" s="875" t="s">
        <v>312</v>
      </c>
      <c r="D414" s="876"/>
      <c r="E414" s="43">
        <f>E416+E417</f>
        <v>0</v>
      </c>
      <c r="F414" s="43">
        <f>F416+F417</f>
        <v>0</v>
      </c>
    </row>
    <row r="415" spans="1:6" s="16" customFormat="1" ht="15" customHeight="1" hidden="1">
      <c r="A415" s="126"/>
      <c r="B415" s="880" t="s">
        <v>649</v>
      </c>
      <c r="C415" s="880"/>
      <c r="D415" s="880"/>
      <c r="E415" s="880"/>
      <c r="F415" s="881"/>
    </row>
    <row r="416" spans="1:6" s="22" customFormat="1" ht="51" hidden="1">
      <c r="A416" s="133"/>
      <c r="B416" s="143"/>
      <c r="C416" s="158" t="s">
        <v>579</v>
      </c>
      <c r="D416" s="156" t="s">
        <v>580</v>
      </c>
      <c r="E416" s="91"/>
      <c r="F416" s="91"/>
    </row>
    <row r="417" spans="1:6" s="22" customFormat="1" ht="39" hidden="1" thickBot="1">
      <c r="A417" s="133"/>
      <c r="B417" s="143"/>
      <c r="C417" s="158" t="s">
        <v>534</v>
      </c>
      <c r="D417" s="156" t="s">
        <v>535</v>
      </c>
      <c r="E417" s="43"/>
      <c r="F417" s="43"/>
    </row>
    <row r="418" spans="1:6" s="16" customFormat="1" ht="38.25" hidden="1">
      <c r="A418" s="126"/>
      <c r="B418" s="123"/>
      <c r="C418" s="124"/>
      <c r="D418" s="200" t="s">
        <v>587</v>
      </c>
      <c r="E418" s="274"/>
      <c r="F418" s="561"/>
    </row>
    <row r="419" spans="1:6" s="22" customFormat="1" ht="39.75" customHeight="1" hidden="1">
      <c r="A419" s="133"/>
      <c r="B419" s="146"/>
      <c r="C419" s="162">
        <v>6300</v>
      </c>
      <c r="D419" s="532" t="s">
        <v>588</v>
      </c>
      <c r="E419" s="43"/>
      <c r="F419" s="43"/>
    </row>
    <row r="420" spans="1:6" s="16" customFormat="1" ht="25.5" hidden="1">
      <c r="A420" s="126"/>
      <c r="B420" s="123"/>
      <c r="C420" s="124"/>
      <c r="D420" s="200" t="s">
        <v>352</v>
      </c>
      <c r="E420" s="562"/>
      <c r="F420" s="561"/>
    </row>
    <row r="421" spans="1:6" s="16" customFormat="1" ht="38.25" hidden="1">
      <c r="A421" s="126"/>
      <c r="B421" s="123"/>
      <c r="C421" s="124"/>
      <c r="D421" s="125" t="s">
        <v>589</v>
      </c>
      <c r="E421" s="563"/>
      <c r="F421" s="558"/>
    </row>
    <row r="422" spans="1:6" s="22" customFormat="1" ht="12" customHeight="1" hidden="1">
      <c r="A422" s="133"/>
      <c r="B422" s="45"/>
      <c r="C422" s="46"/>
      <c r="D422" s="47"/>
      <c r="E422" s="48"/>
      <c r="F422" s="48"/>
    </row>
    <row r="423" spans="1:6" s="6" customFormat="1" ht="7.5" customHeight="1" hidden="1">
      <c r="A423" s="49">
        <v>1</v>
      </c>
      <c r="B423" s="49">
        <v>2</v>
      </c>
      <c r="C423" s="132">
        <v>3</v>
      </c>
      <c r="D423" s="49">
        <v>4</v>
      </c>
      <c r="E423" s="49">
        <v>5</v>
      </c>
      <c r="F423" s="49">
        <v>6</v>
      </c>
    </row>
    <row r="424" spans="1:6" s="22" customFormat="1" ht="28.5" customHeight="1" hidden="1">
      <c r="A424" s="133"/>
      <c r="B424" s="146"/>
      <c r="C424" s="141" t="s">
        <v>313</v>
      </c>
      <c r="D424" s="33" t="s">
        <v>314</v>
      </c>
      <c r="E424" s="34"/>
      <c r="F424" s="34"/>
    </row>
    <row r="425" spans="1:6" s="22" customFormat="1" ht="16.5" customHeight="1" hidden="1">
      <c r="A425" s="133"/>
      <c r="B425" s="146"/>
      <c r="C425" s="142" t="s">
        <v>167</v>
      </c>
      <c r="D425" s="33" t="s">
        <v>168</v>
      </c>
      <c r="E425" s="26"/>
      <c r="F425" s="26"/>
    </row>
    <row r="426" spans="1:6" s="22" customFormat="1" ht="19.5" customHeight="1" hidden="1">
      <c r="A426" s="133"/>
      <c r="B426" s="105">
        <v>92116</v>
      </c>
      <c r="C426" s="909" t="s">
        <v>315</v>
      </c>
      <c r="D426" s="899"/>
      <c r="E426" s="91">
        <f>SUM(E427:E430)</f>
        <v>0</v>
      </c>
      <c r="F426" s="91">
        <f>F428</f>
        <v>0</v>
      </c>
    </row>
    <row r="427" spans="1:6" s="22" customFormat="1" ht="38.25" hidden="1">
      <c r="A427" s="133"/>
      <c r="B427" s="143"/>
      <c r="C427" s="137" t="s">
        <v>199</v>
      </c>
      <c r="D427" s="38" t="s">
        <v>200</v>
      </c>
      <c r="E427" s="21"/>
      <c r="F427" s="21"/>
    </row>
    <row r="428" spans="1:6" s="22" customFormat="1" ht="51" hidden="1">
      <c r="A428" s="133"/>
      <c r="B428" s="146"/>
      <c r="C428" s="162">
        <v>6300</v>
      </c>
      <c r="D428" s="156" t="s">
        <v>588</v>
      </c>
      <c r="E428" s="91"/>
      <c r="F428" s="91"/>
    </row>
    <row r="429" spans="1:6" s="16" customFormat="1" ht="27.75" customHeight="1" hidden="1">
      <c r="A429" s="126"/>
      <c r="B429" s="123"/>
      <c r="C429" s="124"/>
      <c r="D429" s="880" t="s">
        <v>353</v>
      </c>
      <c r="E429" s="880"/>
      <c r="F429" s="881"/>
    </row>
    <row r="430" spans="1:6" s="22" customFormat="1" ht="25.5" hidden="1">
      <c r="A430" s="133"/>
      <c r="B430" s="146"/>
      <c r="C430" s="141" t="s">
        <v>313</v>
      </c>
      <c r="D430" s="33" t="s">
        <v>314</v>
      </c>
      <c r="E430" s="34"/>
      <c r="F430" s="34"/>
    </row>
    <row r="431" spans="1:6" s="22" customFormat="1" ht="16.5" customHeight="1" hidden="1">
      <c r="A431" s="133"/>
      <c r="B431" s="146"/>
      <c r="C431" s="142" t="s">
        <v>167</v>
      </c>
      <c r="D431" s="33" t="s">
        <v>168</v>
      </c>
      <c r="E431" s="26"/>
      <c r="F431" s="26"/>
    </row>
    <row r="432" spans="1:6" s="22" customFormat="1" ht="19.5" customHeight="1" hidden="1">
      <c r="A432" s="133"/>
      <c r="B432" s="105">
        <v>92120</v>
      </c>
      <c r="C432" s="223"/>
      <c r="D432" s="71" t="s">
        <v>316</v>
      </c>
      <c r="E432" s="106">
        <f>E433</f>
        <v>0</v>
      </c>
      <c r="F432" s="106">
        <f>F433</f>
        <v>0</v>
      </c>
    </row>
    <row r="433" spans="1:6" s="22" customFormat="1" ht="21.75" customHeight="1" hidden="1" thickBot="1">
      <c r="A433" s="133"/>
      <c r="B433" s="146"/>
      <c r="C433" s="193">
        <v>4300</v>
      </c>
      <c r="D433" s="38" t="s">
        <v>157</v>
      </c>
      <c r="E433" s="21"/>
      <c r="F433" s="21"/>
    </row>
    <row r="434" spans="1:6" s="102" customFormat="1" ht="24" customHeight="1" hidden="1" thickBot="1">
      <c r="A434" s="50">
        <v>926</v>
      </c>
      <c r="B434" s="564"/>
      <c r="C434" s="560"/>
      <c r="D434" s="70" t="s">
        <v>317</v>
      </c>
      <c r="E434" s="101">
        <f>E435+E440</f>
        <v>0</v>
      </c>
      <c r="F434" s="101">
        <f>F435+F440+F443</f>
        <v>0</v>
      </c>
    </row>
    <row r="435" spans="1:6" s="22" customFormat="1" ht="19.5" customHeight="1" hidden="1">
      <c r="A435" s="565"/>
      <c r="B435" s="566">
        <v>92605</v>
      </c>
      <c r="C435" s="19"/>
      <c r="D435" s="567" t="s">
        <v>318</v>
      </c>
      <c r="E435" s="36">
        <f>E437</f>
        <v>0</v>
      </c>
      <c r="F435" s="36">
        <f>SUM(F436:F438)</f>
        <v>0</v>
      </c>
    </row>
    <row r="436" spans="1:6" s="22" customFormat="1" ht="25.5" hidden="1">
      <c r="A436" s="69"/>
      <c r="B436" s="80"/>
      <c r="C436" s="19" t="s">
        <v>313</v>
      </c>
      <c r="D436" s="33" t="s">
        <v>314</v>
      </c>
      <c r="E436" s="21"/>
      <c r="F436" s="21"/>
    </row>
    <row r="437" spans="1:6" s="22" customFormat="1" ht="38.25" hidden="1">
      <c r="A437" s="27"/>
      <c r="B437" s="568"/>
      <c r="C437" s="568">
        <v>2820</v>
      </c>
      <c r="D437" s="35" t="s">
        <v>319</v>
      </c>
      <c r="E437" s="34"/>
      <c r="F437" s="34"/>
    </row>
    <row r="438" spans="1:6" s="22" customFormat="1" ht="28.5" customHeight="1" hidden="1" thickBot="1">
      <c r="A438" s="27"/>
      <c r="B438" s="568"/>
      <c r="C438" s="24" t="s">
        <v>192</v>
      </c>
      <c r="D438" s="33" t="s">
        <v>314</v>
      </c>
      <c r="E438" s="34"/>
      <c r="F438" s="34"/>
    </row>
    <row r="439" spans="1:9" s="108" customFormat="1" ht="20.25" customHeight="1" thickBot="1">
      <c r="A439" s="882" t="s">
        <v>320</v>
      </c>
      <c r="B439" s="883"/>
      <c r="C439" s="883"/>
      <c r="D439" s="884"/>
      <c r="E439" s="850">
        <f>E361+E49+E413+E90+E67+E199+E7+E44</f>
        <v>2040021</v>
      </c>
      <c r="F439" s="850">
        <f>F361+F49+F413+F90+F67+F199+F7+F44</f>
        <v>1915000</v>
      </c>
      <c r="G439" s="176">
        <f>E439-F439</f>
        <v>125021</v>
      </c>
      <c r="I439" s="176"/>
    </row>
    <row r="440" spans="1:7" ht="24" customHeight="1" hidden="1">
      <c r="A440" s="928" t="s">
        <v>645</v>
      </c>
      <c r="B440" s="929"/>
      <c r="C440" s="929"/>
      <c r="D440" s="930"/>
      <c r="E440" s="848">
        <f>E416+E136</f>
        <v>0</v>
      </c>
      <c r="F440" s="849"/>
      <c r="G440" s="240"/>
    </row>
    <row r="441" spans="2:6" ht="12.75">
      <c r="B441" s="113"/>
      <c r="C441" s="110"/>
      <c r="D441" s="112"/>
      <c r="E441" s="112"/>
      <c r="F441" s="112"/>
    </row>
    <row r="442" spans="2:6" ht="12.75">
      <c r="B442" s="110"/>
      <c r="C442" s="110"/>
      <c r="D442" s="112"/>
      <c r="E442" s="112"/>
      <c r="F442" s="112"/>
    </row>
    <row r="443" spans="2:6" ht="12.75">
      <c r="B443" s="110"/>
      <c r="C443" s="110"/>
      <c r="D443" s="112"/>
      <c r="E443" s="112"/>
      <c r="F443" s="112"/>
    </row>
    <row r="444" spans="2:6" ht="12.75">
      <c r="B444" s="110"/>
      <c r="C444" s="110"/>
      <c r="D444" s="112"/>
      <c r="E444" s="112"/>
      <c r="F444" s="112"/>
    </row>
    <row r="445" spans="2:6" ht="12.75">
      <c r="B445" s="110"/>
      <c r="C445" s="110"/>
      <c r="D445" s="112"/>
      <c r="E445" s="112"/>
      <c r="F445" s="112"/>
    </row>
    <row r="446" spans="2:6" ht="12.75">
      <c r="B446" s="110"/>
      <c r="C446" s="110"/>
      <c r="D446" s="112"/>
      <c r="E446" s="112"/>
      <c r="F446" s="112"/>
    </row>
    <row r="447" spans="2:6" ht="12.75">
      <c r="B447" s="110"/>
      <c r="C447" s="110"/>
      <c r="D447" s="112"/>
      <c r="E447" s="112"/>
      <c r="F447" s="112"/>
    </row>
    <row r="448" spans="2:6" ht="12.75">
      <c r="B448" s="110"/>
      <c r="C448" s="110"/>
      <c r="D448" s="112"/>
      <c r="E448" s="112"/>
      <c r="F448" s="112"/>
    </row>
    <row r="449" spans="2:6" ht="12.75">
      <c r="B449" s="110"/>
      <c r="C449" s="110"/>
      <c r="D449" s="112"/>
      <c r="E449" s="112"/>
      <c r="F449" s="112"/>
    </row>
    <row r="450" spans="2:6" ht="12.75">
      <c r="B450" s="110"/>
      <c r="C450" s="110"/>
      <c r="D450" s="112"/>
      <c r="E450" s="112"/>
      <c r="F450" s="112"/>
    </row>
    <row r="451" spans="2:6" ht="12.75">
      <c r="B451" s="110"/>
      <c r="C451" s="110"/>
      <c r="D451" s="112"/>
      <c r="E451" s="112"/>
      <c r="F451" s="112"/>
    </row>
    <row r="452" spans="2:6" ht="12.75">
      <c r="B452" s="110"/>
      <c r="C452" s="110"/>
      <c r="D452" s="112"/>
      <c r="E452" s="112"/>
      <c r="F452" s="112"/>
    </row>
    <row r="453" spans="2:6" ht="12.75">
      <c r="B453" s="110"/>
      <c r="C453" s="110"/>
      <c r="D453" s="112"/>
      <c r="E453" s="112"/>
      <c r="F453" s="112"/>
    </row>
    <row r="454" spans="2:6" ht="12.75">
      <c r="B454" s="110"/>
      <c r="C454" s="110"/>
      <c r="D454" s="112"/>
      <c r="E454" s="112"/>
      <c r="F454" s="112"/>
    </row>
    <row r="455" spans="2:6" ht="12.75">
      <c r="B455" s="110"/>
      <c r="C455" s="110"/>
      <c r="D455" s="112"/>
      <c r="E455" s="112"/>
      <c r="F455" s="112"/>
    </row>
    <row r="456" spans="2:6" ht="12.75">
      <c r="B456" s="110"/>
      <c r="C456" s="110"/>
      <c r="D456" s="112"/>
      <c r="E456" s="112"/>
      <c r="F456" s="112"/>
    </row>
    <row r="457" spans="2:6" ht="12.75">
      <c r="B457" s="110"/>
      <c r="C457" s="110"/>
      <c r="D457" s="112"/>
      <c r="E457" s="112"/>
      <c r="F457" s="112"/>
    </row>
    <row r="458" spans="2:6" ht="12.75">
      <c r="B458" s="110"/>
      <c r="C458" s="110"/>
      <c r="D458" s="112"/>
      <c r="E458" s="112"/>
      <c r="F458" s="112"/>
    </row>
    <row r="459" spans="2:6" ht="12.75">
      <c r="B459" s="110"/>
      <c r="C459" s="110"/>
      <c r="D459" s="112"/>
      <c r="E459" s="112"/>
      <c r="F459" s="112"/>
    </row>
    <row r="460" spans="2:6" ht="12.75">
      <c r="B460" s="110"/>
      <c r="C460" s="110"/>
      <c r="D460" s="112"/>
      <c r="E460" s="112"/>
      <c r="F460" s="112"/>
    </row>
    <row r="461" spans="2:6" ht="12.75">
      <c r="B461" s="110"/>
      <c r="C461" s="110"/>
      <c r="D461" s="112"/>
      <c r="E461" s="112"/>
      <c r="F461" s="112"/>
    </row>
    <row r="462" spans="2:6" ht="12.75">
      <c r="B462" s="110"/>
      <c r="C462" s="110"/>
      <c r="D462" s="112"/>
      <c r="E462" s="112"/>
      <c r="F462" s="112"/>
    </row>
    <row r="463" spans="2:6" ht="12.75">
      <c r="B463" s="110"/>
      <c r="C463" s="110"/>
      <c r="D463" s="112"/>
      <c r="E463" s="112"/>
      <c r="F463" s="112"/>
    </row>
    <row r="464" spans="2:6" ht="12.75">
      <c r="B464" s="110"/>
      <c r="C464" s="110"/>
      <c r="D464" s="112"/>
      <c r="E464" s="112"/>
      <c r="F464" s="112"/>
    </row>
    <row r="465" spans="2:6" ht="12.75">
      <c r="B465" s="110"/>
      <c r="C465" s="110"/>
      <c r="D465" s="112"/>
      <c r="E465" s="112"/>
      <c r="F465" s="112"/>
    </row>
    <row r="466" spans="2:6" ht="12.75">
      <c r="B466" s="110"/>
      <c r="C466" s="110"/>
      <c r="D466" s="112"/>
      <c r="E466" s="112"/>
      <c r="F466" s="112"/>
    </row>
    <row r="467" spans="2:6" ht="12.75">
      <c r="B467" s="110"/>
      <c r="C467" s="110"/>
      <c r="D467" s="112"/>
      <c r="E467" s="112"/>
      <c r="F467" s="112"/>
    </row>
    <row r="468" spans="2:6" ht="12.75">
      <c r="B468" s="110"/>
      <c r="C468" s="110"/>
      <c r="D468" s="112"/>
      <c r="E468" s="112"/>
      <c r="F468" s="112"/>
    </row>
    <row r="469" spans="2:6" ht="12.75">
      <c r="B469" s="110"/>
      <c r="C469" s="110"/>
      <c r="D469" s="112"/>
      <c r="E469" s="112"/>
      <c r="F469" s="112"/>
    </row>
    <row r="470" spans="2:6" ht="12.75">
      <c r="B470" s="110"/>
      <c r="C470" s="110"/>
      <c r="D470" s="112"/>
      <c r="E470" s="112"/>
      <c r="F470" s="112"/>
    </row>
    <row r="471" spans="2:6" ht="12.75">
      <c r="B471" s="110"/>
      <c r="C471" s="110"/>
      <c r="D471" s="112"/>
      <c r="E471" s="112"/>
      <c r="F471" s="112"/>
    </row>
    <row r="472" spans="2:6" ht="12.75">
      <c r="B472" s="110"/>
      <c r="C472" s="110"/>
      <c r="D472" s="112"/>
      <c r="E472" s="112"/>
      <c r="F472" s="112"/>
    </row>
  </sheetData>
  <mergeCells count="89">
    <mergeCell ref="B245:D245"/>
    <mergeCell ref="D252:F252"/>
    <mergeCell ref="C8:D8"/>
    <mergeCell ref="D17:F17"/>
    <mergeCell ref="A440:D440"/>
    <mergeCell ref="C53:D53"/>
    <mergeCell ref="B90:D90"/>
    <mergeCell ref="D135:F135"/>
    <mergeCell ref="C134:D134"/>
    <mergeCell ref="D384:F384"/>
    <mergeCell ref="D247:F247"/>
    <mergeCell ref="C251:D251"/>
    <mergeCell ref="C210:D210"/>
    <mergeCell ref="C148:D148"/>
    <mergeCell ref="C178:D178"/>
    <mergeCell ref="C197:D197"/>
    <mergeCell ref="D150:F150"/>
    <mergeCell ref="C200:D200"/>
    <mergeCell ref="C202:D202"/>
    <mergeCell ref="B175:D175"/>
    <mergeCell ref="C229:D229"/>
    <mergeCell ref="D51:F51"/>
    <mergeCell ref="B56:F56"/>
    <mergeCell ref="C68:D68"/>
    <mergeCell ref="C35:D35"/>
    <mergeCell ref="D38:F38"/>
    <mergeCell ref="C45:D45"/>
    <mergeCell ref="C50:D50"/>
    <mergeCell ref="B49:D49"/>
    <mergeCell ref="B44:D44"/>
    <mergeCell ref="D54:F54"/>
    <mergeCell ref="A2:F2"/>
    <mergeCell ref="B7:D7"/>
    <mergeCell ref="D360:F360"/>
    <mergeCell ref="C18:D18"/>
    <mergeCell ref="C158:D158"/>
    <mergeCell ref="B142:D142"/>
    <mergeCell ref="D160:F160"/>
    <mergeCell ref="E4:E5"/>
    <mergeCell ref="F4:F5"/>
    <mergeCell ref="C19:F19"/>
    <mergeCell ref="C397:D397"/>
    <mergeCell ref="D399:F399"/>
    <mergeCell ref="C426:D426"/>
    <mergeCell ref="D380:F380"/>
    <mergeCell ref="B396:D396"/>
    <mergeCell ref="C394:D394"/>
    <mergeCell ref="B393:D393"/>
    <mergeCell ref="C387:D387"/>
    <mergeCell ref="C390:D390"/>
    <mergeCell ref="D392:F392"/>
    <mergeCell ref="A223:A224"/>
    <mergeCell ref="B223:B224"/>
    <mergeCell ref="C223:C224"/>
    <mergeCell ref="C221:D221"/>
    <mergeCell ref="D223:D224"/>
    <mergeCell ref="A4:A5"/>
    <mergeCell ref="B4:B5"/>
    <mergeCell ref="C4:C5"/>
    <mergeCell ref="D4:D5"/>
    <mergeCell ref="A439:D439"/>
    <mergeCell ref="C400:D400"/>
    <mergeCell ref="D429:F429"/>
    <mergeCell ref="C414:D414"/>
    <mergeCell ref="B413:D413"/>
    <mergeCell ref="B415:F415"/>
    <mergeCell ref="D389:F389"/>
    <mergeCell ref="D378:F378"/>
    <mergeCell ref="C260:D260"/>
    <mergeCell ref="D262:F262"/>
    <mergeCell ref="C339:D339"/>
    <mergeCell ref="C374:D374"/>
    <mergeCell ref="D373:F373"/>
    <mergeCell ref="C379:D379"/>
    <mergeCell ref="C362:D362"/>
    <mergeCell ref="E223:E224"/>
    <mergeCell ref="F223:F224"/>
    <mergeCell ref="B199:D199"/>
    <mergeCell ref="B67:D67"/>
    <mergeCell ref="D377:F377"/>
    <mergeCell ref="B259:D259"/>
    <mergeCell ref="C232:D232"/>
    <mergeCell ref="C246:D246"/>
    <mergeCell ref="D341:F341"/>
    <mergeCell ref="C364:D364"/>
    <mergeCell ref="D366:F366"/>
    <mergeCell ref="C370:D370"/>
    <mergeCell ref="B361:D361"/>
    <mergeCell ref="D258:F258"/>
  </mergeCells>
  <printOptions horizontalCentered="1"/>
  <pageMargins left="0.35433070866141736" right="0.35433070866141736" top="0.72" bottom="0.4724409448818898" header="0.22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LV/297/2010 
z dnia 5 października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650"/>
  <sheetViews>
    <sheetView showGridLines="0" zoomScale="75" zoomScaleNormal="75" workbookViewId="0" topLeftCell="A456">
      <selection activeCell="K514" sqref="K514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hidden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917" t="s">
        <v>395</v>
      </c>
      <c r="B2" s="917"/>
      <c r="C2" s="917"/>
      <c r="D2" s="917"/>
      <c r="E2" s="917"/>
      <c r="F2" s="917"/>
    </row>
    <row r="3" spans="1:6" ht="7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911" t="s">
        <v>136</v>
      </c>
      <c r="B4" s="911" t="s">
        <v>137</v>
      </c>
      <c r="C4" s="911" t="s">
        <v>138</v>
      </c>
      <c r="D4" s="911" t="s">
        <v>139</v>
      </c>
      <c r="E4" s="896" t="s">
        <v>358</v>
      </c>
      <c r="F4" s="896" t="s">
        <v>359</v>
      </c>
    </row>
    <row r="5" spans="1:6" s="4" customFormat="1" ht="15" customHeight="1" thickBot="1">
      <c r="A5" s="897"/>
      <c r="B5" s="897"/>
      <c r="C5" s="897"/>
      <c r="D5" s="897"/>
      <c r="E5" s="897"/>
      <c r="F5" s="897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thickBot="1">
      <c r="A7" s="7" t="s">
        <v>140</v>
      </c>
      <c r="B7" s="906" t="s">
        <v>141</v>
      </c>
      <c r="C7" s="907"/>
      <c r="D7" s="908"/>
      <c r="E7" s="237">
        <f>E20+E48+E8+E42+E44+E46</f>
        <v>222016.9</v>
      </c>
      <c r="F7" s="237">
        <f>F20+F48+F8+F42+F44+F46</f>
        <v>225.9</v>
      </c>
      <c r="G7" s="55">
        <f>E7-F7</f>
        <v>221791</v>
      </c>
    </row>
    <row r="8" spans="1:6" s="16" customFormat="1" ht="19.5" customHeight="1">
      <c r="A8" s="12"/>
      <c r="B8" s="13" t="s">
        <v>142</v>
      </c>
      <c r="C8" s="14"/>
      <c r="D8" s="14" t="s">
        <v>143</v>
      </c>
      <c r="E8" s="616">
        <f>E9</f>
        <v>26791</v>
      </c>
      <c r="F8" s="616">
        <f>F9</f>
        <v>0</v>
      </c>
    </row>
    <row r="9" spans="1:8" s="22" customFormat="1" ht="21" customHeight="1">
      <c r="A9" s="133"/>
      <c r="B9" s="45"/>
      <c r="C9" s="141"/>
      <c r="D9" s="156" t="s">
        <v>332</v>
      </c>
      <c r="E9" s="617">
        <v>26791</v>
      </c>
      <c r="F9" s="617"/>
      <c r="H9" s="92"/>
    </row>
    <row r="10" spans="1:8" s="22" customFormat="1" ht="21" customHeight="1" hidden="1">
      <c r="A10" s="133"/>
      <c r="B10" s="45"/>
      <c r="C10" s="140"/>
      <c r="D10" s="157"/>
      <c r="E10" s="512"/>
      <c r="F10" s="512"/>
      <c r="H10" s="92"/>
    </row>
    <row r="11" spans="1:6" s="22" customFormat="1" ht="16.5" customHeight="1" hidden="1">
      <c r="A11" s="17"/>
      <c r="B11" s="18"/>
      <c r="C11" s="19" t="s">
        <v>144</v>
      </c>
      <c r="D11" s="20" t="s">
        <v>145</v>
      </c>
      <c r="E11" s="512"/>
      <c r="F11" s="512"/>
    </row>
    <row r="12" spans="1:6" s="22" customFormat="1" ht="16.5" customHeight="1" hidden="1">
      <c r="A12" s="17"/>
      <c r="B12" s="23"/>
      <c r="C12" s="24" t="s">
        <v>146</v>
      </c>
      <c r="D12" s="25" t="s">
        <v>147</v>
      </c>
      <c r="E12" s="513"/>
      <c r="F12" s="513"/>
    </row>
    <row r="13" spans="1:6" s="22" customFormat="1" ht="16.5" customHeight="1" hidden="1">
      <c r="A13" s="17"/>
      <c r="B13" s="23"/>
      <c r="C13" s="24" t="s">
        <v>148</v>
      </c>
      <c r="D13" s="25" t="s">
        <v>149</v>
      </c>
      <c r="E13" s="513"/>
      <c r="F13" s="513"/>
    </row>
    <row r="14" spans="1:6" s="22" customFormat="1" ht="16.5" customHeight="1" hidden="1">
      <c r="A14" s="17"/>
      <c r="B14" s="23"/>
      <c r="C14" s="24" t="s">
        <v>150</v>
      </c>
      <c r="D14" s="25" t="s">
        <v>151</v>
      </c>
      <c r="E14" s="513"/>
      <c r="F14" s="513"/>
    </row>
    <row r="15" spans="1:6" s="22" customFormat="1" ht="16.5" customHeight="1" hidden="1">
      <c r="A15" s="17"/>
      <c r="B15" s="23"/>
      <c r="C15" s="24" t="s">
        <v>152</v>
      </c>
      <c r="D15" s="25" t="s">
        <v>153</v>
      </c>
      <c r="E15" s="513"/>
      <c r="F15" s="513"/>
    </row>
    <row r="16" spans="1:6" s="22" customFormat="1" ht="16.5" customHeight="1" hidden="1">
      <c r="A16" s="17"/>
      <c r="B16" s="23"/>
      <c r="C16" s="24" t="s">
        <v>154</v>
      </c>
      <c r="D16" s="25" t="s">
        <v>155</v>
      </c>
      <c r="E16" s="513"/>
      <c r="F16" s="513"/>
    </row>
    <row r="17" spans="1:6" s="22" customFormat="1" ht="16.5" customHeight="1" hidden="1">
      <c r="A17" s="17"/>
      <c r="B17" s="23"/>
      <c r="C17" s="24" t="s">
        <v>156</v>
      </c>
      <c r="D17" s="25" t="s">
        <v>157</v>
      </c>
      <c r="E17" s="513"/>
      <c r="F17" s="513"/>
    </row>
    <row r="18" spans="1:6" s="22" customFormat="1" ht="16.5" customHeight="1" hidden="1">
      <c r="A18" s="17"/>
      <c r="B18" s="23"/>
      <c r="C18" s="28" t="s">
        <v>158</v>
      </c>
      <c r="D18" s="25" t="s">
        <v>159</v>
      </c>
      <c r="E18" s="513"/>
      <c r="F18" s="513"/>
    </row>
    <row r="19" spans="1:6" s="22" customFormat="1" ht="27.75" customHeight="1">
      <c r="A19" s="133"/>
      <c r="B19" s="45"/>
      <c r="C19" s="46"/>
      <c r="D19" s="904" t="s">
        <v>698</v>
      </c>
      <c r="E19" s="904"/>
      <c r="F19" s="905"/>
    </row>
    <row r="20" spans="1:6" s="16" customFormat="1" ht="20.25" customHeight="1">
      <c r="A20" s="147"/>
      <c r="B20" s="29" t="s">
        <v>160</v>
      </c>
      <c r="C20" s="891" t="s">
        <v>161</v>
      </c>
      <c r="D20" s="892"/>
      <c r="E20" s="173">
        <f>E27+E31</f>
        <v>195225.9</v>
      </c>
      <c r="F20" s="173">
        <f>F27+F31</f>
        <v>225.9</v>
      </c>
    </row>
    <row r="21" spans="1:6" s="22" customFormat="1" ht="21" customHeight="1" hidden="1">
      <c r="A21" s="133"/>
      <c r="B21" s="45"/>
      <c r="C21" s="140" t="s">
        <v>162</v>
      </c>
      <c r="D21" s="20" t="s">
        <v>163</v>
      </c>
      <c r="E21" s="451"/>
      <c r="F21" s="21"/>
    </row>
    <row r="22" spans="1:6" s="22" customFormat="1" ht="51" hidden="1">
      <c r="A22" s="133"/>
      <c r="B22" s="146"/>
      <c r="C22" s="141" t="s">
        <v>164</v>
      </c>
      <c r="D22" s="33" t="s">
        <v>165</v>
      </c>
      <c r="E22" s="453"/>
      <c r="F22" s="26"/>
    </row>
    <row r="23" spans="1:6" s="22" customFormat="1" ht="38.25" hidden="1">
      <c r="A23" s="133"/>
      <c r="B23" s="146"/>
      <c r="C23" s="145">
        <v>6298</v>
      </c>
      <c r="D23" s="35" t="s">
        <v>166</v>
      </c>
      <c r="E23" s="454"/>
      <c r="F23" s="26"/>
    </row>
    <row r="24" spans="1:6" s="22" customFormat="1" ht="17.25" customHeight="1" hidden="1">
      <c r="A24" s="133"/>
      <c r="B24" s="45"/>
      <c r="C24" s="141" t="s">
        <v>167</v>
      </c>
      <c r="D24" s="154" t="s">
        <v>331</v>
      </c>
      <c r="E24" s="458"/>
      <c r="F24" s="68"/>
    </row>
    <row r="25" spans="1:6" s="22" customFormat="1" ht="21.75" customHeight="1" hidden="1">
      <c r="A25" s="133"/>
      <c r="B25" s="45"/>
      <c r="C25" s="150"/>
      <c r="D25" s="880" t="s">
        <v>418</v>
      </c>
      <c r="E25" s="880"/>
      <c r="F25" s="881"/>
    </row>
    <row r="26" spans="1:6" s="22" customFormat="1" ht="20.25" customHeight="1" hidden="1">
      <c r="A26" s="133"/>
      <c r="B26" s="128"/>
      <c r="C26" s="37" t="s">
        <v>152</v>
      </c>
      <c r="D26" s="157" t="s">
        <v>332</v>
      </c>
      <c r="E26" s="451"/>
      <c r="F26" s="21"/>
    </row>
    <row r="27" spans="1:7" s="22" customFormat="1" ht="17.25" customHeight="1">
      <c r="A27" s="133"/>
      <c r="B27" s="45"/>
      <c r="C27" s="140"/>
      <c r="D27" s="156" t="s">
        <v>322</v>
      </c>
      <c r="E27" s="91">
        <f>E30</f>
        <v>195000</v>
      </c>
      <c r="F27" s="91">
        <f>F30</f>
        <v>0</v>
      </c>
      <c r="G27" s="92">
        <f>E29+E30</f>
        <v>195000</v>
      </c>
    </row>
    <row r="28" spans="1:8" s="22" customFormat="1" ht="23.25" customHeight="1" hidden="1">
      <c r="A28" s="133"/>
      <c r="B28" s="45"/>
      <c r="C28" s="90" t="s">
        <v>190</v>
      </c>
      <c r="D28" s="179" t="s">
        <v>191</v>
      </c>
      <c r="E28" s="91">
        <f>E29+E30+E31+E32</f>
        <v>195225.9</v>
      </c>
      <c r="F28" s="91">
        <f>F31+F32</f>
        <v>225.9</v>
      </c>
      <c r="H28" s="92">
        <f>E28+E89-F31</f>
        <v>195000</v>
      </c>
    </row>
    <row r="29" spans="1:7" s="182" customFormat="1" ht="15" customHeight="1" hidden="1">
      <c r="A29" s="133"/>
      <c r="B29" s="45"/>
      <c r="C29" s="480"/>
      <c r="D29" s="481" t="s">
        <v>515</v>
      </c>
      <c r="E29" s="482"/>
      <c r="F29" s="482"/>
      <c r="G29" s="181"/>
    </row>
    <row r="30" spans="1:7" s="182" customFormat="1" ht="17.25" customHeight="1">
      <c r="A30" s="958"/>
      <c r="B30" s="959"/>
      <c r="C30" s="480"/>
      <c r="D30" s="483" t="s">
        <v>65</v>
      </c>
      <c r="E30" s="484">
        <v>195000</v>
      </c>
      <c r="F30" s="485"/>
      <c r="G30" s="181"/>
    </row>
    <row r="31" spans="1:6" s="22" customFormat="1" ht="18.75" customHeight="1">
      <c r="A31" s="133"/>
      <c r="B31" s="45"/>
      <c r="C31" s="90" t="s">
        <v>167</v>
      </c>
      <c r="D31" s="156" t="s">
        <v>506</v>
      </c>
      <c r="E31" s="175">
        <f>E36</f>
        <v>225.9</v>
      </c>
      <c r="F31" s="175">
        <f>F37</f>
        <v>225.9</v>
      </c>
    </row>
    <row r="32" spans="1:6" s="22" customFormat="1" ht="22.5" customHeight="1" hidden="1">
      <c r="A32" s="133"/>
      <c r="B32" s="146"/>
      <c r="C32" s="158" t="s">
        <v>167</v>
      </c>
      <c r="D32" s="179" t="s">
        <v>168</v>
      </c>
      <c r="E32" s="91"/>
      <c r="F32" s="91"/>
    </row>
    <row r="33" spans="1:6" s="22" customFormat="1" ht="26.25" customHeight="1" hidden="1">
      <c r="A33" s="133"/>
      <c r="B33" s="45"/>
      <c r="C33" s="413" t="s">
        <v>485</v>
      </c>
      <c r="D33" s="216" t="s">
        <v>486</v>
      </c>
      <c r="E33" s="274"/>
      <c r="F33" s="295"/>
    </row>
    <row r="34" spans="1:6" s="22" customFormat="1" ht="18.75" customHeight="1" hidden="1">
      <c r="A34" s="133"/>
      <c r="B34" s="45"/>
      <c r="C34" s="408" t="s">
        <v>485</v>
      </c>
      <c r="D34" s="474" t="s">
        <v>509</v>
      </c>
      <c r="E34" s="472"/>
      <c r="F34" s="415"/>
    </row>
    <row r="35" spans="1:6" s="22" customFormat="1" ht="15" customHeight="1" hidden="1">
      <c r="A35" s="133"/>
      <c r="B35" s="964" t="s">
        <v>361</v>
      </c>
      <c r="C35" s="964"/>
      <c r="D35" s="965"/>
      <c r="E35" s="225"/>
      <c r="F35" s="225"/>
    </row>
    <row r="36" spans="1:6" s="22" customFormat="1" ht="17.25" customHeight="1">
      <c r="A36" s="133"/>
      <c r="B36" s="852"/>
      <c r="C36" s="414"/>
      <c r="D36" s="475" t="s">
        <v>63</v>
      </c>
      <c r="E36" s="846">
        <v>225.9</v>
      </c>
      <c r="F36" s="847"/>
    </row>
    <row r="37" spans="1:6" s="22" customFormat="1" ht="17.25" customHeight="1" thickBot="1">
      <c r="A37" s="133"/>
      <c r="B37" s="414"/>
      <c r="C37" s="414"/>
      <c r="D37" s="475" t="s">
        <v>64</v>
      </c>
      <c r="E37" s="846"/>
      <c r="F37" s="846">
        <v>225.9</v>
      </c>
    </row>
    <row r="38" spans="1:6" s="22" customFormat="1" ht="18.75" customHeight="1" hidden="1">
      <c r="A38" s="133"/>
      <c r="B38" s="969" t="s">
        <v>384</v>
      </c>
      <c r="C38" s="969"/>
      <c r="D38" s="970"/>
      <c r="E38" s="455"/>
      <c r="F38" s="225"/>
    </row>
    <row r="39" spans="1:6" s="22" customFormat="1" ht="15" customHeight="1" hidden="1">
      <c r="A39" s="133"/>
      <c r="B39" s="45"/>
      <c r="C39" s="267"/>
      <c r="D39" s="264" t="s">
        <v>379</v>
      </c>
      <c r="E39" s="456"/>
      <c r="F39" s="265"/>
    </row>
    <row r="40" spans="1:6" s="22" customFormat="1" ht="15" customHeight="1" hidden="1">
      <c r="A40" s="133"/>
      <c r="B40" s="45"/>
      <c r="C40" s="263"/>
      <c r="D40" s="268" t="s">
        <v>380</v>
      </c>
      <c r="E40" s="457"/>
      <c r="F40" s="269"/>
    </row>
    <row r="41" spans="1:6" s="22" customFormat="1" ht="25.5" hidden="1">
      <c r="A41" s="133"/>
      <c r="B41" s="45"/>
      <c r="C41" s="263"/>
      <c r="D41" s="264" t="s">
        <v>381</v>
      </c>
      <c r="E41" s="456"/>
      <c r="F41" s="266"/>
    </row>
    <row r="42" spans="1:6" s="16" customFormat="1" ht="23.25" customHeight="1" hidden="1">
      <c r="A42" s="133"/>
      <c r="B42" s="124" t="s">
        <v>170</v>
      </c>
      <c r="C42" s="130"/>
      <c r="D42" s="30" t="s">
        <v>171</v>
      </c>
      <c r="E42" s="452">
        <f>E43</f>
        <v>0</v>
      </c>
      <c r="F42" s="31">
        <f>F43</f>
        <v>0</v>
      </c>
    </row>
    <row r="43" spans="1:6" s="22" customFormat="1" ht="19.5" customHeight="1" hidden="1">
      <c r="A43" s="133"/>
      <c r="B43" s="45"/>
      <c r="C43" s="137" t="s">
        <v>156</v>
      </c>
      <c r="D43" s="20" t="s">
        <v>157</v>
      </c>
      <c r="E43" s="451"/>
      <c r="F43" s="21"/>
    </row>
    <row r="44" spans="1:6" s="16" customFormat="1" ht="23.25" customHeight="1" hidden="1">
      <c r="A44" s="133"/>
      <c r="B44" s="124" t="s">
        <v>172</v>
      </c>
      <c r="C44" s="130"/>
      <c r="D44" s="30" t="s">
        <v>173</v>
      </c>
      <c r="E44" s="452">
        <f>E45</f>
        <v>0</v>
      </c>
      <c r="F44" s="31">
        <f>F45</f>
        <v>0</v>
      </c>
    </row>
    <row r="45" spans="1:6" s="22" customFormat="1" ht="19.5" customHeight="1" hidden="1">
      <c r="A45" s="133"/>
      <c r="B45" s="45"/>
      <c r="C45" s="137" t="s">
        <v>174</v>
      </c>
      <c r="D45" s="38" t="s">
        <v>175</v>
      </c>
      <c r="E45" s="451"/>
      <c r="F45" s="21"/>
    </row>
    <row r="46" spans="1:6" s="16" customFormat="1" ht="23.25" customHeight="1" hidden="1">
      <c r="A46" s="133"/>
      <c r="B46" s="124" t="s">
        <v>176</v>
      </c>
      <c r="C46" s="130"/>
      <c r="D46" s="30" t="s">
        <v>177</v>
      </c>
      <c r="E46" s="452">
        <f>E47</f>
        <v>0</v>
      </c>
      <c r="F46" s="31">
        <f>F47</f>
        <v>0</v>
      </c>
    </row>
    <row r="47" spans="1:6" s="22" customFormat="1" ht="19.5" customHeight="1" hidden="1">
      <c r="A47" s="133"/>
      <c r="B47" s="45"/>
      <c r="C47" s="137" t="s">
        <v>167</v>
      </c>
      <c r="D47" s="38" t="s">
        <v>168</v>
      </c>
      <c r="E47" s="451"/>
      <c r="F47" s="21"/>
    </row>
    <row r="48" spans="1:6" s="16" customFormat="1" ht="18.75" customHeight="1" hidden="1">
      <c r="A48" s="147"/>
      <c r="B48" s="29" t="s">
        <v>178</v>
      </c>
      <c r="C48" s="891" t="s">
        <v>179</v>
      </c>
      <c r="D48" s="892"/>
      <c r="E48" s="452">
        <f>E49</f>
        <v>0</v>
      </c>
      <c r="F48" s="31"/>
    </row>
    <row r="49" spans="1:8" s="22" customFormat="1" ht="15" customHeight="1" hidden="1">
      <c r="A49" s="133"/>
      <c r="B49" s="45"/>
      <c r="C49" s="141"/>
      <c r="D49" s="156" t="s">
        <v>322</v>
      </c>
      <c r="E49" s="458">
        <f>E50+E51</f>
        <v>0</v>
      </c>
      <c r="F49" s="68">
        <f>SUM(F50:F51)</f>
        <v>0</v>
      </c>
      <c r="H49" s="92"/>
    </row>
    <row r="50" spans="1:8" s="16" customFormat="1" ht="15.75" customHeight="1" hidden="1">
      <c r="A50" s="126"/>
      <c r="B50" s="123"/>
      <c r="C50" s="190"/>
      <c r="D50" s="200" t="s">
        <v>385</v>
      </c>
      <c r="E50" s="459"/>
      <c r="F50" s="250"/>
      <c r="H50" s="100"/>
    </row>
    <row r="51" spans="1:6" s="22" customFormat="1" ht="19.5" customHeight="1" hidden="1">
      <c r="A51" s="133"/>
      <c r="B51" s="45"/>
      <c r="C51" s="90" t="s">
        <v>144</v>
      </c>
      <c r="D51" s="159" t="s">
        <v>145</v>
      </c>
      <c r="E51" s="175"/>
      <c r="F51" s="91"/>
    </row>
    <row r="52" spans="1:6" s="22" customFormat="1" ht="19.5" customHeight="1" hidden="1">
      <c r="A52" s="133"/>
      <c r="B52" s="45"/>
      <c r="C52" s="90" t="s">
        <v>148</v>
      </c>
      <c r="D52" s="159" t="s">
        <v>149</v>
      </c>
      <c r="E52" s="175"/>
      <c r="F52" s="91"/>
    </row>
    <row r="53" spans="1:6" s="22" customFormat="1" ht="19.5" customHeight="1" hidden="1">
      <c r="A53" s="133"/>
      <c r="B53" s="45"/>
      <c r="C53" s="90" t="s">
        <v>150</v>
      </c>
      <c r="D53" s="159" t="s">
        <v>151</v>
      </c>
      <c r="E53" s="175"/>
      <c r="F53" s="91"/>
    </row>
    <row r="54" spans="1:6" s="22" customFormat="1" ht="19.5" customHeight="1" hidden="1">
      <c r="A54" s="133"/>
      <c r="B54" s="45"/>
      <c r="C54" s="158" t="s">
        <v>196</v>
      </c>
      <c r="D54" s="166" t="s">
        <v>197</v>
      </c>
      <c r="E54" s="175"/>
      <c r="F54" s="91"/>
    </row>
    <row r="55" spans="1:6" s="22" customFormat="1" ht="20.25" customHeight="1" hidden="1">
      <c r="A55" s="133"/>
      <c r="B55" s="128"/>
      <c r="C55" s="37" t="s">
        <v>152</v>
      </c>
      <c r="D55" s="115" t="s">
        <v>332</v>
      </c>
      <c r="E55" s="21"/>
      <c r="F55" s="21"/>
    </row>
    <row r="56" spans="1:6" s="16" customFormat="1" ht="25.5" customHeight="1" hidden="1" thickBot="1">
      <c r="A56" s="126"/>
      <c r="B56" s="123"/>
      <c r="C56" s="174"/>
      <c r="D56" s="880" t="s">
        <v>391</v>
      </c>
      <c r="E56" s="880"/>
      <c r="F56" s="881"/>
    </row>
    <row r="57" spans="1:6" s="11" customFormat="1" ht="22.5" customHeight="1" hidden="1" thickBot="1">
      <c r="A57" s="7" t="s">
        <v>182</v>
      </c>
      <c r="B57" s="8"/>
      <c r="C57" s="9"/>
      <c r="D57" s="9" t="s">
        <v>183</v>
      </c>
      <c r="E57" s="10">
        <f>E58</f>
        <v>0</v>
      </c>
      <c r="F57" s="135">
        <f>F58</f>
        <v>0</v>
      </c>
    </row>
    <row r="58" spans="1:6" s="16" customFormat="1" ht="22.5" customHeight="1" hidden="1">
      <c r="A58" s="12"/>
      <c r="B58" s="13" t="s">
        <v>184</v>
      </c>
      <c r="C58" s="14"/>
      <c r="D58" s="14" t="s">
        <v>185</v>
      </c>
      <c r="E58" s="15">
        <f>E59</f>
        <v>0</v>
      </c>
      <c r="F58" s="15">
        <f>F59</f>
        <v>0</v>
      </c>
    </row>
    <row r="59" spans="1:6" s="22" customFormat="1" ht="59.25" customHeight="1" hidden="1">
      <c r="A59" s="39"/>
      <c r="B59" s="40"/>
      <c r="C59" s="41" t="s">
        <v>186</v>
      </c>
      <c r="D59" s="42" t="s">
        <v>187</v>
      </c>
      <c r="E59" s="43"/>
      <c r="F59" s="43"/>
    </row>
    <row r="60" spans="1:6" s="22" customFormat="1" ht="8.25" customHeight="1" hidden="1">
      <c r="A60" s="133"/>
      <c r="B60" s="45"/>
      <c r="C60" s="46"/>
      <c r="D60" s="47"/>
      <c r="E60" s="48"/>
      <c r="F60" s="48"/>
    </row>
    <row r="61" spans="1:6" s="6" customFormat="1" ht="7.5" customHeight="1" hidden="1" thickBot="1">
      <c r="A61" s="62">
        <v>1</v>
      </c>
      <c r="B61" s="62">
        <v>2</v>
      </c>
      <c r="C61" s="62">
        <v>3</v>
      </c>
      <c r="D61" s="62">
        <v>4</v>
      </c>
      <c r="E61" s="62">
        <v>5</v>
      </c>
      <c r="F61" s="62">
        <v>6</v>
      </c>
    </row>
    <row r="62" spans="1:7" s="11" customFormat="1" ht="30" customHeight="1" thickBot="1">
      <c r="A62" s="72">
        <v>400</v>
      </c>
      <c r="B62" s="898" t="s">
        <v>188</v>
      </c>
      <c r="C62" s="893"/>
      <c r="D62" s="886"/>
      <c r="E62" s="10">
        <f>E63</f>
        <v>100000</v>
      </c>
      <c r="F62" s="135">
        <f>F63</f>
        <v>195000</v>
      </c>
      <c r="G62" s="55">
        <f>E62-F62</f>
        <v>-95000</v>
      </c>
    </row>
    <row r="63" spans="1:6" s="16" customFormat="1" ht="18.75" customHeight="1">
      <c r="A63" s="126"/>
      <c r="B63" s="53">
        <v>40002</v>
      </c>
      <c r="C63" s="889" t="s">
        <v>189</v>
      </c>
      <c r="D63" s="890"/>
      <c r="E63" s="54">
        <f>E65+E71</f>
        <v>100000</v>
      </c>
      <c r="F63" s="54">
        <f>F65</f>
        <v>195000</v>
      </c>
    </row>
    <row r="64" spans="1:6" s="22" customFormat="1" ht="19.5" customHeight="1" hidden="1">
      <c r="A64" s="133"/>
      <c r="B64" s="45"/>
      <c r="C64" s="137" t="s">
        <v>162</v>
      </c>
      <c r="D64" s="20" t="s">
        <v>163</v>
      </c>
      <c r="E64" s="21"/>
      <c r="F64" s="21"/>
    </row>
    <row r="65" spans="1:7" s="22" customFormat="1" ht="20.25" customHeight="1">
      <c r="A65" s="133"/>
      <c r="B65" s="45"/>
      <c r="C65" s="140"/>
      <c r="D65" s="156" t="s">
        <v>322</v>
      </c>
      <c r="E65" s="91">
        <f>E66</f>
        <v>0</v>
      </c>
      <c r="F65" s="91">
        <f>F68</f>
        <v>195000</v>
      </c>
      <c r="G65" s="92">
        <f>E67+E68</f>
        <v>0</v>
      </c>
    </row>
    <row r="66" spans="1:8" s="22" customFormat="1" ht="23.25" customHeight="1" hidden="1">
      <c r="A66" s="133"/>
      <c r="B66" s="45"/>
      <c r="C66" s="90" t="s">
        <v>190</v>
      </c>
      <c r="D66" s="179" t="s">
        <v>191</v>
      </c>
      <c r="E66" s="91">
        <f>E67+E68+E69+E70</f>
        <v>0</v>
      </c>
      <c r="F66" s="91">
        <f>F69+F70</f>
        <v>0</v>
      </c>
      <c r="H66" s="92">
        <f>E66+E126-F69</f>
        <v>0</v>
      </c>
    </row>
    <row r="67" spans="1:7" s="182" customFormat="1" ht="15" customHeight="1" hidden="1">
      <c r="A67" s="133"/>
      <c r="B67" s="45"/>
      <c r="C67" s="480"/>
      <c r="D67" s="481" t="s">
        <v>515</v>
      </c>
      <c r="E67" s="482"/>
      <c r="F67" s="482"/>
      <c r="G67" s="181"/>
    </row>
    <row r="68" spans="1:7" s="182" customFormat="1" ht="18.75" customHeight="1">
      <c r="A68" s="958"/>
      <c r="B68" s="959"/>
      <c r="C68" s="480"/>
      <c r="D68" s="483" t="s">
        <v>65</v>
      </c>
      <c r="E68" s="484"/>
      <c r="F68" s="485">
        <v>195000</v>
      </c>
      <c r="G68" s="181"/>
    </row>
    <row r="69" spans="1:7" s="182" customFormat="1" ht="15" customHeight="1" hidden="1">
      <c r="A69" s="133"/>
      <c r="B69" s="45"/>
      <c r="C69" s="180"/>
      <c r="D69" s="486" t="s">
        <v>125</v>
      </c>
      <c r="E69" s="185"/>
      <c r="F69" s="487"/>
      <c r="G69" s="181"/>
    </row>
    <row r="70" spans="1:7" s="182" customFormat="1" ht="24" hidden="1">
      <c r="A70" s="960"/>
      <c r="B70" s="961"/>
      <c r="C70" s="180"/>
      <c r="D70" s="488" t="s">
        <v>124</v>
      </c>
      <c r="E70" s="234"/>
      <c r="F70" s="489"/>
      <c r="G70" s="181"/>
    </row>
    <row r="71" spans="1:6" s="22" customFormat="1" ht="18.75" customHeight="1" thickBot="1">
      <c r="A71" s="133"/>
      <c r="B71" s="45"/>
      <c r="C71" s="142" t="s">
        <v>192</v>
      </c>
      <c r="D71" s="159" t="s">
        <v>193</v>
      </c>
      <c r="E71" s="91">
        <v>100000</v>
      </c>
      <c r="F71" s="91"/>
    </row>
    <row r="72" spans="1:7" s="11" customFormat="1" ht="19.5" customHeight="1" hidden="1" thickBot="1">
      <c r="A72" s="9">
        <v>600</v>
      </c>
      <c r="B72" s="906" t="s">
        <v>194</v>
      </c>
      <c r="C72" s="907"/>
      <c r="D72" s="973"/>
      <c r="E72" s="503">
        <f>E73+E77</f>
        <v>0</v>
      </c>
      <c r="F72" s="504">
        <f>F73+F77</f>
        <v>0</v>
      </c>
      <c r="G72" s="55">
        <f>E72-F72</f>
        <v>0</v>
      </c>
    </row>
    <row r="73" spans="1:6" s="16" customFormat="1" ht="18.75" customHeight="1" hidden="1">
      <c r="A73" s="126"/>
      <c r="B73" s="14">
        <v>60014</v>
      </c>
      <c r="C73" s="889" t="s">
        <v>195</v>
      </c>
      <c r="D73" s="890"/>
      <c r="E73" s="54">
        <f>E74</f>
        <v>0</v>
      </c>
      <c r="F73" s="54">
        <f>F76</f>
        <v>0</v>
      </c>
    </row>
    <row r="74" spans="1:6" s="22" customFormat="1" ht="19.5" customHeight="1" hidden="1">
      <c r="A74" s="133"/>
      <c r="B74" s="45"/>
      <c r="C74" s="140"/>
      <c r="D74" s="156" t="s">
        <v>504</v>
      </c>
      <c r="E74" s="91"/>
      <c r="F74" s="43"/>
    </row>
    <row r="75" spans="1:7" s="182" customFormat="1" ht="15.75" customHeight="1" hidden="1">
      <c r="A75" s="958"/>
      <c r="B75" s="959"/>
      <c r="C75" s="180"/>
      <c r="D75" s="286" t="s">
        <v>394</v>
      </c>
      <c r="E75" s="185"/>
      <c r="F75" s="224"/>
      <c r="G75" s="181"/>
    </row>
    <row r="76" spans="1:7" s="182" customFormat="1" ht="26.25" customHeight="1" hidden="1">
      <c r="A76" s="133"/>
      <c r="B76" s="45"/>
      <c r="C76" s="180"/>
      <c r="D76" s="971" t="s">
        <v>494</v>
      </c>
      <c r="E76" s="971"/>
      <c r="F76" s="972"/>
      <c r="G76" s="181"/>
    </row>
    <row r="77" spans="1:7" s="16" customFormat="1" ht="20.25" customHeight="1" hidden="1">
      <c r="A77" s="144"/>
      <c r="B77" s="30">
        <v>60016</v>
      </c>
      <c r="C77" s="891" t="s">
        <v>198</v>
      </c>
      <c r="D77" s="892"/>
      <c r="E77" s="31">
        <f>E80+E79</f>
        <v>0</v>
      </c>
      <c r="F77" s="31">
        <f>F80+F79</f>
        <v>0</v>
      </c>
      <c r="G77" s="100"/>
    </row>
    <row r="78" spans="1:6" s="22" customFormat="1" ht="21" customHeight="1" hidden="1">
      <c r="A78" s="133"/>
      <c r="B78" s="45"/>
      <c r="C78" s="46"/>
      <c r="D78" s="939" t="s">
        <v>434</v>
      </c>
      <c r="E78" s="939"/>
      <c r="F78" s="957"/>
    </row>
    <row r="79" spans="1:6" s="22" customFormat="1" ht="21" customHeight="1" hidden="1">
      <c r="A79" s="133"/>
      <c r="B79" s="45"/>
      <c r="C79" s="140"/>
      <c r="D79" s="156" t="s">
        <v>331</v>
      </c>
      <c r="E79" s="91"/>
      <c r="F79" s="91"/>
    </row>
    <row r="80" spans="1:6" s="22" customFormat="1" ht="21" customHeight="1" hidden="1">
      <c r="A80" s="133"/>
      <c r="B80" s="45"/>
      <c r="C80" s="140"/>
      <c r="D80" s="156" t="s">
        <v>332</v>
      </c>
      <c r="E80" s="91"/>
      <c r="F80" s="91"/>
    </row>
    <row r="81" spans="1:6" s="22" customFormat="1" ht="26.25" customHeight="1" hidden="1">
      <c r="A81" s="144"/>
      <c r="B81" s="45"/>
      <c r="C81" s="137" t="s">
        <v>199</v>
      </c>
      <c r="D81" s="38" t="s">
        <v>200</v>
      </c>
      <c r="E81" s="36"/>
      <c r="F81" s="21"/>
    </row>
    <row r="82" spans="1:6" s="22" customFormat="1" ht="19.5" customHeight="1" hidden="1">
      <c r="A82" s="133"/>
      <c r="B82" s="45"/>
      <c r="C82" s="142" t="s">
        <v>148</v>
      </c>
      <c r="D82" s="25" t="s">
        <v>149</v>
      </c>
      <c r="E82" s="26"/>
      <c r="F82" s="26"/>
    </row>
    <row r="83" spans="1:6" s="22" customFormat="1" ht="19.5" customHeight="1" hidden="1">
      <c r="A83" s="133"/>
      <c r="B83" s="45"/>
      <c r="C83" s="90" t="s">
        <v>152</v>
      </c>
      <c r="D83" s="159" t="s">
        <v>153</v>
      </c>
      <c r="E83" s="168"/>
      <c r="F83" s="168"/>
    </row>
    <row r="84" spans="1:6" s="22" customFormat="1" ht="19.5" customHeight="1" hidden="1">
      <c r="A84" s="133"/>
      <c r="B84" s="45"/>
      <c r="C84" s="90" t="s">
        <v>154</v>
      </c>
      <c r="D84" s="170" t="s">
        <v>155</v>
      </c>
      <c r="E84" s="168"/>
      <c r="F84" s="168"/>
    </row>
    <row r="85" spans="1:6" s="22" customFormat="1" ht="18.75" customHeight="1" hidden="1">
      <c r="A85" s="133"/>
      <c r="B85" s="45"/>
      <c r="C85" s="90" t="s">
        <v>167</v>
      </c>
      <c r="D85" s="156" t="s">
        <v>321</v>
      </c>
      <c r="E85" s="91">
        <f>E86+E87</f>
        <v>0</v>
      </c>
      <c r="F85" s="91">
        <f>F86+F87</f>
        <v>0</v>
      </c>
    </row>
    <row r="86" spans="1:6" s="22" customFormat="1" ht="14.25" customHeight="1" hidden="1">
      <c r="A86" s="133"/>
      <c r="B86" s="45"/>
      <c r="C86" s="403" t="s">
        <v>154</v>
      </c>
      <c r="D86" s="465" t="s">
        <v>436</v>
      </c>
      <c r="E86" s="274"/>
      <c r="F86" s="295"/>
    </row>
    <row r="87" spans="1:7" s="182" customFormat="1" ht="14.25" customHeight="1" hidden="1">
      <c r="A87" s="133"/>
      <c r="B87" s="45"/>
      <c r="C87" s="184"/>
      <c r="D87" s="466" t="s">
        <v>503</v>
      </c>
      <c r="E87" s="467"/>
      <c r="F87" s="464"/>
      <c r="G87" s="181"/>
    </row>
    <row r="88" spans="1:6" s="22" customFormat="1" ht="19.5" customHeight="1" hidden="1">
      <c r="A88" s="133"/>
      <c r="B88" s="45"/>
      <c r="C88" s="142" t="s">
        <v>201</v>
      </c>
      <c r="D88" s="20" t="s">
        <v>202</v>
      </c>
      <c r="E88" s="118"/>
      <c r="F88" s="118"/>
    </row>
    <row r="89" spans="1:6" s="22" customFormat="1" ht="17.25" customHeight="1" hidden="1">
      <c r="A89" s="133"/>
      <c r="B89" s="45"/>
      <c r="C89" s="140"/>
      <c r="D89" s="156" t="s">
        <v>332</v>
      </c>
      <c r="E89" s="91">
        <f>E90+E92+E93+E91</f>
        <v>0</v>
      </c>
      <c r="F89" s="91"/>
    </row>
    <row r="90" spans="1:7" s="182" customFormat="1" ht="15.75" customHeight="1" hidden="1">
      <c r="A90" s="133"/>
      <c r="B90" s="45"/>
      <c r="C90" s="180"/>
      <c r="D90" s="286" t="s">
        <v>390</v>
      </c>
      <c r="E90" s="185"/>
      <c r="F90" s="289"/>
      <c r="G90" s="181"/>
    </row>
    <row r="91" spans="1:6" s="22" customFormat="1" ht="14.25" customHeight="1" hidden="1">
      <c r="A91" s="133"/>
      <c r="B91" s="45"/>
      <c r="C91" s="46"/>
      <c r="D91" s="939" t="s">
        <v>434</v>
      </c>
      <c r="E91" s="939"/>
      <c r="F91" s="940"/>
    </row>
    <row r="92" spans="1:7" s="182" customFormat="1" ht="15.75" customHeight="1" hidden="1">
      <c r="A92" s="958"/>
      <c r="B92" s="959"/>
      <c r="C92" s="180"/>
      <c r="D92" s="287" t="s">
        <v>356</v>
      </c>
      <c r="E92" s="203"/>
      <c r="F92" s="224"/>
      <c r="G92" s="181"/>
    </row>
    <row r="93" spans="1:7" s="182" customFormat="1" ht="15.75" customHeight="1" hidden="1">
      <c r="A93" s="958"/>
      <c r="B93" s="959"/>
      <c r="C93" s="180"/>
      <c r="D93" s="288" t="s">
        <v>357</v>
      </c>
      <c r="E93" s="234"/>
      <c r="F93" s="186"/>
      <c r="G93" s="181"/>
    </row>
    <row r="94" spans="1:6" s="22" customFormat="1" ht="19.5" customHeight="1" hidden="1">
      <c r="A94" s="133"/>
      <c r="B94" s="45"/>
      <c r="C94" s="223" t="s">
        <v>156</v>
      </c>
      <c r="D94" s="159" t="s">
        <v>157</v>
      </c>
      <c r="E94" s="168"/>
      <c r="F94" s="168"/>
    </row>
    <row r="95" spans="1:6" s="22" customFormat="1" ht="19.5" customHeight="1" hidden="1">
      <c r="A95" s="133"/>
      <c r="B95" s="45"/>
      <c r="C95" s="137" t="s">
        <v>167</v>
      </c>
      <c r="D95" s="157" t="s">
        <v>331</v>
      </c>
      <c r="E95" s="171"/>
      <c r="F95" s="171"/>
    </row>
    <row r="96" spans="1:6" s="22" customFormat="1" ht="19.5" customHeight="1" hidden="1">
      <c r="A96" s="133"/>
      <c r="B96" s="45"/>
      <c r="C96" s="90" t="s">
        <v>167</v>
      </c>
      <c r="D96" s="159" t="s">
        <v>168</v>
      </c>
      <c r="E96" s="168"/>
      <c r="F96" s="168"/>
    </row>
    <row r="97" spans="1:7" s="182" customFormat="1" ht="18" customHeight="1" hidden="1">
      <c r="A97" s="133"/>
      <c r="B97" s="45"/>
      <c r="C97" s="184"/>
      <c r="D97" s="200" t="s">
        <v>393</v>
      </c>
      <c r="E97" s="272"/>
      <c r="F97" s="295"/>
      <c r="G97" s="181"/>
    </row>
    <row r="98" spans="1:6" s="22" customFormat="1" ht="19.5" customHeight="1" hidden="1" thickBot="1">
      <c r="A98" s="133"/>
      <c r="B98" s="45"/>
      <c r="C98" s="46"/>
      <c r="D98" s="955" t="s">
        <v>434</v>
      </c>
      <c r="E98" s="955"/>
      <c r="F98" s="956"/>
    </row>
    <row r="99" spans="1:7" s="11" customFormat="1" ht="22.5" customHeight="1" hidden="1" thickBot="1">
      <c r="A99" s="9">
        <v>700</v>
      </c>
      <c r="B99" s="906" t="s">
        <v>203</v>
      </c>
      <c r="C99" s="907"/>
      <c r="D99" s="908"/>
      <c r="E99" s="10">
        <f>E100+E115</f>
        <v>0</v>
      </c>
      <c r="F99" s="10">
        <f>F100+F115</f>
        <v>0</v>
      </c>
      <c r="G99" s="55">
        <f>E99-F99</f>
        <v>0</v>
      </c>
    </row>
    <row r="100" spans="1:6" s="16" customFormat="1" ht="19.5" customHeight="1" hidden="1">
      <c r="A100" s="126"/>
      <c r="B100" s="53">
        <v>70005</v>
      </c>
      <c r="C100" s="889" t="s">
        <v>204</v>
      </c>
      <c r="D100" s="890"/>
      <c r="E100" s="54">
        <f>E112</f>
        <v>0</v>
      </c>
      <c r="F100" s="54">
        <f>SUM(F107:F114)</f>
        <v>0</v>
      </c>
    </row>
    <row r="101" spans="1:6" s="22" customFormat="1" ht="25.5" hidden="1">
      <c r="A101" s="133"/>
      <c r="B101" s="45"/>
      <c r="C101" s="140" t="s">
        <v>205</v>
      </c>
      <c r="D101" s="57" t="s">
        <v>206</v>
      </c>
      <c r="E101" s="36"/>
      <c r="F101" s="36"/>
    </row>
    <row r="102" spans="1:6" s="22" customFormat="1" ht="19.5" customHeight="1" hidden="1">
      <c r="A102" s="133"/>
      <c r="B102" s="45"/>
      <c r="C102" s="140" t="s">
        <v>207</v>
      </c>
      <c r="D102" s="58" t="s">
        <v>208</v>
      </c>
      <c r="E102" s="36"/>
      <c r="F102" s="36"/>
    </row>
    <row r="103" spans="1:6" s="22" customFormat="1" ht="63.75" hidden="1">
      <c r="A103" s="133"/>
      <c r="B103" s="45"/>
      <c r="C103" s="141" t="s">
        <v>186</v>
      </c>
      <c r="D103" s="35" t="s">
        <v>187</v>
      </c>
      <c r="E103" s="34"/>
      <c r="F103" s="26"/>
    </row>
    <row r="104" spans="1:6" s="22" customFormat="1" ht="18.75" customHeight="1" hidden="1">
      <c r="A104" s="133"/>
      <c r="B104" s="45"/>
      <c r="C104" s="141" t="s">
        <v>180</v>
      </c>
      <c r="D104" s="59" t="s">
        <v>181</v>
      </c>
      <c r="E104" s="34"/>
      <c r="F104" s="26"/>
    </row>
    <row r="105" spans="1:6" s="22" customFormat="1" ht="19.5" customHeight="1" hidden="1">
      <c r="A105" s="133"/>
      <c r="B105" s="45"/>
      <c r="C105" s="141" t="s">
        <v>209</v>
      </c>
      <c r="D105" s="25" t="s">
        <v>210</v>
      </c>
      <c r="E105" s="34"/>
      <c r="F105" s="26"/>
    </row>
    <row r="106" spans="1:6" s="22" customFormat="1" ht="28.5" customHeight="1" hidden="1">
      <c r="A106" s="133"/>
      <c r="B106" s="45"/>
      <c r="C106" s="161">
        <v>6298</v>
      </c>
      <c r="D106" s="33" t="s">
        <v>166</v>
      </c>
      <c r="E106" s="26"/>
      <c r="F106" s="26"/>
    </row>
    <row r="107" spans="1:6" s="22" customFormat="1" ht="19.5" customHeight="1" hidden="1">
      <c r="A107" s="133"/>
      <c r="B107" s="45"/>
      <c r="C107" s="90" t="s">
        <v>156</v>
      </c>
      <c r="D107" s="159" t="s">
        <v>157</v>
      </c>
      <c r="E107" s="168"/>
      <c r="F107" s="168"/>
    </row>
    <row r="108" spans="1:6" s="22" customFormat="1" ht="19.5" customHeight="1" hidden="1">
      <c r="A108" s="133"/>
      <c r="B108" s="45"/>
      <c r="C108" s="140" t="s">
        <v>211</v>
      </c>
      <c r="D108" s="38" t="s">
        <v>212</v>
      </c>
      <c r="E108" s="21"/>
      <c r="F108" s="21"/>
    </row>
    <row r="109" spans="1:6" s="22" customFormat="1" ht="19.5" customHeight="1" hidden="1">
      <c r="A109" s="133"/>
      <c r="B109" s="45"/>
      <c r="C109" s="141" t="s">
        <v>196</v>
      </c>
      <c r="D109" s="25" t="s">
        <v>197</v>
      </c>
      <c r="E109" s="26"/>
      <c r="F109" s="26"/>
    </row>
    <row r="110" spans="1:6" s="22" customFormat="1" ht="19.5" customHeight="1" hidden="1">
      <c r="A110" s="133"/>
      <c r="B110" s="45"/>
      <c r="C110" s="141" t="s">
        <v>213</v>
      </c>
      <c r="D110" s="60" t="s">
        <v>214</v>
      </c>
      <c r="E110" s="26"/>
      <c r="F110" s="26"/>
    </row>
    <row r="111" spans="1:6" s="22" customFormat="1" ht="16.5" customHeight="1" hidden="1">
      <c r="A111" s="133"/>
      <c r="B111" s="128"/>
      <c r="C111" s="37" t="s">
        <v>152</v>
      </c>
      <c r="D111" s="115" t="s">
        <v>332</v>
      </c>
      <c r="E111" s="21"/>
      <c r="F111" s="21"/>
    </row>
    <row r="112" spans="1:6" s="22" customFormat="1" ht="16.5" customHeight="1" hidden="1">
      <c r="A112" s="133"/>
      <c r="B112" s="45"/>
      <c r="C112" s="141" t="s">
        <v>167</v>
      </c>
      <c r="D112" s="120" t="s">
        <v>331</v>
      </c>
      <c r="E112" s="26"/>
      <c r="F112" s="26"/>
    </row>
    <row r="113" spans="1:7" s="182" customFormat="1" ht="16.5" customHeight="1" hidden="1">
      <c r="A113" s="133"/>
      <c r="B113" s="45"/>
      <c r="C113" s="184"/>
      <c r="D113" s="953" t="s">
        <v>351</v>
      </c>
      <c r="E113" s="953"/>
      <c r="F113" s="954"/>
      <c r="G113" s="181"/>
    </row>
    <row r="114" spans="1:6" s="22" customFormat="1" ht="19.5" customHeight="1" hidden="1">
      <c r="A114" s="133"/>
      <c r="B114" s="45"/>
      <c r="C114" s="142" t="s">
        <v>167</v>
      </c>
      <c r="D114" s="25" t="s">
        <v>168</v>
      </c>
      <c r="E114" s="26"/>
      <c r="F114" s="26"/>
    </row>
    <row r="115" spans="1:6" s="16" customFormat="1" ht="17.25" customHeight="1" hidden="1">
      <c r="A115" s="126"/>
      <c r="B115" s="30">
        <v>70095</v>
      </c>
      <c r="C115" s="891" t="s">
        <v>179</v>
      </c>
      <c r="D115" s="892"/>
      <c r="E115" s="31">
        <f>E116</f>
        <v>0</v>
      </c>
      <c r="F115" s="31">
        <f>F116</f>
        <v>0</v>
      </c>
    </row>
    <row r="116" spans="1:8" s="22" customFormat="1" ht="18.75" customHeight="1" hidden="1">
      <c r="A116" s="133"/>
      <c r="B116" s="45"/>
      <c r="C116" s="141"/>
      <c r="D116" s="156" t="s">
        <v>332</v>
      </c>
      <c r="E116" s="68"/>
      <c r="F116" s="68"/>
      <c r="H116" s="92"/>
    </row>
    <row r="117" spans="1:8" s="16" customFormat="1" ht="15.75" customHeight="1" hidden="1">
      <c r="A117" s="126"/>
      <c r="B117" s="123"/>
      <c r="C117" s="190"/>
      <c r="D117" s="200" t="s">
        <v>385</v>
      </c>
      <c r="E117" s="201"/>
      <c r="F117" s="250"/>
      <c r="H117" s="100"/>
    </row>
    <row r="118" spans="1:8" s="16" customFormat="1" ht="15.75" customHeight="1" hidden="1">
      <c r="A118" s="126"/>
      <c r="B118" s="123"/>
      <c r="C118" s="190"/>
      <c r="D118" s="255" t="s">
        <v>329</v>
      </c>
      <c r="E118" s="185"/>
      <c r="F118" s="210"/>
      <c r="H118" s="100"/>
    </row>
    <row r="119" spans="1:6" s="22" customFormat="1" ht="20.25" customHeight="1" hidden="1">
      <c r="A119" s="133"/>
      <c r="B119" s="128"/>
      <c r="C119" s="37" t="s">
        <v>152</v>
      </c>
      <c r="D119" s="115" t="s">
        <v>332</v>
      </c>
      <c r="E119" s="21"/>
      <c r="F119" s="21"/>
    </row>
    <row r="120" spans="1:6" s="22" customFormat="1" ht="16.5" customHeight="1" hidden="1">
      <c r="A120" s="133"/>
      <c r="B120" s="45"/>
      <c r="C120" s="158" t="s">
        <v>154</v>
      </c>
      <c r="D120" s="166" t="s">
        <v>155</v>
      </c>
      <c r="E120" s="168"/>
      <c r="F120" s="91"/>
    </row>
    <row r="121" spans="1:6" s="22" customFormat="1" ht="19.5" customHeight="1" hidden="1">
      <c r="A121" s="133"/>
      <c r="B121" s="45"/>
      <c r="C121" s="158" t="s">
        <v>192</v>
      </c>
      <c r="D121" s="166" t="s">
        <v>193</v>
      </c>
      <c r="E121" s="168"/>
      <c r="F121" s="91"/>
    </row>
    <row r="122" spans="1:6" s="22" customFormat="1" ht="19.5" customHeight="1" hidden="1" thickBot="1">
      <c r="A122" s="133"/>
      <c r="B122" s="45"/>
      <c r="C122" s="137" t="s">
        <v>196</v>
      </c>
      <c r="D122" s="20" t="s">
        <v>197</v>
      </c>
      <c r="E122" s="21"/>
      <c r="F122" s="21"/>
    </row>
    <row r="123" spans="1:6" s="11" customFormat="1" ht="20.25" customHeight="1" hidden="1" thickBot="1">
      <c r="A123" s="9">
        <v>710</v>
      </c>
      <c r="B123" s="906" t="s">
        <v>215</v>
      </c>
      <c r="C123" s="907"/>
      <c r="D123" s="908"/>
      <c r="E123" s="10">
        <f>E130+E124</f>
        <v>0</v>
      </c>
      <c r="F123" s="135">
        <f>F124</f>
        <v>0</v>
      </c>
    </row>
    <row r="124" spans="1:6" s="16" customFormat="1" ht="18.75" customHeight="1" hidden="1">
      <c r="A124" s="56"/>
      <c r="B124" s="14">
        <v>71035</v>
      </c>
      <c r="C124" s="889" t="s">
        <v>123</v>
      </c>
      <c r="D124" s="890"/>
      <c r="E124" s="15">
        <f>E125</f>
        <v>0</v>
      </c>
      <c r="F124" s="15">
        <f>F125</f>
        <v>0</v>
      </c>
    </row>
    <row r="125" spans="1:8" s="22" customFormat="1" ht="20.25" customHeight="1" hidden="1">
      <c r="A125" s="133"/>
      <c r="B125" s="45"/>
      <c r="C125" s="141"/>
      <c r="D125" s="156" t="s">
        <v>332</v>
      </c>
      <c r="E125" s="68">
        <f>E126</f>
        <v>0</v>
      </c>
      <c r="F125" s="68"/>
      <c r="H125" s="92"/>
    </row>
    <row r="126" spans="1:7" s="182" customFormat="1" ht="18" customHeight="1" hidden="1">
      <c r="A126" s="490"/>
      <c r="B126" s="491"/>
      <c r="C126" s="180"/>
      <c r="D126" s="486" t="s">
        <v>125</v>
      </c>
      <c r="E126" s="482"/>
      <c r="F126" s="482"/>
      <c r="G126" s="181">
        <f>E126-1212</f>
        <v>-1212</v>
      </c>
    </row>
    <row r="127" spans="1:8" s="22" customFormat="1" ht="8.25" customHeight="1" hidden="1">
      <c r="A127" s="133"/>
      <c r="B127" s="45"/>
      <c r="C127" s="46"/>
      <c r="D127" s="47"/>
      <c r="E127" s="48"/>
      <c r="F127" s="48"/>
      <c r="H127" s="100"/>
    </row>
    <row r="128" spans="1:8" s="6" customFormat="1" ht="8.25" customHeight="1" hidden="1" thickBot="1">
      <c r="A128" s="62">
        <v>1</v>
      </c>
      <c r="B128" s="62">
        <v>2</v>
      </c>
      <c r="C128" s="62">
        <v>3</v>
      </c>
      <c r="D128" s="62">
        <v>4</v>
      </c>
      <c r="E128" s="62">
        <v>5</v>
      </c>
      <c r="F128" s="62">
        <v>6</v>
      </c>
      <c r="H128" s="100"/>
    </row>
    <row r="129" spans="1:7" s="11" customFormat="1" ht="19.5" customHeight="1" hidden="1" thickBot="1">
      <c r="A129" s="9">
        <v>750</v>
      </c>
      <c r="B129" s="906" t="s">
        <v>216</v>
      </c>
      <c r="C129" s="907"/>
      <c r="D129" s="908"/>
      <c r="E129" s="237">
        <f>E142+E130+E136+E181+E193</f>
        <v>0</v>
      </c>
      <c r="F129" s="237">
        <f>F193+F142+F181</f>
        <v>0</v>
      </c>
      <c r="G129" s="55">
        <f>E129-F129</f>
        <v>0</v>
      </c>
    </row>
    <row r="130" spans="1:6" s="16" customFormat="1" ht="18.75" customHeight="1" hidden="1">
      <c r="A130" s="56"/>
      <c r="B130" s="14">
        <v>75011</v>
      </c>
      <c r="C130" s="14"/>
      <c r="D130" s="14" t="s">
        <v>217</v>
      </c>
      <c r="E130" s="616">
        <f>SUM(E131:E132)</f>
        <v>0</v>
      </c>
      <c r="F130" s="616">
        <f>SUM(F133:F135)</f>
        <v>0</v>
      </c>
    </row>
    <row r="131" spans="1:6" s="22" customFormat="1" ht="51" hidden="1">
      <c r="A131" s="27"/>
      <c r="B131" s="63"/>
      <c r="C131" s="19" t="s">
        <v>218</v>
      </c>
      <c r="D131" s="38" t="s">
        <v>219</v>
      </c>
      <c r="E131" s="515"/>
      <c r="F131" s="512"/>
    </row>
    <row r="132" spans="1:6" s="22" customFormat="1" ht="51" hidden="1">
      <c r="A132" s="17"/>
      <c r="B132" s="32"/>
      <c r="C132" s="24" t="s">
        <v>220</v>
      </c>
      <c r="D132" s="33" t="s">
        <v>221</v>
      </c>
      <c r="E132" s="514"/>
      <c r="F132" s="513"/>
    </row>
    <row r="133" spans="1:6" s="22" customFormat="1" ht="16.5" customHeight="1" hidden="1">
      <c r="A133" s="17"/>
      <c r="B133" s="23"/>
      <c r="C133" s="24" t="s">
        <v>144</v>
      </c>
      <c r="D133" s="25" t="s">
        <v>145</v>
      </c>
      <c r="E133" s="513"/>
      <c r="F133" s="513"/>
    </row>
    <row r="134" spans="1:6" s="22" customFormat="1" ht="16.5" customHeight="1" hidden="1">
      <c r="A134" s="17"/>
      <c r="B134" s="23"/>
      <c r="C134" s="24" t="s">
        <v>148</v>
      </c>
      <c r="D134" s="25" t="s">
        <v>149</v>
      </c>
      <c r="E134" s="513"/>
      <c r="F134" s="513"/>
    </row>
    <row r="135" spans="1:6" s="22" customFormat="1" ht="16.5" customHeight="1" hidden="1">
      <c r="A135" s="17"/>
      <c r="B135" s="23"/>
      <c r="C135" s="28" t="s">
        <v>150</v>
      </c>
      <c r="D135" s="25" t="s">
        <v>151</v>
      </c>
      <c r="E135" s="513"/>
      <c r="F135" s="513"/>
    </row>
    <row r="136" spans="1:6" s="16" customFormat="1" ht="22.5" customHeight="1" hidden="1">
      <c r="A136" s="64"/>
      <c r="B136" s="30">
        <v>75022</v>
      </c>
      <c r="C136" s="30"/>
      <c r="D136" s="30" t="s">
        <v>222</v>
      </c>
      <c r="E136" s="173"/>
      <c r="F136" s="173">
        <f>SUM(F137:F141)</f>
        <v>0</v>
      </c>
    </row>
    <row r="137" spans="1:6" s="22" customFormat="1" ht="15.75" customHeight="1" hidden="1">
      <c r="A137" s="17"/>
      <c r="B137" s="18"/>
      <c r="C137" s="19" t="s">
        <v>223</v>
      </c>
      <c r="D137" s="20" t="s">
        <v>224</v>
      </c>
      <c r="E137" s="512"/>
      <c r="F137" s="512"/>
    </row>
    <row r="138" spans="1:6" s="22" customFormat="1" ht="15.75" customHeight="1" hidden="1">
      <c r="A138" s="17"/>
      <c r="B138" s="23"/>
      <c r="C138" s="24" t="s">
        <v>154</v>
      </c>
      <c r="D138" s="25" t="s">
        <v>155</v>
      </c>
      <c r="E138" s="513"/>
      <c r="F138" s="513"/>
    </row>
    <row r="139" spans="1:6" s="22" customFormat="1" ht="15.75" customHeight="1" hidden="1">
      <c r="A139" s="17"/>
      <c r="B139" s="23"/>
      <c r="C139" s="24" t="s">
        <v>225</v>
      </c>
      <c r="D139" s="25" t="s">
        <v>226</v>
      </c>
      <c r="E139" s="513"/>
      <c r="F139" s="513"/>
    </row>
    <row r="140" spans="1:6" s="22" customFormat="1" ht="15.75" customHeight="1" hidden="1">
      <c r="A140" s="17"/>
      <c r="B140" s="23"/>
      <c r="C140" s="24" t="s">
        <v>156</v>
      </c>
      <c r="D140" s="25" t="s">
        <v>157</v>
      </c>
      <c r="E140" s="513"/>
      <c r="F140" s="513"/>
    </row>
    <row r="141" spans="1:6" s="22" customFormat="1" ht="15.75" customHeight="1" hidden="1">
      <c r="A141" s="17"/>
      <c r="B141" s="23"/>
      <c r="C141" s="28" t="s">
        <v>227</v>
      </c>
      <c r="D141" s="25" t="s">
        <v>228</v>
      </c>
      <c r="E141" s="513"/>
      <c r="F141" s="513"/>
    </row>
    <row r="142" spans="1:6" s="16" customFormat="1" ht="16.5" customHeight="1" hidden="1">
      <c r="A142" s="126"/>
      <c r="B142" s="30">
        <v>75023</v>
      </c>
      <c r="C142" s="891" t="s">
        <v>229</v>
      </c>
      <c r="D142" s="892"/>
      <c r="E142" s="173">
        <f>E150+E177</f>
        <v>0</v>
      </c>
      <c r="F142" s="173">
        <f>F150</f>
        <v>0</v>
      </c>
    </row>
    <row r="143" spans="1:6" s="22" customFormat="1" ht="17.25" customHeight="1" hidden="1">
      <c r="A143" s="133"/>
      <c r="B143" s="45"/>
      <c r="C143" s="90" t="s">
        <v>230</v>
      </c>
      <c r="D143" s="159" t="s">
        <v>231</v>
      </c>
      <c r="E143" s="175"/>
      <c r="F143" s="175"/>
    </row>
    <row r="144" spans="1:6" s="22" customFormat="1" ht="17.25" customHeight="1" hidden="1">
      <c r="A144" s="133"/>
      <c r="B144" s="45"/>
      <c r="C144" s="90" t="s">
        <v>144</v>
      </c>
      <c r="D144" s="159" t="s">
        <v>145</v>
      </c>
      <c r="E144" s="175"/>
      <c r="F144" s="175"/>
    </row>
    <row r="145" spans="1:6" s="22" customFormat="1" ht="17.25" customHeight="1" hidden="1">
      <c r="A145" s="133"/>
      <c r="B145" s="45"/>
      <c r="C145" s="90" t="s">
        <v>146</v>
      </c>
      <c r="D145" s="159" t="s">
        <v>147</v>
      </c>
      <c r="E145" s="175"/>
      <c r="F145" s="175"/>
    </row>
    <row r="146" spans="1:6" s="22" customFormat="1" ht="17.25" customHeight="1" hidden="1">
      <c r="A146" s="133"/>
      <c r="B146" s="45"/>
      <c r="C146" s="90" t="s">
        <v>148</v>
      </c>
      <c r="D146" s="159" t="s">
        <v>149</v>
      </c>
      <c r="E146" s="175"/>
      <c r="F146" s="175"/>
    </row>
    <row r="147" spans="1:6" s="22" customFormat="1" ht="17.25" customHeight="1" hidden="1">
      <c r="A147" s="133"/>
      <c r="B147" s="45"/>
      <c r="C147" s="90" t="s">
        <v>150</v>
      </c>
      <c r="D147" s="159" t="s">
        <v>151</v>
      </c>
      <c r="E147" s="175"/>
      <c r="F147" s="175"/>
    </row>
    <row r="148" spans="1:6" s="22" customFormat="1" ht="17.25" customHeight="1" hidden="1">
      <c r="A148" s="133"/>
      <c r="B148" s="45"/>
      <c r="C148" s="90" t="s">
        <v>232</v>
      </c>
      <c r="D148" s="159" t="s">
        <v>233</v>
      </c>
      <c r="E148" s="175"/>
      <c r="F148" s="175"/>
    </row>
    <row r="149" spans="1:6" s="22" customFormat="1" ht="17.25" customHeight="1" hidden="1">
      <c r="A149" s="133"/>
      <c r="B149" s="45"/>
      <c r="C149" s="90" t="s">
        <v>152</v>
      </c>
      <c r="D149" s="159" t="s">
        <v>153</v>
      </c>
      <c r="E149" s="175"/>
      <c r="F149" s="175"/>
    </row>
    <row r="150" spans="1:8" s="22" customFormat="1" ht="18.75" customHeight="1" hidden="1">
      <c r="A150" s="133"/>
      <c r="B150" s="45"/>
      <c r="C150" s="141"/>
      <c r="D150" s="156" t="s">
        <v>332</v>
      </c>
      <c r="E150" s="617">
        <f>SUM(E151:E152)</f>
        <v>0</v>
      </c>
      <c r="F150" s="617"/>
      <c r="H150" s="92"/>
    </row>
    <row r="151" spans="1:8" s="16" customFormat="1" ht="15.75" customHeight="1" hidden="1">
      <c r="A151" s="126"/>
      <c r="B151" s="123"/>
      <c r="C151" s="190"/>
      <c r="D151" s="200" t="s">
        <v>385</v>
      </c>
      <c r="E151" s="618"/>
      <c r="F151" s="600"/>
      <c r="H151" s="100"/>
    </row>
    <row r="152" spans="1:8" s="16" customFormat="1" ht="15.75" customHeight="1" hidden="1">
      <c r="A152" s="126"/>
      <c r="B152" s="123"/>
      <c r="C152" s="190"/>
      <c r="D152" s="207" t="s">
        <v>329</v>
      </c>
      <c r="E152" s="619"/>
      <c r="F152" s="469">
        <f>4000+10000</f>
        <v>14000</v>
      </c>
      <c r="H152" s="100"/>
    </row>
    <row r="153" spans="1:6" s="22" customFormat="1" ht="15.75" customHeight="1" hidden="1">
      <c r="A153" s="133"/>
      <c r="B153" s="45"/>
      <c r="C153" s="140"/>
      <c r="D153" s="157" t="s">
        <v>332</v>
      </c>
      <c r="E153" s="512"/>
      <c r="F153" s="512"/>
    </row>
    <row r="154" spans="1:6" s="22" customFormat="1" ht="17.25" customHeight="1" hidden="1">
      <c r="A154" s="133"/>
      <c r="B154" s="45"/>
      <c r="C154" s="90" t="s">
        <v>154</v>
      </c>
      <c r="D154" s="191" t="s">
        <v>155</v>
      </c>
      <c r="E154" s="175"/>
      <c r="F154" s="175"/>
    </row>
    <row r="155" spans="1:6" s="16" customFormat="1" ht="13.5" customHeight="1" hidden="1">
      <c r="A155" s="126"/>
      <c r="B155" s="123"/>
      <c r="C155" s="190"/>
      <c r="D155" s="200" t="s">
        <v>338</v>
      </c>
      <c r="E155" s="618"/>
      <c r="F155" s="620"/>
    </row>
    <row r="156" spans="1:6" s="22" customFormat="1" ht="17.25" customHeight="1" hidden="1">
      <c r="A156" s="133"/>
      <c r="B156" s="45"/>
      <c r="C156" s="90" t="s">
        <v>192</v>
      </c>
      <c r="D156" s="192" t="s">
        <v>193</v>
      </c>
      <c r="E156" s="533"/>
      <c r="F156" s="533"/>
    </row>
    <row r="157" spans="1:6" s="22" customFormat="1" ht="17.25" customHeight="1" hidden="1">
      <c r="A157" s="133"/>
      <c r="B157" s="45"/>
      <c r="C157" s="90" t="s">
        <v>201</v>
      </c>
      <c r="D157" s="159" t="s">
        <v>202</v>
      </c>
      <c r="E157" s="175"/>
      <c r="F157" s="175"/>
    </row>
    <row r="158" spans="1:6" s="22" customFormat="1" ht="17.25" customHeight="1" hidden="1">
      <c r="A158" s="133"/>
      <c r="B158" s="45"/>
      <c r="C158" s="90" t="s">
        <v>234</v>
      </c>
      <c r="D158" s="159" t="s">
        <v>235</v>
      </c>
      <c r="E158" s="175"/>
      <c r="F158" s="175"/>
    </row>
    <row r="159" spans="1:6" s="16" customFormat="1" ht="19.5" customHeight="1" hidden="1">
      <c r="A159" s="126"/>
      <c r="B159" s="123"/>
      <c r="C159" s="188"/>
      <c r="D159" s="116" t="s">
        <v>323</v>
      </c>
      <c r="E159" s="621"/>
      <c r="F159" s="621"/>
    </row>
    <row r="160" spans="1:6" s="22" customFormat="1" ht="17.25" customHeight="1" hidden="1">
      <c r="A160" s="133"/>
      <c r="B160" s="45"/>
      <c r="C160" s="90" t="s">
        <v>156</v>
      </c>
      <c r="D160" s="159" t="s">
        <v>157</v>
      </c>
      <c r="E160" s="175"/>
      <c r="F160" s="175"/>
    </row>
    <row r="161" spans="1:6" s="16" customFormat="1" ht="15.75" customHeight="1" hidden="1">
      <c r="A161" s="126"/>
      <c r="B161" s="123"/>
      <c r="C161" s="124"/>
      <c r="D161" s="189" t="s">
        <v>339</v>
      </c>
      <c r="E161" s="622"/>
      <c r="F161" s="623"/>
    </row>
    <row r="162" spans="1:6" s="16" customFormat="1" ht="15.75" customHeight="1" hidden="1">
      <c r="A162" s="126"/>
      <c r="B162" s="123"/>
      <c r="C162" s="124"/>
      <c r="D162" s="187" t="s">
        <v>362</v>
      </c>
      <c r="E162" s="624"/>
      <c r="F162" s="624"/>
    </row>
    <row r="163" spans="1:6" s="22" customFormat="1" ht="17.25" customHeight="1" hidden="1">
      <c r="A163" s="133"/>
      <c r="B163" s="45"/>
      <c r="C163" s="140" t="s">
        <v>236</v>
      </c>
      <c r="D163" s="59" t="s">
        <v>237</v>
      </c>
      <c r="E163" s="514"/>
      <c r="F163" s="514"/>
    </row>
    <row r="164" spans="1:6" s="22" customFormat="1" ht="25.5" hidden="1">
      <c r="A164" s="133"/>
      <c r="B164" s="45"/>
      <c r="C164" s="141" t="s">
        <v>238</v>
      </c>
      <c r="D164" s="35" t="s">
        <v>239</v>
      </c>
      <c r="E164" s="514"/>
      <c r="F164" s="514"/>
    </row>
    <row r="165" spans="1:6" s="22" customFormat="1" ht="25.5" hidden="1">
      <c r="A165" s="133"/>
      <c r="B165" s="45"/>
      <c r="C165" s="141" t="s">
        <v>240</v>
      </c>
      <c r="D165" s="35" t="s">
        <v>241</v>
      </c>
      <c r="E165" s="514"/>
      <c r="F165" s="514"/>
    </row>
    <row r="166" spans="1:6" s="22" customFormat="1" ht="25.5" hidden="1">
      <c r="A166" s="133"/>
      <c r="B166" s="45"/>
      <c r="C166" s="141" t="s">
        <v>211</v>
      </c>
      <c r="D166" s="35" t="s">
        <v>212</v>
      </c>
      <c r="E166" s="514"/>
      <c r="F166" s="514"/>
    </row>
    <row r="167" spans="1:6" s="22" customFormat="1" ht="16.5" customHeight="1" hidden="1">
      <c r="A167" s="133"/>
      <c r="B167" s="45"/>
      <c r="C167" s="141" t="s">
        <v>227</v>
      </c>
      <c r="D167" s="59" t="s">
        <v>228</v>
      </c>
      <c r="E167" s="514"/>
      <c r="F167" s="514"/>
    </row>
    <row r="168" spans="1:6" s="22" customFormat="1" ht="16.5" customHeight="1" hidden="1">
      <c r="A168" s="133"/>
      <c r="B168" s="45"/>
      <c r="C168" s="141" t="s">
        <v>196</v>
      </c>
      <c r="D168" s="59" t="s">
        <v>197</v>
      </c>
      <c r="E168" s="514"/>
      <c r="F168" s="514"/>
    </row>
    <row r="169" spans="1:6" s="22" customFormat="1" ht="14.25" customHeight="1" hidden="1">
      <c r="A169" s="133"/>
      <c r="B169" s="45"/>
      <c r="C169" s="178" t="s">
        <v>158</v>
      </c>
      <c r="D169" s="59" t="s">
        <v>159</v>
      </c>
      <c r="E169" s="514"/>
      <c r="F169" s="514"/>
    </row>
    <row r="170" spans="1:6" s="22" customFormat="1" ht="12" customHeight="1" hidden="1">
      <c r="A170" s="133"/>
      <c r="B170" s="45"/>
      <c r="C170" s="46"/>
      <c r="D170" s="204"/>
      <c r="E170" s="625"/>
      <c r="F170" s="625"/>
    </row>
    <row r="171" spans="1:6" s="6" customFormat="1" ht="7.5" customHeight="1" hidden="1">
      <c r="A171" s="134">
        <v>1</v>
      </c>
      <c r="B171" s="132">
        <v>2</v>
      </c>
      <c r="C171" s="49">
        <v>3</v>
      </c>
      <c r="D171" s="205">
        <v>4</v>
      </c>
      <c r="E171" s="626"/>
      <c r="F171" s="626"/>
    </row>
    <row r="172" spans="1:6" s="16" customFormat="1" ht="15.75" customHeight="1" hidden="1">
      <c r="A172" s="126"/>
      <c r="B172" s="123"/>
      <c r="C172" s="124"/>
      <c r="D172" s="187" t="s">
        <v>346</v>
      </c>
      <c r="E172" s="624"/>
      <c r="F172" s="624"/>
    </row>
    <row r="173" spans="1:6" s="22" customFormat="1" ht="25.5" hidden="1">
      <c r="A173" s="133"/>
      <c r="B173" s="128"/>
      <c r="C173" s="158" t="s">
        <v>336</v>
      </c>
      <c r="D173" s="202" t="s">
        <v>337</v>
      </c>
      <c r="E173" s="533"/>
      <c r="F173" s="533"/>
    </row>
    <row r="174" spans="1:6" s="22" customFormat="1" ht="25.5" hidden="1">
      <c r="A174" s="133"/>
      <c r="B174" s="45"/>
      <c r="C174" s="137" t="s">
        <v>242</v>
      </c>
      <c r="D174" s="38" t="s">
        <v>243</v>
      </c>
      <c r="E174" s="512"/>
      <c r="F174" s="512"/>
    </row>
    <row r="175" spans="1:6" s="22" customFormat="1" ht="25.5" hidden="1">
      <c r="A175" s="133"/>
      <c r="B175" s="45"/>
      <c r="C175" s="90" t="s">
        <v>244</v>
      </c>
      <c r="D175" s="206" t="s">
        <v>245</v>
      </c>
      <c r="E175" s="627"/>
      <c r="F175" s="627"/>
    </row>
    <row r="176" spans="1:6" s="16" customFormat="1" ht="15.75" customHeight="1" hidden="1">
      <c r="A176" s="126"/>
      <c r="B176" s="123"/>
      <c r="C176" s="190"/>
      <c r="D176" s="207" t="s">
        <v>340</v>
      </c>
      <c r="E176" s="619"/>
      <c r="F176" s="619"/>
    </row>
    <row r="177" spans="1:6" s="22" customFormat="1" ht="19.5" customHeight="1" hidden="1">
      <c r="A177" s="218"/>
      <c r="B177" s="219"/>
      <c r="C177" s="139" t="s">
        <v>167</v>
      </c>
      <c r="D177" s="197" t="s">
        <v>247</v>
      </c>
      <c r="E177" s="533"/>
      <c r="F177" s="533"/>
    </row>
    <row r="178" spans="1:6" s="22" customFormat="1" ht="25.5" hidden="1">
      <c r="A178" s="133"/>
      <c r="B178" s="45"/>
      <c r="C178" s="140" t="s">
        <v>246</v>
      </c>
      <c r="D178" s="38" t="s">
        <v>247</v>
      </c>
      <c r="E178" s="512"/>
      <c r="F178" s="512"/>
    </row>
    <row r="179" spans="1:6" s="22" customFormat="1" ht="17.25" customHeight="1" hidden="1">
      <c r="A179" s="133"/>
      <c r="B179" s="45"/>
      <c r="C179" s="141" t="s">
        <v>169</v>
      </c>
      <c r="D179" s="25" t="s">
        <v>168</v>
      </c>
      <c r="E179" s="513"/>
      <c r="F179" s="513"/>
    </row>
    <row r="180" spans="1:6" s="22" customFormat="1" ht="17.25" customHeight="1" hidden="1">
      <c r="A180" s="133"/>
      <c r="B180" s="128"/>
      <c r="C180" s="28" t="s">
        <v>248</v>
      </c>
      <c r="D180" s="25" t="s">
        <v>168</v>
      </c>
      <c r="E180" s="513"/>
      <c r="F180" s="513"/>
    </row>
    <row r="181" spans="1:6" s="16" customFormat="1" ht="20.25" customHeight="1" hidden="1">
      <c r="A181" s="126"/>
      <c r="B181" s="30">
        <v>75075</v>
      </c>
      <c r="C181" s="30"/>
      <c r="D181" s="30" t="s">
        <v>249</v>
      </c>
      <c r="E181" s="173">
        <f>E182</f>
        <v>0</v>
      </c>
      <c r="F181" s="173">
        <f>F182</f>
        <v>0</v>
      </c>
    </row>
    <row r="182" spans="1:6" s="22" customFormat="1" ht="16.5" customHeight="1" hidden="1">
      <c r="A182" s="133"/>
      <c r="B182" s="45"/>
      <c r="C182" s="140"/>
      <c r="D182" s="156" t="s">
        <v>322</v>
      </c>
      <c r="E182" s="175"/>
      <c r="F182" s="175"/>
    </row>
    <row r="183" spans="1:6" s="22" customFormat="1" ht="13.5" customHeight="1" hidden="1">
      <c r="A183" s="133"/>
      <c r="B183" s="146"/>
      <c r="C183" s="473" t="s">
        <v>313</v>
      </c>
      <c r="D183" s="468" t="s">
        <v>401</v>
      </c>
      <c r="E183" s="256"/>
      <c r="F183" s="256"/>
    </row>
    <row r="184" spans="1:6" s="16" customFormat="1" ht="27.75" customHeight="1" hidden="1">
      <c r="A184" s="126"/>
      <c r="B184" s="123"/>
      <c r="C184" s="124"/>
      <c r="D184" s="941" t="s">
        <v>492</v>
      </c>
      <c r="E184" s="941"/>
      <c r="F184" s="942"/>
    </row>
    <row r="185" spans="1:6" s="16" customFormat="1" ht="18" customHeight="1" hidden="1">
      <c r="A185" s="126"/>
      <c r="B185" s="123"/>
      <c r="C185" s="124"/>
      <c r="D185" s="931" t="s">
        <v>641</v>
      </c>
      <c r="E185" s="931"/>
      <c r="F185" s="932"/>
    </row>
    <row r="186" spans="1:6" s="16" customFormat="1" ht="24.75" customHeight="1" hidden="1">
      <c r="A186" s="148"/>
      <c r="B186" s="149"/>
      <c r="C186" s="124"/>
      <c r="D186" s="606" t="s">
        <v>651</v>
      </c>
      <c r="E186" s="605"/>
      <c r="F186" s="604"/>
    </row>
    <row r="187" spans="1:6" s="22" customFormat="1" ht="20.25" customHeight="1" hidden="1">
      <c r="A187" s="133"/>
      <c r="B187" s="128"/>
      <c r="C187" s="37" t="s">
        <v>152</v>
      </c>
      <c r="D187" s="156" t="s">
        <v>332</v>
      </c>
      <c r="E187" s="91"/>
      <c r="F187" s="91"/>
    </row>
    <row r="188" spans="1:6" s="22" customFormat="1" ht="17.25" customHeight="1" hidden="1">
      <c r="A188" s="133"/>
      <c r="B188" s="45"/>
      <c r="C188" s="140" t="s">
        <v>152</v>
      </c>
      <c r="D188" s="20" t="s">
        <v>153</v>
      </c>
      <c r="E188" s="21"/>
      <c r="F188" s="21"/>
    </row>
    <row r="189" spans="1:6" s="22" customFormat="1" ht="17.25" customHeight="1" hidden="1">
      <c r="A189" s="133"/>
      <c r="B189" s="45"/>
      <c r="C189" s="141" t="s">
        <v>154</v>
      </c>
      <c r="D189" s="25" t="s">
        <v>155</v>
      </c>
      <c r="E189" s="26"/>
      <c r="F189" s="26"/>
    </row>
    <row r="190" spans="1:6" s="22" customFormat="1" ht="17.25" customHeight="1" hidden="1">
      <c r="A190" s="133"/>
      <c r="B190" s="45"/>
      <c r="C190" s="141" t="s">
        <v>225</v>
      </c>
      <c r="D190" s="25" t="s">
        <v>226</v>
      </c>
      <c r="E190" s="26"/>
      <c r="F190" s="26"/>
    </row>
    <row r="191" spans="1:6" s="22" customFormat="1" ht="17.25" customHeight="1" hidden="1">
      <c r="A191" s="133"/>
      <c r="B191" s="45"/>
      <c r="C191" s="141" t="s">
        <v>156</v>
      </c>
      <c r="D191" s="25" t="s">
        <v>157</v>
      </c>
      <c r="E191" s="26"/>
      <c r="F191" s="26"/>
    </row>
    <row r="192" spans="1:6" s="22" customFormat="1" ht="17.25" customHeight="1" hidden="1">
      <c r="A192" s="133"/>
      <c r="B192" s="128"/>
      <c r="C192" s="28" t="s">
        <v>196</v>
      </c>
      <c r="D192" s="25" t="s">
        <v>197</v>
      </c>
      <c r="E192" s="26"/>
      <c r="F192" s="26"/>
    </row>
    <row r="193" spans="1:6" s="16" customFormat="1" ht="18.75" customHeight="1" hidden="1">
      <c r="A193" s="126"/>
      <c r="B193" s="30">
        <v>75095</v>
      </c>
      <c r="C193" s="30"/>
      <c r="D193" s="290" t="s">
        <v>179</v>
      </c>
      <c r="E193" s="155">
        <f>E195</f>
        <v>0</v>
      </c>
      <c r="F193" s="31">
        <f>F195</f>
        <v>0</v>
      </c>
    </row>
    <row r="194" spans="1:6" s="22" customFormat="1" ht="19.5" customHeight="1" hidden="1">
      <c r="A194" s="133"/>
      <c r="B194" s="45"/>
      <c r="C194" s="137" t="s">
        <v>196</v>
      </c>
      <c r="D194" s="20" t="s">
        <v>197</v>
      </c>
      <c r="E194" s="21"/>
      <c r="F194" s="21"/>
    </row>
    <row r="195" spans="1:6" s="22" customFormat="1" ht="19.5" customHeight="1" hidden="1">
      <c r="A195" s="133"/>
      <c r="B195" s="45"/>
      <c r="C195" s="139" t="s">
        <v>152</v>
      </c>
      <c r="D195" s="164" t="s">
        <v>322</v>
      </c>
      <c r="E195" s="43"/>
      <c r="F195" s="43"/>
    </row>
    <row r="196" spans="1:6" s="16" customFormat="1" ht="16.5" customHeight="1" hidden="1">
      <c r="A196" s="148"/>
      <c r="B196" s="149"/>
      <c r="C196" s="172"/>
      <c r="D196" s="501" t="s">
        <v>501</v>
      </c>
      <c r="E196" s="291"/>
      <c r="F196" s="276"/>
    </row>
    <row r="197" spans="1:6" s="11" customFormat="1" ht="46.5" customHeight="1" hidden="1" thickBot="1">
      <c r="A197" s="502">
        <v>751</v>
      </c>
      <c r="B197" s="948" t="s">
        <v>250</v>
      </c>
      <c r="C197" s="949"/>
      <c r="D197" s="950"/>
      <c r="E197" s="503">
        <f>E203</f>
        <v>0</v>
      </c>
      <c r="F197" s="504">
        <f>F198+F215</f>
        <v>0</v>
      </c>
    </row>
    <row r="198" spans="1:6" s="16" customFormat="1" ht="28.5" hidden="1">
      <c r="A198" s="230"/>
      <c r="B198" s="53">
        <v>75101</v>
      </c>
      <c r="C198" s="183"/>
      <c r="D198" s="82" t="s">
        <v>251</v>
      </c>
      <c r="E198" s="54">
        <f>E199</f>
        <v>0</v>
      </c>
      <c r="F198" s="54">
        <f>SUM(F200:F202)</f>
        <v>0</v>
      </c>
    </row>
    <row r="199" spans="1:6" s="22" customFormat="1" ht="51" hidden="1">
      <c r="A199" s="44"/>
      <c r="B199" s="146"/>
      <c r="C199" s="140" t="s">
        <v>218</v>
      </c>
      <c r="D199" s="57" t="s">
        <v>219</v>
      </c>
      <c r="E199" s="36"/>
      <c r="F199" s="21"/>
    </row>
    <row r="200" spans="1:6" s="22" customFormat="1" ht="17.25" customHeight="1" hidden="1">
      <c r="A200" s="44"/>
      <c r="B200" s="45"/>
      <c r="C200" s="141" t="s">
        <v>148</v>
      </c>
      <c r="D200" s="25" t="s">
        <v>149</v>
      </c>
      <c r="E200" s="26"/>
      <c r="F200" s="26"/>
    </row>
    <row r="201" spans="1:6" s="22" customFormat="1" ht="17.25" customHeight="1" hidden="1">
      <c r="A201" s="44"/>
      <c r="B201" s="45"/>
      <c r="C201" s="141" t="s">
        <v>150</v>
      </c>
      <c r="D201" s="25" t="s">
        <v>151</v>
      </c>
      <c r="E201" s="26"/>
      <c r="F201" s="26"/>
    </row>
    <row r="202" spans="1:6" s="22" customFormat="1" ht="17.25" customHeight="1" hidden="1">
      <c r="A202" s="44"/>
      <c r="B202" s="45"/>
      <c r="C202" s="142" t="s">
        <v>152</v>
      </c>
      <c r="D202" s="25" t="s">
        <v>153</v>
      </c>
      <c r="E202" s="26"/>
      <c r="F202" s="26"/>
    </row>
    <row r="203" spans="1:6" s="16" customFormat="1" ht="22.5" customHeight="1" hidden="1">
      <c r="A203" s="56"/>
      <c r="B203" s="30">
        <v>75107</v>
      </c>
      <c r="C203" s="130"/>
      <c r="D203" s="81" t="s">
        <v>489</v>
      </c>
      <c r="E203" s="31">
        <f>E204</f>
        <v>0</v>
      </c>
      <c r="F203" s="31">
        <f>F204</f>
        <v>0</v>
      </c>
    </row>
    <row r="204" spans="1:6" s="22" customFormat="1" ht="20.25" customHeight="1" hidden="1">
      <c r="A204" s="133"/>
      <c r="B204" s="146"/>
      <c r="C204" s="223"/>
      <c r="D204" s="156" t="s">
        <v>322</v>
      </c>
      <c r="E204" s="91"/>
      <c r="F204" s="91">
        <f>SUM(F224:F225)</f>
        <v>0</v>
      </c>
    </row>
    <row r="205" spans="1:6" s="16" customFormat="1" ht="15.75" customHeight="1" hidden="1">
      <c r="A205" s="126"/>
      <c r="B205" s="123"/>
      <c r="C205" s="190"/>
      <c r="D205" s="200" t="s">
        <v>385</v>
      </c>
      <c r="E205" s="201"/>
      <c r="F205" s="250"/>
    </row>
    <row r="206" spans="1:8" s="16" customFormat="1" ht="15.75" customHeight="1" hidden="1">
      <c r="A206" s="126"/>
      <c r="B206" s="123"/>
      <c r="C206" s="190"/>
      <c r="D206" s="255" t="s">
        <v>329</v>
      </c>
      <c r="E206" s="185">
        <f>13101-2410</f>
        <v>10691</v>
      </c>
      <c r="F206" s="210"/>
      <c r="H206" s="100"/>
    </row>
    <row r="207" spans="1:6" s="16" customFormat="1" ht="27.75" customHeight="1" hidden="1">
      <c r="A207" s="148"/>
      <c r="B207" s="149"/>
      <c r="C207" s="209"/>
      <c r="D207" s="904" t="s">
        <v>363</v>
      </c>
      <c r="E207" s="904"/>
      <c r="F207" s="905"/>
    </row>
    <row r="208" spans="1:6" s="22" customFormat="1" ht="17.25" customHeight="1" hidden="1">
      <c r="A208" s="44"/>
      <c r="B208" s="45"/>
      <c r="C208" s="141" t="s">
        <v>223</v>
      </c>
      <c r="D208" s="25" t="s">
        <v>224</v>
      </c>
      <c r="E208" s="26"/>
      <c r="F208" s="26"/>
    </row>
    <row r="209" spans="1:6" s="22" customFormat="1" ht="17.25" customHeight="1" hidden="1">
      <c r="A209" s="44"/>
      <c r="B209" s="45"/>
      <c r="C209" s="141" t="s">
        <v>148</v>
      </c>
      <c r="D209" s="25" t="s">
        <v>149</v>
      </c>
      <c r="E209" s="26"/>
      <c r="F209" s="26"/>
    </row>
    <row r="210" spans="1:6" s="22" customFormat="1" ht="17.25" customHeight="1" hidden="1">
      <c r="A210" s="44"/>
      <c r="B210" s="45"/>
      <c r="C210" s="141" t="s">
        <v>150</v>
      </c>
      <c r="D210" s="25" t="s">
        <v>151</v>
      </c>
      <c r="E210" s="26"/>
      <c r="F210" s="26"/>
    </row>
    <row r="211" spans="1:6" s="22" customFormat="1" ht="17.25" customHeight="1" hidden="1">
      <c r="A211" s="44"/>
      <c r="B211" s="45"/>
      <c r="C211" s="141" t="s">
        <v>152</v>
      </c>
      <c r="D211" s="25" t="s">
        <v>153</v>
      </c>
      <c r="E211" s="26"/>
      <c r="F211" s="26"/>
    </row>
    <row r="212" spans="1:6" s="22" customFormat="1" ht="17.25" customHeight="1" hidden="1">
      <c r="A212" s="44"/>
      <c r="B212" s="45"/>
      <c r="C212" s="141" t="s">
        <v>154</v>
      </c>
      <c r="D212" s="25" t="s">
        <v>155</v>
      </c>
      <c r="E212" s="26"/>
      <c r="F212" s="26"/>
    </row>
    <row r="213" spans="1:6" s="22" customFormat="1" ht="17.25" customHeight="1" hidden="1">
      <c r="A213" s="44"/>
      <c r="B213" s="45"/>
      <c r="C213" s="141" t="s">
        <v>192</v>
      </c>
      <c r="D213" s="25" t="s">
        <v>193</v>
      </c>
      <c r="E213" s="26"/>
      <c r="F213" s="26"/>
    </row>
    <row r="214" spans="1:6" s="22" customFormat="1" ht="17.25" customHeight="1" hidden="1">
      <c r="A214" s="44"/>
      <c r="B214" s="45"/>
      <c r="C214" s="142" t="s">
        <v>156</v>
      </c>
      <c r="D214" s="25" t="s">
        <v>157</v>
      </c>
      <c r="E214" s="26"/>
      <c r="F214" s="26"/>
    </row>
    <row r="215" spans="1:6" s="16" customFormat="1" ht="52.5" customHeight="1" hidden="1">
      <c r="A215" s="56"/>
      <c r="B215" s="30">
        <v>75109</v>
      </c>
      <c r="C215" s="130"/>
      <c r="D215" s="81" t="s">
        <v>386</v>
      </c>
      <c r="E215" s="31">
        <f>E216</f>
        <v>0</v>
      </c>
      <c r="F215" s="31">
        <f>F216</f>
        <v>0</v>
      </c>
    </row>
    <row r="216" spans="1:6" s="22" customFormat="1" ht="18" customHeight="1" hidden="1">
      <c r="A216" s="133"/>
      <c r="B216" s="146"/>
      <c r="C216" s="223"/>
      <c r="D216" s="156" t="s">
        <v>388</v>
      </c>
      <c r="E216" s="91">
        <f>SUM(E234:E235)</f>
        <v>0</v>
      </c>
      <c r="F216" s="91">
        <f>SUM(F234:F235)</f>
        <v>0</v>
      </c>
    </row>
    <row r="217" spans="1:6" s="16" customFormat="1" ht="27.75" customHeight="1" hidden="1">
      <c r="A217" s="148"/>
      <c r="B217" s="149"/>
      <c r="C217" s="209"/>
      <c r="D217" s="904" t="s">
        <v>363</v>
      </c>
      <c r="E217" s="904"/>
      <c r="F217" s="905"/>
    </row>
    <row r="218" spans="1:6" s="22" customFormat="1" ht="17.25" customHeight="1" hidden="1">
      <c r="A218" s="44"/>
      <c r="B218" s="45"/>
      <c r="C218" s="141" t="s">
        <v>223</v>
      </c>
      <c r="D218" s="25" t="s">
        <v>224</v>
      </c>
      <c r="E218" s="26"/>
      <c r="F218" s="26"/>
    </row>
    <row r="219" spans="1:6" s="22" customFormat="1" ht="17.25" customHeight="1" hidden="1">
      <c r="A219" s="44"/>
      <c r="B219" s="45"/>
      <c r="C219" s="141" t="s">
        <v>148</v>
      </c>
      <c r="D219" s="25" t="s">
        <v>149</v>
      </c>
      <c r="E219" s="26"/>
      <c r="F219" s="26"/>
    </row>
    <row r="220" spans="1:6" s="22" customFormat="1" ht="17.25" customHeight="1" hidden="1">
      <c r="A220" s="44"/>
      <c r="B220" s="45"/>
      <c r="C220" s="141" t="s">
        <v>150</v>
      </c>
      <c r="D220" s="25" t="s">
        <v>151</v>
      </c>
      <c r="E220" s="26"/>
      <c r="F220" s="26"/>
    </row>
    <row r="221" spans="1:6" s="22" customFormat="1" ht="17.25" customHeight="1" hidden="1">
      <c r="A221" s="44"/>
      <c r="B221" s="45"/>
      <c r="C221" s="141" t="s">
        <v>152</v>
      </c>
      <c r="D221" s="25" t="s">
        <v>153</v>
      </c>
      <c r="E221" s="26"/>
      <c r="F221" s="26"/>
    </row>
    <row r="222" spans="1:6" s="22" customFormat="1" ht="17.25" customHeight="1" hidden="1">
      <c r="A222" s="44"/>
      <c r="B222" s="45"/>
      <c r="C222" s="141" t="s">
        <v>154</v>
      </c>
      <c r="D222" s="25" t="s">
        <v>155</v>
      </c>
      <c r="E222" s="26"/>
      <c r="F222" s="26"/>
    </row>
    <row r="223" spans="1:6" s="22" customFormat="1" ht="17.25" customHeight="1" hidden="1">
      <c r="A223" s="44"/>
      <c r="B223" s="45"/>
      <c r="C223" s="141" t="s">
        <v>192</v>
      </c>
      <c r="D223" s="25" t="s">
        <v>193</v>
      </c>
      <c r="E223" s="26"/>
      <c r="F223" s="26"/>
    </row>
    <row r="224" spans="1:6" s="22" customFormat="1" ht="17.25" customHeight="1" hidden="1" thickBot="1">
      <c r="A224" s="44"/>
      <c r="B224" s="45"/>
      <c r="C224" s="142" t="s">
        <v>156</v>
      </c>
      <c r="D224" s="25" t="s">
        <v>157</v>
      </c>
      <c r="E224" s="26"/>
      <c r="F224" s="26"/>
    </row>
    <row r="225" spans="1:6" s="11" customFormat="1" ht="23.25" customHeight="1" hidden="1" thickBot="1">
      <c r="A225" s="232">
        <v>752</v>
      </c>
      <c r="B225" s="50"/>
      <c r="C225" s="9"/>
      <c r="D225" s="70" t="s">
        <v>252</v>
      </c>
      <c r="E225" s="10">
        <f>E226</f>
        <v>0</v>
      </c>
      <c r="F225" s="10">
        <f>F226</f>
        <v>0</v>
      </c>
    </row>
    <row r="226" spans="1:6" s="16" customFormat="1" ht="23.25" customHeight="1" hidden="1">
      <c r="A226" s="51"/>
      <c r="B226" s="73">
        <v>75212</v>
      </c>
      <c r="C226" s="73"/>
      <c r="D226" s="74" t="s">
        <v>253</v>
      </c>
      <c r="E226" s="75">
        <f>SUM(E227:E231)-E229</f>
        <v>0</v>
      </c>
      <c r="F226" s="75">
        <f>SUM(F227:F231)-F229</f>
        <v>0</v>
      </c>
    </row>
    <row r="227" spans="1:6" s="22" customFormat="1" ht="51" hidden="1">
      <c r="A227" s="39"/>
      <c r="B227" s="76"/>
      <c r="C227" s="66" t="s">
        <v>218</v>
      </c>
      <c r="D227" s="77" t="s">
        <v>219</v>
      </c>
      <c r="E227" s="68"/>
      <c r="F227" s="68"/>
    </row>
    <row r="228" spans="1:6" s="22" customFormat="1" ht="12.75" customHeight="1" hidden="1">
      <c r="A228" s="133"/>
      <c r="B228" s="45"/>
      <c r="C228" s="46"/>
      <c r="D228" s="47"/>
      <c r="E228" s="48"/>
      <c r="F228" s="48"/>
    </row>
    <row r="229" spans="1:6" s="6" customFormat="1" ht="7.5" customHeight="1" hidden="1">
      <c r="A229" s="49">
        <v>1</v>
      </c>
      <c r="B229" s="49">
        <v>2</v>
      </c>
      <c r="C229" s="49">
        <v>3</v>
      </c>
      <c r="D229" s="49">
        <v>4</v>
      </c>
      <c r="E229" s="49">
        <v>5</v>
      </c>
      <c r="F229" s="49">
        <v>6</v>
      </c>
    </row>
    <row r="230" spans="1:6" s="22" customFormat="1" ht="38.25" hidden="1">
      <c r="A230" s="78"/>
      <c r="B230" s="79"/>
      <c r="C230" s="41" t="s">
        <v>199</v>
      </c>
      <c r="D230" s="42" t="s">
        <v>200</v>
      </c>
      <c r="E230" s="43"/>
      <c r="F230" s="43"/>
    </row>
    <row r="231" spans="1:6" s="22" customFormat="1" ht="16.5" customHeight="1" hidden="1">
      <c r="A231" s="69"/>
      <c r="B231" s="80"/>
      <c r="C231" s="37" t="s">
        <v>156</v>
      </c>
      <c r="D231" s="38" t="s">
        <v>157</v>
      </c>
      <c r="E231" s="21"/>
      <c r="F231" s="21"/>
    </row>
    <row r="232" spans="1:6" ht="12.75" customHeight="1" hidden="1">
      <c r="A232" s="3"/>
      <c r="B232" s="3"/>
      <c r="C232" s="3"/>
      <c r="D232" s="3"/>
      <c r="E232" s="3"/>
      <c r="F232" s="3"/>
    </row>
    <row r="233" spans="1:6" s="6" customFormat="1" ht="7.5" customHeight="1" hidden="1">
      <c r="A233" s="49">
        <v>1</v>
      </c>
      <c r="B233" s="49">
        <v>2</v>
      </c>
      <c r="C233" s="49">
        <v>3</v>
      </c>
      <c r="D233" s="49">
        <v>3</v>
      </c>
      <c r="E233" s="49">
        <v>4</v>
      </c>
      <c r="F233" s="49">
        <v>5</v>
      </c>
    </row>
    <row r="234" spans="1:6" s="16" customFormat="1" ht="15.75" customHeight="1" hidden="1">
      <c r="A234" s="126"/>
      <c r="B234" s="123"/>
      <c r="C234" s="190"/>
      <c r="D234" s="200" t="s">
        <v>385</v>
      </c>
      <c r="E234" s="201"/>
      <c r="F234" s="250"/>
    </row>
    <row r="235" spans="1:6" s="16" customFormat="1" ht="15.75" customHeight="1" hidden="1" thickBot="1">
      <c r="A235" s="148"/>
      <c r="B235" s="149"/>
      <c r="C235" s="172"/>
      <c r="D235" s="221" t="s">
        <v>329</v>
      </c>
      <c r="E235" s="234"/>
      <c r="F235" s="282"/>
    </row>
    <row r="236" spans="1:7" s="11" customFormat="1" ht="33.75" customHeight="1" hidden="1" thickBot="1">
      <c r="A236" s="72">
        <v>754</v>
      </c>
      <c r="B236" s="898" t="s">
        <v>254</v>
      </c>
      <c r="C236" s="893"/>
      <c r="D236" s="886"/>
      <c r="E236" s="10">
        <f>E262</f>
        <v>0</v>
      </c>
      <c r="F236" s="10">
        <f>F262</f>
        <v>0</v>
      </c>
      <c r="G236" s="55">
        <f>E236-F236</f>
        <v>0</v>
      </c>
    </row>
    <row r="237" spans="1:6" s="16" customFormat="1" ht="21" customHeight="1" hidden="1">
      <c r="A237" s="56"/>
      <c r="B237" s="14">
        <v>75403</v>
      </c>
      <c r="C237" s="875" t="s">
        <v>255</v>
      </c>
      <c r="D237" s="876"/>
      <c r="E237" s="15">
        <f>E238</f>
        <v>0</v>
      </c>
      <c r="F237" s="15">
        <f>F238</f>
        <v>0</v>
      </c>
    </row>
    <row r="238" spans="1:6" s="22" customFormat="1" ht="15.75" customHeight="1" hidden="1">
      <c r="A238" s="133"/>
      <c r="B238" s="45"/>
      <c r="C238" s="140"/>
      <c r="D238" s="156" t="s">
        <v>322</v>
      </c>
      <c r="E238" s="91">
        <f>E239+E240</f>
        <v>0</v>
      </c>
      <c r="F238" s="91">
        <f>F239+F240</f>
        <v>0</v>
      </c>
    </row>
    <row r="239" spans="1:6" s="16" customFormat="1" ht="15.75" customHeight="1" hidden="1">
      <c r="A239" s="126"/>
      <c r="B239" s="123"/>
      <c r="C239" s="124"/>
      <c r="D239" s="189" t="s">
        <v>347</v>
      </c>
      <c r="E239" s="185"/>
      <c r="F239" s="210"/>
    </row>
    <row r="240" spans="1:6" s="16" customFormat="1" ht="15.75" customHeight="1" hidden="1">
      <c r="A240" s="148"/>
      <c r="B240" s="149"/>
      <c r="C240" s="209"/>
      <c r="D240" s="227" t="s">
        <v>348</v>
      </c>
      <c r="E240" s="208"/>
      <c r="F240" s="208"/>
    </row>
    <row r="241" spans="1:6" s="22" customFormat="1" ht="18.75" customHeight="1" hidden="1">
      <c r="A241" s="133"/>
      <c r="B241" s="193"/>
      <c r="C241" s="114" t="s">
        <v>341</v>
      </c>
      <c r="D241" s="226" t="s">
        <v>342</v>
      </c>
      <c r="E241" s="43"/>
      <c r="F241" s="43"/>
    </row>
    <row r="242" spans="1:6" s="22" customFormat="1" ht="18.75" customHeight="1" hidden="1">
      <c r="A242" s="133"/>
      <c r="B242" s="193"/>
      <c r="C242" s="37" t="s">
        <v>154</v>
      </c>
      <c r="D242" s="38" t="s">
        <v>155</v>
      </c>
      <c r="E242" s="21"/>
      <c r="F242" s="21"/>
    </row>
    <row r="243" spans="1:6" s="16" customFormat="1" ht="21" customHeight="1" hidden="1">
      <c r="A243" s="126"/>
      <c r="B243" s="30">
        <v>75412</v>
      </c>
      <c r="C243" s="909" t="s">
        <v>256</v>
      </c>
      <c r="D243" s="899"/>
      <c r="E243" s="31">
        <f>E252</f>
        <v>0</v>
      </c>
      <c r="F243" s="31">
        <f>F252</f>
        <v>0</v>
      </c>
    </row>
    <row r="244" spans="1:6" s="22" customFormat="1" ht="38.25" hidden="1">
      <c r="A244" s="133"/>
      <c r="B244" s="143"/>
      <c r="C244" s="139" t="s">
        <v>199</v>
      </c>
      <c r="D244" s="42" t="s">
        <v>200</v>
      </c>
      <c r="E244" s="43"/>
      <c r="F244" s="43"/>
    </row>
    <row r="245" spans="1:6" s="22" customFormat="1" ht="16.5" customHeight="1" hidden="1">
      <c r="A245" s="133"/>
      <c r="B245" s="45"/>
      <c r="C245" s="140" t="s">
        <v>223</v>
      </c>
      <c r="D245" s="20" t="s">
        <v>224</v>
      </c>
      <c r="E245" s="21"/>
      <c r="F245" s="21"/>
    </row>
    <row r="246" spans="1:6" s="22" customFormat="1" ht="16.5" customHeight="1" hidden="1">
      <c r="A246" s="133"/>
      <c r="B246" s="45"/>
      <c r="C246" s="141" t="s">
        <v>148</v>
      </c>
      <c r="D246" s="25" t="s">
        <v>149</v>
      </c>
      <c r="E246" s="26"/>
      <c r="F246" s="26"/>
    </row>
    <row r="247" spans="1:6" s="22" customFormat="1" ht="16.5" customHeight="1" hidden="1">
      <c r="A247" s="133"/>
      <c r="B247" s="45"/>
      <c r="C247" s="141" t="s">
        <v>152</v>
      </c>
      <c r="D247" s="25" t="s">
        <v>153</v>
      </c>
      <c r="E247" s="26"/>
      <c r="F247" s="26"/>
    </row>
    <row r="248" spans="1:6" s="22" customFormat="1" ht="16.5" customHeight="1" hidden="1">
      <c r="A248" s="133"/>
      <c r="B248" s="45"/>
      <c r="C248" s="141" t="s">
        <v>154</v>
      </c>
      <c r="D248" s="25" t="s">
        <v>155</v>
      </c>
      <c r="E248" s="26"/>
      <c r="F248" s="26"/>
    </row>
    <row r="249" spans="1:6" s="22" customFormat="1" ht="16.5" customHeight="1" hidden="1">
      <c r="A249" s="133"/>
      <c r="B249" s="45"/>
      <c r="C249" s="141" t="s">
        <v>225</v>
      </c>
      <c r="D249" s="25" t="s">
        <v>226</v>
      </c>
      <c r="E249" s="26"/>
      <c r="F249" s="26"/>
    </row>
    <row r="250" spans="1:6" s="22" customFormat="1" ht="16.5" customHeight="1" hidden="1">
      <c r="A250" s="133"/>
      <c r="B250" s="45"/>
      <c r="C250" s="141" t="s">
        <v>192</v>
      </c>
      <c r="D250" s="25" t="s">
        <v>193</v>
      </c>
      <c r="E250" s="26"/>
      <c r="F250" s="26"/>
    </row>
    <row r="251" spans="1:6" s="22" customFormat="1" ht="16.5" customHeight="1" hidden="1">
      <c r="A251" s="133"/>
      <c r="B251" s="45"/>
      <c r="C251" s="142" t="s">
        <v>201</v>
      </c>
      <c r="D251" s="25" t="s">
        <v>202</v>
      </c>
      <c r="E251" s="26"/>
      <c r="F251" s="26"/>
    </row>
    <row r="252" spans="1:6" s="22" customFormat="1" ht="19.5" customHeight="1" hidden="1">
      <c r="A252" s="133"/>
      <c r="B252" s="45"/>
      <c r="C252" s="140"/>
      <c r="D252" s="156" t="s">
        <v>322</v>
      </c>
      <c r="E252" s="91">
        <f>SUM(E253:E254)</f>
        <v>0</v>
      </c>
      <c r="F252" s="91">
        <f>SUM(F253:F254)</f>
        <v>0</v>
      </c>
    </row>
    <row r="253" spans="1:6" s="16" customFormat="1" ht="15.75" customHeight="1" hidden="1">
      <c r="A253" s="126"/>
      <c r="B253" s="123"/>
      <c r="C253" s="190"/>
      <c r="D253" s="200" t="s">
        <v>385</v>
      </c>
      <c r="E253" s="201"/>
      <c r="F253" s="250"/>
    </row>
    <row r="254" spans="1:6" s="16" customFormat="1" ht="15.75" customHeight="1" hidden="1">
      <c r="A254" s="126"/>
      <c r="B254" s="123"/>
      <c r="C254" s="190"/>
      <c r="D254" s="255" t="s">
        <v>329</v>
      </c>
      <c r="E254" s="185"/>
      <c r="F254" s="210"/>
    </row>
    <row r="255" spans="1:6" s="22" customFormat="1" ht="18" customHeight="1" hidden="1">
      <c r="A255" s="133"/>
      <c r="B255" s="45"/>
      <c r="C255" s="141" t="s">
        <v>167</v>
      </c>
      <c r="D255" s="156" t="s">
        <v>321</v>
      </c>
      <c r="E255" s="91">
        <f>E256</f>
        <v>0</v>
      </c>
      <c r="F255" s="91">
        <f>F256</f>
        <v>0</v>
      </c>
    </row>
    <row r="256" spans="1:6" s="22" customFormat="1" ht="18.75" customHeight="1" hidden="1">
      <c r="A256" s="218"/>
      <c r="B256" s="219"/>
      <c r="C256" s="220" t="s">
        <v>246</v>
      </c>
      <c r="D256" s="221" t="s">
        <v>387</v>
      </c>
      <c r="E256" s="91"/>
      <c r="F256" s="271"/>
    </row>
    <row r="257" spans="1:6" s="22" customFormat="1" ht="22.5" customHeight="1" hidden="1">
      <c r="A257" s="133"/>
      <c r="B257" s="45"/>
      <c r="C257" s="41" t="s">
        <v>156</v>
      </c>
      <c r="D257" s="192" t="s">
        <v>157</v>
      </c>
      <c r="E257" s="43"/>
      <c r="F257" s="43"/>
    </row>
    <row r="258" spans="1:6" s="22" customFormat="1" ht="16.5" customHeight="1" hidden="1">
      <c r="A258" s="133"/>
      <c r="B258" s="45"/>
      <c r="C258" s="140" t="s">
        <v>227</v>
      </c>
      <c r="D258" s="20" t="s">
        <v>228</v>
      </c>
      <c r="E258" s="21"/>
      <c r="F258" s="21"/>
    </row>
    <row r="259" spans="1:6" s="22" customFormat="1" ht="16.5" customHeight="1" hidden="1">
      <c r="A259" s="133"/>
      <c r="B259" s="45"/>
      <c r="C259" s="141" t="s">
        <v>196</v>
      </c>
      <c r="D259" s="25" t="s">
        <v>197</v>
      </c>
      <c r="E259" s="26"/>
      <c r="F259" s="26"/>
    </row>
    <row r="260" spans="1:6" s="22" customFormat="1" ht="16.5" customHeight="1" hidden="1">
      <c r="A260" s="133"/>
      <c r="B260" s="45"/>
      <c r="C260" s="141" t="s">
        <v>167</v>
      </c>
      <c r="D260" s="115" t="s">
        <v>321</v>
      </c>
      <c r="E260" s="26"/>
      <c r="F260" s="26"/>
    </row>
    <row r="261" spans="1:6" s="22" customFormat="1" ht="15.75" customHeight="1" hidden="1">
      <c r="A261" s="133"/>
      <c r="B261" s="45"/>
      <c r="C261" s="142" t="s">
        <v>246</v>
      </c>
      <c r="D261" s="116" t="s">
        <v>134</v>
      </c>
      <c r="E261" s="26"/>
      <c r="F261" s="118"/>
    </row>
    <row r="262" spans="1:6" s="16" customFormat="1" ht="21" customHeight="1" hidden="1">
      <c r="A262" s="126"/>
      <c r="B262" s="252">
        <v>75414</v>
      </c>
      <c r="C262" s="130"/>
      <c r="D262" s="81" t="s">
        <v>257</v>
      </c>
      <c r="E262" s="31">
        <f>E263</f>
        <v>0</v>
      </c>
      <c r="F262" s="31">
        <f>F263</f>
        <v>0</v>
      </c>
    </row>
    <row r="263" spans="1:6" s="22" customFormat="1" ht="17.25" customHeight="1" hidden="1">
      <c r="A263" s="133"/>
      <c r="B263" s="45"/>
      <c r="C263" s="140"/>
      <c r="D263" s="202" t="s">
        <v>332</v>
      </c>
      <c r="E263" s="43"/>
      <c r="F263" s="43"/>
    </row>
    <row r="264" spans="1:7" s="182" customFormat="1" ht="15.75" customHeight="1" hidden="1">
      <c r="A264" s="133"/>
      <c r="B264" s="45"/>
      <c r="C264" s="180"/>
      <c r="D264" s="286"/>
      <c r="E264" s="185"/>
      <c r="F264" s="289"/>
      <c r="G264" s="181"/>
    </row>
    <row r="265" spans="1:7" s="182" customFormat="1" ht="15.75" customHeight="1" hidden="1">
      <c r="A265" s="133"/>
      <c r="B265" s="45"/>
      <c r="C265" s="180"/>
      <c r="D265" s="286"/>
      <c r="E265" s="185"/>
      <c r="F265" s="289"/>
      <c r="G265" s="181"/>
    </row>
    <row r="266" spans="1:6" s="22" customFormat="1" ht="51" hidden="1">
      <c r="A266" s="133"/>
      <c r="B266" s="146"/>
      <c r="C266" s="140" t="s">
        <v>218</v>
      </c>
      <c r="D266" s="57" t="s">
        <v>219</v>
      </c>
      <c r="E266" s="36"/>
      <c r="F266" s="21"/>
    </row>
    <row r="267" spans="1:6" s="22" customFormat="1" ht="19.5" customHeight="1" hidden="1">
      <c r="A267" s="133"/>
      <c r="B267" s="146"/>
      <c r="C267" s="141" t="s">
        <v>154</v>
      </c>
      <c r="D267" s="35" t="s">
        <v>155</v>
      </c>
      <c r="E267" s="34"/>
      <c r="F267" s="26"/>
    </row>
    <row r="268" spans="1:6" s="22" customFormat="1" ht="19.5" customHeight="1" hidden="1">
      <c r="A268" s="133"/>
      <c r="B268" s="146"/>
      <c r="C268" s="141" t="s">
        <v>156</v>
      </c>
      <c r="D268" s="35" t="s">
        <v>157</v>
      </c>
      <c r="E268" s="34"/>
      <c r="F268" s="26"/>
    </row>
    <row r="269" spans="1:6" s="22" customFormat="1" ht="25.5" hidden="1">
      <c r="A269" s="133"/>
      <c r="B269" s="146"/>
      <c r="C269" s="141" t="s">
        <v>240</v>
      </c>
      <c r="D269" s="35" t="s">
        <v>241</v>
      </c>
      <c r="E269" s="34"/>
      <c r="F269" s="26"/>
    </row>
    <row r="270" spans="1:6" s="22" customFormat="1" ht="25.5" hidden="1">
      <c r="A270" s="133"/>
      <c r="B270" s="146"/>
      <c r="C270" s="142" t="s">
        <v>242</v>
      </c>
      <c r="D270" s="33" t="s">
        <v>243</v>
      </c>
      <c r="E270" s="26"/>
      <c r="F270" s="26"/>
    </row>
    <row r="271" spans="1:6" s="16" customFormat="1" ht="21" customHeight="1" hidden="1">
      <c r="A271" s="126"/>
      <c r="B271" s="123">
        <v>75495</v>
      </c>
      <c r="C271" s="130"/>
      <c r="D271" s="81" t="s">
        <v>179</v>
      </c>
      <c r="E271" s="31">
        <f>E272</f>
        <v>0</v>
      </c>
      <c r="F271" s="31">
        <f>F272</f>
        <v>0</v>
      </c>
    </row>
    <row r="272" spans="1:6" s="22" customFormat="1" ht="19.5" customHeight="1" hidden="1">
      <c r="A272" s="133"/>
      <c r="B272" s="146"/>
      <c r="C272" s="137" t="s">
        <v>154</v>
      </c>
      <c r="D272" s="38" t="s">
        <v>155</v>
      </c>
      <c r="E272" s="21"/>
      <c r="F272" s="21"/>
    </row>
    <row r="273" spans="1:6" ht="23.25" customHeight="1" hidden="1" thickBot="1">
      <c r="A273" s="3"/>
      <c r="B273" s="3"/>
      <c r="C273" s="3"/>
      <c r="D273" s="3"/>
      <c r="E273" s="3"/>
      <c r="F273" s="3"/>
    </row>
    <row r="274" spans="1:6" s="4" customFormat="1" ht="14.25" customHeight="1" hidden="1">
      <c r="A274" s="911" t="s">
        <v>136</v>
      </c>
      <c r="B274" s="911" t="s">
        <v>137</v>
      </c>
      <c r="C274" s="911" t="s">
        <v>138</v>
      </c>
      <c r="D274" s="911" t="s">
        <v>139</v>
      </c>
      <c r="E274" s="896" t="s">
        <v>358</v>
      </c>
      <c r="F274" s="896" t="s">
        <v>359</v>
      </c>
    </row>
    <row r="275" spans="1:6" s="4" customFormat="1" ht="15" customHeight="1" hidden="1" thickBot="1">
      <c r="A275" s="897"/>
      <c r="B275" s="897"/>
      <c r="C275" s="897"/>
      <c r="D275" s="897"/>
      <c r="E275" s="897"/>
      <c r="F275" s="897"/>
    </row>
    <row r="276" spans="1:6" s="6" customFormat="1" ht="7.5" customHeight="1" hidden="1" thickBot="1">
      <c r="A276" s="281">
        <v>1</v>
      </c>
      <c r="B276" s="281">
        <v>2</v>
      </c>
      <c r="C276" s="281">
        <v>3</v>
      </c>
      <c r="D276" s="281">
        <v>3</v>
      </c>
      <c r="E276" s="281">
        <v>4</v>
      </c>
      <c r="F276" s="281">
        <v>5</v>
      </c>
    </row>
    <row r="277" spans="1:6" s="11" customFormat="1" ht="60.75" customHeight="1" hidden="1" thickBot="1">
      <c r="A277" s="231">
        <v>756</v>
      </c>
      <c r="B277" s="898" t="s">
        <v>258</v>
      </c>
      <c r="C277" s="893"/>
      <c r="D277" s="886"/>
      <c r="E277" s="10">
        <f>E278</f>
        <v>0</v>
      </c>
      <c r="F277" s="135">
        <f>F278</f>
        <v>0</v>
      </c>
    </row>
    <row r="278" spans="1:6" s="16" customFormat="1" ht="28.5" hidden="1">
      <c r="A278" s="56"/>
      <c r="B278" s="53">
        <v>75647</v>
      </c>
      <c r="C278" s="500"/>
      <c r="D278" s="82" t="s">
        <v>259</v>
      </c>
      <c r="E278" s="54">
        <f>E281</f>
        <v>0</v>
      </c>
      <c r="F278" s="54">
        <f>F279</f>
        <v>0</v>
      </c>
    </row>
    <row r="279" spans="1:6" s="16" customFormat="1" ht="18.75" customHeight="1" hidden="1">
      <c r="A279" s="126"/>
      <c r="B279" s="123"/>
      <c r="C279" s="127"/>
      <c r="D279" s="164" t="s">
        <v>322</v>
      </c>
      <c r="E279" s="31">
        <f>E280+E283</f>
        <v>0</v>
      </c>
      <c r="F279" s="31">
        <f>F280</f>
        <v>0</v>
      </c>
    </row>
    <row r="280" spans="1:6" s="16" customFormat="1" ht="16.5" customHeight="1" hidden="1">
      <c r="A280" s="126"/>
      <c r="B280" s="123"/>
      <c r="C280" s="190"/>
      <c r="D280" s="293" t="s">
        <v>323</v>
      </c>
      <c r="E280" s="291"/>
      <c r="F280" s="276"/>
    </row>
    <row r="281" spans="1:6" s="22" customFormat="1" ht="19.5" customHeight="1" hidden="1">
      <c r="A281" s="133"/>
      <c r="B281" s="45"/>
      <c r="C281" s="140"/>
      <c r="D281" s="156" t="s">
        <v>332</v>
      </c>
      <c r="E281" s="91"/>
      <c r="F281" s="91"/>
    </row>
    <row r="282" spans="1:6" s="22" customFormat="1" ht="17.25" customHeight="1" hidden="1">
      <c r="A282" s="44"/>
      <c r="B282" s="146"/>
      <c r="C282" s="140" t="s">
        <v>260</v>
      </c>
      <c r="D282" s="58" t="s">
        <v>261</v>
      </c>
      <c r="E282" s="36"/>
      <c r="F282" s="21"/>
    </row>
    <row r="283" spans="1:6" s="22" customFormat="1" ht="17.25" customHeight="1" hidden="1">
      <c r="A283" s="44"/>
      <c r="B283" s="146"/>
      <c r="C283" s="141" t="s">
        <v>148</v>
      </c>
      <c r="D283" s="59" t="s">
        <v>262</v>
      </c>
      <c r="E283" s="34"/>
      <c r="F283" s="26"/>
    </row>
    <row r="284" spans="1:6" s="22" customFormat="1" ht="17.25" customHeight="1" hidden="1">
      <c r="A284" s="44"/>
      <c r="B284" s="146"/>
      <c r="C284" s="141" t="s">
        <v>150</v>
      </c>
      <c r="D284" s="59" t="s">
        <v>151</v>
      </c>
      <c r="E284" s="34"/>
      <c r="F284" s="26"/>
    </row>
    <row r="285" spans="1:6" s="22" customFormat="1" ht="17.25" customHeight="1" hidden="1">
      <c r="A285" s="44"/>
      <c r="B285" s="146"/>
      <c r="C285" s="141" t="s">
        <v>152</v>
      </c>
      <c r="D285" s="59" t="s">
        <v>153</v>
      </c>
      <c r="E285" s="34"/>
      <c r="F285" s="26"/>
    </row>
    <row r="286" spans="1:6" s="22" customFormat="1" ht="17.25" customHeight="1" hidden="1">
      <c r="A286" s="44"/>
      <c r="B286" s="146"/>
      <c r="C286" s="141" t="s">
        <v>154</v>
      </c>
      <c r="D286" s="59" t="s">
        <v>155</v>
      </c>
      <c r="E286" s="34"/>
      <c r="F286" s="26"/>
    </row>
    <row r="287" spans="1:6" s="22" customFormat="1" ht="17.25" customHeight="1" hidden="1" thickBot="1">
      <c r="A287" s="44"/>
      <c r="B287" s="146"/>
      <c r="C287" s="142" t="s">
        <v>156</v>
      </c>
      <c r="D287" s="25" t="s">
        <v>157</v>
      </c>
      <c r="E287" s="26"/>
      <c r="F287" s="26"/>
    </row>
    <row r="288" spans="1:6" s="22" customFormat="1" ht="20.25" customHeight="1" hidden="1" thickBot="1">
      <c r="A288" s="236">
        <v>757</v>
      </c>
      <c r="B288" s="906" t="s">
        <v>263</v>
      </c>
      <c r="C288" s="907"/>
      <c r="D288" s="908"/>
      <c r="E288" s="237">
        <f aca="true" t="shared" si="0" ref="E288:F290">E289</f>
        <v>0</v>
      </c>
      <c r="F288" s="135">
        <f t="shared" si="0"/>
        <v>0</v>
      </c>
    </row>
    <row r="289" spans="1:6" s="22" customFormat="1" ht="30.75" customHeight="1" hidden="1">
      <c r="A289" s="133"/>
      <c r="B289" s="53">
        <v>75702</v>
      </c>
      <c r="C289" s="139"/>
      <c r="D289" s="107" t="s">
        <v>264</v>
      </c>
      <c r="E289" s="533">
        <f t="shared" si="0"/>
        <v>0</v>
      </c>
      <c r="F289" s="43">
        <f t="shared" si="0"/>
        <v>0</v>
      </c>
    </row>
    <row r="290" spans="1:6" s="22" customFormat="1" ht="21" customHeight="1" hidden="1">
      <c r="A290" s="133"/>
      <c r="B290" s="128"/>
      <c r="C290" s="37" t="s">
        <v>156</v>
      </c>
      <c r="D290" s="156" t="s">
        <v>332</v>
      </c>
      <c r="E290" s="175">
        <f t="shared" si="0"/>
        <v>0</v>
      </c>
      <c r="F290" s="91">
        <f t="shared" si="0"/>
        <v>0</v>
      </c>
    </row>
    <row r="291" spans="1:6" s="16" customFormat="1" ht="17.25" customHeight="1" hidden="1">
      <c r="A291" s="126"/>
      <c r="B291" s="123"/>
      <c r="C291" s="124"/>
      <c r="D291" s="216" t="s">
        <v>646</v>
      </c>
      <c r="E291" s="612"/>
      <c r="F291" s="248"/>
    </row>
    <row r="292" spans="1:6" s="16" customFormat="1" ht="17.25" customHeight="1" hidden="1">
      <c r="A292" s="148"/>
      <c r="B292" s="149"/>
      <c r="C292" s="209"/>
      <c r="D292" s="599" t="s">
        <v>377</v>
      </c>
      <c r="E292" s="251"/>
      <c r="F292" s="251"/>
    </row>
    <row r="293" spans="1:6" s="22" customFormat="1" ht="20.25" customHeight="1" hidden="1">
      <c r="A293" s="133"/>
      <c r="B293" s="143"/>
      <c r="C293" s="260" t="s">
        <v>156</v>
      </c>
      <c r="D293" s="94" t="s">
        <v>157</v>
      </c>
      <c r="E293" s="21"/>
      <c r="F293" s="21"/>
    </row>
    <row r="294" spans="1:6" s="22" customFormat="1" ht="38.25" hidden="1">
      <c r="A294" s="133"/>
      <c r="B294" s="143"/>
      <c r="C294" s="261" t="s">
        <v>265</v>
      </c>
      <c r="D294" s="705" t="s">
        <v>266</v>
      </c>
      <c r="E294" s="68"/>
      <c r="F294" s="68"/>
    </row>
    <row r="295" spans="1:6" s="22" customFormat="1" ht="25.5" hidden="1">
      <c r="A295" s="133"/>
      <c r="B295" s="143"/>
      <c r="C295" s="261" t="s">
        <v>265</v>
      </c>
      <c r="D295" s="705" t="s">
        <v>376</v>
      </c>
      <c r="E295" s="68"/>
      <c r="F295" s="68"/>
    </row>
    <row r="296" spans="1:6" s="22" customFormat="1" ht="15" customHeight="1" hidden="1">
      <c r="A296" s="133"/>
      <c r="B296" s="45"/>
      <c r="C296" s="46"/>
      <c r="D296" s="47"/>
      <c r="E296" s="48"/>
      <c r="F296" s="48"/>
    </row>
    <row r="297" spans="1:6" s="6" customFormat="1" ht="7.5" customHeight="1" hidden="1" thickBot="1">
      <c r="A297" s="62">
        <v>1</v>
      </c>
      <c r="B297" s="62">
        <v>2</v>
      </c>
      <c r="C297" s="62">
        <v>3</v>
      </c>
      <c r="D297" s="62">
        <v>4</v>
      </c>
      <c r="E297" s="62">
        <v>5</v>
      </c>
      <c r="F297" s="62">
        <v>6</v>
      </c>
    </row>
    <row r="298" spans="1:6" s="22" customFormat="1" ht="21.75" customHeight="1" hidden="1" thickBot="1">
      <c r="A298" s="52">
        <v>758</v>
      </c>
      <c r="B298" s="83"/>
      <c r="C298" s="84"/>
      <c r="D298" s="9" t="s">
        <v>267</v>
      </c>
      <c r="E298" s="10">
        <f>E299</f>
        <v>0</v>
      </c>
      <c r="F298" s="135">
        <f>F299</f>
        <v>0</v>
      </c>
    </row>
    <row r="299" spans="1:6" s="22" customFormat="1" ht="21" customHeight="1" hidden="1">
      <c r="A299" s="133"/>
      <c r="B299" s="53">
        <v>75818</v>
      </c>
      <c r="C299" s="139"/>
      <c r="D299" s="82" t="s">
        <v>270</v>
      </c>
      <c r="E299" s="43">
        <f>E300</f>
        <v>0</v>
      </c>
      <c r="F299" s="43">
        <f>F300</f>
        <v>0</v>
      </c>
    </row>
    <row r="300" spans="1:6" s="22" customFormat="1" ht="20.25" customHeight="1" hidden="1">
      <c r="A300" s="133"/>
      <c r="B300" s="143"/>
      <c r="C300" s="167" t="s">
        <v>271</v>
      </c>
      <c r="D300" s="87" t="s">
        <v>272</v>
      </c>
      <c r="E300" s="21"/>
      <c r="F300" s="21"/>
    </row>
    <row r="301" spans="1:6" s="22" customFormat="1" ht="28.5" hidden="1">
      <c r="A301" s="69"/>
      <c r="B301" s="53">
        <v>75831</v>
      </c>
      <c r="C301" s="90"/>
      <c r="D301" s="81" t="s">
        <v>273</v>
      </c>
      <c r="E301" s="91">
        <f>E302</f>
        <v>0</v>
      </c>
      <c r="F301" s="91">
        <f>F302</f>
        <v>0</v>
      </c>
    </row>
    <row r="302" spans="1:6" s="22" customFormat="1" ht="20.25" customHeight="1" hidden="1" thickBot="1">
      <c r="A302" s="17"/>
      <c r="B302" s="65"/>
      <c r="C302" s="89" t="s">
        <v>268</v>
      </c>
      <c r="D302" s="87" t="s">
        <v>269</v>
      </c>
      <c r="E302" s="21"/>
      <c r="F302" s="21"/>
    </row>
    <row r="303" spans="1:7" s="11" customFormat="1" ht="21" customHeight="1" thickBot="1">
      <c r="A303" s="72">
        <v>801</v>
      </c>
      <c r="B303" s="906" t="s">
        <v>274</v>
      </c>
      <c r="C303" s="907"/>
      <c r="D303" s="908"/>
      <c r="E303" s="10">
        <f>E304+E333+E362+E372+E396+E421</f>
        <v>128290</v>
      </c>
      <c r="F303" s="10">
        <f>F304+F333+F362+F372+F396+F421</f>
        <v>660</v>
      </c>
      <c r="G303" s="55">
        <f>E303-F303</f>
        <v>127630</v>
      </c>
    </row>
    <row r="304" spans="1:6" s="16" customFormat="1" ht="18" customHeight="1">
      <c r="A304" s="126"/>
      <c r="B304" s="14">
        <v>80101</v>
      </c>
      <c r="C304" s="889" t="s">
        <v>275</v>
      </c>
      <c r="D304" s="890"/>
      <c r="E304" s="54">
        <f>E305</f>
        <v>94970</v>
      </c>
      <c r="F304" s="54">
        <f>F305</f>
        <v>660</v>
      </c>
    </row>
    <row r="305" spans="1:6" s="16" customFormat="1" ht="18.75" customHeight="1">
      <c r="A305" s="126"/>
      <c r="B305" s="123"/>
      <c r="C305" s="127"/>
      <c r="D305" s="164" t="s">
        <v>322</v>
      </c>
      <c r="E305" s="31">
        <f>E306+E309</f>
        <v>94970</v>
      </c>
      <c r="F305" s="31">
        <f>F306+F309</f>
        <v>660</v>
      </c>
    </row>
    <row r="306" spans="1:6" s="16" customFormat="1" ht="16.5" customHeight="1">
      <c r="A306" s="126"/>
      <c r="B306" s="123"/>
      <c r="C306" s="190"/>
      <c r="D306" s="293" t="s">
        <v>62</v>
      </c>
      <c r="E306" s="291">
        <f>SUM(E307:E308)</f>
        <v>54310</v>
      </c>
      <c r="F306" s="276"/>
    </row>
    <row r="307" spans="1:6" s="16" customFormat="1" ht="15.75" customHeight="1">
      <c r="A307" s="126"/>
      <c r="B307" s="123"/>
      <c r="C307" s="124"/>
      <c r="D307" s="466" t="s">
        <v>344</v>
      </c>
      <c r="E307" s="210">
        <v>24710</v>
      </c>
      <c r="F307" s="210"/>
    </row>
    <row r="308" spans="1:6" s="16" customFormat="1" ht="15.75" customHeight="1">
      <c r="A308" s="126"/>
      <c r="B308" s="123"/>
      <c r="C308" s="124"/>
      <c r="D308" s="853" t="s">
        <v>389</v>
      </c>
      <c r="E308" s="278">
        <v>29600</v>
      </c>
      <c r="F308" s="278"/>
    </row>
    <row r="309" spans="1:6" s="16" customFormat="1" ht="17.25" customHeight="1">
      <c r="A309" s="126"/>
      <c r="B309" s="123"/>
      <c r="C309" s="190"/>
      <c r="D309" s="413" t="s">
        <v>61</v>
      </c>
      <c r="E309" s="851">
        <f>E310+E332</f>
        <v>40660</v>
      </c>
      <c r="F309" s="851">
        <f>F310+F332</f>
        <v>660</v>
      </c>
    </row>
    <row r="310" spans="1:6" s="16" customFormat="1" ht="16.5" customHeight="1">
      <c r="A310" s="126"/>
      <c r="B310" s="123"/>
      <c r="C310" s="124"/>
      <c r="D310" s="466" t="s">
        <v>344</v>
      </c>
      <c r="E310" s="185">
        <v>40000</v>
      </c>
      <c r="F310" s="210"/>
    </row>
    <row r="311" spans="1:6" s="16" customFormat="1" ht="17.25" customHeight="1" hidden="1">
      <c r="A311" s="126"/>
      <c r="B311" s="123"/>
      <c r="C311" s="124"/>
      <c r="D311" s="277" t="s">
        <v>389</v>
      </c>
      <c r="E311" s="248"/>
      <c r="F311" s="248"/>
    </row>
    <row r="312" spans="1:6" s="22" customFormat="1" ht="16.5" customHeight="1" hidden="1">
      <c r="A312" s="133"/>
      <c r="B312" s="128"/>
      <c r="C312" s="137" t="s">
        <v>230</v>
      </c>
      <c r="D312" s="38" t="s">
        <v>231</v>
      </c>
      <c r="E312" s="21"/>
      <c r="F312" s="21"/>
    </row>
    <row r="313" spans="1:6" s="22" customFormat="1" ht="19.5" customHeight="1" hidden="1">
      <c r="A313" s="133"/>
      <c r="B313" s="128"/>
      <c r="C313" s="90" t="s">
        <v>144</v>
      </c>
      <c r="D313" s="159" t="s">
        <v>145</v>
      </c>
      <c r="E313" s="168"/>
      <c r="F313" s="168"/>
    </row>
    <row r="314" spans="1:6" s="22" customFormat="1" ht="16.5" customHeight="1" hidden="1">
      <c r="A314" s="133"/>
      <c r="B314" s="128"/>
      <c r="C314" s="140" t="s">
        <v>146</v>
      </c>
      <c r="D314" s="20" t="s">
        <v>147</v>
      </c>
      <c r="E314" s="171"/>
      <c r="F314" s="171"/>
    </row>
    <row r="315" spans="1:6" s="22" customFormat="1" ht="16.5" customHeight="1" hidden="1">
      <c r="A315" s="133"/>
      <c r="B315" s="128"/>
      <c r="C315" s="141" t="s">
        <v>148</v>
      </c>
      <c r="D315" s="25" t="s">
        <v>149</v>
      </c>
      <c r="E315" s="118"/>
      <c r="F315" s="118"/>
    </row>
    <row r="316" spans="1:6" s="22" customFormat="1" ht="16.5" customHeight="1" hidden="1">
      <c r="A316" s="133"/>
      <c r="B316" s="128"/>
      <c r="C316" s="142" t="s">
        <v>150</v>
      </c>
      <c r="D316" s="25" t="s">
        <v>151</v>
      </c>
      <c r="E316" s="118"/>
      <c r="F316" s="118"/>
    </row>
    <row r="317" spans="1:7" s="22" customFormat="1" ht="20.25" customHeight="1" hidden="1">
      <c r="A317" s="133"/>
      <c r="B317" s="128"/>
      <c r="C317" s="90" t="s">
        <v>152</v>
      </c>
      <c r="D317" s="159" t="s">
        <v>153</v>
      </c>
      <c r="E317" s="168"/>
      <c r="F317" s="168"/>
      <c r="G317" s="92"/>
    </row>
    <row r="318" spans="1:6" s="22" customFormat="1" ht="16.5" customHeight="1" hidden="1">
      <c r="A318" s="133"/>
      <c r="B318" s="128"/>
      <c r="C318" s="140" t="s">
        <v>154</v>
      </c>
      <c r="D318" s="20" t="s">
        <v>155</v>
      </c>
      <c r="E318" s="21"/>
      <c r="F318" s="21"/>
    </row>
    <row r="319" spans="1:6" s="22" customFormat="1" ht="20.25" customHeight="1" hidden="1">
      <c r="A319" s="133"/>
      <c r="B319" s="128"/>
      <c r="C319" s="141" t="s">
        <v>276</v>
      </c>
      <c r="D319" s="33" t="s">
        <v>277</v>
      </c>
      <c r="E319" s="26"/>
      <c r="F319" s="26"/>
    </row>
    <row r="320" spans="1:6" s="22" customFormat="1" ht="16.5" customHeight="1" hidden="1">
      <c r="A320" s="133"/>
      <c r="B320" s="128"/>
      <c r="C320" s="141" t="s">
        <v>192</v>
      </c>
      <c r="D320" s="25" t="s">
        <v>193</v>
      </c>
      <c r="E320" s="26"/>
      <c r="F320" s="26"/>
    </row>
    <row r="321" spans="1:6" s="22" customFormat="1" ht="16.5" customHeight="1" hidden="1">
      <c r="A321" s="133"/>
      <c r="B321" s="128"/>
      <c r="C321" s="141" t="s">
        <v>201</v>
      </c>
      <c r="D321" s="25" t="s">
        <v>202</v>
      </c>
      <c r="E321" s="26"/>
      <c r="F321" s="26"/>
    </row>
    <row r="322" spans="1:6" s="22" customFormat="1" ht="16.5" customHeight="1" hidden="1">
      <c r="A322" s="133"/>
      <c r="B322" s="128"/>
      <c r="C322" s="141" t="s">
        <v>234</v>
      </c>
      <c r="D322" s="25" t="s">
        <v>235</v>
      </c>
      <c r="E322" s="26"/>
      <c r="F322" s="26"/>
    </row>
    <row r="323" spans="1:6" s="22" customFormat="1" ht="16.5" customHeight="1" hidden="1">
      <c r="A323" s="133"/>
      <c r="B323" s="128"/>
      <c r="C323" s="141" t="s">
        <v>156</v>
      </c>
      <c r="D323" s="25" t="s">
        <v>157</v>
      </c>
      <c r="E323" s="26"/>
      <c r="F323" s="26"/>
    </row>
    <row r="324" spans="1:6" s="22" customFormat="1" ht="16.5" customHeight="1" hidden="1">
      <c r="A324" s="133"/>
      <c r="B324" s="128"/>
      <c r="C324" s="141" t="s">
        <v>236</v>
      </c>
      <c r="D324" s="25" t="s">
        <v>237</v>
      </c>
      <c r="E324" s="26"/>
      <c r="F324" s="26"/>
    </row>
    <row r="325" spans="1:6" s="22" customFormat="1" ht="25.5" hidden="1">
      <c r="A325" s="133"/>
      <c r="B325" s="128"/>
      <c r="C325" s="141" t="s">
        <v>240</v>
      </c>
      <c r="D325" s="33" t="s">
        <v>241</v>
      </c>
      <c r="E325" s="26"/>
      <c r="F325" s="26"/>
    </row>
    <row r="326" spans="1:6" s="22" customFormat="1" ht="16.5" customHeight="1" hidden="1">
      <c r="A326" s="133"/>
      <c r="B326" s="128"/>
      <c r="C326" s="141" t="s">
        <v>227</v>
      </c>
      <c r="D326" s="25" t="s">
        <v>228</v>
      </c>
      <c r="E326" s="26"/>
      <c r="F326" s="26"/>
    </row>
    <row r="327" spans="1:6" s="22" customFormat="1" ht="16.5" customHeight="1" hidden="1">
      <c r="A327" s="133"/>
      <c r="B327" s="128"/>
      <c r="C327" s="141" t="s">
        <v>196</v>
      </c>
      <c r="D327" s="25" t="s">
        <v>197</v>
      </c>
      <c r="E327" s="26"/>
      <c r="F327" s="26"/>
    </row>
    <row r="328" spans="1:6" s="22" customFormat="1" ht="16.5" customHeight="1" hidden="1">
      <c r="A328" s="133"/>
      <c r="B328" s="128"/>
      <c r="C328" s="141" t="s">
        <v>158</v>
      </c>
      <c r="D328" s="25" t="s">
        <v>159</v>
      </c>
      <c r="E328" s="26"/>
      <c r="F328" s="26"/>
    </row>
    <row r="329" spans="1:6" s="22" customFormat="1" ht="25.5" hidden="1">
      <c r="A329" s="133"/>
      <c r="B329" s="128"/>
      <c r="C329" s="141" t="s">
        <v>242</v>
      </c>
      <c r="D329" s="33" t="s">
        <v>243</v>
      </c>
      <c r="E329" s="26"/>
      <c r="F329" s="26"/>
    </row>
    <row r="330" spans="1:6" s="22" customFormat="1" ht="25.5" hidden="1">
      <c r="A330" s="133"/>
      <c r="B330" s="128"/>
      <c r="C330" s="141" t="s">
        <v>244</v>
      </c>
      <c r="D330" s="33" t="s">
        <v>245</v>
      </c>
      <c r="E330" s="26"/>
      <c r="F330" s="26"/>
    </row>
    <row r="331" spans="1:6" s="22" customFormat="1" ht="25.5" hidden="1">
      <c r="A331" s="133"/>
      <c r="B331" s="45"/>
      <c r="C331" s="150" t="s">
        <v>246</v>
      </c>
      <c r="D331" s="125" t="s">
        <v>327</v>
      </c>
      <c r="E331" s="68"/>
      <c r="F331" s="118"/>
    </row>
    <row r="332" spans="1:6" s="16" customFormat="1" ht="15.75" customHeight="1">
      <c r="A332" s="126"/>
      <c r="B332" s="123"/>
      <c r="C332" s="124"/>
      <c r="D332" s="853" t="s">
        <v>389</v>
      </c>
      <c r="E332" s="278">
        <v>660</v>
      </c>
      <c r="F332" s="278">
        <v>660</v>
      </c>
    </row>
    <row r="333" spans="1:6" s="16" customFormat="1" ht="20.25" customHeight="1">
      <c r="A333" s="126"/>
      <c r="B333" s="30">
        <v>80103</v>
      </c>
      <c r="C333" s="29"/>
      <c r="D333" s="81" t="s">
        <v>700</v>
      </c>
      <c r="E333" s="31">
        <f>E334</f>
        <v>900</v>
      </c>
      <c r="F333" s="31">
        <f>F334</f>
        <v>0</v>
      </c>
    </row>
    <row r="334" spans="1:6" s="16" customFormat="1" ht="19.5" customHeight="1">
      <c r="A334" s="126"/>
      <c r="B334" s="123"/>
      <c r="C334" s="292"/>
      <c r="D334" s="164" t="s">
        <v>322</v>
      </c>
      <c r="E334" s="31">
        <f>E335+E338</f>
        <v>900</v>
      </c>
      <c r="F334" s="31">
        <f>F335+F338</f>
        <v>0</v>
      </c>
    </row>
    <row r="335" spans="1:6" s="16" customFormat="1" ht="15.75" customHeight="1">
      <c r="A335" s="126"/>
      <c r="B335" s="123"/>
      <c r="C335" s="124"/>
      <c r="D335" s="293" t="s">
        <v>323</v>
      </c>
      <c r="E335" s="276">
        <f>SUM(E336:E337)</f>
        <v>900</v>
      </c>
      <c r="F335" s="276">
        <f>SUM(F336:F337)</f>
        <v>0</v>
      </c>
    </row>
    <row r="336" spans="1:6" s="16" customFormat="1" ht="15.75" customHeight="1">
      <c r="A336" s="126"/>
      <c r="B336" s="123"/>
      <c r="C336" s="124"/>
      <c r="D336" s="466" t="s">
        <v>344</v>
      </c>
      <c r="E336" s="210">
        <v>900</v>
      </c>
      <c r="F336" s="210"/>
    </row>
    <row r="337" spans="1:6" s="16" customFormat="1" ht="15.75" customHeight="1" hidden="1">
      <c r="A337" s="148"/>
      <c r="B337" s="149"/>
      <c r="C337" s="209"/>
      <c r="D337" s="207" t="s">
        <v>389</v>
      </c>
      <c r="E337" s="251"/>
      <c r="F337" s="251"/>
    </row>
    <row r="338" spans="1:6" s="16" customFormat="1" ht="16.5" customHeight="1" hidden="1">
      <c r="A338" s="126"/>
      <c r="B338" s="123"/>
      <c r="C338" s="124"/>
      <c r="D338" s="296" t="s">
        <v>329</v>
      </c>
      <c r="E338" s="297">
        <f>SUM(E339:E340)</f>
        <v>0</v>
      </c>
      <c r="F338" s="282"/>
    </row>
    <row r="339" spans="1:6" s="16" customFormat="1" ht="15.75" customHeight="1" hidden="1">
      <c r="A339" s="126"/>
      <c r="B339" s="123"/>
      <c r="C339" s="124"/>
      <c r="D339" s="255" t="s">
        <v>344</v>
      </c>
      <c r="E339" s="185"/>
      <c r="F339" s="210"/>
    </row>
    <row r="340" spans="1:6" s="16" customFormat="1" ht="17.25" customHeight="1" hidden="1">
      <c r="A340" s="126"/>
      <c r="B340" s="123"/>
      <c r="C340" s="124"/>
      <c r="D340" s="277" t="s">
        <v>389</v>
      </c>
      <c r="E340" s="248"/>
      <c r="F340" s="248"/>
    </row>
    <row r="341" spans="1:6" s="22" customFormat="1" ht="16.5" customHeight="1" hidden="1">
      <c r="A341" s="133"/>
      <c r="B341" s="128"/>
      <c r="C341" s="19" t="s">
        <v>230</v>
      </c>
      <c r="D341" s="20" t="s">
        <v>231</v>
      </c>
      <c r="E341" s="21"/>
      <c r="F341" s="21"/>
    </row>
    <row r="342" spans="1:6" s="16" customFormat="1" ht="19.5" customHeight="1" hidden="1">
      <c r="A342" s="126"/>
      <c r="B342" s="123"/>
      <c r="C342" s="127"/>
      <c r="D342" s="120" t="s">
        <v>322</v>
      </c>
      <c r="E342" s="75">
        <f>E343+E344</f>
        <v>0</v>
      </c>
      <c r="F342" s="75"/>
    </row>
    <row r="343" spans="1:6" s="16" customFormat="1" ht="19.5" customHeight="1" hidden="1">
      <c r="A343" s="126"/>
      <c r="B343" s="123"/>
      <c r="C343" s="188"/>
      <c r="D343" s="116" t="s">
        <v>323</v>
      </c>
      <c r="E343" s="248"/>
      <c r="F343" s="121"/>
    </row>
    <row r="344" spans="1:6" s="16" customFormat="1" ht="15.75" customHeight="1" hidden="1">
      <c r="A344" s="126"/>
      <c r="B344" s="123"/>
      <c r="C344" s="124"/>
      <c r="D344" s="255" t="s">
        <v>122</v>
      </c>
      <c r="E344" s="248"/>
      <c r="F344" s="121"/>
    </row>
    <row r="345" spans="1:6" s="16" customFormat="1" ht="15.75" customHeight="1" hidden="1">
      <c r="A345" s="126"/>
      <c r="B345" s="123"/>
      <c r="C345" s="124"/>
      <c r="D345" s="207" t="s">
        <v>389</v>
      </c>
      <c r="E345" s="75"/>
      <c r="F345" s="119"/>
    </row>
    <row r="346" spans="1:6" s="22" customFormat="1" ht="16.5" customHeight="1" hidden="1">
      <c r="A346" s="133"/>
      <c r="B346" s="128"/>
      <c r="C346" s="19" t="s">
        <v>144</v>
      </c>
      <c r="D346" s="20" t="s">
        <v>145</v>
      </c>
      <c r="E346" s="26"/>
      <c r="F346" s="26"/>
    </row>
    <row r="347" spans="1:6" s="22" customFormat="1" ht="16.5" customHeight="1" hidden="1">
      <c r="A347" s="133"/>
      <c r="B347" s="129"/>
      <c r="C347" s="24" t="s">
        <v>146</v>
      </c>
      <c r="D347" s="25" t="s">
        <v>147</v>
      </c>
      <c r="E347" s="26"/>
      <c r="F347" s="26"/>
    </row>
    <row r="348" spans="1:6" s="22" customFormat="1" ht="15.75" customHeight="1" hidden="1">
      <c r="A348" s="133"/>
      <c r="B348" s="131"/>
      <c r="C348" s="66" t="s">
        <v>148</v>
      </c>
      <c r="D348" s="67" t="s">
        <v>149</v>
      </c>
      <c r="E348" s="68"/>
      <c r="F348" s="68"/>
    </row>
    <row r="349" spans="1:6" s="22" customFormat="1" ht="14.25" customHeight="1" hidden="1">
      <c r="A349" s="133"/>
      <c r="B349" s="45"/>
      <c r="C349" s="46"/>
      <c r="D349" s="47"/>
      <c r="E349" s="48"/>
      <c r="F349" s="48"/>
    </row>
    <row r="350" spans="1:6" s="6" customFormat="1" ht="7.5" customHeight="1" hidden="1">
      <c r="A350" s="134">
        <v>1</v>
      </c>
      <c r="B350" s="132">
        <v>2</v>
      </c>
      <c r="C350" s="49">
        <v>3</v>
      </c>
      <c r="D350" s="49">
        <v>4</v>
      </c>
      <c r="E350" s="49">
        <v>5</v>
      </c>
      <c r="F350" s="49">
        <v>6</v>
      </c>
    </row>
    <row r="351" spans="1:7" s="22" customFormat="1" ht="16.5" customHeight="1" hidden="1">
      <c r="A351" s="133"/>
      <c r="B351" s="129"/>
      <c r="C351" s="24" t="s">
        <v>150</v>
      </c>
      <c r="D351" s="25" t="s">
        <v>151</v>
      </c>
      <c r="E351" s="26"/>
      <c r="F351" s="26"/>
      <c r="G351" s="92"/>
    </row>
    <row r="352" spans="1:6" s="22" customFormat="1" ht="16.5" customHeight="1" hidden="1">
      <c r="A352" s="133"/>
      <c r="B352" s="129"/>
      <c r="C352" s="24" t="s">
        <v>154</v>
      </c>
      <c r="D352" s="25" t="s">
        <v>155</v>
      </c>
      <c r="E352" s="26"/>
      <c r="F352" s="26"/>
    </row>
    <row r="353" spans="1:6" s="22" customFormat="1" ht="16.5" customHeight="1" hidden="1">
      <c r="A353" s="133"/>
      <c r="B353" s="129"/>
      <c r="C353" s="24" t="s">
        <v>276</v>
      </c>
      <c r="D353" s="25" t="s">
        <v>277</v>
      </c>
      <c r="E353" s="26"/>
      <c r="F353" s="26"/>
    </row>
    <row r="354" spans="1:6" s="22" customFormat="1" ht="16.5" customHeight="1" hidden="1">
      <c r="A354" s="133"/>
      <c r="B354" s="129"/>
      <c r="C354" s="24" t="s">
        <v>192</v>
      </c>
      <c r="D354" s="25" t="s">
        <v>193</v>
      </c>
      <c r="E354" s="26"/>
      <c r="F354" s="26"/>
    </row>
    <row r="355" spans="1:6" s="22" customFormat="1" ht="16.5" customHeight="1" hidden="1">
      <c r="A355" s="133"/>
      <c r="B355" s="129"/>
      <c r="C355" s="24" t="s">
        <v>234</v>
      </c>
      <c r="D355" s="25" t="s">
        <v>235</v>
      </c>
      <c r="E355" s="26"/>
      <c r="F355" s="26"/>
    </row>
    <row r="356" spans="1:6" s="22" customFormat="1" ht="19.5" customHeight="1" hidden="1">
      <c r="A356" s="133"/>
      <c r="B356" s="129"/>
      <c r="C356" s="24" t="s">
        <v>156</v>
      </c>
      <c r="D356" s="25" t="s">
        <v>157</v>
      </c>
      <c r="E356" s="26"/>
      <c r="F356" s="26"/>
    </row>
    <row r="357" spans="1:6" s="22" customFormat="1" ht="25.5" hidden="1">
      <c r="A357" s="133"/>
      <c r="B357" s="129"/>
      <c r="C357" s="24" t="s">
        <v>240</v>
      </c>
      <c r="D357" s="33" t="s">
        <v>241</v>
      </c>
      <c r="E357" s="26"/>
      <c r="F357" s="26"/>
    </row>
    <row r="358" spans="1:6" s="22" customFormat="1" ht="16.5" customHeight="1" hidden="1">
      <c r="A358" s="133"/>
      <c r="B358" s="129"/>
      <c r="C358" s="24" t="s">
        <v>227</v>
      </c>
      <c r="D358" s="25" t="s">
        <v>228</v>
      </c>
      <c r="E358" s="26"/>
      <c r="F358" s="26"/>
    </row>
    <row r="359" spans="1:6" s="22" customFormat="1" ht="16.5" customHeight="1" hidden="1">
      <c r="A359" s="133"/>
      <c r="B359" s="129"/>
      <c r="C359" s="24" t="s">
        <v>196</v>
      </c>
      <c r="D359" s="25" t="s">
        <v>197</v>
      </c>
      <c r="E359" s="26"/>
      <c r="F359" s="26"/>
    </row>
    <row r="360" spans="1:6" s="22" customFormat="1" ht="16.5" customHeight="1" hidden="1">
      <c r="A360" s="133"/>
      <c r="B360" s="129"/>
      <c r="C360" s="24" t="s">
        <v>158</v>
      </c>
      <c r="D360" s="25" t="s">
        <v>159</v>
      </c>
      <c r="E360" s="26"/>
      <c r="F360" s="26"/>
    </row>
    <row r="361" spans="1:6" s="22" customFormat="1" ht="25.5" hidden="1">
      <c r="A361" s="133"/>
      <c r="B361" s="129"/>
      <c r="C361" s="28" t="s">
        <v>242</v>
      </c>
      <c r="D361" s="33" t="s">
        <v>243</v>
      </c>
      <c r="E361" s="26"/>
      <c r="F361" s="26"/>
    </row>
    <row r="362" spans="1:6" s="16" customFormat="1" ht="19.5" customHeight="1" hidden="1">
      <c r="A362" s="126"/>
      <c r="B362" s="30">
        <v>80104</v>
      </c>
      <c r="C362" s="909" t="s">
        <v>279</v>
      </c>
      <c r="D362" s="899"/>
      <c r="E362" s="31">
        <f>E363</f>
        <v>0</v>
      </c>
      <c r="F362" s="31">
        <f>F363</f>
        <v>0</v>
      </c>
    </row>
    <row r="363" spans="1:6" s="22" customFormat="1" ht="18.75" customHeight="1" hidden="1">
      <c r="A363" s="133"/>
      <c r="B363" s="45"/>
      <c r="C363" s="140"/>
      <c r="D363" s="156" t="s">
        <v>322</v>
      </c>
      <c r="E363" s="91"/>
      <c r="F363" s="91">
        <f>SUM(F365:F367)</f>
        <v>0</v>
      </c>
    </row>
    <row r="364" spans="1:6" s="16" customFormat="1" ht="16.5" customHeight="1" hidden="1">
      <c r="A364" s="126"/>
      <c r="B364" s="123"/>
      <c r="C364" s="124"/>
      <c r="D364" s="244" t="s">
        <v>323</v>
      </c>
      <c r="E364" s="299"/>
      <c r="F364" s="250"/>
    </row>
    <row r="365" spans="1:6" s="16" customFormat="1" ht="15.75" customHeight="1" hidden="1">
      <c r="A365" s="126"/>
      <c r="B365" s="123"/>
      <c r="C365" s="209"/>
      <c r="D365" s="259" t="s">
        <v>396</v>
      </c>
      <c r="E365" s="300"/>
      <c r="F365" s="301"/>
    </row>
    <row r="366" spans="1:6" s="16" customFormat="1" ht="17.25" customHeight="1" hidden="1">
      <c r="A366" s="126"/>
      <c r="B366" s="123"/>
      <c r="C366" s="209"/>
      <c r="D366" s="951" t="s">
        <v>487</v>
      </c>
      <c r="E366" s="951"/>
      <c r="F366" s="952"/>
    </row>
    <row r="367" spans="1:6" s="16" customFormat="1" ht="18.75" customHeight="1" hidden="1">
      <c r="A367" s="126"/>
      <c r="B367" s="123"/>
      <c r="C367" s="209"/>
      <c r="D367" s="221" t="s">
        <v>392</v>
      </c>
      <c r="E367" s="298"/>
      <c r="F367" s="302"/>
    </row>
    <row r="368" spans="1:6" s="22" customFormat="1" ht="18.75" customHeight="1" hidden="1">
      <c r="A368" s="133"/>
      <c r="B368" s="45"/>
      <c r="C368" s="139" t="s">
        <v>154</v>
      </c>
      <c r="D368" s="192" t="s">
        <v>155</v>
      </c>
      <c r="E368" s="43"/>
      <c r="F368" s="43"/>
    </row>
    <row r="369" spans="1:6" s="22" customFormat="1" ht="18.75" customHeight="1" hidden="1">
      <c r="A369" s="133"/>
      <c r="B369" s="128"/>
      <c r="C369" s="141" t="s">
        <v>192</v>
      </c>
      <c r="D369" s="25" t="s">
        <v>193</v>
      </c>
      <c r="E369" s="91"/>
      <c r="F369" s="91"/>
    </row>
    <row r="370" spans="1:6" s="22" customFormat="1" ht="19.5" customHeight="1" hidden="1">
      <c r="A370" s="133"/>
      <c r="B370" s="128"/>
      <c r="C370" s="90" t="s">
        <v>156</v>
      </c>
      <c r="D370" s="159" t="s">
        <v>157</v>
      </c>
      <c r="E370" s="91"/>
      <c r="F370" s="91"/>
    </row>
    <row r="371" spans="1:6" s="16" customFormat="1" ht="19.5" customHeight="1" hidden="1">
      <c r="A371" s="148"/>
      <c r="B371" s="149"/>
      <c r="C371" s="152"/>
      <c r="D371" s="153" t="s">
        <v>328</v>
      </c>
      <c r="E371" s="177"/>
      <c r="F371" s="54"/>
    </row>
    <row r="372" spans="1:6" s="16" customFormat="1" ht="16.5" customHeight="1">
      <c r="A372" s="126"/>
      <c r="B372" s="30">
        <v>80110</v>
      </c>
      <c r="C372" s="29"/>
      <c r="D372" s="30" t="s">
        <v>280</v>
      </c>
      <c r="E372" s="31">
        <f>E374</f>
        <v>32420</v>
      </c>
      <c r="F372" s="31">
        <f>F374</f>
        <v>0</v>
      </c>
    </row>
    <row r="373" spans="1:6" s="22" customFormat="1" ht="16.5" customHeight="1" hidden="1">
      <c r="A373" s="133"/>
      <c r="B373" s="128"/>
      <c r="C373" s="19" t="s">
        <v>230</v>
      </c>
      <c r="D373" s="38" t="s">
        <v>231</v>
      </c>
      <c r="E373" s="21"/>
      <c r="F373" s="21"/>
    </row>
    <row r="374" spans="1:6" s="16" customFormat="1" ht="19.5" customHeight="1">
      <c r="A374" s="126"/>
      <c r="B374" s="123"/>
      <c r="C374" s="127"/>
      <c r="D374" s="154" t="s">
        <v>322</v>
      </c>
      <c r="E374" s="253">
        <f>SUM(E376:E377)</f>
        <v>32420</v>
      </c>
      <c r="F374" s="253">
        <f>SUM(F376:F377)</f>
        <v>0</v>
      </c>
    </row>
    <row r="375" spans="1:6" s="16" customFormat="1" ht="17.25" customHeight="1" hidden="1">
      <c r="A375" s="126"/>
      <c r="B375" s="123"/>
      <c r="C375" s="124"/>
      <c r="D375" s="946" t="s">
        <v>370</v>
      </c>
      <c r="E375" s="946"/>
      <c r="F375" s="947"/>
    </row>
    <row r="376" spans="1:6" s="16" customFormat="1" ht="16.5" customHeight="1">
      <c r="A376" s="126"/>
      <c r="B376" s="123"/>
      <c r="C376" s="124"/>
      <c r="D376" s="189" t="s">
        <v>323</v>
      </c>
      <c r="E376" s="280">
        <f>16100+400+920</f>
        <v>17420</v>
      </c>
      <c r="F376" s="248"/>
    </row>
    <row r="377" spans="1:6" s="16" customFormat="1" ht="16.5" customHeight="1" thickBot="1">
      <c r="A377" s="126"/>
      <c r="B377" s="123"/>
      <c r="C377" s="279"/>
      <c r="D377" s="255" t="s">
        <v>122</v>
      </c>
      <c r="E377" s="185">
        <v>15000</v>
      </c>
      <c r="F377" s="210"/>
    </row>
    <row r="378" spans="1:6" s="22" customFormat="1" ht="16.5" customHeight="1" hidden="1">
      <c r="A378" s="133"/>
      <c r="B378" s="45"/>
      <c r="C378" s="140" t="s">
        <v>144</v>
      </c>
      <c r="D378" s="20" t="s">
        <v>145</v>
      </c>
      <c r="E378" s="21"/>
      <c r="F378" s="21"/>
    </row>
    <row r="379" spans="1:6" s="22" customFormat="1" ht="16.5" customHeight="1" hidden="1">
      <c r="A379" s="133"/>
      <c r="B379" s="45"/>
      <c r="C379" s="141" t="s">
        <v>146</v>
      </c>
      <c r="D379" s="25" t="s">
        <v>147</v>
      </c>
      <c r="E379" s="26"/>
      <c r="F379" s="26"/>
    </row>
    <row r="380" spans="1:6" s="22" customFormat="1" ht="16.5" customHeight="1" hidden="1">
      <c r="A380" s="133"/>
      <c r="B380" s="45"/>
      <c r="C380" s="141" t="s">
        <v>148</v>
      </c>
      <c r="D380" s="25" t="s">
        <v>149</v>
      </c>
      <c r="E380" s="26"/>
      <c r="F380" s="26"/>
    </row>
    <row r="381" spans="1:7" s="22" customFormat="1" ht="16.5" customHeight="1" hidden="1">
      <c r="A381" s="133"/>
      <c r="B381" s="45"/>
      <c r="C381" s="141" t="s">
        <v>150</v>
      </c>
      <c r="D381" s="25" t="s">
        <v>151</v>
      </c>
      <c r="E381" s="26"/>
      <c r="F381" s="26"/>
      <c r="G381" s="92"/>
    </row>
    <row r="382" spans="1:7" s="22" customFormat="1" ht="21.75" customHeight="1" hidden="1">
      <c r="A382" s="133"/>
      <c r="B382" s="128"/>
      <c r="C382" s="90" t="s">
        <v>152</v>
      </c>
      <c r="D382" s="159" t="s">
        <v>153</v>
      </c>
      <c r="E382" s="168"/>
      <c r="F382" s="91"/>
      <c r="G382" s="92"/>
    </row>
    <row r="383" spans="1:6" s="22" customFormat="1" ht="16.5" customHeight="1" hidden="1">
      <c r="A383" s="133"/>
      <c r="B383" s="45"/>
      <c r="C383" s="141" t="s">
        <v>154</v>
      </c>
      <c r="D383" s="25" t="s">
        <v>155</v>
      </c>
      <c r="E383" s="26"/>
      <c r="F383" s="26"/>
    </row>
    <row r="384" spans="1:6" s="22" customFormat="1" ht="25.5" hidden="1">
      <c r="A384" s="133"/>
      <c r="B384" s="45"/>
      <c r="C384" s="141" t="s">
        <v>276</v>
      </c>
      <c r="D384" s="33" t="s">
        <v>277</v>
      </c>
      <c r="E384" s="26"/>
      <c r="F384" s="26"/>
    </row>
    <row r="385" spans="1:6" s="22" customFormat="1" ht="16.5" customHeight="1" hidden="1">
      <c r="A385" s="133"/>
      <c r="B385" s="45"/>
      <c r="C385" s="141" t="s">
        <v>192</v>
      </c>
      <c r="D385" s="25" t="s">
        <v>193</v>
      </c>
      <c r="E385" s="26"/>
      <c r="F385" s="26"/>
    </row>
    <row r="386" spans="1:6" s="22" customFormat="1" ht="16.5" customHeight="1" hidden="1">
      <c r="A386" s="133"/>
      <c r="B386" s="45"/>
      <c r="C386" s="141" t="s">
        <v>234</v>
      </c>
      <c r="D386" s="25" t="s">
        <v>235</v>
      </c>
      <c r="E386" s="26"/>
      <c r="F386" s="26"/>
    </row>
    <row r="387" spans="1:6" s="22" customFormat="1" ht="16.5" customHeight="1" hidden="1">
      <c r="A387" s="133"/>
      <c r="B387" s="45"/>
      <c r="C387" s="141" t="s">
        <v>156</v>
      </c>
      <c r="D387" s="25" t="s">
        <v>157</v>
      </c>
      <c r="E387" s="26"/>
      <c r="F387" s="26"/>
    </row>
    <row r="388" spans="1:6" s="22" customFormat="1" ht="16.5" customHeight="1" hidden="1">
      <c r="A388" s="133"/>
      <c r="B388" s="45"/>
      <c r="C388" s="141" t="s">
        <v>236</v>
      </c>
      <c r="D388" s="25" t="s">
        <v>237</v>
      </c>
      <c r="E388" s="26"/>
      <c r="F388" s="26"/>
    </row>
    <row r="389" spans="1:6" s="22" customFormat="1" ht="25.5" hidden="1">
      <c r="A389" s="133"/>
      <c r="B389" s="45"/>
      <c r="C389" s="141" t="s">
        <v>240</v>
      </c>
      <c r="D389" s="33" t="s">
        <v>241</v>
      </c>
      <c r="E389" s="26"/>
      <c r="F389" s="26"/>
    </row>
    <row r="390" spans="1:6" s="22" customFormat="1" ht="16.5" customHeight="1" hidden="1">
      <c r="A390" s="133"/>
      <c r="B390" s="45"/>
      <c r="C390" s="141" t="s">
        <v>227</v>
      </c>
      <c r="D390" s="25" t="s">
        <v>228</v>
      </c>
      <c r="E390" s="26"/>
      <c r="F390" s="26"/>
    </row>
    <row r="391" spans="1:6" s="22" customFormat="1" ht="16.5" customHeight="1" hidden="1">
      <c r="A391" s="133"/>
      <c r="B391" s="45"/>
      <c r="C391" s="141" t="s">
        <v>196</v>
      </c>
      <c r="D391" s="25" t="s">
        <v>197</v>
      </c>
      <c r="E391" s="26"/>
      <c r="F391" s="26"/>
    </row>
    <row r="392" spans="1:6" s="22" customFormat="1" ht="16.5" customHeight="1" hidden="1">
      <c r="A392" s="133"/>
      <c r="B392" s="45"/>
      <c r="C392" s="141" t="s">
        <v>158</v>
      </c>
      <c r="D392" s="25" t="s">
        <v>159</v>
      </c>
      <c r="E392" s="26"/>
      <c r="F392" s="26"/>
    </row>
    <row r="393" spans="1:6" s="22" customFormat="1" ht="25.5" hidden="1">
      <c r="A393" s="133"/>
      <c r="B393" s="45"/>
      <c r="C393" s="141" t="s">
        <v>242</v>
      </c>
      <c r="D393" s="33" t="s">
        <v>243</v>
      </c>
      <c r="E393" s="26"/>
      <c r="F393" s="26"/>
    </row>
    <row r="394" spans="1:6" s="22" customFormat="1" ht="25.5" hidden="1">
      <c r="A394" s="133"/>
      <c r="B394" s="45"/>
      <c r="C394" s="141" t="s">
        <v>244</v>
      </c>
      <c r="D394" s="33" t="s">
        <v>245</v>
      </c>
      <c r="E394" s="26"/>
      <c r="F394" s="26"/>
    </row>
    <row r="395" spans="1:6" s="22" customFormat="1" ht="16.5" customHeight="1" hidden="1">
      <c r="A395" s="133"/>
      <c r="B395" s="45"/>
      <c r="C395" s="142" t="s">
        <v>167</v>
      </c>
      <c r="D395" s="25" t="s">
        <v>168</v>
      </c>
      <c r="E395" s="26"/>
      <c r="F395" s="26"/>
    </row>
    <row r="396" spans="1:6" s="16" customFormat="1" ht="17.25" customHeight="1" hidden="1">
      <c r="A396" s="69"/>
      <c r="B396" s="30">
        <v>80113</v>
      </c>
      <c r="C396" s="29"/>
      <c r="D396" s="30" t="s">
        <v>281</v>
      </c>
      <c r="E396" s="31">
        <f>E397</f>
        <v>0</v>
      </c>
      <c r="F396" s="31">
        <f>F397</f>
        <v>0</v>
      </c>
    </row>
    <row r="397" spans="1:6" s="22" customFormat="1" ht="19.5" customHeight="1" hidden="1">
      <c r="A397" s="133"/>
      <c r="B397" s="45"/>
      <c r="C397" s="140"/>
      <c r="D397" s="156" t="s">
        <v>332</v>
      </c>
      <c r="E397" s="91">
        <f>E398</f>
        <v>0</v>
      </c>
      <c r="F397" s="91"/>
    </row>
    <row r="398" spans="1:6" s="16" customFormat="1" ht="16.5" customHeight="1" hidden="1">
      <c r="A398" s="126"/>
      <c r="B398" s="123"/>
      <c r="C398" s="124"/>
      <c r="D398" s="244" t="s">
        <v>323</v>
      </c>
      <c r="E398" s="299"/>
      <c r="F398" s="250"/>
    </row>
    <row r="399" spans="1:6" s="16" customFormat="1" ht="15.75" customHeight="1" hidden="1">
      <c r="A399" s="148"/>
      <c r="B399" s="149"/>
      <c r="C399" s="209"/>
      <c r="D399" s="221"/>
      <c r="E399" s="298"/>
      <c r="F399" s="262"/>
    </row>
    <row r="400" spans="1:6" s="22" customFormat="1" ht="18.75" customHeight="1" hidden="1">
      <c r="A400" s="133"/>
      <c r="B400" s="45"/>
      <c r="C400" s="142" t="s">
        <v>167</v>
      </c>
      <c r="D400" s="156" t="s">
        <v>321</v>
      </c>
      <c r="E400" s="91"/>
      <c r="F400" s="91"/>
    </row>
    <row r="401" spans="1:6" s="22" customFormat="1" ht="14.25" customHeight="1" hidden="1">
      <c r="A401" s="218"/>
      <c r="B401" s="219"/>
      <c r="C401" s="258" t="s">
        <v>246</v>
      </c>
      <c r="D401" s="915" t="s">
        <v>326</v>
      </c>
      <c r="E401" s="915"/>
      <c r="F401" s="916"/>
    </row>
    <row r="402" spans="1:6" s="22" customFormat="1" ht="16.5" customHeight="1" hidden="1">
      <c r="A402" s="133"/>
      <c r="B402" s="45"/>
      <c r="C402" s="140" t="s">
        <v>144</v>
      </c>
      <c r="D402" s="20" t="s">
        <v>145</v>
      </c>
      <c r="E402" s="21"/>
      <c r="F402" s="21"/>
    </row>
    <row r="403" spans="1:6" s="22" customFormat="1" ht="16.5" customHeight="1" hidden="1">
      <c r="A403" s="133"/>
      <c r="B403" s="45"/>
      <c r="C403" s="141" t="s">
        <v>146</v>
      </c>
      <c r="D403" s="25" t="s">
        <v>147</v>
      </c>
      <c r="E403" s="26"/>
      <c r="F403" s="26"/>
    </row>
    <row r="404" spans="1:6" s="22" customFormat="1" ht="16.5" customHeight="1" hidden="1">
      <c r="A404" s="133"/>
      <c r="B404" s="45"/>
      <c r="C404" s="141" t="s">
        <v>148</v>
      </c>
      <c r="D404" s="25" t="s">
        <v>149</v>
      </c>
      <c r="E404" s="26"/>
      <c r="F404" s="26"/>
    </row>
    <row r="405" spans="1:7" s="22" customFormat="1" ht="16.5" customHeight="1" hidden="1">
      <c r="A405" s="133"/>
      <c r="B405" s="45"/>
      <c r="C405" s="141" t="s">
        <v>150</v>
      </c>
      <c r="D405" s="25" t="s">
        <v>151</v>
      </c>
      <c r="E405" s="26"/>
      <c r="F405" s="26"/>
      <c r="G405" s="92"/>
    </row>
    <row r="406" spans="1:7" s="22" customFormat="1" ht="16.5" customHeight="1" hidden="1">
      <c r="A406" s="133"/>
      <c r="B406" s="45"/>
      <c r="C406" s="141" t="s">
        <v>152</v>
      </c>
      <c r="D406" s="25" t="s">
        <v>282</v>
      </c>
      <c r="E406" s="26"/>
      <c r="F406" s="26"/>
      <c r="G406" s="92"/>
    </row>
    <row r="407" spans="1:6" s="22" customFormat="1" ht="16.5" customHeight="1" hidden="1">
      <c r="A407" s="133"/>
      <c r="B407" s="45"/>
      <c r="C407" s="141" t="s">
        <v>154</v>
      </c>
      <c r="D407" s="25" t="s">
        <v>155</v>
      </c>
      <c r="E407" s="26"/>
      <c r="F407" s="26"/>
    </row>
    <row r="408" spans="1:6" s="22" customFormat="1" ht="16.5" customHeight="1" hidden="1">
      <c r="A408" s="133"/>
      <c r="B408" s="45"/>
      <c r="C408" s="142" t="s">
        <v>201</v>
      </c>
      <c r="D408" s="25" t="s">
        <v>202</v>
      </c>
      <c r="E408" s="26"/>
      <c r="F408" s="26"/>
    </row>
    <row r="409" spans="1:6" s="22" customFormat="1" ht="19.5" customHeight="1" hidden="1">
      <c r="A409" s="133"/>
      <c r="B409" s="45"/>
      <c r="C409" s="140"/>
      <c r="D409" s="156" t="s">
        <v>322</v>
      </c>
      <c r="E409" s="91">
        <f>E411</f>
        <v>0</v>
      </c>
      <c r="F409" s="91">
        <f>F411+F412</f>
        <v>0</v>
      </c>
    </row>
    <row r="410" spans="1:6" s="16" customFormat="1" ht="15.75" customHeight="1" hidden="1">
      <c r="A410" s="126"/>
      <c r="B410" s="123"/>
      <c r="C410" s="209"/>
      <c r="D410" s="915" t="s">
        <v>349</v>
      </c>
      <c r="E410" s="915"/>
      <c r="F410" s="916"/>
    </row>
    <row r="411" spans="1:6" s="22" customFormat="1" ht="16.5" customHeight="1" hidden="1">
      <c r="A411" s="133"/>
      <c r="B411" s="45"/>
      <c r="C411" s="90" t="s">
        <v>156</v>
      </c>
      <c r="D411" s="159" t="s">
        <v>157</v>
      </c>
      <c r="E411" s="91">
        <f>SUM(E412:E413)</f>
        <v>0</v>
      </c>
      <c r="F411" s="91"/>
    </row>
    <row r="412" spans="1:6" s="16" customFormat="1" ht="15.75" customHeight="1" hidden="1">
      <c r="A412" s="126"/>
      <c r="B412" s="123"/>
      <c r="C412" s="124"/>
      <c r="D412" s="189" t="s">
        <v>343</v>
      </c>
      <c r="E412" s="185"/>
      <c r="F412" s="75"/>
    </row>
    <row r="413" spans="1:6" s="16" customFormat="1" ht="15.75" customHeight="1" hidden="1">
      <c r="A413" s="126"/>
      <c r="B413" s="123"/>
      <c r="C413" s="124"/>
      <c r="D413" s="187" t="s">
        <v>344</v>
      </c>
      <c r="E413" s="185"/>
      <c r="F413" s="185"/>
    </row>
    <row r="414" spans="1:6" s="22" customFormat="1" ht="16.5" customHeight="1" hidden="1">
      <c r="A414" s="133"/>
      <c r="B414" s="45"/>
      <c r="C414" s="139" t="s">
        <v>227</v>
      </c>
      <c r="D414" s="192" t="s">
        <v>228</v>
      </c>
      <c r="E414" s="43"/>
      <c r="F414" s="43"/>
    </row>
    <row r="415" spans="1:6" s="22" customFormat="1" ht="8.25" customHeight="1" hidden="1">
      <c r="A415" s="133"/>
      <c r="B415" s="45"/>
      <c r="C415" s="46"/>
      <c r="D415" s="47"/>
      <c r="E415" s="48"/>
      <c r="F415" s="48"/>
    </row>
    <row r="416" spans="1:6" s="6" customFormat="1" ht="7.5" customHeight="1" hidden="1">
      <c r="A416" s="134">
        <v>1</v>
      </c>
      <c r="B416" s="194">
        <v>2</v>
      </c>
      <c r="C416" s="132">
        <v>3</v>
      </c>
      <c r="D416" s="49">
        <v>4</v>
      </c>
      <c r="E416" s="49">
        <v>5</v>
      </c>
      <c r="F416" s="49">
        <v>6</v>
      </c>
    </row>
    <row r="417" spans="1:6" s="22" customFormat="1" ht="16.5" customHeight="1" hidden="1">
      <c r="A417" s="133"/>
      <c r="B417" s="45"/>
      <c r="C417" s="141" t="s">
        <v>196</v>
      </c>
      <c r="D417" s="25" t="s">
        <v>197</v>
      </c>
      <c r="E417" s="26"/>
      <c r="F417" s="26"/>
    </row>
    <row r="418" spans="1:6" s="22" customFormat="1" ht="16.5" customHeight="1" hidden="1">
      <c r="A418" s="133"/>
      <c r="B418" s="45"/>
      <c r="C418" s="142" t="s">
        <v>158</v>
      </c>
      <c r="D418" s="25" t="s">
        <v>159</v>
      </c>
      <c r="E418" s="26"/>
      <c r="F418" s="26"/>
    </row>
    <row r="419" spans="1:6" s="16" customFormat="1" ht="19.5" customHeight="1" hidden="1">
      <c r="A419" s="133"/>
      <c r="B419" s="183">
        <v>80146</v>
      </c>
      <c r="C419" s="29"/>
      <c r="D419" s="30" t="s">
        <v>283</v>
      </c>
      <c r="E419" s="31">
        <f>E420</f>
        <v>0</v>
      </c>
      <c r="F419" s="31">
        <f>F420</f>
        <v>0</v>
      </c>
    </row>
    <row r="420" spans="1:6" s="22" customFormat="1" ht="19.5" customHeight="1" hidden="1">
      <c r="A420" s="133"/>
      <c r="B420" s="128"/>
      <c r="C420" s="37" t="s">
        <v>156</v>
      </c>
      <c r="D420" s="20" t="s">
        <v>157</v>
      </c>
      <c r="E420" s="21"/>
      <c r="F420" s="21"/>
    </row>
    <row r="421" spans="1:6" s="16" customFormat="1" ht="19.5" customHeight="1" hidden="1">
      <c r="A421" s="133"/>
      <c r="B421" s="30">
        <v>80195</v>
      </c>
      <c r="C421" s="29"/>
      <c r="D421" s="30" t="s">
        <v>179</v>
      </c>
      <c r="E421" s="31">
        <f>E427</f>
        <v>0</v>
      </c>
      <c r="F421" s="31">
        <f>F422</f>
        <v>0</v>
      </c>
    </row>
    <row r="422" spans="1:6" s="22" customFormat="1" ht="16.5" customHeight="1" hidden="1">
      <c r="A422" s="133"/>
      <c r="B422" s="45"/>
      <c r="C422" s="140"/>
      <c r="D422" s="156" t="s">
        <v>322</v>
      </c>
      <c r="E422" s="91">
        <f>SUM(E423:E424)</f>
        <v>0</v>
      </c>
      <c r="F422" s="91">
        <f>F423+F425</f>
        <v>0</v>
      </c>
    </row>
    <row r="423" spans="1:6" s="16" customFormat="1" ht="15.75" customHeight="1" hidden="1">
      <c r="A423" s="126"/>
      <c r="B423" s="123"/>
      <c r="C423" s="190"/>
      <c r="D423" s="200" t="s">
        <v>385</v>
      </c>
      <c r="E423" s="201"/>
      <c r="F423" s="250"/>
    </row>
    <row r="424" spans="1:6" s="22" customFormat="1" ht="18.75" customHeight="1" hidden="1">
      <c r="A424" s="133"/>
      <c r="B424" s="45"/>
      <c r="C424" s="141" t="s">
        <v>167</v>
      </c>
      <c r="D424" s="115" t="s">
        <v>321</v>
      </c>
      <c r="E424" s="26"/>
      <c r="F424" s="151"/>
    </row>
    <row r="425" spans="1:6" s="16" customFormat="1" ht="15.75" customHeight="1" hidden="1">
      <c r="A425" s="126"/>
      <c r="B425" s="123"/>
      <c r="C425" s="190"/>
      <c r="D425" s="255" t="s">
        <v>329</v>
      </c>
      <c r="E425" s="185"/>
      <c r="F425" s="210"/>
    </row>
    <row r="426" spans="1:6" s="22" customFormat="1" ht="25.5" customHeight="1" hidden="1">
      <c r="A426" s="133"/>
      <c r="B426" s="45"/>
      <c r="C426" s="142" t="s">
        <v>246</v>
      </c>
      <c r="D426" s="116" t="s">
        <v>135</v>
      </c>
      <c r="E426" s="117"/>
      <c r="F426" s="118"/>
    </row>
    <row r="427" spans="1:6" s="22" customFormat="1" ht="19.5" customHeight="1" hidden="1" thickBot="1">
      <c r="A427" s="133"/>
      <c r="B427" s="128"/>
      <c r="C427" s="37" t="s">
        <v>158</v>
      </c>
      <c r="D427" s="20" t="s">
        <v>159</v>
      </c>
      <c r="E427" s="21"/>
      <c r="F427" s="21"/>
    </row>
    <row r="428" spans="1:6" s="11" customFormat="1" ht="19.5" customHeight="1" hidden="1" thickBot="1">
      <c r="A428" s="229">
        <v>851</v>
      </c>
      <c r="B428" s="966" t="s">
        <v>284</v>
      </c>
      <c r="C428" s="967"/>
      <c r="D428" s="968"/>
      <c r="E428" s="237">
        <f>E441+E429</f>
        <v>0</v>
      </c>
      <c r="F428" s="237">
        <f>F441+F429</f>
        <v>0</v>
      </c>
    </row>
    <row r="429" spans="1:6" s="16" customFormat="1" ht="19.5" customHeight="1" hidden="1">
      <c r="A429" s="126"/>
      <c r="B429" s="437">
        <v>85121</v>
      </c>
      <c r="C429" s="417"/>
      <c r="D429" s="177" t="s">
        <v>285</v>
      </c>
      <c r="E429" s="54">
        <f>E435</f>
        <v>0</v>
      </c>
      <c r="F429" s="54">
        <f>F435</f>
        <v>0</v>
      </c>
    </row>
    <row r="430" spans="1:6" s="16" customFormat="1" ht="38.25" hidden="1">
      <c r="A430" s="126"/>
      <c r="B430" s="438"/>
      <c r="C430" s="419" t="s">
        <v>286</v>
      </c>
      <c r="D430" s="420" t="s">
        <v>200</v>
      </c>
      <c r="E430" s="36"/>
      <c r="F430" s="36"/>
    </row>
    <row r="431" spans="1:6" s="22" customFormat="1" ht="38.25" hidden="1">
      <c r="A431" s="133"/>
      <c r="B431" s="439"/>
      <c r="C431" s="421">
        <v>6298</v>
      </c>
      <c r="D431" s="422" t="s">
        <v>166</v>
      </c>
      <c r="E431" s="34"/>
      <c r="F431" s="34"/>
    </row>
    <row r="432" spans="1:6" s="22" customFormat="1" ht="51" hidden="1">
      <c r="A432" s="133"/>
      <c r="B432" s="440"/>
      <c r="C432" s="424" t="s">
        <v>287</v>
      </c>
      <c r="D432" s="422" t="s">
        <v>288</v>
      </c>
      <c r="E432" s="26"/>
      <c r="F432" s="26"/>
    </row>
    <row r="433" spans="1:6" s="22" customFormat="1" ht="21" customHeight="1" hidden="1">
      <c r="A433" s="133"/>
      <c r="B433" s="440"/>
      <c r="C433" s="425" t="s">
        <v>156</v>
      </c>
      <c r="D433" s="426" t="s">
        <v>322</v>
      </c>
      <c r="E433" s="91"/>
      <c r="F433" s="91"/>
    </row>
    <row r="434" spans="1:6" s="16" customFormat="1" ht="25.5" hidden="1">
      <c r="A434" s="126"/>
      <c r="B434" s="438"/>
      <c r="C434" s="418"/>
      <c r="D434" s="427" t="s">
        <v>383</v>
      </c>
      <c r="E434" s="248"/>
      <c r="F434" s="248"/>
    </row>
    <row r="435" spans="1:6" s="22" customFormat="1" ht="19.5" customHeight="1" hidden="1">
      <c r="A435" s="133"/>
      <c r="B435" s="440"/>
      <c r="C435" s="424" t="s">
        <v>167</v>
      </c>
      <c r="D435" s="426" t="s">
        <v>321</v>
      </c>
      <c r="E435" s="196"/>
      <c r="F435" s="196"/>
    </row>
    <row r="436" spans="1:6" s="16" customFormat="1" ht="27" customHeight="1" hidden="1">
      <c r="A436" s="126"/>
      <c r="B436" s="438"/>
      <c r="C436" s="418"/>
      <c r="D436" s="962" t="s">
        <v>455</v>
      </c>
      <c r="E436" s="962"/>
      <c r="F436" s="963"/>
    </row>
    <row r="437" spans="1:7" s="22" customFormat="1" ht="16.5" customHeight="1" hidden="1">
      <c r="A437" s="133"/>
      <c r="B437" s="440"/>
      <c r="C437" s="424" t="s">
        <v>169</v>
      </c>
      <c r="D437" s="422" t="s">
        <v>168</v>
      </c>
      <c r="E437" s="26"/>
      <c r="F437" s="26"/>
      <c r="G437" s="16"/>
    </row>
    <row r="438" spans="1:7" s="22" customFormat="1" ht="16.5" customHeight="1" hidden="1">
      <c r="A438" s="133"/>
      <c r="B438" s="440"/>
      <c r="C438" s="421" t="s">
        <v>248</v>
      </c>
      <c r="D438" s="422" t="s">
        <v>168</v>
      </c>
      <c r="E438" s="26"/>
      <c r="F438" s="26"/>
      <c r="G438" s="16"/>
    </row>
    <row r="439" spans="1:6" s="16" customFormat="1" ht="19.5" customHeight="1" hidden="1">
      <c r="A439" s="126"/>
      <c r="B439" s="438">
        <v>85153</v>
      </c>
      <c r="C439" s="428"/>
      <c r="D439" s="429" t="s">
        <v>289</v>
      </c>
      <c r="E439" s="31">
        <f>E440</f>
        <v>0</v>
      </c>
      <c r="F439" s="31">
        <f>F440</f>
        <v>0</v>
      </c>
    </row>
    <row r="440" spans="1:6" s="16" customFormat="1" ht="20.25" customHeight="1" hidden="1">
      <c r="A440" s="126"/>
      <c r="B440" s="438"/>
      <c r="C440" s="425" t="s">
        <v>156</v>
      </c>
      <c r="D440" s="420" t="s">
        <v>157</v>
      </c>
      <c r="E440" s="21"/>
      <c r="F440" s="21"/>
    </row>
    <row r="441" spans="1:7" s="16" customFormat="1" ht="18.75" customHeight="1" hidden="1">
      <c r="A441" s="126"/>
      <c r="B441" s="441">
        <v>85154</v>
      </c>
      <c r="C441" s="428"/>
      <c r="D441" s="429" t="s">
        <v>290</v>
      </c>
      <c r="E441" s="173">
        <f>E442</f>
        <v>0</v>
      </c>
      <c r="F441" s="173">
        <f>F442</f>
        <v>0</v>
      </c>
      <c r="G441" s="407">
        <f>E441-F441</f>
        <v>0</v>
      </c>
    </row>
    <row r="442" spans="1:6" s="22" customFormat="1" ht="18.75" customHeight="1" hidden="1">
      <c r="A442" s="133"/>
      <c r="B442" s="423"/>
      <c r="C442" s="425" t="s">
        <v>156</v>
      </c>
      <c r="D442" s="426" t="s">
        <v>322</v>
      </c>
      <c r="E442" s="175">
        <f>E444</f>
        <v>0</v>
      </c>
      <c r="F442" s="175">
        <f>SUM(F443:F447)</f>
        <v>0</v>
      </c>
    </row>
    <row r="443" spans="1:6" s="16" customFormat="1" ht="17.25" customHeight="1" hidden="1">
      <c r="A443" s="126"/>
      <c r="B443" s="418"/>
      <c r="C443" s="430"/>
      <c r="D443" s="427" t="s">
        <v>385</v>
      </c>
      <c r="E443" s="600"/>
      <c r="F443" s="600"/>
    </row>
    <row r="444" spans="1:6" s="16" customFormat="1" ht="17.25" customHeight="1" hidden="1">
      <c r="A444" s="126"/>
      <c r="B444" s="418"/>
      <c r="C444" s="418"/>
      <c r="D444" s="431" t="s">
        <v>329</v>
      </c>
      <c r="E444" s="601"/>
      <c r="F444" s="601"/>
    </row>
    <row r="445" spans="1:6" s="22" customFormat="1" ht="17.25" customHeight="1" hidden="1">
      <c r="A445" s="133"/>
      <c r="B445" s="432"/>
      <c r="C445" s="433" t="s">
        <v>313</v>
      </c>
      <c r="D445" s="434" t="s">
        <v>480</v>
      </c>
      <c r="E445" s="435"/>
      <c r="F445" s="436"/>
    </row>
    <row r="446" spans="1:6" s="22" customFormat="1" ht="17.25" customHeight="1" hidden="1">
      <c r="A446" s="133"/>
      <c r="B446" s="432"/>
      <c r="C446" s="433" t="s">
        <v>313</v>
      </c>
      <c r="D446" s="434" t="s">
        <v>385</v>
      </c>
      <c r="E446" s="215"/>
      <c r="F446" s="412"/>
    </row>
    <row r="447" spans="1:6" s="22" customFormat="1" ht="17.25" customHeight="1" hidden="1">
      <c r="A447" s="133"/>
      <c r="B447" s="143"/>
      <c r="C447" s="213" t="s">
        <v>313</v>
      </c>
      <c r="D447" s="217"/>
      <c r="E447" s="215"/>
      <c r="F447" s="402"/>
    </row>
    <row r="448" spans="1:6" s="16" customFormat="1" ht="51" hidden="1">
      <c r="A448" s="126"/>
      <c r="B448" s="123"/>
      <c r="C448" s="246" t="s">
        <v>291</v>
      </c>
      <c r="D448" s="94" t="s">
        <v>292</v>
      </c>
      <c r="E448" s="95"/>
      <c r="F448" s="96"/>
    </row>
    <row r="449" spans="1:6" s="16" customFormat="1" ht="38.25" hidden="1">
      <c r="A449" s="126"/>
      <c r="B449" s="123"/>
      <c r="C449" s="247" t="s">
        <v>293</v>
      </c>
      <c r="D449" s="97" t="s">
        <v>294</v>
      </c>
      <c r="E449" s="98"/>
      <c r="F449" s="99"/>
    </row>
    <row r="450" spans="1:6" s="16" customFormat="1" ht="17.25" customHeight="1" hidden="1">
      <c r="A450" s="126"/>
      <c r="B450" s="123"/>
      <c r="C450" s="247" t="s">
        <v>152</v>
      </c>
      <c r="D450" s="97" t="s">
        <v>153</v>
      </c>
      <c r="E450" s="98"/>
      <c r="F450" s="99"/>
    </row>
    <row r="451" spans="1:6" s="16" customFormat="1" ht="17.25" customHeight="1" hidden="1">
      <c r="A451" s="126"/>
      <c r="B451" s="123"/>
      <c r="C451" s="247" t="s">
        <v>154</v>
      </c>
      <c r="D451" s="97" t="s">
        <v>155</v>
      </c>
      <c r="E451" s="98"/>
      <c r="F451" s="99"/>
    </row>
    <row r="452" spans="1:6" s="16" customFormat="1" ht="17.25" customHeight="1" hidden="1">
      <c r="A452" s="126"/>
      <c r="B452" s="123"/>
      <c r="C452" s="247" t="s">
        <v>225</v>
      </c>
      <c r="D452" s="97" t="s">
        <v>226</v>
      </c>
      <c r="E452" s="98"/>
      <c r="F452" s="99"/>
    </row>
    <row r="453" spans="1:6" s="16" customFormat="1" ht="17.25" customHeight="1" hidden="1">
      <c r="A453" s="126"/>
      <c r="B453" s="123"/>
      <c r="C453" s="247" t="s">
        <v>192</v>
      </c>
      <c r="D453" s="97" t="s">
        <v>193</v>
      </c>
      <c r="E453" s="98"/>
      <c r="F453" s="99"/>
    </row>
    <row r="454" spans="1:6" s="16" customFormat="1" ht="17.25" customHeight="1" hidden="1">
      <c r="A454" s="126"/>
      <c r="B454" s="123"/>
      <c r="C454" s="141" t="s">
        <v>156</v>
      </c>
      <c r="D454" s="35" t="s">
        <v>157</v>
      </c>
      <c r="E454" s="34"/>
      <c r="F454" s="34"/>
    </row>
    <row r="455" spans="1:6" s="16" customFormat="1" ht="17.25" customHeight="1" hidden="1" thickBot="1">
      <c r="A455" s="56"/>
      <c r="B455" s="93"/>
      <c r="C455" s="37" t="s">
        <v>227</v>
      </c>
      <c r="D455" s="38" t="s">
        <v>228</v>
      </c>
      <c r="E455" s="21"/>
      <c r="F455" s="21"/>
    </row>
    <row r="456" spans="1:7" s="11" customFormat="1" ht="18.75" customHeight="1" thickBot="1">
      <c r="A456" s="229">
        <v>852</v>
      </c>
      <c r="B456" s="906" t="s">
        <v>295</v>
      </c>
      <c r="C456" s="907"/>
      <c r="D456" s="908"/>
      <c r="E456" s="10">
        <f>E457+E460+E465+E469+E482+E495+E504+E501+E477</f>
        <v>31600</v>
      </c>
      <c r="F456" s="471"/>
      <c r="G456" s="245">
        <f>E456-F456</f>
        <v>31600</v>
      </c>
    </row>
    <row r="457" spans="1:7" s="16" customFormat="1" ht="19.5" customHeight="1">
      <c r="A457" s="126"/>
      <c r="B457" s="243">
        <v>85202</v>
      </c>
      <c r="C457" s="152"/>
      <c r="D457" s="82" t="s">
        <v>296</v>
      </c>
      <c r="E457" s="54">
        <f>E458</f>
        <v>15600</v>
      </c>
      <c r="F457" s="238">
        <f>F458</f>
        <v>0</v>
      </c>
      <c r="G457" s="100"/>
    </row>
    <row r="458" spans="1:6" s="22" customFormat="1" ht="20.25" customHeight="1">
      <c r="A458" s="133"/>
      <c r="B458" s="257"/>
      <c r="C458" s="139" t="s">
        <v>300</v>
      </c>
      <c r="D458" s="156" t="s">
        <v>332</v>
      </c>
      <c r="E458" s="91">
        <v>15600</v>
      </c>
      <c r="F458" s="175"/>
    </row>
    <row r="459" spans="1:6" s="22" customFormat="1" ht="42.75" customHeight="1" hidden="1">
      <c r="A459" s="133"/>
      <c r="B459" s="146"/>
      <c r="C459" s="137" t="s">
        <v>297</v>
      </c>
      <c r="D459" s="38" t="s">
        <v>298</v>
      </c>
      <c r="E459" s="21"/>
      <c r="F459" s="21"/>
    </row>
    <row r="460" spans="1:6" s="16" customFormat="1" ht="42.75" hidden="1">
      <c r="A460" s="126"/>
      <c r="B460" s="30">
        <v>85212</v>
      </c>
      <c r="C460" s="228"/>
      <c r="D460" s="81" t="s">
        <v>299</v>
      </c>
      <c r="E460" s="31">
        <f>SUM(E463:E464)</f>
        <v>0</v>
      </c>
      <c r="F460" s="31">
        <f>F461</f>
        <v>0</v>
      </c>
    </row>
    <row r="461" spans="1:6" s="22" customFormat="1" ht="20.25" customHeight="1" hidden="1">
      <c r="A461" s="133"/>
      <c r="B461" s="146"/>
      <c r="C461" s="140" t="s">
        <v>300</v>
      </c>
      <c r="D461" s="156" t="s">
        <v>365</v>
      </c>
      <c r="E461" s="91"/>
      <c r="F461" s="91"/>
    </row>
    <row r="462" spans="1:6" s="22" customFormat="1" ht="27.75" customHeight="1" hidden="1">
      <c r="A462" s="218"/>
      <c r="B462" s="257"/>
      <c r="C462" s="258"/>
      <c r="D462" s="915" t="s">
        <v>371</v>
      </c>
      <c r="E462" s="915"/>
      <c r="F462" s="916"/>
    </row>
    <row r="463" spans="1:6" s="22" customFormat="1" ht="51" hidden="1">
      <c r="A463" s="133"/>
      <c r="B463" s="146"/>
      <c r="C463" s="139" t="s">
        <v>218</v>
      </c>
      <c r="D463" s="42" t="s">
        <v>219</v>
      </c>
      <c r="E463" s="43"/>
      <c r="F463" s="43"/>
    </row>
    <row r="464" spans="1:6" s="22" customFormat="1" ht="51" hidden="1">
      <c r="A464" s="133"/>
      <c r="B464" s="146"/>
      <c r="C464" s="141" t="s">
        <v>220</v>
      </c>
      <c r="D464" s="35" t="s">
        <v>221</v>
      </c>
      <c r="E464" s="34"/>
      <c r="F464" s="26"/>
    </row>
    <row r="465" spans="1:6" s="16" customFormat="1" ht="76.5" customHeight="1" hidden="1">
      <c r="A465" s="126"/>
      <c r="B465" s="30">
        <v>85213</v>
      </c>
      <c r="C465" s="228"/>
      <c r="D465" s="81" t="s">
        <v>372</v>
      </c>
      <c r="E465" s="31">
        <f>E466+E467</f>
        <v>0</v>
      </c>
      <c r="F465" s="31">
        <f>F466+F467</f>
        <v>0</v>
      </c>
    </row>
    <row r="466" spans="1:6" s="22" customFormat="1" ht="20.25" customHeight="1" hidden="1">
      <c r="A466" s="133"/>
      <c r="B466" s="146"/>
      <c r="C466" s="140" t="s">
        <v>300</v>
      </c>
      <c r="D466" s="156" t="s">
        <v>365</v>
      </c>
      <c r="E466" s="91"/>
      <c r="F466" s="91"/>
    </row>
    <row r="467" spans="1:6" s="22" customFormat="1" ht="20.25" customHeight="1" hidden="1">
      <c r="A467" s="133"/>
      <c r="B467" s="146"/>
      <c r="C467" s="140" t="s">
        <v>300</v>
      </c>
      <c r="D467" s="156" t="s">
        <v>332</v>
      </c>
      <c r="E467" s="91"/>
      <c r="F467" s="91"/>
    </row>
    <row r="468" spans="1:6" s="22" customFormat="1" ht="27.75" customHeight="1" hidden="1">
      <c r="A468" s="218"/>
      <c r="B468" s="257"/>
      <c r="C468" s="258"/>
      <c r="D468" s="915" t="s">
        <v>374</v>
      </c>
      <c r="E468" s="915"/>
      <c r="F468" s="916"/>
    </row>
    <row r="469" spans="1:6" s="16" customFormat="1" ht="28.5" hidden="1">
      <c r="A469" s="126"/>
      <c r="B469" s="30">
        <v>85214</v>
      </c>
      <c r="C469" s="228"/>
      <c r="D469" s="81" t="s">
        <v>373</v>
      </c>
      <c r="E469" s="31">
        <f>E470+E471</f>
        <v>0</v>
      </c>
      <c r="F469" s="31">
        <f>F470+F471</f>
        <v>0</v>
      </c>
    </row>
    <row r="470" spans="1:6" s="22" customFormat="1" ht="20.25" customHeight="1" hidden="1">
      <c r="A470" s="133"/>
      <c r="B470" s="146"/>
      <c r="C470" s="140" t="s">
        <v>300</v>
      </c>
      <c r="D470" s="156" t="s">
        <v>365</v>
      </c>
      <c r="E470" s="91"/>
      <c r="F470" s="91"/>
    </row>
    <row r="471" spans="1:6" s="22" customFormat="1" ht="20.25" customHeight="1" hidden="1">
      <c r="A471" s="133"/>
      <c r="B471" s="146"/>
      <c r="C471" s="140" t="s">
        <v>300</v>
      </c>
      <c r="D471" s="156" t="s">
        <v>322</v>
      </c>
      <c r="E471" s="91"/>
      <c r="F471" s="91"/>
    </row>
    <row r="472" spans="1:6" s="16" customFormat="1" ht="17.25" customHeight="1" hidden="1">
      <c r="A472" s="126"/>
      <c r="B472" s="123"/>
      <c r="C472" s="209"/>
      <c r="D472" s="629" t="s">
        <v>501</v>
      </c>
      <c r="E472" s="469"/>
      <c r="F472" s="254"/>
    </row>
    <row r="473" spans="1:6" s="16" customFormat="1" ht="14.25" customHeight="1" hidden="1">
      <c r="A473" s="126"/>
      <c r="B473" s="123"/>
      <c r="C473" s="209"/>
      <c r="D473" s="915" t="s">
        <v>647</v>
      </c>
      <c r="E473" s="915"/>
      <c r="F473" s="916"/>
    </row>
    <row r="474" spans="1:6" s="22" customFormat="1" ht="51" hidden="1">
      <c r="A474" s="133"/>
      <c r="B474" s="146"/>
      <c r="C474" s="140" t="s">
        <v>218</v>
      </c>
      <c r="D474" s="57" t="s">
        <v>219</v>
      </c>
      <c r="E474" s="36"/>
      <c r="F474" s="21"/>
    </row>
    <row r="475" spans="1:6" s="22" customFormat="1" ht="25.5" hidden="1">
      <c r="A475" s="133"/>
      <c r="B475" s="146"/>
      <c r="C475" s="141" t="s">
        <v>300</v>
      </c>
      <c r="D475" s="35" t="s">
        <v>301</v>
      </c>
      <c r="E475" s="34"/>
      <c r="F475" s="26"/>
    </row>
    <row r="476" spans="1:6" ht="4.5" customHeight="1" hidden="1">
      <c r="A476" s="3"/>
      <c r="B476" s="3"/>
      <c r="C476" s="3"/>
      <c r="D476" s="3"/>
      <c r="E476" s="3"/>
      <c r="F476" s="3"/>
    </row>
    <row r="477" spans="1:7" s="16" customFormat="1" ht="19.5" customHeight="1">
      <c r="A477" s="126"/>
      <c r="B477" s="235">
        <v>85215</v>
      </c>
      <c r="C477" s="228"/>
      <c r="D477" s="81" t="s">
        <v>31</v>
      </c>
      <c r="E477" s="31">
        <f>E478</f>
        <v>16000</v>
      </c>
      <c r="F477" s="173">
        <f>F478</f>
        <v>0</v>
      </c>
      <c r="G477" s="100"/>
    </row>
    <row r="478" spans="1:6" s="22" customFormat="1" ht="20.25" customHeight="1">
      <c r="A478" s="218"/>
      <c r="B478" s="257"/>
      <c r="C478" s="139" t="s">
        <v>300</v>
      </c>
      <c r="D478" s="156" t="s">
        <v>32</v>
      </c>
      <c r="E478" s="91">
        <v>16000</v>
      </c>
      <c r="F478" s="175"/>
    </row>
    <row r="479" spans="1:6" s="4" customFormat="1" ht="14.25" customHeight="1" hidden="1">
      <c r="A479" s="935" t="s">
        <v>136</v>
      </c>
      <c r="B479" s="935" t="s">
        <v>137</v>
      </c>
      <c r="C479" s="935" t="s">
        <v>138</v>
      </c>
      <c r="D479" s="935" t="s">
        <v>139</v>
      </c>
      <c r="E479" s="943" t="s">
        <v>358</v>
      </c>
      <c r="F479" s="943" t="s">
        <v>359</v>
      </c>
    </row>
    <row r="480" spans="1:6" s="4" customFormat="1" ht="15" customHeight="1" hidden="1" thickBot="1">
      <c r="A480" s="897"/>
      <c r="B480" s="897"/>
      <c r="C480" s="897"/>
      <c r="D480" s="897"/>
      <c r="E480" s="897"/>
      <c r="F480" s="897"/>
    </row>
    <row r="481" spans="1:6" s="6" customFormat="1" ht="7.5" customHeight="1" hidden="1">
      <c r="A481" s="5">
        <v>1</v>
      </c>
      <c r="B481" s="5">
        <v>2</v>
      </c>
      <c r="C481" s="5">
        <v>3</v>
      </c>
      <c r="D481" s="5">
        <v>3</v>
      </c>
      <c r="E481" s="5">
        <v>4</v>
      </c>
      <c r="F481" s="5">
        <v>5</v>
      </c>
    </row>
    <row r="482" spans="1:6" s="16" customFormat="1" ht="18" customHeight="1" hidden="1">
      <c r="A482" s="126"/>
      <c r="B482" s="30">
        <v>85219</v>
      </c>
      <c r="C482" s="228"/>
      <c r="D482" s="30" t="s">
        <v>302</v>
      </c>
      <c r="E482" s="173">
        <f>E483</f>
        <v>0</v>
      </c>
      <c r="F482" s="173"/>
    </row>
    <row r="483" spans="1:6" s="22" customFormat="1" ht="20.25" customHeight="1" hidden="1">
      <c r="A483" s="133"/>
      <c r="B483" s="146"/>
      <c r="C483" s="140" t="s">
        <v>300</v>
      </c>
      <c r="D483" s="156" t="s">
        <v>322</v>
      </c>
      <c r="E483" s="175">
        <f>E484</f>
        <v>0</v>
      </c>
      <c r="F483" s="175"/>
    </row>
    <row r="484" spans="1:6" s="16" customFormat="1" ht="17.25" customHeight="1" hidden="1">
      <c r="A484" s="126"/>
      <c r="B484" s="123"/>
      <c r="C484" s="209"/>
      <c r="D484" s="629" t="s">
        <v>323</v>
      </c>
      <c r="E484" s="469"/>
      <c r="F484" s="254"/>
    </row>
    <row r="485" spans="1:6" s="16" customFormat="1" ht="15.75" customHeight="1" hidden="1">
      <c r="A485" s="126"/>
      <c r="B485" s="149"/>
      <c r="C485" s="209"/>
      <c r="D485" s="904" t="s">
        <v>648</v>
      </c>
      <c r="E485" s="904"/>
      <c r="F485" s="905"/>
    </row>
    <row r="486" spans="1:6" s="22" customFormat="1" ht="16.5" customHeight="1" hidden="1">
      <c r="A486" s="133"/>
      <c r="B486" s="146"/>
      <c r="C486" s="46"/>
      <c r="D486" s="944" t="s">
        <v>499</v>
      </c>
      <c r="E486" s="944"/>
      <c r="F486" s="945"/>
    </row>
    <row r="487" spans="1:6" s="16" customFormat="1" ht="24" customHeight="1" hidden="1">
      <c r="A487" s="126"/>
      <c r="B487" s="123"/>
      <c r="C487" s="124"/>
      <c r="D487" s="189" t="s">
        <v>498</v>
      </c>
      <c r="E487" s="239"/>
      <c r="F487" s="75"/>
    </row>
    <row r="488" spans="1:6" s="16" customFormat="1" ht="17.25" customHeight="1" hidden="1">
      <c r="A488" s="126"/>
      <c r="B488" s="123"/>
      <c r="C488" s="209"/>
      <c r="D488" s="221" t="s">
        <v>323</v>
      </c>
      <c r="E488" s="469"/>
      <c r="F488" s="254"/>
    </row>
    <row r="489" spans="1:6" s="16" customFormat="1" ht="23.25" customHeight="1" hidden="1">
      <c r="A489" s="126"/>
      <c r="B489" s="123"/>
      <c r="C489" s="124"/>
      <c r="D489" s="187" t="s">
        <v>497</v>
      </c>
      <c r="E489" s="239"/>
      <c r="F489" s="185"/>
    </row>
    <row r="490" spans="1:6" s="16" customFormat="1" ht="17.25" customHeight="1" hidden="1">
      <c r="A490" s="126"/>
      <c r="B490" s="123"/>
      <c r="C490" s="209"/>
      <c r="D490" s="221" t="s">
        <v>323</v>
      </c>
      <c r="E490" s="469"/>
      <c r="F490" s="254"/>
    </row>
    <row r="491" spans="1:6" s="16" customFormat="1" ht="23.25" customHeight="1" hidden="1">
      <c r="A491" s="126"/>
      <c r="B491" s="123"/>
      <c r="C491" s="124"/>
      <c r="D491" s="187" t="s">
        <v>500</v>
      </c>
      <c r="E491" s="239">
        <f>E492</f>
        <v>0</v>
      </c>
      <c r="F491" s="185"/>
    </row>
    <row r="492" spans="1:6" s="16" customFormat="1" ht="17.25" customHeight="1" hidden="1">
      <c r="A492" s="126"/>
      <c r="B492" s="123"/>
      <c r="C492" s="209"/>
      <c r="D492" s="221" t="s">
        <v>501</v>
      </c>
      <c r="E492" s="469"/>
      <c r="F492" s="254"/>
    </row>
    <row r="493" spans="1:6" s="16" customFormat="1" ht="17.25" customHeight="1" hidden="1">
      <c r="A493" s="126"/>
      <c r="B493" s="123"/>
      <c r="C493" s="124"/>
      <c r="D493" s="125" t="s">
        <v>329</v>
      </c>
      <c r="E493" s="470"/>
      <c r="F493" s="469"/>
    </row>
    <row r="494" spans="1:6" s="22" customFormat="1" ht="25.5" hidden="1">
      <c r="A494" s="133"/>
      <c r="B494" s="146"/>
      <c r="C494" s="140" t="s">
        <v>300</v>
      </c>
      <c r="D494" s="57" t="s">
        <v>301</v>
      </c>
      <c r="E494" s="36"/>
      <c r="F494" s="21"/>
    </row>
    <row r="495" spans="1:6" s="16" customFormat="1" ht="28.5" hidden="1">
      <c r="A495" s="133"/>
      <c r="B495" s="123">
        <v>85228</v>
      </c>
      <c r="C495" s="228"/>
      <c r="D495" s="81" t="s">
        <v>303</v>
      </c>
      <c r="E495" s="31">
        <f>E496</f>
        <v>0</v>
      </c>
      <c r="F495" s="31">
        <f>F496</f>
        <v>0</v>
      </c>
    </row>
    <row r="496" spans="1:6" s="22" customFormat="1" ht="18" customHeight="1" hidden="1">
      <c r="A496" s="133"/>
      <c r="B496" s="146"/>
      <c r="C496" s="137" t="s">
        <v>304</v>
      </c>
      <c r="D496" s="38" t="s">
        <v>305</v>
      </c>
      <c r="E496" s="21"/>
      <c r="F496" s="21"/>
    </row>
    <row r="497" spans="1:6" ht="9.75" customHeight="1" hidden="1" thickBot="1">
      <c r="A497" s="3"/>
      <c r="B497" s="3"/>
      <c r="C497" s="3"/>
      <c r="D497" s="3"/>
      <c r="E497" s="3"/>
      <c r="F497" s="3"/>
    </row>
    <row r="498" spans="1:6" s="4" customFormat="1" ht="14.25" customHeight="1" hidden="1">
      <c r="A498" s="911" t="s">
        <v>136</v>
      </c>
      <c r="B498" s="911" t="s">
        <v>137</v>
      </c>
      <c r="C498" s="911" t="s">
        <v>138</v>
      </c>
      <c r="D498" s="911" t="s">
        <v>139</v>
      </c>
      <c r="E498" s="896" t="s">
        <v>358</v>
      </c>
      <c r="F498" s="896" t="s">
        <v>359</v>
      </c>
    </row>
    <row r="499" spans="1:6" s="4" customFormat="1" ht="15" customHeight="1" hidden="1" thickBot="1">
      <c r="A499" s="897"/>
      <c r="B499" s="897"/>
      <c r="C499" s="897"/>
      <c r="D499" s="897"/>
      <c r="E499" s="897"/>
      <c r="F499" s="897"/>
    </row>
    <row r="500" spans="1:6" s="6" customFormat="1" ht="7.5" customHeight="1" hidden="1">
      <c r="A500" s="5">
        <v>1</v>
      </c>
      <c r="B500" s="5">
        <v>2</v>
      </c>
      <c r="C500" s="5">
        <v>3</v>
      </c>
      <c r="D500" s="5">
        <v>3</v>
      </c>
      <c r="E500" s="5">
        <v>4</v>
      </c>
      <c r="F500" s="5">
        <v>5</v>
      </c>
    </row>
    <row r="501" spans="1:6" s="16" customFormat="1" ht="21.75" customHeight="1" hidden="1">
      <c r="A501" s="133"/>
      <c r="B501" s="235">
        <v>85278</v>
      </c>
      <c r="C501" s="228"/>
      <c r="D501" s="81" t="s">
        <v>364</v>
      </c>
      <c r="E501" s="31">
        <f>E502</f>
        <v>0</v>
      </c>
      <c r="F501" s="31">
        <f>F502</f>
        <v>0</v>
      </c>
    </row>
    <row r="502" spans="1:6" s="22" customFormat="1" ht="20.25" customHeight="1" hidden="1">
      <c r="A502" s="133"/>
      <c r="B502" s="146"/>
      <c r="C502" s="140" t="s">
        <v>300</v>
      </c>
      <c r="D502" s="156" t="s">
        <v>365</v>
      </c>
      <c r="E502" s="91"/>
      <c r="F502" s="91"/>
    </row>
    <row r="503" spans="1:6" s="16" customFormat="1" ht="26.25" customHeight="1" hidden="1">
      <c r="A503" s="148"/>
      <c r="B503" s="149"/>
      <c r="C503" s="209"/>
      <c r="D503" s="915" t="s">
        <v>378</v>
      </c>
      <c r="E503" s="915"/>
      <c r="F503" s="916"/>
    </row>
    <row r="504" spans="1:6" s="16" customFormat="1" ht="18.75" customHeight="1" hidden="1">
      <c r="A504" s="133"/>
      <c r="B504" s="235">
        <v>85295</v>
      </c>
      <c r="C504" s="228"/>
      <c r="D504" s="81" t="s">
        <v>179</v>
      </c>
      <c r="E504" s="31">
        <f>E505</f>
        <v>0</v>
      </c>
      <c r="F504" s="31">
        <f>F505</f>
        <v>0</v>
      </c>
    </row>
    <row r="505" spans="1:6" s="22" customFormat="1" ht="18" customHeight="1" hidden="1">
      <c r="A505" s="133"/>
      <c r="B505" s="146"/>
      <c r="C505" s="140" t="s">
        <v>300</v>
      </c>
      <c r="D505" s="156" t="s">
        <v>322</v>
      </c>
      <c r="E505" s="91">
        <f>E507+E508</f>
        <v>0</v>
      </c>
      <c r="F505" s="91"/>
    </row>
    <row r="506" spans="1:6" s="16" customFormat="1" ht="27.75" customHeight="1" hidden="1">
      <c r="A506" s="148"/>
      <c r="B506" s="149"/>
      <c r="C506" s="209"/>
      <c r="D506" s="915" t="s">
        <v>400</v>
      </c>
      <c r="E506" s="915"/>
      <c r="F506" s="916"/>
    </row>
    <row r="507" spans="1:6" s="16" customFormat="1" ht="15.75" customHeight="1" hidden="1">
      <c r="A507" s="126"/>
      <c r="B507" s="123"/>
      <c r="C507" s="124"/>
      <c r="D507" s="461" t="s">
        <v>502</v>
      </c>
      <c r="E507" s="185"/>
      <c r="F507" s="75"/>
    </row>
    <row r="508" spans="1:6" s="16" customFormat="1" ht="25.5" customHeight="1" hidden="1" thickBot="1">
      <c r="A508" s="126"/>
      <c r="B508" s="123"/>
      <c r="C508" s="124"/>
      <c r="D508" s="462" t="s">
        <v>505</v>
      </c>
      <c r="E508" s="256"/>
      <c r="F508" s="256"/>
    </row>
    <row r="509" spans="1:6" ht="7.5" customHeight="1" thickBot="1">
      <c r="A509" s="3"/>
      <c r="B509" s="3"/>
      <c r="C509" s="3"/>
      <c r="D509" s="3"/>
      <c r="E509" s="3"/>
      <c r="F509" s="3"/>
    </row>
    <row r="510" spans="1:6" s="4" customFormat="1" ht="14.25" customHeight="1">
      <c r="A510" s="911" t="s">
        <v>136</v>
      </c>
      <c r="B510" s="911" t="s">
        <v>137</v>
      </c>
      <c r="C510" s="911" t="s">
        <v>138</v>
      </c>
      <c r="D510" s="911" t="s">
        <v>139</v>
      </c>
      <c r="E510" s="896" t="s">
        <v>358</v>
      </c>
      <c r="F510" s="896" t="s">
        <v>359</v>
      </c>
    </row>
    <row r="511" spans="1:6" s="4" customFormat="1" ht="15" customHeight="1" thickBot="1">
      <c r="A511" s="897"/>
      <c r="B511" s="897"/>
      <c r="C511" s="897"/>
      <c r="D511" s="897"/>
      <c r="E511" s="897"/>
      <c r="F511" s="897"/>
    </row>
    <row r="512" spans="1:6" s="6" customFormat="1" ht="9.75" customHeight="1" thickBot="1">
      <c r="A512" s="281">
        <v>1</v>
      </c>
      <c r="B512" s="281">
        <v>2</v>
      </c>
      <c r="C512" s="5">
        <v>3</v>
      </c>
      <c r="D512" s="5">
        <v>3</v>
      </c>
      <c r="E512" s="5">
        <v>4</v>
      </c>
      <c r="F512" s="5">
        <v>5</v>
      </c>
    </row>
    <row r="513" spans="1:6" s="102" customFormat="1" ht="22.5" customHeight="1" thickBot="1">
      <c r="A513" s="236">
        <v>854</v>
      </c>
      <c r="B513" s="898" t="s">
        <v>306</v>
      </c>
      <c r="C513" s="893"/>
      <c r="D513" s="886"/>
      <c r="E513" s="237">
        <f>E514</f>
        <v>4221.1</v>
      </c>
      <c r="F513" s="471">
        <f>F514</f>
        <v>4221.1</v>
      </c>
    </row>
    <row r="514" spans="1:6" s="22" customFormat="1" ht="22.5" customHeight="1">
      <c r="A514" s="878"/>
      <c r="B514" s="103">
        <v>85415</v>
      </c>
      <c r="C514" s="912" t="s">
        <v>584</v>
      </c>
      <c r="D514" s="901"/>
      <c r="E514" s="533">
        <f>E515</f>
        <v>4221.1</v>
      </c>
      <c r="F514" s="533">
        <f>F515</f>
        <v>4221.1</v>
      </c>
    </row>
    <row r="515" spans="1:6" s="22" customFormat="1" ht="21" customHeight="1">
      <c r="A515" s="133"/>
      <c r="B515" s="45"/>
      <c r="C515" s="137" t="s">
        <v>156</v>
      </c>
      <c r="D515" s="156" t="s">
        <v>322</v>
      </c>
      <c r="E515" s="175">
        <f>SUM(E517:E519)</f>
        <v>4221.1</v>
      </c>
      <c r="F515" s="175">
        <f>SUM(F517:F519)</f>
        <v>4221.1</v>
      </c>
    </row>
    <row r="516" spans="1:6" s="22" customFormat="1" ht="18" customHeight="1">
      <c r="A516" s="133"/>
      <c r="B516" s="146"/>
      <c r="C516" s="283"/>
      <c r="D516" s="913" t="s">
        <v>60</v>
      </c>
      <c r="E516" s="913"/>
      <c r="F516" s="914"/>
    </row>
    <row r="517" spans="1:6" s="16" customFormat="1" ht="15.75" customHeight="1">
      <c r="A517" s="126"/>
      <c r="B517" s="123"/>
      <c r="C517" s="124"/>
      <c r="D517" s="255" t="s">
        <v>343</v>
      </c>
      <c r="E517" s="622"/>
      <c r="F517" s="601">
        <v>4221.1</v>
      </c>
    </row>
    <row r="518" spans="1:6" s="16" customFormat="1" ht="15.75" customHeight="1">
      <c r="A518" s="126"/>
      <c r="B518" s="123"/>
      <c r="C518" s="124"/>
      <c r="D518" s="255" t="s">
        <v>344</v>
      </c>
      <c r="E518" s="622">
        <v>4051.1</v>
      </c>
      <c r="F518" s="601"/>
    </row>
    <row r="519" spans="1:6" s="16" customFormat="1" ht="17.25" customHeight="1" thickBot="1">
      <c r="A519" s="126"/>
      <c r="B519" s="123"/>
      <c r="C519" s="124"/>
      <c r="D519" s="277" t="s">
        <v>389</v>
      </c>
      <c r="E519" s="612">
        <v>170</v>
      </c>
      <c r="F519" s="612"/>
    </row>
    <row r="520" spans="1:6" s="16" customFormat="1" ht="37.5" customHeight="1" hidden="1" thickBot="1">
      <c r="A520" s="148"/>
      <c r="B520" s="149"/>
      <c r="C520" s="209"/>
      <c r="D520" s="294"/>
      <c r="E520" s="284"/>
      <c r="F520" s="285"/>
    </row>
    <row r="521" spans="1:6" s="22" customFormat="1" ht="21" customHeight="1" hidden="1">
      <c r="A521" s="133"/>
      <c r="B521" s="146"/>
      <c r="C521" s="61">
        <v>3240</v>
      </c>
      <c r="D521" s="202" t="s">
        <v>334</v>
      </c>
      <c r="E521" s="222"/>
      <c r="F521" s="43"/>
    </row>
    <row r="522" spans="1:6" s="22" customFormat="1" ht="21" customHeight="1" hidden="1" thickBot="1">
      <c r="A522" s="133"/>
      <c r="B522" s="146"/>
      <c r="C522" s="165">
        <v>3260</v>
      </c>
      <c r="D522" s="157" t="s">
        <v>335</v>
      </c>
      <c r="E522" s="171"/>
      <c r="F522" s="21"/>
    </row>
    <row r="523" spans="1:6" s="102" customFormat="1" ht="33" customHeight="1" hidden="1" thickBot="1">
      <c r="A523" s="52">
        <v>900</v>
      </c>
      <c r="B523" s="898" t="s">
        <v>307</v>
      </c>
      <c r="C523" s="893"/>
      <c r="D523" s="886"/>
      <c r="E523" s="101">
        <f>E524+E526+E536+E545+E549+E534</f>
        <v>0</v>
      </c>
      <c r="F523" s="160">
        <f>F524+F526+F536+F545+F549</f>
        <v>0</v>
      </c>
    </row>
    <row r="524" spans="1:6" s="22" customFormat="1" ht="19.5" customHeight="1" hidden="1">
      <c r="A524" s="69"/>
      <c r="B524" s="103">
        <v>90001</v>
      </c>
      <c r="C524" s="85"/>
      <c r="D524" s="86" t="s">
        <v>308</v>
      </c>
      <c r="E524" s="104">
        <f>E525</f>
        <v>0</v>
      </c>
      <c r="F524" s="104">
        <f>F525</f>
        <v>0</v>
      </c>
    </row>
    <row r="525" spans="1:6" s="22" customFormat="1" ht="18" customHeight="1" hidden="1">
      <c r="A525" s="17"/>
      <c r="B525" s="65"/>
      <c r="C525" s="65">
        <v>4260</v>
      </c>
      <c r="D525" s="38" t="s">
        <v>193</v>
      </c>
      <c r="E525" s="21"/>
      <c r="F525" s="21"/>
    </row>
    <row r="526" spans="1:6" s="22" customFormat="1" ht="17.25" customHeight="1" hidden="1">
      <c r="A526" s="133"/>
      <c r="B526" s="105">
        <v>90002</v>
      </c>
      <c r="C526" s="90"/>
      <c r="D526" s="81" t="s">
        <v>309</v>
      </c>
      <c r="E526" s="106">
        <f>E527</f>
        <v>0</v>
      </c>
      <c r="F526" s="106">
        <f>F531</f>
        <v>0</v>
      </c>
    </row>
    <row r="527" spans="1:6" s="22" customFormat="1" ht="18.75" customHeight="1" hidden="1">
      <c r="A527" s="133"/>
      <c r="B527" s="128"/>
      <c r="C527" s="37" t="s">
        <v>156</v>
      </c>
      <c r="D527" s="156" t="s">
        <v>322</v>
      </c>
      <c r="E527" s="91">
        <f>E528</f>
        <v>0</v>
      </c>
      <c r="F527" s="91"/>
    </row>
    <row r="528" spans="1:7" s="494" customFormat="1" ht="24" hidden="1">
      <c r="A528" s="495"/>
      <c r="B528" s="496"/>
      <c r="C528" s="492"/>
      <c r="D528" s="488" t="s">
        <v>124</v>
      </c>
      <c r="E528" s="234"/>
      <c r="F528" s="186"/>
      <c r="G528" s="493"/>
    </row>
    <row r="529" spans="1:6" s="22" customFormat="1" ht="19.5" customHeight="1" hidden="1">
      <c r="A529" s="133"/>
      <c r="B529" s="45"/>
      <c r="C529" s="141" t="s">
        <v>167</v>
      </c>
      <c r="D529" s="156" t="s">
        <v>321</v>
      </c>
      <c r="E529" s="196"/>
      <c r="F529" s="196"/>
    </row>
    <row r="530" spans="1:6" s="16" customFormat="1" ht="18.75" customHeight="1" hidden="1">
      <c r="A530" s="126"/>
      <c r="B530" s="123"/>
      <c r="C530" s="124"/>
      <c r="D530" s="413" t="s">
        <v>483</v>
      </c>
      <c r="E530" s="413"/>
      <c r="F530" s="479"/>
    </row>
    <row r="531" spans="1:6" s="22" customFormat="1" ht="18" customHeight="1" hidden="1">
      <c r="A531" s="133"/>
      <c r="B531" s="128"/>
      <c r="C531" s="37" t="s">
        <v>156</v>
      </c>
      <c r="D531" s="156" t="s">
        <v>332</v>
      </c>
      <c r="E531" s="91"/>
      <c r="F531" s="91"/>
    </row>
    <row r="532" spans="1:6" s="22" customFormat="1" ht="18" customHeight="1" hidden="1">
      <c r="A532" s="133"/>
      <c r="B532" s="193"/>
      <c r="C532" s="65">
        <v>4300</v>
      </c>
      <c r="D532" s="38" t="s">
        <v>157</v>
      </c>
      <c r="E532" s="21"/>
      <c r="F532" s="21"/>
    </row>
    <row r="533" spans="1:6" s="22" customFormat="1" ht="25.5" hidden="1">
      <c r="A533" s="133"/>
      <c r="B533" s="161"/>
      <c r="C533" s="32">
        <v>6060</v>
      </c>
      <c r="D533" s="33" t="s">
        <v>247</v>
      </c>
      <c r="E533" s="26"/>
      <c r="F533" s="26"/>
    </row>
    <row r="534" spans="1:6" s="22" customFormat="1" ht="19.5" customHeight="1" hidden="1">
      <c r="A534" s="133"/>
      <c r="B534" s="105">
        <v>90004</v>
      </c>
      <c r="C534" s="90"/>
      <c r="D534" s="81" t="s">
        <v>491</v>
      </c>
      <c r="E534" s="106">
        <f>E535</f>
        <v>0</v>
      </c>
      <c r="F534" s="106">
        <f>F535</f>
        <v>0</v>
      </c>
    </row>
    <row r="535" spans="1:6" s="22" customFormat="1" ht="18" customHeight="1" hidden="1">
      <c r="A535" s="133"/>
      <c r="B535" s="128"/>
      <c r="C535" s="37" t="s">
        <v>156</v>
      </c>
      <c r="D535" s="156" t="s">
        <v>332</v>
      </c>
      <c r="E535" s="91"/>
      <c r="F535" s="91"/>
    </row>
    <row r="536" spans="1:6" s="22" customFormat="1" ht="28.5" hidden="1">
      <c r="A536" s="69"/>
      <c r="B536" s="242">
        <v>90008</v>
      </c>
      <c r="C536" s="90"/>
      <c r="D536" s="81" t="s">
        <v>325</v>
      </c>
      <c r="E536" s="106">
        <f>E542</f>
        <v>0</v>
      </c>
      <c r="F536" s="106">
        <f>F537</f>
        <v>0</v>
      </c>
    </row>
    <row r="537" spans="1:6" s="22" customFormat="1" ht="18.75" customHeight="1" hidden="1">
      <c r="A537" s="133"/>
      <c r="B537" s="128"/>
      <c r="C537" s="37" t="s">
        <v>156</v>
      </c>
      <c r="D537" s="156" t="s">
        <v>332</v>
      </c>
      <c r="E537" s="91"/>
      <c r="F537" s="91"/>
    </row>
    <row r="538" spans="1:6" ht="10.5" customHeight="1" hidden="1" thickBot="1">
      <c r="A538" s="3"/>
      <c r="B538" s="3"/>
      <c r="C538" s="3"/>
      <c r="D538" s="3"/>
      <c r="E538" s="3"/>
      <c r="F538" s="3"/>
    </row>
    <row r="539" spans="1:6" s="4" customFormat="1" ht="14.25" customHeight="1" hidden="1">
      <c r="A539" s="911" t="s">
        <v>136</v>
      </c>
      <c r="B539" s="911" t="s">
        <v>137</v>
      </c>
      <c r="C539" s="911" t="s">
        <v>138</v>
      </c>
      <c r="D539" s="911" t="s">
        <v>139</v>
      </c>
      <c r="E539" s="896" t="s">
        <v>358</v>
      </c>
      <c r="F539" s="896" t="s">
        <v>359</v>
      </c>
    </row>
    <row r="540" spans="1:6" s="4" customFormat="1" ht="15" customHeight="1" hidden="1" thickBot="1">
      <c r="A540" s="897"/>
      <c r="B540" s="897"/>
      <c r="C540" s="897"/>
      <c r="D540" s="897"/>
      <c r="E540" s="897"/>
      <c r="F540" s="897"/>
    </row>
    <row r="541" spans="1:6" s="6" customFormat="1" ht="7.5" customHeight="1" hidden="1">
      <c r="A541" s="281">
        <v>1</v>
      </c>
      <c r="B541" s="281">
        <v>2</v>
      </c>
      <c r="C541" s="281">
        <v>3</v>
      </c>
      <c r="D541" s="281">
        <v>3</v>
      </c>
      <c r="E541" s="281">
        <v>4</v>
      </c>
      <c r="F541" s="281">
        <v>5</v>
      </c>
    </row>
    <row r="542" spans="1:6" s="22" customFormat="1" ht="17.25" customHeight="1" hidden="1">
      <c r="A542" s="133"/>
      <c r="B542" s="128"/>
      <c r="C542" s="37" t="s">
        <v>156</v>
      </c>
      <c r="D542" s="120" t="s">
        <v>322</v>
      </c>
      <c r="E542" s="21"/>
      <c r="F542" s="21"/>
    </row>
    <row r="543" spans="1:6" s="16" customFormat="1" ht="19.5" customHeight="1" hidden="1">
      <c r="A543" s="126"/>
      <c r="B543" s="123"/>
      <c r="C543" s="136"/>
      <c r="D543" s="122" t="s">
        <v>323</v>
      </c>
      <c r="E543" s="138"/>
      <c r="F543" s="138"/>
    </row>
    <row r="544" spans="1:6" s="16" customFormat="1" ht="19.5" customHeight="1" hidden="1">
      <c r="A544" s="126"/>
      <c r="B544" s="123"/>
      <c r="C544" s="136"/>
      <c r="D544" s="122" t="s">
        <v>329</v>
      </c>
      <c r="E544" s="138"/>
      <c r="F544" s="138"/>
    </row>
    <row r="545" spans="1:6" s="22" customFormat="1" ht="19.5" customHeight="1" hidden="1">
      <c r="A545" s="133"/>
      <c r="B545" s="105">
        <v>90013</v>
      </c>
      <c r="C545" s="90"/>
      <c r="D545" s="81" t="s">
        <v>643</v>
      </c>
      <c r="E545" s="106">
        <f>E546</f>
        <v>0</v>
      </c>
      <c r="F545" s="106">
        <f>F546</f>
        <v>0</v>
      </c>
    </row>
    <row r="546" spans="1:6" s="22" customFormat="1" ht="17.25" customHeight="1" hidden="1">
      <c r="A546" s="133"/>
      <c r="B546" s="128"/>
      <c r="C546" s="37" t="s">
        <v>156</v>
      </c>
      <c r="D546" s="156" t="s">
        <v>322</v>
      </c>
      <c r="E546" s="91"/>
      <c r="F546" s="91"/>
    </row>
    <row r="547" spans="1:6" s="16" customFormat="1" ht="15.75" customHeight="1" hidden="1">
      <c r="A547" s="126"/>
      <c r="B547" s="123"/>
      <c r="C547" s="136"/>
      <c r="D547" s="603" t="s">
        <v>323</v>
      </c>
      <c r="E547" s="210"/>
      <c r="F547" s="602"/>
    </row>
    <row r="548" spans="1:6" s="22" customFormat="1" ht="18" customHeight="1" hidden="1">
      <c r="A548" s="133"/>
      <c r="B548" s="128"/>
      <c r="C548" s="37" t="s">
        <v>156</v>
      </c>
      <c r="D548" s="120" t="s">
        <v>330</v>
      </c>
      <c r="E548" s="21"/>
      <c r="F548" s="21"/>
    </row>
    <row r="549" spans="1:6" s="22" customFormat="1" ht="19.5" customHeight="1" hidden="1">
      <c r="A549" s="133"/>
      <c r="B549" s="105">
        <v>90015</v>
      </c>
      <c r="C549" s="90"/>
      <c r="D549" s="81" t="s">
        <v>310</v>
      </c>
      <c r="E549" s="106">
        <f>E550</f>
        <v>0</v>
      </c>
      <c r="F549" s="106">
        <f>F550</f>
        <v>0</v>
      </c>
    </row>
    <row r="550" spans="1:6" s="22" customFormat="1" ht="18" customHeight="1" hidden="1">
      <c r="A550" s="133"/>
      <c r="B550" s="128"/>
      <c r="C550" s="37" t="s">
        <v>156</v>
      </c>
      <c r="D550" s="120" t="s">
        <v>330</v>
      </c>
      <c r="E550" s="21"/>
      <c r="F550" s="21"/>
    </row>
    <row r="551" spans="1:6" s="22" customFormat="1" ht="18" customHeight="1" hidden="1" thickBot="1">
      <c r="A551" s="133"/>
      <c r="B551" s="146"/>
      <c r="C551" s="193">
        <v>4300</v>
      </c>
      <c r="D551" s="38" t="s">
        <v>157</v>
      </c>
      <c r="E551" s="21"/>
      <c r="F551" s="21"/>
    </row>
    <row r="552" spans="1:7" s="102" customFormat="1" ht="31.5" customHeight="1" thickBot="1">
      <c r="A552" s="236">
        <v>921</v>
      </c>
      <c r="B552" s="898" t="s">
        <v>311</v>
      </c>
      <c r="C552" s="893"/>
      <c r="D552" s="886"/>
      <c r="E552" s="101">
        <f>E553+E572+E582</f>
        <v>5000</v>
      </c>
      <c r="F552" s="160">
        <f>F553+F572+F582</f>
        <v>0</v>
      </c>
      <c r="G552" s="199"/>
    </row>
    <row r="553" spans="1:6" s="22" customFormat="1" ht="18" customHeight="1">
      <c r="A553" s="69"/>
      <c r="B553" s="79">
        <v>92109</v>
      </c>
      <c r="C553" s="875" t="s">
        <v>312</v>
      </c>
      <c r="D553" s="876"/>
      <c r="E553" s="43">
        <f>E554</f>
        <v>5000</v>
      </c>
      <c r="F553" s="43">
        <f>F566+F568+F557</f>
        <v>0</v>
      </c>
    </row>
    <row r="554" spans="1:6" s="22" customFormat="1" ht="19.5" customHeight="1">
      <c r="A554" s="133"/>
      <c r="B554" s="45"/>
      <c r="C554" s="141" t="s">
        <v>167</v>
      </c>
      <c r="D554" s="156" t="s">
        <v>321</v>
      </c>
      <c r="E554" s="91">
        <f>E555</f>
        <v>5000</v>
      </c>
      <c r="F554" s="91"/>
    </row>
    <row r="555" spans="1:6" s="22" customFormat="1" ht="13.5" customHeight="1">
      <c r="A555" s="133"/>
      <c r="B555" s="146"/>
      <c r="C555" s="473" t="s">
        <v>313</v>
      </c>
      <c r="D555" s="244" t="s">
        <v>33</v>
      </c>
      <c r="E555" s="201">
        <v>5000</v>
      </c>
      <c r="F555" s="201"/>
    </row>
    <row r="556" spans="1:6" s="16" customFormat="1" ht="17.25" customHeight="1" thickBot="1">
      <c r="A556" s="126"/>
      <c r="B556" s="123"/>
      <c r="C556" s="124"/>
      <c r="D556" s="941" t="s">
        <v>29</v>
      </c>
      <c r="E556" s="941"/>
      <c r="F556" s="942"/>
    </row>
    <row r="557" spans="1:6" s="22" customFormat="1" ht="19.5" customHeight="1" hidden="1">
      <c r="A557" s="133"/>
      <c r="B557" s="45"/>
      <c r="C557" s="140"/>
      <c r="D557" s="156" t="s">
        <v>322</v>
      </c>
      <c r="E557" s="175">
        <f>SUM(E560:E561)</f>
        <v>0</v>
      </c>
      <c r="F557" s="175">
        <f>F560+F561</f>
        <v>0</v>
      </c>
    </row>
    <row r="558" spans="1:6" s="22" customFormat="1" ht="13.5" customHeight="1" hidden="1">
      <c r="A558" s="133"/>
      <c r="B558" s="146"/>
      <c r="C558" s="473" t="s">
        <v>313</v>
      </c>
      <c r="D558" s="468" t="s">
        <v>401</v>
      </c>
      <c r="E558" s="256"/>
      <c r="F558" s="256"/>
    </row>
    <row r="559" spans="1:6" s="16" customFormat="1" ht="27.75" customHeight="1" hidden="1">
      <c r="A559" s="126"/>
      <c r="B559" s="123"/>
      <c r="C559" s="124"/>
      <c r="D559" s="941" t="s">
        <v>492</v>
      </c>
      <c r="E559" s="941"/>
      <c r="F559" s="942"/>
    </row>
    <row r="560" spans="1:6" s="16" customFormat="1" ht="17.25" customHeight="1" hidden="1">
      <c r="A560" s="126"/>
      <c r="B560" s="418"/>
      <c r="C560" s="430"/>
      <c r="D560" s="431" t="s">
        <v>385</v>
      </c>
      <c r="E560" s="210"/>
      <c r="F560" s="210"/>
    </row>
    <row r="561" spans="1:6" s="16" customFormat="1" ht="17.25" customHeight="1" hidden="1">
      <c r="A561" s="126"/>
      <c r="B561" s="418"/>
      <c r="C561" s="430"/>
      <c r="D561" s="630" t="s">
        <v>329</v>
      </c>
      <c r="E561" s="628">
        <f>E563</f>
        <v>0</v>
      </c>
      <c r="F561" s="628">
        <f>E563</f>
        <v>0</v>
      </c>
    </row>
    <row r="562" spans="1:6" s="16" customFormat="1" ht="14.25" customHeight="1" hidden="1">
      <c r="A562" s="126"/>
      <c r="B562" s="123"/>
      <c r="C562" s="124"/>
      <c r="D562" s="974" t="s">
        <v>649</v>
      </c>
      <c r="E562" s="974"/>
      <c r="F562" s="975"/>
    </row>
    <row r="563" spans="1:6" s="16" customFormat="1" ht="24" hidden="1">
      <c r="A563" s="126"/>
      <c r="B563" s="123"/>
      <c r="C563" s="124"/>
      <c r="D563" s="606" t="s">
        <v>652</v>
      </c>
      <c r="E563" s="605"/>
      <c r="F563" s="604"/>
    </row>
    <row r="564" spans="1:6" s="22" customFormat="1" ht="16.5" customHeight="1" hidden="1">
      <c r="A564" s="133"/>
      <c r="B564" s="146"/>
      <c r="C564" s="460" t="s">
        <v>313</v>
      </c>
      <c r="D564" s="189" t="s">
        <v>484</v>
      </c>
      <c r="E564" s="185"/>
      <c r="F564" s="185"/>
    </row>
    <row r="565" spans="1:6" s="16" customFormat="1" ht="16.5" customHeight="1" hidden="1">
      <c r="A565" s="126"/>
      <c r="B565" s="123"/>
      <c r="C565" s="124"/>
      <c r="D565" s="189" t="s">
        <v>397</v>
      </c>
      <c r="E565" s="210"/>
      <c r="F565" s="210"/>
    </row>
    <row r="566" spans="1:6" s="22" customFormat="1" ht="28.5" customHeight="1" hidden="1">
      <c r="A566" s="133"/>
      <c r="B566" s="146"/>
      <c r="C566" s="90" t="s">
        <v>313</v>
      </c>
      <c r="D566" s="156" t="s">
        <v>314</v>
      </c>
      <c r="E566" s="91"/>
      <c r="F566" s="91"/>
    </row>
    <row r="567" spans="1:6" s="22" customFormat="1" ht="21" customHeight="1" hidden="1">
      <c r="A567" s="133"/>
      <c r="B567" s="146"/>
      <c r="C567" s="162">
        <v>6050</v>
      </c>
      <c r="D567" s="156" t="s">
        <v>168</v>
      </c>
      <c r="E567" s="196"/>
      <c r="F567" s="168"/>
    </row>
    <row r="568" spans="1:6" s="22" customFormat="1" ht="19.5" customHeight="1" hidden="1">
      <c r="A568" s="133"/>
      <c r="B568" s="45"/>
      <c r="C568" s="141" t="s">
        <v>167</v>
      </c>
      <c r="D568" s="156" t="s">
        <v>331</v>
      </c>
      <c r="E568" s="91"/>
      <c r="F568" s="91">
        <f>F569</f>
        <v>0</v>
      </c>
    </row>
    <row r="569" spans="1:6" s="16" customFormat="1" ht="17.25" customHeight="1" hidden="1">
      <c r="A569" s="148"/>
      <c r="B569" s="149"/>
      <c r="C569" s="209"/>
      <c r="D569" s="915" t="s">
        <v>642</v>
      </c>
      <c r="E569" s="915"/>
      <c r="F569" s="916"/>
    </row>
    <row r="570" spans="1:6" s="16" customFormat="1" ht="18" customHeight="1" hidden="1">
      <c r="A570" s="148"/>
      <c r="B570" s="921" t="s">
        <v>382</v>
      </c>
      <c r="C570" s="921"/>
      <c r="D570" s="922"/>
      <c r="E570" s="234"/>
      <c r="F570" s="234"/>
    </row>
    <row r="571" spans="1:6" s="22" customFormat="1" ht="16.5" customHeight="1" hidden="1">
      <c r="A571" s="133"/>
      <c r="B571" s="193"/>
      <c r="C571" s="37" t="s">
        <v>167</v>
      </c>
      <c r="D571" s="38" t="s">
        <v>168</v>
      </c>
      <c r="E571" s="21"/>
      <c r="F571" s="21"/>
    </row>
    <row r="572" spans="1:6" s="22" customFormat="1" ht="19.5" customHeight="1" hidden="1">
      <c r="A572" s="133"/>
      <c r="B572" s="105">
        <v>92116</v>
      </c>
      <c r="C572" s="90"/>
      <c r="D572" s="71" t="s">
        <v>315</v>
      </c>
      <c r="E572" s="91">
        <f>E573</f>
        <v>0</v>
      </c>
      <c r="F572" s="91">
        <f>F575</f>
        <v>0</v>
      </c>
    </row>
    <row r="573" spans="1:6" s="22" customFormat="1" ht="19.5" customHeight="1" hidden="1">
      <c r="A573" s="133"/>
      <c r="B573" s="45"/>
      <c r="C573" s="140"/>
      <c r="D573" s="156" t="s">
        <v>322</v>
      </c>
      <c r="E573" s="91">
        <f>E575+E576+E574</f>
        <v>0</v>
      </c>
      <c r="F573" s="91"/>
    </row>
    <row r="574" spans="1:6" s="22" customFormat="1" ht="16.5" customHeight="1" hidden="1">
      <c r="A574" s="133"/>
      <c r="B574" s="146"/>
      <c r="C574" s="211" t="s">
        <v>313</v>
      </c>
      <c r="D574" s="187" t="s">
        <v>401</v>
      </c>
      <c r="E574" s="185"/>
      <c r="F574" s="185"/>
    </row>
    <row r="575" spans="1:6" s="22" customFormat="1" ht="19.5" customHeight="1" hidden="1">
      <c r="A575" s="133"/>
      <c r="B575" s="45"/>
      <c r="C575" s="141" t="s">
        <v>167</v>
      </c>
      <c r="D575" s="156" t="s">
        <v>321</v>
      </c>
      <c r="E575" s="91"/>
      <c r="F575" s="91"/>
    </row>
    <row r="576" spans="1:6" s="16" customFormat="1" ht="24" customHeight="1" hidden="1">
      <c r="A576" s="126"/>
      <c r="B576" s="123"/>
      <c r="C576" s="124"/>
      <c r="D576" s="913" t="s">
        <v>353</v>
      </c>
      <c r="E576" s="913"/>
      <c r="F576" s="914"/>
    </row>
    <row r="577" spans="1:6" s="22" customFormat="1" ht="38.25" hidden="1">
      <c r="A577" s="133"/>
      <c r="B577" s="143"/>
      <c r="C577" s="140" t="s">
        <v>199</v>
      </c>
      <c r="D577" s="38" t="s">
        <v>200</v>
      </c>
      <c r="E577" s="36"/>
      <c r="F577" s="36"/>
    </row>
    <row r="578" spans="1:6" s="22" customFormat="1" ht="25.5" hidden="1">
      <c r="A578" s="133"/>
      <c r="B578" s="146"/>
      <c r="C578" s="141" t="s">
        <v>313</v>
      </c>
      <c r="D578" s="33" t="s">
        <v>314</v>
      </c>
      <c r="E578" s="34"/>
      <c r="F578" s="34"/>
    </row>
    <row r="579" spans="1:6" s="22" customFormat="1" ht="16.5" customHeight="1" hidden="1">
      <c r="A579" s="133"/>
      <c r="B579" s="193"/>
      <c r="C579" s="28" t="s">
        <v>167</v>
      </c>
      <c r="D579" s="33" t="s">
        <v>168</v>
      </c>
      <c r="E579" s="26"/>
      <c r="F579" s="26"/>
    </row>
    <row r="580" spans="1:6" s="22" customFormat="1" ht="19.5" customHeight="1" hidden="1">
      <c r="A580" s="133"/>
      <c r="B580" s="105">
        <v>92120</v>
      </c>
      <c r="C580" s="90"/>
      <c r="D580" s="71" t="s">
        <v>316</v>
      </c>
      <c r="E580" s="106">
        <f>E581</f>
        <v>0</v>
      </c>
      <c r="F580" s="106">
        <f>F581</f>
        <v>0</v>
      </c>
    </row>
    <row r="581" spans="1:6" s="22" customFormat="1" ht="21.75" customHeight="1" hidden="1">
      <c r="A581" s="133"/>
      <c r="B581" s="193"/>
      <c r="C581" s="65">
        <v>4300</v>
      </c>
      <c r="D581" s="38" t="s">
        <v>157</v>
      </c>
      <c r="E581" s="21"/>
      <c r="F581" s="21"/>
    </row>
    <row r="582" spans="1:6" s="22" customFormat="1" ht="19.5" customHeight="1" hidden="1">
      <c r="A582" s="133"/>
      <c r="B582" s="105">
        <v>92195</v>
      </c>
      <c r="C582" s="90"/>
      <c r="D582" s="81" t="s">
        <v>179</v>
      </c>
      <c r="E582" s="106">
        <f>E583</f>
        <v>0</v>
      </c>
      <c r="F582" s="106">
        <f>F583</f>
        <v>0</v>
      </c>
    </row>
    <row r="583" spans="1:6" s="22" customFormat="1" ht="21" customHeight="1" hidden="1">
      <c r="A583" s="133"/>
      <c r="B583" s="128"/>
      <c r="C583" s="37" t="s">
        <v>156</v>
      </c>
      <c r="D583" s="156" t="s">
        <v>332</v>
      </c>
      <c r="E583" s="91"/>
      <c r="F583" s="91"/>
    </row>
    <row r="584" spans="1:6" s="16" customFormat="1" ht="14.25" customHeight="1" hidden="1">
      <c r="A584" s="126"/>
      <c r="B584" s="123"/>
      <c r="C584" s="124"/>
      <c r="D584" s="244" t="s">
        <v>323</v>
      </c>
      <c r="E584" s="248"/>
      <c r="F584" s="138"/>
    </row>
    <row r="585" spans="1:6" s="16" customFormat="1" ht="25.5" hidden="1">
      <c r="A585" s="126"/>
      <c r="B585" s="123"/>
      <c r="C585" s="124"/>
      <c r="D585" s="125" t="s">
        <v>366</v>
      </c>
      <c r="E585" s="248"/>
      <c r="F585" s="138"/>
    </row>
    <row r="586" spans="1:6" s="22" customFormat="1" ht="21.75" customHeight="1" hidden="1" thickBot="1">
      <c r="A586" s="133"/>
      <c r="B586" s="193"/>
      <c r="C586" s="65">
        <v>4300</v>
      </c>
      <c r="D586" s="38" t="s">
        <v>157</v>
      </c>
      <c r="E586" s="21"/>
      <c r="F586" s="21"/>
    </row>
    <row r="587" spans="1:7" s="102" customFormat="1" ht="18.75" customHeight="1" thickBot="1">
      <c r="A587" s="236">
        <v>926</v>
      </c>
      <c r="B587" s="898" t="s">
        <v>317</v>
      </c>
      <c r="C587" s="893"/>
      <c r="D587" s="886"/>
      <c r="E587" s="101">
        <f>E588+E611</f>
        <v>4000</v>
      </c>
      <c r="F587" s="101">
        <f>F588+F611</f>
        <v>0</v>
      </c>
      <c r="G587" s="199"/>
    </row>
    <row r="588" spans="1:6" s="22" customFormat="1" ht="19.5" customHeight="1">
      <c r="A588" s="133"/>
      <c r="B588" s="79">
        <v>92601</v>
      </c>
      <c r="C588" s="900" t="s">
        <v>333</v>
      </c>
      <c r="D588" s="901"/>
      <c r="E588" s="195">
        <f>E589</f>
        <v>4000</v>
      </c>
      <c r="F588" s="195">
        <f>F589+F597</f>
        <v>0</v>
      </c>
    </row>
    <row r="589" spans="1:6" s="22" customFormat="1" ht="19.5" customHeight="1">
      <c r="A589" s="133"/>
      <c r="B589" s="45"/>
      <c r="C589" s="140"/>
      <c r="D589" s="156" t="s">
        <v>322</v>
      </c>
      <c r="E589" s="91">
        <f>E590</f>
        <v>4000</v>
      </c>
      <c r="F589" s="91"/>
    </row>
    <row r="590" spans="1:6" s="22" customFormat="1" ht="26.25" thickBot="1">
      <c r="A590" s="133"/>
      <c r="B590" s="45"/>
      <c r="C590" s="404" t="s">
        <v>156</v>
      </c>
      <c r="D590" s="255" t="s">
        <v>479</v>
      </c>
      <c r="E590" s="409">
        <v>4000</v>
      </c>
      <c r="F590" s="410"/>
    </row>
    <row r="591" spans="1:6" s="16" customFormat="1" ht="15.75" customHeight="1" hidden="1">
      <c r="A591" s="126"/>
      <c r="B591" s="123"/>
      <c r="C591" s="190"/>
      <c r="D591" s="939" t="s">
        <v>478</v>
      </c>
      <c r="E591" s="939"/>
      <c r="F591" s="940"/>
    </row>
    <row r="592" spans="1:6" s="22" customFormat="1" ht="25.5" hidden="1">
      <c r="A592" s="133"/>
      <c r="B592" s="143"/>
      <c r="C592" s="403" t="s">
        <v>313</v>
      </c>
      <c r="D592" s="47" t="s">
        <v>314</v>
      </c>
      <c r="E592" s="36"/>
      <c r="F592" s="21"/>
    </row>
    <row r="593" spans="1:6" s="22" customFormat="1" ht="38.25" hidden="1">
      <c r="A593" s="133"/>
      <c r="B593" s="146"/>
      <c r="C593" s="405">
        <v>2820</v>
      </c>
      <c r="D593" s="47" t="s">
        <v>319</v>
      </c>
      <c r="E593" s="406"/>
      <c r="F593" s="26"/>
    </row>
    <row r="594" spans="1:6" s="16" customFormat="1" ht="15.75" customHeight="1" hidden="1">
      <c r="A594" s="126"/>
      <c r="B594" s="123"/>
      <c r="C594" s="124"/>
      <c r="D594" s="904" t="s">
        <v>369</v>
      </c>
      <c r="E594" s="904"/>
      <c r="F594" s="905"/>
    </row>
    <row r="595" spans="1:6" s="22" customFormat="1" ht="19.5" customHeight="1" hidden="1">
      <c r="A595" s="133"/>
      <c r="B595" s="45"/>
      <c r="C595" s="140"/>
      <c r="D595" s="156" t="s">
        <v>321</v>
      </c>
      <c r="E595" s="91"/>
      <c r="F595" s="91">
        <f>F596</f>
        <v>0</v>
      </c>
    </row>
    <row r="596" spans="1:6" s="16" customFormat="1" ht="15.75" customHeight="1" hidden="1">
      <c r="A596" s="126"/>
      <c r="B596" s="123"/>
      <c r="C596" s="124"/>
      <c r="D596" s="244" t="s">
        <v>367</v>
      </c>
      <c r="E596" s="201"/>
      <c r="F596" s="250"/>
    </row>
    <row r="597" spans="1:6" s="22" customFormat="1" ht="21" customHeight="1" hidden="1">
      <c r="A597" s="937"/>
      <c r="B597" s="938"/>
      <c r="C597" s="37" t="s">
        <v>156</v>
      </c>
      <c r="D597" s="156" t="s">
        <v>321</v>
      </c>
      <c r="E597" s="91"/>
      <c r="F597" s="91">
        <f>SUM(F598:F599)</f>
        <v>0</v>
      </c>
    </row>
    <row r="598" spans="1:6" s="198" customFormat="1" ht="36.75" customHeight="1" hidden="1">
      <c r="A598" s="937"/>
      <c r="B598" s="938"/>
      <c r="C598" s="249" t="s">
        <v>368</v>
      </c>
      <c r="D598" s="200" t="s">
        <v>354</v>
      </c>
      <c r="E598" s="272"/>
      <c r="F598" s="274"/>
    </row>
    <row r="599" spans="1:6" s="16" customFormat="1" ht="28.5" customHeight="1" hidden="1">
      <c r="A599" s="937"/>
      <c r="B599" s="938"/>
      <c r="C599" s="124"/>
      <c r="D599" s="221" t="s">
        <v>375</v>
      </c>
      <c r="E599" s="273"/>
      <c r="F599" s="275"/>
    </row>
    <row r="600" spans="1:6" s="16" customFormat="1" ht="15.75" customHeight="1" hidden="1">
      <c r="A600" s="126"/>
      <c r="B600" s="123"/>
      <c r="C600" s="124"/>
      <c r="D600" s="189" t="s">
        <v>350</v>
      </c>
      <c r="E600" s="185"/>
      <c r="F600" s="210"/>
    </row>
    <row r="601" spans="1:7" s="22" customFormat="1" ht="19.5" customHeight="1" hidden="1">
      <c r="A601" s="133"/>
      <c r="B601" s="45"/>
      <c r="C601" s="41" t="s">
        <v>152</v>
      </c>
      <c r="D601" s="197" t="s">
        <v>153</v>
      </c>
      <c r="E601" s="43"/>
      <c r="F601" s="43"/>
      <c r="G601" s="92"/>
    </row>
    <row r="602" spans="1:6" s="22" customFormat="1" ht="19.5" customHeight="1" hidden="1">
      <c r="A602" s="133"/>
      <c r="B602" s="45"/>
      <c r="C602" s="90" t="s">
        <v>154</v>
      </c>
      <c r="D602" s="159" t="s">
        <v>155</v>
      </c>
      <c r="E602" s="91"/>
      <c r="F602" s="91"/>
    </row>
    <row r="603" spans="1:6" s="22" customFormat="1" ht="21" customHeight="1" hidden="1">
      <c r="A603" s="133"/>
      <c r="B603" s="146"/>
      <c r="C603" s="162">
        <v>4260</v>
      </c>
      <c r="D603" s="156" t="s">
        <v>193</v>
      </c>
      <c r="E603" s="196"/>
      <c r="F603" s="196"/>
    </row>
    <row r="604" spans="1:6" s="16" customFormat="1" ht="14.25" customHeight="1" hidden="1">
      <c r="A604" s="148"/>
      <c r="B604" s="149"/>
      <c r="C604" s="209"/>
      <c r="D604" s="227" t="s">
        <v>360</v>
      </c>
      <c r="E604" s="234"/>
      <c r="F604" s="234"/>
    </row>
    <row r="605" spans="1:6" s="22" customFormat="1" ht="21" customHeight="1" hidden="1">
      <c r="A605" s="133"/>
      <c r="B605" s="146"/>
      <c r="C605" s="61">
        <v>6050</v>
      </c>
      <c r="D605" s="202" t="s">
        <v>168</v>
      </c>
      <c r="E605" s="233">
        <f>E609</f>
        <v>0</v>
      </c>
      <c r="F605" s="222"/>
    </row>
    <row r="606" spans="1:6" ht="12.75" customHeight="1" hidden="1">
      <c r="A606" s="3"/>
      <c r="B606" s="3"/>
      <c r="C606" s="3"/>
      <c r="D606" s="3"/>
      <c r="E606" s="3"/>
      <c r="F606" s="3"/>
    </row>
    <row r="607" spans="1:6" s="6" customFormat="1" ht="7.5" customHeight="1" hidden="1">
      <c r="A607" s="49">
        <v>1</v>
      </c>
      <c r="B607" s="49">
        <v>2</v>
      </c>
      <c r="C607" s="49">
        <v>3</v>
      </c>
      <c r="D607" s="49">
        <v>3</v>
      </c>
      <c r="E607" s="49">
        <v>4</v>
      </c>
      <c r="F607" s="49">
        <v>5</v>
      </c>
    </row>
    <row r="608" spans="1:6" s="22" customFormat="1" ht="16.5" customHeight="1" hidden="1">
      <c r="A608" s="133"/>
      <c r="B608" s="45"/>
      <c r="C608" s="141" t="s">
        <v>167</v>
      </c>
      <c r="D608" s="156" t="s">
        <v>321</v>
      </c>
      <c r="E608" s="91">
        <f>E609</f>
        <v>0</v>
      </c>
      <c r="F608" s="91"/>
    </row>
    <row r="609" spans="1:6" s="16" customFormat="1" ht="15.75" customHeight="1" hidden="1">
      <c r="A609" s="126"/>
      <c r="B609" s="123"/>
      <c r="C609" s="124"/>
      <c r="D609" s="189" t="s">
        <v>345</v>
      </c>
      <c r="E609" s="185"/>
      <c r="F609" s="185"/>
    </row>
    <row r="610" spans="1:6" s="22" customFormat="1" ht="28.5" customHeight="1" hidden="1">
      <c r="A610" s="133"/>
      <c r="B610" s="146"/>
      <c r="C610" s="163" t="s">
        <v>246</v>
      </c>
      <c r="D610" s="164" t="s">
        <v>247</v>
      </c>
      <c r="E610" s="169"/>
      <c r="F610" s="169"/>
    </row>
    <row r="611" spans="1:6" s="22" customFormat="1" ht="19.5" customHeight="1" hidden="1">
      <c r="A611" s="133"/>
      <c r="B611" s="105">
        <v>92605</v>
      </c>
      <c r="C611" s="909" t="s">
        <v>318</v>
      </c>
      <c r="D611" s="899"/>
      <c r="E611" s="106">
        <f>E612</f>
        <v>0</v>
      </c>
      <c r="F611" s="106">
        <f>F612</f>
        <v>0</v>
      </c>
    </row>
    <row r="612" spans="1:6" s="22" customFormat="1" ht="19.5" customHeight="1" hidden="1">
      <c r="A612" s="133"/>
      <c r="B612" s="45"/>
      <c r="C612" s="140"/>
      <c r="D612" s="156" t="s">
        <v>322</v>
      </c>
      <c r="E612" s="91">
        <f>SUM(E613:E615)</f>
        <v>0</v>
      </c>
      <c r="F612" s="91">
        <f>SUM(F613:F615)</f>
        <v>0</v>
      </c>
    </row>
    <row r="613" spans="1:6" s="22" customFormat="1" ht="17.25" customHeight="1" hidden="1">
      <c r="A613" s="133"/>
      <c r="B613" s="143"/>
      <c r="C613" s="213" t="s">
        <v>313</v>
      </c>
      <c r="D613" s="216" t="s">
        <v>355</v>
      </c>
      <c r="E613" s="214"/>
      <c r="F613" s="212"/>
    </row>
    <row r="614" spans="1:6" s="22" customFormat="1" ht="17.25" customHeight="1" hidden="1">
      <c r="A614" s="133"/>
      <c r="B614" s="143"/>
      <c r="C614" s="213" t="s">
        <v>313</v>
      </c>
      <c r="D614" s="217" t="s">
        <v>401</v>
      </c>
      <c r="E614" s="411"/>
      <c r="F614" s="412"/>
    </row>
    <row r="615" spans="1:6" s="22" customFormat="1" ht="26.25" hidden="1" thickBot="1">
      <c r="A615" s="133"/>
      <c r="B615" s="45"/>
      <c r="C615" s="90" t="s">
        <v>156</v>
      </c>
      <c r="D615" s="189" t="s">
        <v>479</v>
      </c>
      <c r="E615" s="271"/>
      <c r="F615" s="195"/>
    </row>
    <row r="616" spans="1:8" s="108" customFormat="1" ht="21.75" customHeight="1" thickBot="1">
      <c r="A616" s="936" t="s">
        <v>320</v>
      </c>
      <c r="B616" s="883"/>
      <c r="C616" s="883"/>
      <c r="D616" s="884"/>
      <c r="E616" s="270">
        <f>E129+E288+E428+E456+E523+E552+E587+E513+E303+E62+E7</f>
        <v>495128</v>
      </c>
      <c r="F616" s="270">
        <f>F129+F288+F428+F456+F523+F552+F587+F513+F303+F62+F7</f>
        <v>200107</v>
      </c>
      <c r="G616" s="176">
        <f>E616-F616</f>
        <v>295021</v>
      </c>
      <c r="H616" s="176"/>
    </row>
    <row r="617" spans="1:7" ht="36.75" customHeight="1" hidden="1">
      <c r="A617" s="607"/>
      <c r="B617" s="608"/>
      <c r="D617" s="609" t="s">
        <v>644</v>
      </c>
      <c r="E617" s="610">
        <f>E563+E186</f>
        <v>0</v>
      </c>
      <c r="F617" s="611"/>
      <c r="G617" s="240"/>
    </row>
    <row r="618" spans="1:8" ht="12.75">
      <c r="A618" s="109"/>
      <c r="B618" s="110"/>
      <c r="C618" s="110"/>
      <c r="E618" s="111"/>
      <c r="G618" s="176"/>
      <c r="H618" s="240"/>
    </row>
    <row r="619" spans="2:7" ht="12.75">
      <c r="B619" s="113"/>
      <c r="C619" s="110"/>
      <c r="D619" s="112"/>
      <c r="E619" s="112"/>
      <c r="G619" s="176"/>
    </row>
    <row r="620" spans="2:7" ht="12.75">
      <c r="B620" s="110"/>
      <c r="C620" s="110"/>
      <c r="D620" s="112"/>
      <c r="E620" s="112"/>
      <c r="F620" s="241"/>
      <c r="G620" s="240">
        <f>G616-1!G439</f>
        <v>170000</v>
      </c>
    </row>
    <row r="621" spans="2:6" ht="12.75">
      <c r="B621" s="110"/>
      <c r="C621" s="110"/>
      <c r="D621" s="112"/>
      <c r="E621" s="112"/>
      <c r="F621" s="241"/>
    </row>
    <row r="622" spans="2:7" ht="12.75">
      <c r="B622" s="110"/>
      <c r="C622" s="110"/>
      <c r="D622" s="112"/>
      <c r="E622" s="112"/>
      <c r="F622" s="112"/>
      <c r="G622" s="240"/>
    </row>
    <row r="623" spans="2:6" ht="12.75">
      <c r="B623" s="110"/>
      <c r="C623" s="110"/>
      <c r="D623" s="112"/>
      <c r="E623" s="112"/>
      <c r="F623" s="112"/>
    </row>
    <row r="624" spans="2:6" ht="12.75">
      <c r="B624" s="110"/>
      <c r="C624" s="110"/>
      <c r="D624" s="112"/>
      <c r="E624" s="112"/>
      <c r="F624" s="112"/>
    </row>
    <row r="625" spans="2:6" ht="12.75">
      <c r="B625" s="110"/>
      <c r="C625" s="110"/>
      <c r="D625" s="112"/>
      <c r="E625" s="112"/>
      <c r="F625" s="112"/>
    </row>
    <row r="626" spans="2:6" ht="12.75">
      <c r="B626" s="110"/>
      <c r="C626" s="110"/>
      <c r="D626" s="112"/>
      <c r="E626" s="112"/>
      <c r="F626" s="112"/>
    </row>
    <row r="627" spans="2:6" ht="12.75">
      <c r="B627" s="110"/>
      <c r="C627" s="110"/>
      <c r="D627" s="112"/>
      <c r="E627" s="112"/>
      <c r="F627" s="112"/>
    </row>
    <row r="628" spans="2:6" ht="12.75">
      <c r="B628" s="110"/>
      <c r="C628" s="110"/>
      <c r="D628" s="112"/>
      <c r="E628" s="112"/>
      <c r="F628" s="112"/>
    </row>
    <row r="629" spans="2:6" ht="12.75">
      <c r="B629" s="110"/>
      <c r="C629" s="110"/>
      <c r="D629" s="112"/>
      <c r="E629" s="112"/>
      <c r="F629" s="112"/>
    </row>
    <row r="630" spans="2:6" ht="12.75">
      <c r="B630" s="110"/>
      <c r="C630" s="110"/>
      <c r="D630" s="112"/>
      <c r="E630" s="112"/>
      <c r="F630" s="112"/>
    </row>
    <row r="631" spans="2:6" ht="12.75">
      <c r="B631" s="110"/>
      <c r="C631" s="110"/>
      <c r="D631" s="112"/>
      <c r="E631" s="112"/>
      <c r="F631" s="112"/>
    </row>
    <row r="632" spans="2:6" ht="12.75">
      <c r="B632" s="110"/>
      <c r="C632" s="110"/>
      <c r="D632" s="112"/>
      <c r="E632" s="112"/>
      <c r="F632" s="112"/>
    </row>
    <row r="633" spans="2:6" ht="12.75">
      <c r="B633" s="110"/>
      <c r="C633" s="110"/>
      <c r="D633" s="112"/>
      <c r="E633" s="112"/>
      <c r="F633" s="112"/>
    </row>
    <row r="634" spans="2:6" ht="12.75">
      <c r="B634" s="110"/>
      <c r="C634" s="110"/>
      <c r="D634" s="112"/>
      <c r="E634" s="112"/>
      <c r="F634" s="112"/>
    </row>
    <row r="635" spans="2:6" ht="12.75">
      <c r="B635" s="110"/>
      <c r="C635" s="110"/>
      <c r="D635" s="112"/>
      <c r="E635" s="112"/>
      <c r="F635" s="112"/>
    </row>
    <row r="636" spans="2:6" ht="12.75">
      <c r="B636" s="110"/>
      <c r="C636" s="110"/>
      <c r="D636" s="112"/>
      <c r="E636" s="112"/>
      <c r="F636" s="112"/>
    </row>
    <row r="637" spans="2:6" ht="12.75">
      <c r="B637" s="110"/>
      <c r="C637" s="110"/>
      <c r="D637" s="112"/>
      <c r="E637" s="112"/>
      <c r="F637" s="112"/>
    </row>
    <row r="638" spans="2:6" ht="12.75">
      <c r="B638" s="110"/>
      <c r="C638" s="110"/>
      <c r="D638" s="112"/>
      <c r="E638" s="112"/>
      <c r="F638" s="112"/>
    </row>
    <row r="639" spans="2:6" ht="12.75">
      <c r="B639" s="110"/>
      <c r="C639" s="110"/>
      <c r="D639" s="112"/>
      <c r="E639" s="112"/>
      <c r="F639" s="112"/>
    </row>
    <row r="640" spans="2:6" ht="12.75">
      <c r="B640" s="110"/>
      <c r="C640" s="110"/>
      <c r="D640" s="112"/>
      <c r="E640" s="112"/>
      <c r="F640" s="112"/>
    </row>
    <row r="641" spans="2:6" ht="12.75">
      <c r="B641" s="110"/>
      <c r="C641" s="110"/>
      <c r="D641" s="112"/>
      <c r="E641" s="112"/>
      <c r="F641" s="112"/>
    </row>
    <row r="642" spans="2:6" ht="12.75">
      <c r="B642" s="110"/>
      <c r="C642" s="110"/>
      <c r="D642" s="112"/>
      <c r="E642" s="112"/>
      <c r="F642" s="112"/>
    </row>
    <row r="643" spans="2:6" ht="12.75">
      <c r="B643" s="110"/>
      <c r="C643" s="110"/>
      <c r="D643" s="112"/>
      <c r="E643" s="112"/>
      <c r="F643" s="112"/>
    </row>
    <row r="644" spans="2:6" ht="12.75">
      <c r="B644" s="110"/>
      <c r="C644" s="110"/>
      <c r="D644" s="112"/>
      <c r="E644" s="112"/>
      <c r="F644" s="112"/>
    </row>
    <row r="645" spans="2:6" ht="12.75">
      <c r="B645" s="110"/>
      <c r="C645" s="110"/>
      <c r="D645" s="112"/>
      <c r="E645" s="112"/>
      <c r="F645" s="112"/>
    </row>
    <row r="646" spans="2:6" ht="12.75">
      <c r="B646" s="110"/>
      <c r="C646" s="110"/>
      <c r="D646" s="112"/>
      <c r="E646" s="112"/>
      <c r="F646" s="112"/>
    </row>
    <row r="647" spans="2:6" ht="12.75">
      <c r="B647" s="110"/>
      <c r="C647" s="110"/>
      <c r="D647" s="112"/>
      <c r="E647" s="112"/>
      <c r="F647" s="112"/>
    </row>
    <row r="648" spans="2:6" ht="12.75">
      <c r="B648" s="110"/>
      <c r="C648" s="110"/>
      <c r="D648" s="112"/>
      <c r="E648" s="112"/>
      <c r="F648" s="112"/>
    </row>
    <row r="649" spans="2:6" ht="12.75">
      <c r="B649" s="110"/>
      <c r="C649" s="110"/>
      <c r="D649" s="112"/>
      <c r="E649" s="112"/>
      <c r="F649" s="112"/>
    </row>
    <row r="650" spans="2:6" ht="12.75">
      <c r="B650" s="110"/>
      <c r="C650" s="110"/>
      <c r="D650" s="112"/>
      <c r="E650" s="112"/>
      <c r="F650" s="112"/>
    </row>
  </sheetData>
  <mergeCells count="114">
    <mergeCell ref="A539:A540"/>
    <mergeCell ref="C539:C540"/>
    <mergeCell ref="C514:D514"/>
    <mergeCell ref="D516:F516"/>
    <mergeCell ref="B523:D523"/>
    <mergeCell ref="A510:A511"/>
    <mergeCell ref="B510:B511"/>
    <mergeCell ref="C510:C511"/>
    <mergeCell ref="D510:D511"/>
    <mergeCell ref="E510:E511"/>
    <mergeCell ref="B570:D570"/>
    <mergeCell ref="B552:D552"/>
    <mergeCell ref="F539:F540"/>
    <mergeCell ref="E539:E540"/>
    <mergeCell ref="C553:D553"/>
    <mergeCell ref="D569:F569"/>
    <mergeCell ref="D562:F562"/>
    <mergeCell ref="D539:D540"/>
    <mergeCell ref="B539:B540"/>
    <mergeCell ref="D556:F556"/>
    <mergeCell ref="A2:F2"/>
    <mergeCell ref="C73:D73"/>
    <mergeCell ref="B72:D72"/>
    <mergeCell ref="D56:F56"/>
    <mergeCell ref="F4:F5"/>
    <mergeCell ref="A4:A5"/>
    <mergeCell ref="B7:D7"/>
    <mergeCell ref="C20:D20"/>
    <mergeCell ref="E4:E5"/>
    <mergeCell ref="D19:F19"/>
    <mergeCell ref="A75:B75"/>
    <mergeCell ref="B99:D99"/>
    <mergeCell ref="A30:B30"/>
    <mergeCell ref="B38:D38"/>
    <mergeCell ref="C48:D48"/>
    <mergeCell ref="A93:B93"/>
    <mergeCell ref="B62:D62"/>
    <mergeCell ref="D76:F76"/>
    <mergeCell ref="D91:F91"/>
    <mergeCell ref="C274:C275"/>
    <mergeCell ref="D184:F184"/>
    <mergeCell ref="D185:F185"/>
    <mergeCell ref="B498:B499"/>
    <mergeCell ref="D468:F468"/>
    <mergeCell ref="B513:D513"/>
    <mergeCell ref="D436:F436"/>
    <mergeCell ref="B35:D35"/>
    <mergeCell ref="D4:D5"/>
    <mergeCell ref="C4:C5"/>
    <mergeCell ref="B4:B5"/>
    <mergeCell ref="D25:F25"/>
    <mergeCell ref="B428:D428"/>
    <mergeCell ref="B288:D288"/>
    <mergeCell ref="C243:D243"/>
    <mergeCell ref="A68:B68"/>
    <mergeCell ref="A274:A275"/>
    <mergeCell ref="A70:B70"/>
    <mergeCell ref="A92:B92"/>
    <mergeCell ref="C77:D77"/>
    <mergeCell ref="B123:D123"/>
    <mergeCell ref="C115:D115"/>
    <mergeCell ref="D113:F113"/>
    <mergeCell ref="D98:F98"/>
    <mergeCell ref="D78:F78"/>
    <mergeCell ref="C124:D124"/>
    <mergeCell ref="B129:D129"/>
    <mergeCell ref="D410:F410"/>
    <mergeCell ref="D401:F401"/>
    <mergeCell ref="D207:F207"/>
    <mergeCell ref="B236:D236"/>
    <mergeCell ref="F274:F275"/>
    <mergeCell ref="B274:B275"/>
    <mergeCell ref="D274:D275"/>
    <mergeCell ref="E274:E275"/>
    <mergeCell ref="C63:D63"/>
    <mergeCell ref="B277:D277"/>
    <mergeCell ref="D217:F217"/>
    <mergeCell ref="D375:F375"/>
    <mergeCell ref="C142:D142"/>
    <mergeCell ref="C100:D100"/>
    <mergeCell ref="B197:D197"/>
    <mergeCell ref="C237:D237"/>
    <mergeCell ref="C304:D304"/>
    <mergeCell ref="D366:F366"/>
    <mergeCell ref="D473:F473"/>
    <mergeCell ref="D486:F486"/>
    <mergeCell ref="F479:F480"/>
    <mergeCell ref="D485:F485"/>
    <mergeCell ref="B587:D587"/>
    <mergeCell ref="D576:F576"/>
    <mergeCell ref="C362:D362"/>
    <mergeCell ref="B303:D303"/>
    <mergeCell ref="B456:D456"/>
    <mergeCell ref="D462:F462"/>
    <mergeCell ref="C498:C499"/>
    <mergeCell ref="D498:D499"/>
    <mergeCell ref="D559:F559"/>
    <mergeCell ref="E479:E480"/>
    <mergeCell ref="A616:D616"/>
    <mergeCell ref="C611:D611"/>
    <mergeCell ref="C588:D588"/>
    <mergeCell ref="D594:F594"/>
    <mergeCell ref="A597:B599"/>
    <mergeCell ref="D591:F591"/>
    <mergeCell ref="F510:F511"/>
    <mergeCell ref="A479:A480"/>
    <mergeCell ref="B479:B480"/>
    <mergeCell ref="C479:C480"/>
    <mergeCell ref="D479:D480"/>
    <mergeCell ref="E498:E499"/>
    <mergeCell ref="F498:F499"/>
    <mergeCell ref="D506:F506"/>
    <mergeCell ref="A498:A499"/>
    <mergeCell ref="D503:F50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LV/297/2010
z dnia 5 października 2010r.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1:M88"/>
  <sheetViews>
    <sheetView zoomScale="83" zoomScaleNormal="83" workbookViewId="0" topLeftCell="A1">
      <selection activeCell="E77" sqref="E77"/>
    </sheetView>
  </sheetViews>
  <sheetFormatPr defaultColWidth="9.00390625" defaultRowHeight="18.75" customHeight="1"/>
  <cols>
    <col min="1" max="1" width="4.25390625" style="395" customWidth="1"/>
    <col min="2" max="2" width="63.625" style="395" customWidth="1"/>
    <col min="3" max="3" width="11.00390625" style="395" customWidth="1"/>
    <col min="4" max="4" width="15.125" style="396" customWidth="1"/>
    <col min="5" max="5" width="16.625" style="395" bestFit="1" customWidth="1"/>
    <col min="6" max="6" width="14.25390625" style="395" customWidth="1"/>
    <col min="7" max="7" width="11.625" style="395" customWidth="1"/>
    <col min="8" max="8" width="13.875" style="395" customWidth="1"/>
    <col min="9" max="9" width="12.625" style="395" customWidth="1"/>
    <col min="10" max="10" width="0.74609375" style="395" hidden="1" customWidth="1"/>
    <col min="11" max="11" width="13.375" style="395" customWidth="1"/>
    <col min="12" max="12" width="13.75390625" style="395" customWidth="1"/>
    <col min="13" max="13" width="4.125" style="395" customWidth="1"/>
    <col min="14" max="16384" width="6.75390625" style="395" customWidth="1"/>
  </cols>
  <sheetData>
    <row r="1" spans="1:13" s="304" customFormat="1" ht="21" customHeight="1">
      <c r="A1" s="1007" t="s">
        <v>402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303"/>
    </row>
    <row r="2" spans="2:13" s="305" customFormat="1" ht="12" customHeight="1" thickBot="1">
      <c r="B2" s="306"/>
      <c r="D2" s="306"/>
      <c r="L2" s="307" t="s">
        <v>399</v>
      </c>
      <c r="M2" s="308"/>
    </row>
    <row r="3" spans="1:13" s="310" customFormat="1" ht="14.25" customHeight="1">
      <c r="A3" s="988" t="s">
        <v>398</v>
      </c>
      <c r="B3" s="1001" t="s">
        <v>403</v>
      </c>
      <c r="C3" s="1001" t="s">
        <v>404</v>
      </c>
      <c r="D3" s="998" t="s">
        <v>405</v>
      </c>
      <c r="E3" s="1001" t="s">
        <v>406</v>
      </c>
      <c r="F3" s="1012" t="s">
        <v>407</v>
      </c>
      <c r="G3" s="1013"/>
      <c r="H3" s="1013"/>
      <c r="I3" s="1014"/>
      <c r="J3" s="309"/>
      <c r="K3" s="309"/>
      <c r="L3" s="1008" t="s">
        <v>408</v>
      </c>
      <c r="M3" s="308"/>
    </row>
    <row r="4" spans="1:13" s="310" customFormat="1" ht="14.25" customHeight="1">
      <c r="A4" s="989"/>
      <c r="B4" s="1002"/>
      <c r="C4" s="1002"/>
      <c r="D4" s="999"/>
      <c r="E4" s="1002"/>
      <c r="F4" s="1011" t="s">
        <v>409</v>
      </c>
      <c r="G4" s="1011" t="s">
        <v>410</v>
      </c>
      <c r="H4" s="1011"/>
      <c r="I4" s="1011"/>
      <c r="J4" s="311"/>
      <c r="K4" s="311"/>
      <c r="L4" s="1009"/>
      <c r="M4" s="308"/>
    </row>
    <row r="5" spans="1:13" s="310" customFormat="1" ht="14.25" customHeight="1">
      <c r="A5" s="989"/>
      <c r="B5" s="1002"/>
      <c r="C5" s="1002"/>
      <c r="D5" s="999"/>
      <c r="E5" s="1002"/>
      <c r="F5" s="1015"/>
      <c r="G5" s="994" t="s">
        <v>411</v>
      </c>
      <c r="H5" s="994" t="s">
        <v>412</v>
      </c>
      <c r="I5" s="994" t="s">
        <v>413</v>
      </c>
      <c r="J5" s="312" t="s">
        <v>414</v>
      </c>
      <c r="K5" s="994" t="s">
        <v>415</v>
      </c>
      <c r="L5" s="1009"/>
      <c r="M5" s="308"/>
    </row>
    <row r="6" spans="1:13" s="310" customFormat="1" ht="14.25" customHeight="1">
      <c r="A6" s="989"/>
      <c r="B6" s="1002"/>
      <c r="C6" s="1002"/>
      <c r="D6" s="999"/>
      <c r="E6" s="1002"/>
      <c r="F6" s="1015"/>
      <c r="G6" s="995"/>
      <c r="H6" s="995"/>
      <c r="I6" s="995"/>
      <c r="J6" s="313"/>
      <c r="K6" s="995"/>
      <c r="L6" s="1009"/>
      <c r="M6" s="308"/>
    </row>
    <row r="7" spans="1:13" s="310" customFormat="1" ht="15" customHeight="1">
      <c r="A7" s="989"/>
      <c r="B7" s="1002"/>
      <c r="C7" s="1002"/>
      <c r="D7" s="999"/>
      <c r="E7" s="1002"/>
      <c r="F7" s="1015"/>
      <c r="G7" s="995"/>
      <c r="H7" s="995"/>
      <c r="I7" s="995"/>
      <c r="J7" s="313"/>
      <c r="K7" s="1006"/>
      <c r="L7" s="1010"/>
      <c r="M7" s="308"/>
    </row>
    <row r="8" spans="1:13" s="320" customFormat="1" ht="10.5" customHeight="1" thickBot="1">
      <c r="A8" s="314">
        <v>1</v>
      </c>
      <c r="B8" s="315">
        <v>2</v>
      </c>
      <c r="C8" s="315">
        <v>3</v>
      </c>
      <c r="D8" s="316">
        <v>4</v>
      </c>
      <c r="E8" s="315">
        <v>5</v>
      </c>
      <c r="F8" s="315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10</v>
      </c>
      <c r="L8" s="318">
        <v>11</v>
      </c>
      <c r="M8" s="319"/>
    </row>
    <row r="9" spans="1:13" s="325" customFormat="1" ht="21.75" customHeight="1" thickBot="1">
      <c r="A9" s="1004" t="s">
        <v>416</v>
      </c>
      <c r="B9" s="1005"/>
      <c r="C9" s="1005"/>
      <c r="D9" s="856">
        <f aca="true" t="shared" si="0" ref="D9:I9">D10</f>
        <v>10668199</v>
      </c>
      <c r="E9" s="856">
        <f t="shared" si="0"/>
        <v>5482307</v>
      </c>
      <c r="F9" s="321">
        <f t="shared" si="0"/>
        <v>1915000</v>
      </c>
      <c r="G9" s="321">
        <f t="shared" si="0"/>
        <v>97707</v>
      </c>
      <c r="H9" s="321">
        <f t="shared" si="0"/>
        <v>2770200</v>
      </c>
      <c r="I9" s="321">
        <f t="shared" si="0"/>
        <v>699400</v>
      </c>
      <c r="J9" s="321" t="e">
        <f>J10+#REF!</f>
        <v>#REF!</v>
      </c>
      <c r="K9" s="322"/>
      <c r="L9" s="323"/>
      <c r="M9" s="324"/>
    </row>
    <row r="10" spans="1:13" s="325" customFormat="1" ht="21.75" customHeight="1" thickBot="1">
      <c r="A10" s="981" t="s">
        <v>417</v>
      </c>
      <c r="B10" s="982"/>
      <c r="C10" s="982"/>
      <c r="D10" s="857">
        <f aca="true" t="shared" si="1" ref="D10:I10">SUM(D11:D18)</f>
        <v>10668199</v>
      </c>
      <c r="E10" s="857">
        <f t="shared" si="1"/>
        <v>5482307</v>
      </c>
      <c r="F10" s="326">
        <f t="shared" si="1"/>
        <v>1915000</v>
      </c>
      <c r="G10" s="326">
        <f t="shared" si="1"/>
        <v>97707</v>
      </c>
      <c r="H10" s="326">
        <f t="shared" si="1"/>
        <v>2770200</v>
      </c>
      <c r="I10" s="326">
        <f t="shared" si="1"/>
        <v>699400</v>
      </c>
      <c r="J10" s="326">
        <f>SUM(J11:J14)</f>
        <v>0</v>
      </c>
      <c r="K10" s="327"/>
      <c r="L10" s="328"/>
      <c r="M10" s="324"/>
    </row>
    <row r="11" spans="1:13" s="325" customFormat="1" ht="27.75" customHeight="1" thickTop="1">
      <c r="A11" s="329">
        <v>1</v>
      </c>
      <c r="B11" s="330" t="s">
        <v>418</v>
      </c>
      <c r="C11" s="331" t="s">
        <v>419</v>
      </c>
      <c r="D11" s="332">
        <f>4856600-200000</f>
        <v>4656600</v>
      </c>
      <c r="E11" s="332">
        <f aca="true" t="shared" si="2" ref="E11:E16">SUM(F11,G11,H11,I11,K11)</f>
        <v>4598300</v>
      </c>
      <c r="F11" s="332">
        <v>1915000</v>
      </c>
      <c r="G11" s="332">
        <v>7300</v>
      </c>
      <c r="H11" s="332">
        <f>2300000-200000</f>
        <v>2100000</v>
      </c>
      <c r="I11" s="332">
        <v>576000</v>
      </c>
      <c r="J11" s="332"/>
      <c r="K11" s="333"/>
      <c r="L11" s="977" t="s">
        <v>420</v>
      </c>
      <c r="M11" s="324"/>
    </row>
    <row r="12" spans="1:13" s="325" customFormat="1" ht="25.5" customHeight="1">
      <c r="A12" s="334">
        <v>2</v>
      </c>
      <c r="B12" s="330" t="s">
        <v>421</v>
      </c>
      <c r="C12" s="331" t="s">
        <v>422</v>
      </c>
      <c r="D12" s="335">
        <v>33000</v>
      </c>
      <c r="E12" s="332">
        <f t="shared" si="2"/>
        <v>33000</v>
      </c>
      <c r="F12" s="336"/>
      <c r="G12" s="332">
        <f>33000-I12</f>
        <v>27000</v>
      </c>
      <c r="H12" s="332"/>
      <c r="I12" s="332">
        <v>6000</v>
      </c>
      <c r="J12" s="332"/>
      <c r="K12" s="333" t="s">
        <v>423</v>
      </c>
      <c r="L12" s="997"/>
      <c r="M12" s="324"/>
    </row>
    <row r="13" spans="1:13" s="325" customFormat="1" ht="21" customHeight="1">
      <c r="A13" s="329">
        <v>3</v>
      </c>
      <c r="B13" s="330" t="s">
        <v>424</v>
      </c>
      <c r="C13" s="331">
        <v>2010</v>
      </c>
      <c r="D13" s="702">
        <f>E13</f>
        <v>63574.1</v>
      </c>
      <c r="E13" s="702">
        <f t="shared" si="2"/>
        <v>63574.1</v>
      </c>
      <c r="F13" s="702"/>
      <c r="G13" s="702">
        <f>43800+15000+5000-H13-225.9</f>
        <v>3574.1</v>
      </c>
      <c r="H13" s="332">
        <v>60000</v>
      </c>
      <c r="I13" s="332"/>
      <c r="J13" s="332"/>
      <c r="K13" s="1017" t="s">
        <v>425</v>
      </c>
      <c r="L13" s="1019" t="s">
        <v>426</v>
      </c>
      <c r="M13" s="324"/>
    </row>
    <row r="14" spans="1:13" s="325" customFormat="1" ht="20.25" customHeight="1">
      <c r="A14" s="329">
        <v>4</v>
      </c>
      <c r="B14" s="330" t="s">
        <v>427</v>
      </c>
      <c r="C14" s="331">
        <v>2010</v>
      </c>
      <c r="D14" s="702">
        <f>E14</f>
        <v>60625.9</v>
      </c>
      <c r="E14" s="702">
        <f t="shared" si="2"/>
        <v>60625.9</v>
      </c>
      <c r="F14" s="702"/>
      <c r="G14" s="702">
        <f>119000-60000-H14+1400+225.9</f>
        <v>10625.9</v>
      </c>
      <c r="H14" s="332">
        <v>50000</v>
      </c>
      <c r="I14" s="332"/>
      <c r="J14" s="332"/>
      <c r="K14" s="1018"/>
      <c r="L14" s="1020"/>
      <c r="M14" s="324"/>
    </row>
    <row r="15" spans="1:13" s="325" customFormat="1" ht="31.5" customHeight="1">
      <c r="A15" s="334">
        <v>5</v>
      </c>
      <c r="B15" s="330" t="s">
        <v>428</v>
      </c>
      <c r="C15" s="337" t="s">
        <v>422</v>
      </c>
      <c r="D15" s="332">
        <f>E15+12</f>
        <v>341099</v>
      </c>
      <c r="E15" s="332">
        <f t="shared" si="2"/>
        <v>341087</v>
      </c>
      <c r="F15" s="332"/>
      <c r="G15" s="332">
        <f>341087-H15-I15</f>
        <v>32087</v>
      </c>
      <c r="H15" s="332">
        <f>91600+100000</f>
        <v>191600</v>
      </c>
      <c r="I15" s="332">
        <f>23400+94000</f>
        <v>117400</v>
      </c>
      <c r="J15" s="332"/>
      <c r="K15" s="333" t="s">
        <v>429</v>
      </c>
      <c r="L15" s="976" t="s">
        <v>420</v>
      </c>
      <c r="M15" s="324"/>
    </row>
    <row r="16" spans="1:13" s="325" customFormat="1" ht="25.5">
      <c r="A16" s="329">
        <v>6</v>
      </c>
      <c r="B16" s="330" t="s">
        <v>430</v>
      </c>
      <c r="C16" s="337" t="s">
        <v>130</v>
      </c>
      <c r="D16" s="332">
        <v>5124700</v>
      </c>
      <c r="E16" s="332">
        <f t="shared" si="2"/>
        <v>117120</v>
      </c>
      <c r="F16" s="338"/>
      <c r="G16" s="332">
        <v>17120</v>
      </c>
      <c r="H16" s="332">
        <v>100000</v>
      </c>
      <c r="I16" s="339"/>
      <c r="J16" s="332"/>
      <c r="K16" s="333"/>
      <c r="L16" s="997"/>
      <c r="M16" s="324"/>
    </row>
    <row r="17" spans="1:13" s="325" customFormat="1" ht="24" customHeight="1">
      <c r="A17" s="329">
        <v>7</v>
      </c>
      <c r="B17" s="330" t="s">
        <v>431</v>
      </c>
      <c r="C17" s="331">
        <v>2010</v>
      </c>
      <c r="D17" s="332">
        <f>E17</f>
        <v>228600</v>
      </c>
      <c r="E17" s="332">
        <f>SUM(F17,G17,H17,I17,K17)</f>
        <v>228600</v>
      </c>
      <c r="F17" s="332"/>
      <c r="G17" s="332"/>
      <c r="H17" s="332">
        <f>100000+150000+20000-40000-1400</f>
        <v>228600</v>
      </c>
      <c r="I17" s="332"/>
      <c r="J17" s="332"/>
      <c r="K17" s="1017" t="s">
        <v>510</v>
      </c>
      <c r="L17" s="976" t="s">
        <v>426</v>
      </c>
      <c r="M17" s="324"/>
    </row>
    <row r="18" spans="1:13" s="325" customFormat="1" ht="22.5" customHeight="1" thickBot="1">
      <c r="A18" s="477">
        <v>8</v>
      </c>
      <c r="B18" s="330" t="s">
        <v>509</v>
      </c>
      <c r="C18" s="331" t="s">
        <v>435</v>
      </c>
      <c r="D18" s="335">
        <v>160000</v>
      </c>
      <c r="E18" s="332">
        <f>H18</f>
        <v>40000</v>
      </c>
      <c r="F18" s="336"/>
      <c r="G18" s="335"/>
      <c r="H18" s="497">
        <v>40000</v>
      </c>
      <c r="I18" s="332"/>
      <c r="J18" s="332"/>
      <c r="K18" s="1023"/>
      <c r="L18" s="978"/>
      <c r="M18" s="324"/>
    </row>
    <row r="19" spans="1:13" s="325" customFormat="1" ht="22.5" customHeight="1" thickBot="1">
      <c r="A19" s="1004" t="s">
        <v>432</v>
      </c>
      <c r="B19" s="1005"/>
      <c r="C19" s="1005"/>
      <c r="D19" s="321">
        <f aca="true" t="shared" si="3" ref="D19:I19">D22+D20</f>
        <v>2528667.65</v>
      </c>
      <c r="E19" s="321">
        <f t="shared" si="3"/>
        <v>1324667.65</v>
      </c>
      <c r="F19" s="321">
        <f t="shared" si="3"/>
        <v>0</v>
      </c>
      <c r="G19" s="321">
        <f t="shared" si="3"/>
        <v>46968</v>
      </c>
      <c r="H19" s="321">
        <f t="shared" si="3"/>
        <v>639999.6499999999</v>
      </c>
      <c r="I19" s="321">
        <f t="shared" si="3"/>
        <v>637700</v>
      </c>
      <c r="J19" s="321" t="e">
        <f>J22+#REF!</f>
        <v>#REF!</v>
      </c>
      <c r="K19" s="322"/>
      <c r="L19" s="400"/>
      <c r="M19" s="324"/>
    </row>
    <row r="20" spans="1:13" s="325" customFormat="1" ht="20.25" customHeight="1" thickBot="1">
      <c r="A20" s="981" t="s">
        <v>495</v>
      </c>
      <c r="B20" s="982"/>
      <c r="C20" s="982"/>
      <c r="D20" s="326">
        <f aca="true" t="shared" si="4" ref="D20:I20">D21</f>
        <v>80000</v>
      </c>
      <c r="E20" s="326">
        <f t="shared" si="4"/>
        <v>80000</v>
      </c>
      <c r="F20" s="326">
        <f t="shared" si="4"/>
        <v>0</v>
      </c>
      <c r="G20" s="326">
        <f t="shared" si="4"/>
        <v>0</v>
      </c>
      <c r="H20" s="326">
        <f t="shared" si="4"/>
        <v>40000</v>
      </c>
      <c r="I20" s="326">
        <f t="shared" si="4"/>
        <v>40000</v>
      </c>
      <c r="J20" s="326">
        <f>SUM(J22:J27)</f>
        <v>0</v>
      </c>
      <c r="K20" s="327"/>
      <c r="L20" s="328"/>
      <c r="M20" s="324"/>
    </row>
    <row r="21" spans="1:13" s="325" customFormat="1" ht="26.25" customHeight="1" thickTop="1">
      <c r="A21" s="329">
        <v>9</v>
      </c>
      <c r="B21" s="342" t="s">
        <v>494</v>
      </c>
      <c r="C21" s="337">
        <v>2010</v>
      </c>
      <c r="D21" s="344">
        <f>E21</f>
        <v>80000</v>
      </c>
      <c r="E21" s="332">
        <f>SUM(F21,G21,H21,I21,L16)</f>
        <v>80000</v>
      </c>
      <c r="F21" s="338"/>
      <c r="G21" s="344"/>
      <c r="H21" s="344">
        <v>40000</v>
      </c>
      <c r="I21" s="344">
        <v>40000</v>
      </c>
      <c r="J21" s="344"/>
      <c r="K21" s="463" t="s">
        <v>493</v>
      </c>
      <c r="L21" s="416" t="s">
        <v>426</v>
      </c>
      <c r="M21" s="324"/>
    </row>
    <row r="22" spans="1:13" s="325" customFormat="1" ht="20.25" customHeight="1" thickBot="1">
      <c r="A22" s="981" t="s">
        <v>433</v>
      </c>
      <c r="B22" s="982"/>
      <c r="C22" s="982"/>
      <c r="D22" s="326">
        <f aca="true" t="shared" si="5" ref="D22:I22">SUM(D23:D28)</f>
        <v>2448667.65</v>
      </c>
      <c r="E22" s="326">
        <f t="shared" si="5"/>
        <v>1244667.65</v>
      </c>
      <c r="F22" s="326">
        <f t="shared" si="5"/>
        <v>0</v>
      </c>
      <c r="G22" s="326">
        <f t="shared" si="5"/>
        <v>46968</v>
      </c>
      <c r="H22" s="326">
        <f t="shared" si="5"/>
        <v>599999.6499999999</v>
      </c>
      <c r="I22" s="326">
        <f t="shared" si="5"/>
        <v>597700</v>
      </c>
      <c r="J22" s="326">
        <f>SUM(J24:J28)</f>
        <v>0</v>
      </c>
      <c r="K22" s="327"/>
      <c r="L22" s="498"/>
      <c r="M22" s="324"/>
    </row>
    <row r="23" spans="1:13" s="325" customFormat="1" ht="41.25" customHeight="1" thickTop="1">
      <c r="A23" s="334">
        <v>10</v>
      </c>
      <c r="B23" s="476" t="s">
        <v>434</v>
      </c>
      <c r="C23" s="331" t="s">
        <v>435</v>
      </c>
      <c r="D23" s="335">
        <f>E23+400+25600</f>
        <v>875999.6499999999</v>
      </c>
      <c r="E23" s="332">
        <f>SUM(F23,G23,H23,I23,L12)</f>
        <v>849999.6499999999</v>
      </c>
      <c r="F23" s="332"/>
      <c r="G23" s="332">
        <v>300</v>
      </c>
      <c r="H23" s="332">
        <f>848669.58+841.07+489-I23-G23</f>
        <v>299999.6499999999</v>
      </c>
      <c r="I23" s="332">
        <f>424300+125400</f>
        <v>549700</v>
      </c>
      <c r="J23" s="332"/>
      <c r="K23" s="341" t="s">
        <v>508</v>
      </c>
      <c r="L23" s="1016" t="s">
        <v>420</v>
      </c>
      <c r="M23" s="324"/>
    </row>
    <row r="24" spans="1:13" s="325" customFormat="1" ht="21.75" customHeight="1">
      <c r="A24" s="329">
        <v>11</v>
      </c>
      <c r="B24" s="342" t="s">
        <v>436</v>
      </c>
      <c r="C24" s="343" t="s">
        <v>422</v>
      </c>
      <c r="D24" s="344">
        <f>E24</f>
        <v>75000</v>
      </c>
      <c r="E24" s="332">
        <f>SUM(F24,G24,H24,I24,L11)</f>
        <v>75000</v>
      </c>
      <c r="F24" s="344"/>
      <c r="G24" s="345">
        <f>5000+22000</f>
        <v>27000</v>
      </c>
      <c r="H24" s="344"/>
      <c r="I24" s="344">
        <v>48000</v>
      </c>
      <c r="J24" s="344"/>
      <c r="K24" s="341" t="s">
        <v>437</v>
      </c>
      <c r="L24" s="977"/>
      <c r="M24" s="324"/>
    </row>
    <row r="25" spans="1:13" s="325" customFormat="1" ht="21.75" customHeight="1">
      <c r="A25" s="329">
        <v>12</v>
      </c>
      <c r="B25" s="342" t="s">
        <v>438</v>
      </c>
      <c r="C25" s="337" t="s">
        <v>435</v>
      </c>
      <c r="D25" s="344">
        <v>358000</v>
      </c>
      <c r="E25" s="332">
        <f>SUM(F25,G25,H25,I25,L14)</f>
        <v>150000</v>
      </c>
      <c r="F25" s="338"/>
      <c r="G25" s="344"/>
      <c r="H25" s="344">
        <v>150000</v>
      </c>
      <c r="I25" s="344"/>
      <c r="J25" s="344"/>
      <c r="K25" s="344"/>
      <c r="L25" s="977"/>
      <c r="M25" s="324"/>
    </row>
    <row r="26" spans="1:13" s="325" customFormat="1" ht="21.75" customHeight="1">
      <c r="A26" s="329">
        <v>13</v>
      </c>
      <c r="B26" s="342" t="s">
        <v>439</v>
      </c>
      <c r="C26" s="337" t="s">
        <v>440</v>
      </c>
      <c r="D26" s="344">
        <v>1100000</v>
      </c>
      <c r="E26" s="332">
        <f>SUM(F26,G26,H26,I26,L15)</f>
        <v>150000</v>
      </c>
      <c r="F26" s="338"/>
      <c r="G26" s="344"/>
      <c r="H26" s="344">
        <v>150000</v>
      </c>
      <c r="I26" s="344"/>
      <c r="J26" s="344"/>
      <c r="K26" s="344"/>
      <c r="L26" s="977"/>
      <c r="M26" s="324"/>
    </row>
    <row r="27" spans="1:13" s="325" customFormat="1" ht="21.75" customHeight="1">
      <c r="A27" s="329">
        <v>14</v>
      </c>
      <c r="B27" s="342" t="s">
        <v>441</v>
      </c>
      <c r="C27" s="337" t="s">
        <v>442</v>
      </c>
      <c r="D27" s="344">
        <f>E27+20000</f>
        <v>35000</v>
      </c>
      <c r="E27" s="332">
        <f>SUM(F27,G27,H27,I27,L15)</f>
        <v>15000</v>
      </c>
      <c r="F27" s="338"/>
      <c r="G27" s="344">
        <v>15000</v>
      </c>
      <c r="H27" s="344"/>
      <c r="I27" s="344"/>
      <c r="J27" s="344"/>
      <c r="K27" s="344"/>
      <c r="L27" s="977"/>
      <c r="M27" s="324"/>
    </row>
    <row r="28" spans="1:13" s="325" customFormat="1" ht="21.75" customHeight="1" thickBot="1">
      <c r="A28" s="329">
        <v>15</v>
      </c>
      <c r="B28" s="342" t="s">
        <v>443</v>
      </c>
      <c r="C28" s="343">
        <v>2010</v>
      </c>
      <c r="D28" s="344">
        <f>E28</f>
        <v>4668</v>
      </c>
      <c r="E28" s="332">
        <f>G28</f>
        <v>4668</v>
      </c>
      <c r="F28" s="344"/>
      <c r="G28" s="345">
        <v>4668</v>
      </c>
      <c r="H28" s="344"/>
      <c r="I28" s="344"/>
      <c r="J28" s="344"/>
      <c r="K28" s="341"/>
      <c r="L28" s="977"/>
      <c r="M28" s="324"/>
    </row>
    <row r="29" spans="1:13" s="325" customFormat="1" ht="21" customHeight="1" thickBot="1">
      <c r="A29" s="991" t="s">
        <v>444</v>
      </c>
      <c r="B29" s="992"/>
      <c r="C29" s="993"/>
      <c r="D29" s="321">
        <f aca="true" t="shared" si="6" ref="D29:J29">D30</f>
        <v>11000</v>
      </c>
      <c r="E29" s="321">
        <f t="shared" si="6"/>
        <v>11000</v>
      </c>
      <c r="F29" s="321">
        <f t="shared" si="6"/>
        <v>0</v>
      </c>
      <c r="G29" s="322">
        <f t="shared" si="6"/>
        <v>11000</v>
      </c>
      <c r="H29" s="321">
        <f t="shared" si="6"/>
        <v>0</v>
      </c>
      <c r="I29" s="321">
        <f t="shared" si="6"/>
        <v>0</v>
      </c>
      <c r="J29" s="321">
        <f t="shared" si="6"/>
        <v>0</v>
      </c>
      <c r="K29" s="322"/>
      <c r="L29" s="977"/>
      <c r="M29" s="324"/>
    </row>
    <row r="30" spans="1:13" s="325" customFormat="1" ht="19.5" customHeight="1" thickBot="1">
      <c r="A30" s="983" t="s">
        <v>445</v>
      </c>
      <c r="B30" s="984"/>
      <c r="C30" s="985"/>
      <c r="D30" s="326">
        <f aca="true" t="shared" si="7" ref="D30:J30">SUM(D31:D31)</f>
        <v>11000</v>
      </c>
      <c r="E30" s="326">
        <f t="shared" si="7"/>
        <v>11000</v>
      </c>
      <c r="F30" s="326">
        <f t="shared" si="7"/>
        <v>0</v>
      </c>
      <c r="G30" s="326">
        <f t="shared" si="7"/>
        <v>11000</v>
      </c>
      <c r="H30" s="326">
        <f t="shared" si="7"/>
        <v>0</v>
      </c>
      <c r="I30" s="326">
        <f t="shared" si="7"/>
        <v>0</v>
      </c>
      <c r="J30" s="326">
        <f t="shared" si="7"/>
        <v>0</v>
      </c>
      <c r="K30" s="327"/>
      <c r="L30" s="977"/>
      <c r="M30" s="324"/>
    </row>
    <row r="31" spans="1:13" s="325" customFormat="1" ht="21" customHeight="1" thickBot="1" thickTop="1">
      <c r="A31" s="346">
        <v>16</v>
      </c>
      <c r="B31" s="347" t="s">
        <v>351</v>
      </c>
      <c r="C31" s="348">
        <v>2010</v>
      </c>
      <c r="D31" s="349">
        <f>E31</f>
        <v>11000</v>
      </c>
      <c r="E31" s="349">
        <f>SUM(F31,G31,H31,I31,L30)</f>
        <v>11000</v>
      </c>
      <c r="F31" s="349"/>
      <c r="G31" s="350">
        <f>21000-10000</f>
        <v>11000</v>
      </c>
      <c r="H31" s="349"/>
      <c r="I31" s="349"/>
      <c r="J31" s="350"/>
      <c r="K31" s="350"/>
      <c r="L31" s="977"/>
      <c r="M31" s="324"/>
    </row>
    <row r="32" spans="1:13" s="325" customFormat="1" ht="21" customHeight="1" thickBot="1">
      <c r="A32" s="991" t="s">
        <v>511</v>
      </c>
      <c r="B32" s="992"/>
      <c r="C32" s="993"/>
      <c r="D32" s="321">
        <f aca="true" t="shared" si="8" ref="D32:J32">D33</f>
        <v>4500</v>
      </c>
      <c r="E32" s="321">
        <f t="shared" si="8"/>
        <v>4500</v>
      </c>
      <c r="F32" s="321">
        <f t="shared" si="8"/>
        <v>0</v>
      </c>
      <c r="G32" s="322">
        <f t="shared" si="8"/>
        <v>4500</v>
      </c>
      <c r="H32" s="321">
        <f t="shared" si="8"/>
        <v>0</v>
      </c>
      <c r="I32" s="321">
        <f t="shared" si="8"/>
        <v>0</v>
      </c>
      <c r="J32" s="321">
        <f t="shared" si="8"/>
        <v>0</v>
      </c>
      <c r="K32" s="322"/>
      <c r="L32" s="977"/>
      <c r="M32" s="324"/>
    </row>
    <row r="33" spans="1:13" s="325" customFormat="1" ht="19.5" customHeight="1" thickBot="1">
      <c r="A33" s="983" t="s">
        <v>512</v>
      </c>
      <c r="B33" s="984"/>
      <c r="C33" s="985"/>
      <c r="D33" s="326">
        <f aca="true" t="shared" si="9" ref="D33:J33">SUM(D41:D41)</f>
        <v>4500</v>
      </c>
      <c r="E33" s="326">
        <f t="shared" si="9"/>
        <v>4500</v>
      </c>
      <c r="F33" s="326">
        <f t="shared" si="9"/>
        <v>0</v>
      </c>
      <c r="G33" s="326">
        <f t="shared" si="9"/>
        <v>4500</v>
      </c>
      <c r="H33" s="326">
        <f t="shared" si="9"/>
        <v>0</v>
      </c>
      <c r="I33" s="326">
        <f t="shared" si="9"/>
        <v>0</v>
      </c>
      <c r="J33" s="326">
        <f t="shared" si="9"/>
        <v>0</v>
      </c>
      <c r="K33" s="327"/>
      <c r="L33" s="1026"/>
      <c r="M33" s="324"/>
    </row>
    <row r="34" spans="2:13" s="353" customFormat="1" ht="5.25" customHeight="1" thickBot="1" thickTop="1">
      <c r="B34" s="354"/>
      <c r="D34" s="354"/>
      <c r="L34" s="355"/>
      <c r="M34" s="356"/>
    </row>
    <row r="35" spans="1:13" s="310" customFormat="1" ht="14.25" customHeight="1">
      <c r="A35" s="988" t="s">
        <v>398</v>
      </c>
      <c r="B35" s="1001" t="s">
        <v>403</v>
      </c>
      <c r="C35" s="1001" t="s">
        <v>404</v>
      </c>
      <c r="D35" s="998" t="s">
        <v>405</v>
      </c>
      <c r="E35" s="1001" t="s">
        <v>406</v>
      </c>
      <c r="F35" s="1012" t="s">
        <v>407</v>
      </c>
      <c r="G35" s="1013"/>
      <c r="H35" s="1013"/>
      <c r="I35" s="1014"/>
      <c r="J35" s="309"/>
      <c r="K35" s="309"/>
      <c r="L35" s="1008" t="s">
        <v>408</v>
      </c>
      <c r="M35" s="308"/>
    </row>
    <row r="36" spans="1:13" s="310" customFormat="1" ht="14.25" customHeight="1">
      <c r="A36" s="989"/>
      <c r="B36" s="1002"/>
      <c r="C36" s="1002"/>
      <c r="D36" s="999"/>
      <c r="E36" s="1002"/>
      <c r="F36" s="1011" t="s">
        <v>409</v>
      </c>
      <c r="G36" s="1011" t="s">
        <v>410</v>
      </c>
      <c r="H36" s="1011"/>
      <c r="I36" s="1011"/>
      <c r="J36" s="311"/>
      <c r="K36" s="311"/>
      <c r="L36" s="1009"/>
      <c r="M36" s="308"/>
    </row>
    <row r="37" spans="1:13" s="310" customFormat="1" ht="14.25" customHeight="1">
      <c r="A37" s="989"/>
      <c r="B37" s="1002"/>
      <c r="C37" s="1002"/>
      <c r="D37" s="999"/>
      <c r="E37" s="1002"/>
      <c r="F37" s="1015"/>
      <c r="G37" s="994" t="s">
        <v>411</v>
      </c>
      <c r="H37" s="994" t="s">
        <v>412</v>
      </c>
      <c r="I37" s="994" t="s">
        <v>413</v>
      </c>
      <c r="J37" s="312" t="s">
        <v>414</v>
      </c>
      <c r="K37" s="994" t="s">
        <v>415</v>
      </c>
      <c r="L37" s="1009"/>
      <c r="M37" s="308"/>
    </row>
    <row r="38" spans="1:13" s="310" customFormat="1" ht="14.25" customHeight="1">
      <c r="A38" s="989"/>
      <c r="B38" s="1002"/>
      <c r="C38" s="1002"/>
      <c r="D38" s="999"/>
      <c r="E38" s="1002"/>
      <c r="F38" s="1015"/>
      <c r="G38" s="995"/>
      <c r="H38" s="995"/>
      <c r="I38" s="995"/>
      <c r="J38" s="313"/>
      <c r="K38" s="995"/>
      <c r="L38" s="1009"/>
      <c r="M38" s="308"/>
    </row>
    <row r="39" spans="1:13" s="310" customFormat="1" ht="15" customHeight="1" thickBot="1">
      <c r="A39" s="990"/>
      <c r="B39" s="1003"/>
      <c r="C39" s="1003"/>
      <c r="D39" s="1000"/>
      <c r="E39" s="1003"/>
      <c r="F39" s="1021"/>
      <c r="G39" s="996"/>
      <c r="H39" s="996"/>
      <c r="I39" s="996"/>
      <c r="J39" s="357"/>
      <c r="K39" s="996"/>
      <c r="L39" s="1022"/>
      <c r="M39" s="308"/>
    </row>
    <row r="40" spans="1:13" s="320" customFormat="1" ht="10.5" customHeight="1" thickBot="1">
      <c r="A40" s="358">
        <v>1</v>
      </c>
      <c r="B40" s="359">
        <v>2</v>
      </c>
      <c r="C40" s="359">
        <v>3</v>
      </c>
      <c r="D40" s="360">
        <v>4</v>
      </c>
      <c r="E40" s="359">
        <v>5</v>
      </c>
      <c r="F40" s="359">
        <v>6</v>
      </c>
      <c r="G40" s="361">
        <v>7</v>
      </c>
      <c r="H40" s="361">
        <v>8</v>
      </c>
      <c r="I40" s="361">
        <v>9</v>
      </c>
      <c r="J40" s="361">
        <v>10</v>
      </c>
      <c r="K40" s="361">
        <v>10</v>
      </c>
      <c r="L40" s="340">
        <v>11</v>
      </c>
      <c r="M40" s="319"/>
    </row>
    <row r="41" spans="1:13" s="325" customFormat="1" ht="21" customHeight="1" thickBot="1">
      <c r="A41" s="346">
        <v>17</v>
      </c>
      <c r="B41" s="499" t="s">
        <v>513</v>
      </c>
      <c r="C41" s="348">
        <v>2010</v>
      </c>
      <c r="D41" s="349">
        <f>E41</f>
        <v>4500</v>
      </c>
      <c r="E41" s="349">
        <f>SUM(F41,G41,H41,I41,L33)</f>
        <v>4500</v>
      </c>
      <c r="F41" s="349"/>
      <c r="G41" s="350">
        <v>4500</v>
      </c>
      <c r="H41" s="349"/>
      <c r="I41" s="349"/>
      <c r="J41" s="350"/>
      <c r="K41" s="350"/>
      <c r="L41" s="351" t="s">
        <v>420</v>
      </c>
      <c r="M41" s="324"/>
    </row>
    <row r="42" spans="1:13" s="325" customFormat="1" ht="25.5" customHeight="1" thickBot="1">
      <c r="A42" s="991" t="s">
        <v>446</v>
      </c>
      <c r="B42" s="992"/>
      <c r="C42" s="993"/>
      <c r="D42" s="321">
        <f aca="true" t="shared" si="10" ref="D42:J42">D43</f>
        <v>4000</v>
      </c>
      <c r="E42" s="321">
        <f t="shared" si="10"/>
        <v>4000</v>
      </c>
      <c r="F42" s="321">
        <f t="shared" si="10"/>
        <v>0</v>
      </c>
      <c r="G42" s="322">
        <f t="shared" si="10"/>
        <v>4000</v>
      </c>
      <c r="H42" s="321">
        <f t="shared" si="10"/>
        <v>0</v>
      </c>
      <c r="I42" s="321">
        <f t="shared" si="10"/>
        <v>0</v>
      </c>
      <c r="J42" s="321">
        <f t="shared" si="10"/>
        <v>0</v>
      </c>
      <c r="K42" s="322"/>
      <c r="L42" s="323"/>
      <c r="M42" s="324"/>
    </row>
    <row r="43" spans="1:13" s="325" customFormat="1" ht="19.5" customHeight="1" thickBot="1">
      <c r="A43" s="983" t="s">
        <v>447</v>
      </c>
      <c r="B43" s="984"/>
      <c r="C43" s="985"/>
      <c r="D43" s="326">
        <f aca="true" t="shared" si="11" ref="D43:J43">SUM(D44:D44)</f>
        <v>4000</v>
      </c>
      <c r="E43" s="326">
        <f t="shared" si="11"/>
        <v>4000</v>
      </c>
      <c r="F43" s="326">
        <f t="shared" si="11"/>
        <v>0</v>
      </c>
      <c r="G43" s="326">
        <f t="shared" si="11"/>
        <v>4000</v>
      </c>
      <c r="H43" s="326">
        <f t="shared" si="11"/>
        <v>0</v>
      </c>
      <c r="I43" s="326">
        <f t="shared" si="11"/>
        <v>0</v>
      </c>
      <c r="J43" s="326">
        <f t="shared" si="11"/>
        <v>0</v>
      </c>
      <c r="K43" s="327"/>
      <c r="L43" s="328"/>
      <c r="M43" s="324"/>
    </row>
    <row r="44" spans="1:13" s="325" customFormat="1" ht="27.75" customHeight="1" thickBot="1" thickTop="1">
      <c r="A44" s="346">
        <v>18</v>
      </c>
      <c r="B44" s="347" t="s">
        <v>516</v>
      </c>
      <c r="C44" s="348">
        <v>2010</v>
      </c>
      <c r="D44" s="349">
        <f>E44</f>
        <v>4000</v>
      </c>
      <c r="E44" s="349">
        <f>SUM(F44,G44,H44,I44,L43)</f>
        <v>4000</v>
      </c>
      <c r="F44" s="349"/>
      <c r="G44" s="350">
        <v>4000</v>
      </c>
      <c r="H44" s="349"/>
      <c r="I44" s="349"/>
      <c r="J44" s="350"/>
      <c r="K44" s="350"/>
      <c r="L44" s="352" t="s">
        <v>420</v>
      </c>
      <c r="M44" s="324"/>
    </row>
    <row r="45" spans="1:13" s="365" customFormat="1" ht="21.75" customHeight="1" thickBot="1">
      <c r="A45" s="986" t="s">
        <v>448</v>
      </c>
      <c r="B45" s="987"/>
      <c r="C45" s="987"/>
      <c r="D45" s="362">
        <f aca="true" t="shared" si="12" ref="D45:I45">D49+D46</f>
        <v>53188</v>
      </c>
      <c r="E45" s="362">
        <f t="shared" si="12"/>
        <v>53188</v>
      </c>
      <c r="F45" s="362">
        <f t="shared" si="12"/>
        <v>0</v>
      </c>
      <c r="G45" s="362">
        <f t="shared" si="12"/>
        <v>31044</v>
      </c>
      <c r="H45" s="362">
        <f t="shared" si="12"/>
        <v>0</v>
      </c>
      <c r="I45" s="362">
        <f t="shared" si="12"/>
        <v>22144</v>
      </c>
      <c r="J45" s="362">
        <f>J49</f>
        <v>0</v>
      </c>
      <c r="K45" s="362">
        <f>K49</f>
        <v>0</v>
      </c>
      <c r="L45" s="363"/>
      <c r="M45" s="364"/>
    </row>
    <row r="46" spans="1:13" s="365" customFormat="1" ht="18.75" customHeight="1" thickBot="1">
      <c r="A46" s="979" t="s">
        <v>507</v>
      </c>
      <c r="B46" s="980"/>
      <c r="C46" s="980"/>
      <c r="D46" s="366">
        <f aca="true" t="shared" si="13" ref="D46:I46">D47+D48</f>
        <v>44288</v>
      </c>
      <c r="E46" s="366">
        <f t="shared" si="13"/>
        <v>44288</v>
      </c>
      <c r="F46" s="366">
        <f t="shared" si="13"/>
        <v>0</v>
      </c>
      <c r="G46" s="366">
        <f t="shared" si="13"/>
        <v>22144</v>
      </c>
      <c r="H46" s="366">
        <f t="shared" si="13"/>
        <v>0</v>
      </c>
      <c r="I46" s="366">
        <f t="shared" si="13"/>
        <v>22144</v>
      </c>
      <c r="J46" s="366" t="e">
        <f>#REF!+J47+J48</f>
        <v>#REF!</v>
      </c>
      <c r="K46" s="366"/>
      <c r="L46" s="367"/>
      <c r="M46" s="364"/>
    </row>
    <row r="47" spans="1:13" s="325" customFormat="1" ht="29.25" customHeight="1" thickTop="1">
      <c r="A47" s="329">
        <v>19</v>
      </c>
      <c r="B47" s="373" t="s">
        <v>451</v>
      </c>
      <c r="C47" s="374">
        <v>2010</v>
      </c>
      <c r="D47" s="344">
        <f>E47</f>
        <v>15488</v>
      </c>
      <c r="E47" s="344">
        <f>SUM(F47,G47,H47,I47,L47)</f>
        <v>15488</v>
      </c>
      <c r="F47" s="344"/>
      <c r="G47" s="344">
        <v>7744</v>
      </c>
      <c r="H47" s="344"/>
      <c r="I47" s="344">
        <v>7744</v>
      </c>
      <c r="J47" s="344"/>
      <c r="K47" s="463" t="s">
        <v>496</v>
      </c>
      <c r="L47" s="401" t="s">
        <v>324</v>
      </c>
      <c r="M47" s="324"/>
    </row>
    <row r="48" spans="1:13" s="325" customFormat="1" ht="29.25" customHeight="1" thickBot="1">
      <c r="A48" s="334">
        <v>20</v>
      </c>
      <c r="B48" s="373" t="s">
        <v>452</v>
      </c>
      <c r="C48" s="376">
        <v>2010</v>
      </c>
      <c r="D48" s="332">
        <f>E48</f>
        <v>28800</v>
      </c>
      <c r="E48" s="344">
        <f>SUM(F48,G48,H48,I48,L48)</f>
        <v>28800</v>
      </c>
      <c r="F48" s="332"/>
      <c r="G48" s="332">
        <f>14400</f>
        <v>14400</v>
      </c>
      <c r="H48" s="332"/>
      <c r="I48" s="332">
        <v>14400</v>
      </c>
      <c r="J48" s="332"/>
      <c r="K48" s="463" t="s">
        <v>496</v>
      </c>
      <c r="L48" s="401" t="s">
        <v>514</v>
      </c>
      <c r="M48" s="324"/>
    </row>
    <row r="49" spans="1:13" s="365" customFormat="1" ht="18.75" customHeight="1" thickBot="1">
      <c r="A49" s="979" t="s">
        <v>449</v>
      </c>
      <c r="B49" s="980"/>
      <c r="C49" s="980"/>
      <c r="D49" s="366">
        <f>D50</f>
        <v>8900</v>
      </c>
      <c r="E49" s="366">
        <f aca="true" t="shared" si="14" ref="E49:J49">E50</f>
        <v>8900</v>
      </c>
      <c r="F49" s="366">
        <f t="shared" si="14"/>
        <v>0</v>
      </c>
      <c r="G49" s="366">
        <f t="shared" si="14"/>
        <v>8900</v>
      </c>
      <c r="H49" s="366">
        <f t="shared" si="14"/>
        <v>0</v>
      </c>
      <c r="I49" s="366">
        <f t="shared" si="14"/>
        <v>0</v>
      </c>
      <c r="J49" s="366">
        <f t="shared" si="14"/>
        <v>0</v>
      </c>
      <c r="K49" s="366"/>
      <c r="L49" s="367"/>
      <c r="M49" s="364"/>
    </row>
    <row r="50" spans="1:13" s="325" customFormat="1" ht="27.75" customHeight="1" thickBot="1" thickTop="1">
      <c r="A50" s="368">
        <v>21</v>
      </c>
      <c r="B50" s="369" t="s">
        <v>450</v>
      </c>
      <c r="C50" s="370">
        <v>2010</v>
      </c>
      <c r="D50" s="371">
        <f>E50</f>
        <v>8900</v>
      </c>
      <c r="E50" s="371">
        <f>SUM(F50,G50,H50,I50,L50)</f>
        <v>8900</v>
      </c>
      <c r="F50" s="371"/>
      <c r="G50" s="371">
        <v>8900</v>
      </c>
      <c r="H50" s="371"/>
      <c r="I50" s="371"/>
      <c r="J50" s="371"/>
      <c r="K50" s="372"/>
      <c r="L50" s="416" t="s">
        <v>420</v>
      </c>
      <c r="M50" s="324"/>
    </row>
    <row r="51" spans="1:13" s="325" customFormat="1" ht="15.75" customHeight="1" thickBot="1">
      <c r="A51" s="991" t="s">
        <v>453</v>
      </c>
      <c r="B51" s="992"/>
      <c r="C51" s="993"/>
      <c r="D51" s="321">
        <f aca="true" t="shared" si="15" ref="D51:J51">D52</f>
        <v>2053700</v>
      </c>
      <c r="E51" s="321">
        <f t="shared" si="15"/>
        <v>869000</v>
      </c>
      <c r="F51" s="321">
        <f t="shared" si="15"/>
        <v>0</v>
      </c>
      <c r="G51" s="322">
        <f t="shared" si="15"/>
        <v>0</v>
      </c>
      <c r="H51" s="321">
        <f t="shared" si="15"/>
        <v>869000</v>
      </c>
      <c r="I51" s="321">
        <f t="shared" si="15"/>
        <v>0</v>
      </c>
      <c r="J51" s="321">
        <f t="shared" si="15"/>
        <v>0</v>
      </c>
      <c r="K51" s="322"/>
      <c r="L51" s="323"/>
      <c r="M51" s="324"/>
    </row>
    <row r="52" spans="1:13" s="325" customFormat="1" ht="18.75" customHeight="1" thickBot="1">
      <c r="A52" s="981" t="s">
        <v>454</v>
      </c>
      <c r="B52" s="982"/>
      <c r="C52" s="982"/>
      <c r="D52" s="326">
        <f aca="true" t="shared" si="16" ref="D52:J52">SUM(D53:D53)</f>
        <v>2053700</v>
      </c>
      <c r="E52" s="326">
        <f t="shared" si="16"/>
        <v>869000</v>
      </c>
      <c r="F52" s="326">
        <f t="shared" si="16"/>
        <v>0</v>
      </c>
      <c r="G52" s="326">
        <f t="shared" si="16"/>
        <v>0</v>
      </c>
      <c r="H52" s="326">
        <f t="shared" si="16"/>
        <v>869000</v>
      </c>
      <c r="I52" s="326">
        <f t="shared" si="16"/>
        <v>0</v>
      </c>
      <c r="J52" s="326">
        <f t="shared" si="16"/>
        <v>0</v>
      </c>
      <c r="K52" s="327"/>
      <c r="L52" s="328"/>
      <c r="M52" s="324"/>
    </row>
    <row r="53" spans="1:13" s="325" customFormat="1" ht="30.75" customHeight="1" thickBot="1" thickTop="1">
      <c r="A53" s="378">
        <v>22</v>
      </c>
      <c r="B53" s="379" t="s">
        <v>455</v>
      </c>
      <c r="C53" s="380" t="s">
        <v>419</v>
      </c>
      <c r="D53" s="381">
        <f>2174700-121000</f>
        <v>2053700</v>
      </c>
      <c r="E53" s="381">
        <f>SUM(F53,G53,H53,I53,L53)</f>
        <v>869000</v>
      </c>
      <c r="F53" s="381"/>
      <c r="G53" s="382"/>
      <c r="H53" s="381">
        <f>990000-121000</f>
        <v>869000</v>
      </c>
      <c r="I53" s="381"/>
      <c r="J53" s="382"/>
      <c r="K53" s="383"/>
      <c r="L53" s="351" t="s">
        <v>420</v>
      </c>
      <c r="M53" s="324"/>
    </row>
    <row r="54" spans="1:13" s="325" customFormat="1" ht="18" customHeight="1" thickBot="1">
      <c r="A54" s="991" t="s">
        <v>456</v>
      </c>
      <c r="B54" s="992"/>
      <c r="C54" s="993"/>
      <c r="D54" s="321">
        <f aca="true" t="shared" si="17" ref="D54:J54">D55</f>
        <v>122716</v>
      </c>
      <c r="E54" s="321">
        <f t="shared" si="17"/>
        <v>7580</v>
      </c>
      <c r="F54" s="321">
        <f t="shared" si="17"/>
        <v>0</v>
      </c>
      <c r="G54" s="321">
        <f t="shared" si="17"/>
        <v>7580</v>
      </c>
      <c r="H54" s="321">
        <f t="shared" si="17"/>
        <v>0</v>
      </c>
      <c r="I54" s="321">
        <f t="shared" si="17"/>
        <v>0</v>
      </c>
      <c r="J54" s="321">
        <f t="shared" si="17"/>
        <v>0</v>
      </c>
      <c r="K54" s="321"/>
      <c r="L54" s="384"/>
      <c r="M54" s="324"/>
    </row>
    <row r="55" spans="1:13" s="325" customFormat="1" ht="22.5" customHeight="1" thickBot="1">
      <c r="A55" s="981" t="s">
        <v>481</v>
      </c>
      <c r="B55" s="982"/>
      <c r="C55" s="982"/>
      <c r="D55" s="326">
        <f aca="true" t="shared" si="18" ref="D55:I55">D56</f>
        <v>122716</v>
      </c>
      <c r="E55" s="326">
        <f t="shared" si="18"/>
        <v>7580</v>
      </c>
      <c r="F55" s="326">
        <f t="shared" si="18"/>
        <v>0</v>
      </c>
      <c r="G55" s="326">
        <f t="shared" si="18"/>
        <v>7580</v>
      </c>
      <c r="H55" s="326">
        <f t="shared" si="18"/>
        <v>0</v>
      </c>
      <c r="I55" s="326">
        <f t="shared" si="18"/>
        <v>0</v>
      </c>
      <c r="J55" s="326"/>
      <c r="K55" s="385"/>
      <c r="L55" s="1024" t="s">
        <v>426</v>
      </c>
      <c r="M55" s="324"/>
    </row>
    <row r="56" spans="1:13" s="325" customFormat="1" ht="21.75" customHeight="1" thickBot="1" thickTop="1">
      <c r="A56" s="386">
        <v>23</v>
      </c>
      <c r="B56" s="373" t="s">
        <v>482</v>
      </c>
      <c r="C56" s="387" t="s">
        <v>419</v>
      </c>
      <c r="D56" s="344">
        <f>115136+E56</f>
        <v>122716</v>
      </c>
      <c r="E56" s="381">
        <f>SUM(F56,G56,H56,I56)</f>
        <v>7580</v>
      </c>
      <c r="F56" s="344"/>
      <c r="G56" s="345">
        <v>7580</v>
      </c>
      <c r="H56" s="344"/>
      <c r="I56" s="344"/>
      <c r="J56" s="381">
        <v>26400</v>
      </c>
      <c r="K56" s="388" t="s">
        <v>488</v>
      </c>
      <c r="L56" s="1025"/>
      <c r="M56" s="324"/>
    </row>
    <row r="57" spans="1:13" s="365" customFormat="1" ht="18" customHeight="1" thickBot="1">
      <c r="A57" s="986" t="s">
        <v>457</v>
      </c>
      <c r="B57" s="987"/>
      <c r="C57" s="987"/>
      <c r="D57" s="362">
        <f aca="true" t="shared" si="19" ref="D57:I57">D58+D65</f>
        <v>720936</v>
      </c>
      <c r="E57" s="362">
        <f t="shared" si="19"/>
        <v>196786</v>
      </c>
      <c r="F57" s="703">
        <f t="shared" si="19"/>
        <v>0</v>
      </c>
      <c r="G57" s="362">
        <f t="shared" si="19"/>
        <v>113586</v>
      </c>
      <c r="H57" s="362">
        <f t="shared" si="19"/>
        <v>83200</v>
      </c>
      <c r="I57" s="703">
        <f t="shared" si="19"/>
        <v>0</v>
      </c>
      <c r="J57" s="362">
        <f>J58</f>
        <v>0</v>
      </c>
      <c r="K57" s="362">
        <f>K58</f>
        <v>0</v>
      </c>
      <c r="L57" s="363"/>
      <c r="M57" s="364"/>
    </row>
    <row r="58" spans="1:13" s="365" customFormat="1" ht="18.75" customHeight="1" thickBot="1">
      <c r="A58" s="979" t="s">
        <v>458</v>
      </c>
      <c r="B58" s="980"/>
      <c r="C58" s="980"/>
      <c r="D58" s="366">
        <f aca="true" t="shared" si="20" ref="D58:I58">SUM(D59:D64)</f>
        <v>666740</v>
      </c>
      <c r="E58" s="366">
        <f t="shared" si="20"/>
        <v>142590</v>
      </c>
      <c r="F58" s="704">
        <f t="shared" si="20"/>
        <v>0</v>
      </c>
      <c r="G58" s="366">
        <f t="shared" si="20"/>
        <v>59390</v>
      </c>
      <c r="H58" s="366">
        <f t="shared" si="20"/>
        <v>83200</v>
      </c>
      <c r="I58" s="704">
        <f t="shared" si="20"/>
        <v>0</v>
      </c>
      <c r="J58" s="366">
        <f>SUM(J59:J61)</f>
        <v>0</v>
      </c>
      <c r="K58" s="366">
        <f>SUM(K59:K61)</f>
        <v>0</v>
      </c>
      <c r="L58" s="367"/>
      <c r="M58" s="364"/>
    </row>
    <row r="59" spans="1:13" s="325" customFormat="1" ht="21.75" customHeight="1" thickTop="1">
      <c r="A59" s="329">
        <v>24</v>
      </c>
      <c r="B59" s="373" t="s">
        <v>459</v>
      </c>
      <c r="C59" s="374" t="s">
        <v>442</v>
      </c>
      <c r="D59" s="344">
        <v>100000</v>
      </c>
      <c r="E59" s="344">
        <f aca="true" t="shared" si="21" ref="E59:E64">SUM(F59,G59,H59,I59,L59)</f>
        <v>73200</v>
      </c>
      <c r="F59" s="344"/>
      <c r="G59" s="344"/>
      <c r="H59" s="344">
        <f>60000+13200</f>
        <v>73200</v>
      </c>
      <c r="I59" s="344"/>
      <c r="J59" s="344"/>
      <c r="K59" s="375"/>
      <c r="L59" s="1016" t="s">
        <v>420</v>
      </c>
      <c r="M59" s="324"/>
    </row>
    <row r="60" spans="1:13" s="325" customFormat="1" ht="19.5" customHeight="1">
      <c r="A60" s="334">
        <v>25</v>
      </c>
      <c r="B60" s="330" t="s">
        <v>460</v>
      </c>
      <c r="C60" s="376" t="s">
        <v>461</v>
      </c>
      <c r="D60" s="332">
        <v>515500</v>
      </c>
      <c r="E60" s="344">
        <f t="shared" si="21"/>
        <v>30890</v>
      </c>
      <c r="F60" s="338"/>
      <c r="G60" s="332">
        <v>20890</v>
      </c>
      <c r="H60" s="332">
        <v>10000</v>
      </c>
      <c r="I60" s="332"/>
      <c r="J60" s="332"/>
      <c r="K60" s="377"/>
      <c r="L60" s="977"/>
      <c r="M60" s="324"/>
    </row>
    <row r="61" spans="1:13" s="325" customFormat="1" ht="19.5" customHeight="1">
      <c r="A61" s="334">
        <v>26</v>
      </c>
      <c r="B61" s="330" t="s">
        <v>462</v>
      </c>
      <c r="C61" s="376">
        <v>2010</v>
      </c>
      <c r="D61" s="332">
        <f>E61</f>
        <v>28000</v>
      </c>
      <c r="E61" s="344">
        <f t="shared" si="21"/>
        <v>28000</v>
      </c>
      <c r="F61" s="332"/>
      <c r="G61" s="332">
        <v>28000</v>
      </c>
      <c r="H61" s="332"/>
      <c r="I61" s="332"/>
      <c r="J61" s="332"/>
      <c r="K61" s="377"/>
      <c r="L61" s="977"/>
      <c r="M61" s="324"/>
    </row>
    <row r="62" spans="1:13" s="325" customFormat="1" ht="21" customHeight="1">
      <c r="A62" s="334">
        <v>27</v>
      </c>
      <c r="B62" s="330" t="s">
        <v>463</v>
      </c>
      <c r="C62" s="376">
        <v>2010</v>
      </c>
      <c r="D62" s="332">
        <f>E62</f>
        <v>4000</v>
      </c>
      <c r="E62" s="344">
        <f t="shared" si="21"/>
        <v>4000</v>
      </c>
      <c r="F62" s="332"/>
      <c r="G62" s="332">
        <v>4000</v>
      </c>
      <c r="H62" s="332"/>
      <c r="I62" s="332"/>
      <c r="J62" s="332"/>
      <c r="K62" s="377"/>
      <c r="L62" s="977"/>
      <c r="M62" s="324"/>
    </row>
    <row r="63" spans="1:13" s="325" customFormat="1" ht="26.25" customHeight="1">
      <c r="A63" s="334">
        <v>28</v>
      </c>
      <c r="B63" s="330" t="s">
        <v>642</v>
      </c>
      <c r="C63" s="376">
        <v>2010</v>
      </c>
      <c r="D63" s="332">
        <f>E63</f>
        <v>1500</v>
      </c>
      <c r="E63" s="344">
        <f t="shared" si="21"/>
        <v>1500</v>
      </c>
      <c r="F63" s="332"/>
      <c r="G63" s="332">
        <v>1500</v>
      </c>
      <c r="H63" s="332"/>
      <c r="I63" s="332"/>
      <c r="J63" s="332"/>
      <c r="K63" s="377"/>
      <c r="L63" s="997"/>
      <c r="M63" s="324"/>
    </row>
    <row r="64" spans="1:13" s="325" customFormat="1" ht="19.5" customHeight="1" thickBot="1">
      <c r="A64" s="334">
        <v>29</v>
      </c>
      <c r="B64" s="330" t="s">
        <v>29</v>
      </c>
      <c r="C64" s="376">
        <v>2010</v>
      </c>
      <c r="D64" s="332">
        <v>17740</v>
      </c>
      <c r="E64" s="344">
        <f t="shared" si="21"/>
        <v>5000</v>
      </c>
      <c r="F64" s="702"/>
      <c r="G64" s="332">
        <v>5000</v>
      </c>
      <c r="H64" s="332"/>
      <c r="I64" s="702"/>
      <c r="J64" s="332"/>
      <c r="K64" s="388" t="s">
        <v>488</v>
      </c>
      <c r="L64" s="700" t="s">
        <v>30</v>
      </c>
      <c r="M64" s="324"/>
    </row>
    <row r="65" spans="1:13" s="365" customFormat="1" ht="18.75" customHeight="1" thickBot="1">
      <c r="A65" s="979" t="s">
        <v>464</v>
      </c>
      <c r="B65" s="980"/>
      <c r="C65" s="980"/>
      <c r="D65" s="366">
        <f aca="true" t="shared" si="22" ref="D65:K65">D66+D67+D68+D76+D77+D78</f>
        <v>54196</v>
      </c>
      <c r="E65" s="366">
        <f t="shared" si="22"/>
        <v>54196</v>
      </c>
      <c r="F65" s="366">
        <f t="shared" si="22"/>
        <v>0</v>
      </c>
      <c r="G65" s="366">
        <f t="shared" si="22"/>
        <v>54196</v>
      </c>
      <c r="H65" s="366">
        <f t="shared" si="22"/>
        <v>0</v>
      </c>
      <c r="I65" s="366">
        <f t="shared" si="22"/>
        <v>0</v>
      </c>
      <c r="J65" s="366">
        <f t="shared" si="22"/>
        <v>0</v>
      </c>
      <c r="K65" s="366">
        <f t="shared" si="22"/>
        <v>0</v>
      </c>
      <c r="L65" s="367"/>
      <c r="M65" s="364"/>
    </row>
    <row r="66" spans="1:13" s="325" customFormat="1" ht="27.75" customHeight="1" thickTop="1">
      <c r="A66" s="329">
        <v>30</v>
      </c>
      <c r="B66" s="330" t="s">
        <v>465</v>
      </c>
      <c r="C66" s="374">
        <v>2010</v>
      </c>
      <c r="D66" s="344">
        <f aca="true" t="shared" si="23" ref="D66:D78">E66</f>
        <v>11581</v>
      </c>
      <c r="E66" s="344">
        <f>SUM(F66,G66,H66,I66,L66)</f>
        <v>11581</v>
      </c>
      <c r="F66" s="344"/>
      <c r="G66" s="344">
        <v>11581</v>
      </c>
      <c r="H66" s="344"/>
      <c r="I66" s="344"/>
      <c r="J66" s="344"/>
      <c r="K66" s="372"/>
      <c r="L66" s="1016" t="s">
        <v>420</v>
      </c>
      <c r="M66" s="324"/>
    </row>
    <row r="67" spans="1:13" s="325" customFormat="1" ht="18" customHeight="1">
      <c r="A67" s="329">
        <v>31</v>
      </c>
      <c r="B67" s="330" t="s">
        <v>466</v>
      </c>
      <c r="C67" s="374">
        <v>2010</v>
      </c>
      <c r="D67" s="344">
        <f t="shared" si="23"/>
        <v>11170</v>
      </c>
      <c r="E67" s="344">
        <f>SUM(F67,G67,H67,I67,L67)</f>
        <v>11170</v>
      </c>
      <c r="F67" s="344"/>
      <c r="G67" s="344">
        <v>11170</v>
      </c>
      <c r="H67" s="344"/>
      <c r="I67" s="344"/>
      <c r="J67" s="344"/>
      <c r="K67" s="375"/>
      <c r="L67" s="977"/>
      <c r="M67" s="324"/>
    </row>
    <row r="68" spans="1:13" s="325" customFormat="1" ht="19.5" customHeight="1">
      <c r="A68" s="329">
        <v>32</v>
      </c>
      <c r="B68" s="330" t="s">
        <v>467</v>
      </c>
      <c r="C68" s="374">
        <v>2010</v>
      </c>
      <c r="D68" s="344">
        <f t="shared" si="23"/>
        <v>14884</v>
      </c>
      <c r="E68" s="344">
        <f>SUM(F68,G68,H68,I68,L68)</f>
        <v>14884</v>
      </c>
      <c r="F68" s="344"/>
      <c r="G68" s="344">
        <v>14884</v>
      </c>
      <c r="H68" s="344"/>
      <c r="I68" s="344"/>
      <c r="J68" s="344"/>
      <c r="K68" s="375"/>
      <c r="L68" s="997"/>
      <c r="M68" s="324"/>
    </row>
    <row r="69" spans="2:13" s="353" customFormat="1" ht="4.5" customHeight="1" thickBot="1">
      <c r="B69" s="354"/>
      <c r="D69" s="354"/>
      <c r="L69" s="613"/>
      <c r="M69" s="356"/>
    </row>
    <row r="70" spans="1:13" s="310" customFormat="1" ht="14.25" customHeight="1">
      <c r="A70" s="988" t="s">
        <v>398</v>
      </c>
      <c r="B70" s="1001" t="s">
        <v>403</v>
      </c>
      <c r="C70" s="1001" t="s">
        <v>404</v>
      </c>
      <c r="D70" s="998" t="s">
        <v>405</v>
      </c>
      <c r="E70" s="1001" t="s">
        <v>406</v>
      </c>
      <c r="F70" s="1012" t="s">
        <v>407</v>
      </c>
      <c r="G70" s="1013"/>
      <c r="H70" s="1013"/>
      <c r="I70" s="1014"/>
      <c r="J70" s="309"/>
      <c r="K70" s="309"/>
      <c r="L70" s="1008" t="s">
        <v>408</v>
      </c>
      <c r="M70" s="308"/>
    </row>
    <row r="71" spans="1:13" s="310" customFormat="1" ht="14.25" customHeight="1">
      <c r="A71" s="989"/>
      <c r="B71" s="1002"/>
      <c r="C71" s="1002"/>
      <c r="D71" s="999"/>
      <c r="E71" s="1002"/>
      <c r="F71" s="1011" t="s">
        <v>409</v>
      </c>
      <c r="G71" s="1011" t="s">
        <v>410</v>
      </c>
      <c r="H71" s="1011"/>
      <c r="I71" s="1011"/>
      <c r="J71" s="311"/>
      <c r="K71" s="311"/>
      <c r="L71" s="1009"/>
      <c r="M71" s="308"/>
    </row>
    <row r="72" spans="1:13" s="310" customFormat="1" ht="14.25" customHeight="1">
      <c r="A72" s="989"/>
      <c r="B72" s="1002"/>
      <c r="C72" s="1002"/>
      <c r="D72" s="999"/>
      <c r="E72" s="1002"/>
      <c r="F72" s="1015"/>
      <c r="G72" s="994" t="s">
        <v>411</v>
      </c>
      <c r="H72" s="994" t="s">
        <v>412</v>
      </c>
      <c r="I72" s="994" t="s">
        <v>413</v>
      </c>
      <c r="J72" s="312" t="s">
        <v>414</v>
      </c>
      <c r="K72" s="994" t="s">
        <v>415</v>
      </c>
      <c r="L72" s="1009"/>
      <c r="M72" s="308"/>
    </row>
    <row r="73" spans="1:13" s="310" customFormat="1" ht="14.25" customHeight="1">
      <c r="A73" s="989"/>
      <c r="B73" s="1002"/>
      <c r="C73" s="1002"/>
      <c r="D73" s="999"/>
      <c r="E73" s="1002"/>
      <c r="F73" s="1015"/>
      <c r="G73" s="995"/>
      <c r="H73" s="995"/>
      <c r="I73" s="995"/>
      <c r="J73" s="313"/>
      <c r="K73" s="995"/>
      <c r="L73" s="1009"/>
      <c r="M73" s="308"/>
    </row>
    <row r="74" spans="1:13" s="310" customFormat="1" ht="15" customHeight="1" thickBot="1">
      <c r="A74" s="990"/>
      <c r="B74" s="1003"/>
      <c r="C74" s="1003"/>
      <c r="D74" s="1000"/>
      <c r="E74" s="1003"/>
      <c r="F74" s="1021"/>
      <c r="G74" s="996"/>
      <c r="H74" s="996"/>
      <c r="I74" s="996"/>
      <c r="J74" s="357"/>
      <c r="K74" s="996"/>
      <c r="L74" s="1022"/>
      <c r="M74" s="308"/>
    </row>
    <row r="75" spans="1:13" s="320" customFormat="1" ht="10.5" customHeight="1">
      <c r="A75" s="358">
        <v>1</v>
      </c>
      <c r="B75" s="359">
        <v>2</v>
      </c>
      <c r="C75" s="359">
        <v>3</v>
      </c>
      <c r="D75" s="360">
        <v>4</v>
      </c>
      <c r="E75" s="359">
        <v>5</v>
      </c>
      <c r="F75" s="359">
        <v>6</v>
      </c>
      <c r="G75" s="361">
        <v>7</v>
      </c>
      <c r="H75" s="361">
        <v>8</v>
      </c>
      <c r="I75" s="361">
        <v>9</v>
      </c>
      <c r="J75" s="361">
        <v>10</v>
      </c>
      <c r="K75" s="361">
        <v>10</v>
      </c>
      <c r="L75" s="478">
        <v>11</v>
      </c>
      <c r="M75" s="319"/>
    </row>
    <row r="76" spans="1:13" s="325" customFormat="1" ht="27.75" customHeight="1">
      <c r="A76" s="329">
        <v>33</v>
      </c>
      <c r="B76" s="330" t="s">
        <v>468</v>
      </c>
      <c r="C76" s="374">
        <v>2010</v>
      </c>
      <c r="D76" s="344">
        <f t="shared" si="23"/>
        <v>6100</v>
      </c>
      <c r="E76" s="344">
        <f>G76</f>
        <v>6100</v>
      </c>
      <c r="F76" s="344"/>
      <c r="G76" s="344">
        <v>6100</v>
      </c>
      <c r="H76" s="344"/>
      <c r="I76" s="344"/>
      <c r="J76" s="344"/>
      <c r="K76" s="375"/>
      <c r="L76" s="976" t="s">
        <v>420</v>
      </c>
      <c r="M76" s="324"/>
    </row>
    <row r="77" spans="1:13" s="325" customFormat="1" ht="26.25" customHeight="1">
      <c r="A77" s="329">
        <v>34</v>
      </c>
      <c r="B77" s="330" t="s">
        <v>469</v>
      </c>
      <c r="C77" s="374">
        <v>2010</v>
      </c>
      <c r="D77" s="344">
        <f t="shared" si="23"/>
        <v>6211</v>
      </c>
      <c r="E77" s="344">
        <f>SUM(F77,G77,H77,I77,L76)</f>
        <v>6211</v>
      </c>
      <c r="F77" s="344"/>
      <c r="G77" s="344">
        <v>6211</v>
      </c>
      <c r="H77" s="344"/>
      <c r="I77" s="344"/>
      <c r="J77" s="344"/>
      <c r="K77" s="375"/>
      <c r="L77" s="977"/>
      <c r="M77" s="324"/>
    </row>
    <row r="78" spans="1:13" s="325" customFormat="1" ht="27.75" customHeight="1" thickBot="1">
      <c r="A78" s="329">
        <v>35</v>
      </c>
      <c r="B78" s="330" t="s">
        <v>470</v>
      </c>
      <c r="C78" s="374">
        <v>2010</v>
      </c>
      <c r="D78" s="344">
        <f t="shared" si="23"/>
        <v>4250</v>
      </c>
      <c r="E78" s="344">
        <f>SUM(F78,G78,H78,I78,L78)</f>
        <v>4250</v>
      </c>
      <c r="F78" s="344"/>
      <c r="G78" s="344">
        <v>4250</v>
      </c>
      <c r="H78" s="344"/>
      <c r="I78" s="344"/>
      <c r="J78" s="344"/>
      <c r="K78" s="375"/>
      <c r="L78" s="977"/>
      <c r="M78" s="324"/>
    </row>
    <row r="79" spans="1:13" s="325" customFormat="1" ht="15.75" customHeight="1" thickBot="1">
      <c r="A79" s="991" t="s">
        <v>471</v>
      </c>
      <c r="B79" s="992"/>
      <c r="C79" s="993"/>
      <c r="D79" s="321">
        <f aca="true" t="shared" si="24" ref="D79:J79">D80</f>
        <v>338250</v>
      </c>
      <c r="E79" s="321">
        <f t="shared" si="24"/>
        <v>38250</v>
      </c>
      <c r="F79" s="321">
        <f t="shared" si="24"/>
        <v>0</v>
      </c>
      <c r="G79" s="321">
        <f t="shared" si="24"/>
        <v>38250</v>
      </c>
      <c r="H79" s="321">
        <f t="shared" si="24"/>
        <v>0</v>
      </c>
      <c r="I79" s="321">
        <f t="shared" si="24"/>
        <v>0</v>
      </c>
      <c r="J79" s="321">
        <f t="shared" si="24"/>
        <v>26400</v>
      </c>
      <c r="K79" s="321"/>
      <c r="L79" s="977"/>
      <c r="M79" s="324"/>
    </row>
    <row r="80" spans="1:13" s="325" customFormat="1" ht="17.25" customHeight="1" thickBot="1">
      <c r="A80" s="981" t="s">
        <v>472</v>
      </c>
      <c r="B80" s="982"/>
      <c r="C80" s="982"/>
      <c r="D80" s="326">
        <f aca="true" t="shared" si="25" ref="D80:J80">SUM(D81:D82)</f>
        <v>338250</v>
      </c>
      <c r="E80" s="326">
        <f t="shared" si="25"/>
        <v>38250</v>
      </c>
      <c r="F80" s="326">
        <f t="shared" si="25"/>
        <v>0</v>
      </c>
      <c r="G80" s="326">
        <f t="shared" si="25"/>
        <v>38250</v>
      </c>
      <c r="H80" s="326">
        <f t="shared" si="25"/>
        <v>0</v>
      </c>
      <c r="I80" s="326">
        <f t="shared" si="25"/>
        <v>0</v>
      </c>
      <c r="J80" s="326">
        <f t="shared" si="25"/>
        <v>26400</v>
      </c>
      <c r="K80" s="327"/>
      <c r="L80" s="977"/>
      <c r="M80" s="324"/>
    </row>
    <row r="81" spans="1:13" s="325" customFormat="1" ht="26.25" customHeight="1" thickBot="1" thickTop="1">
      <c r="A81" s="368">
        <v>36</v>
      </c>
      <c r="B81" s="330" t="s">
        <v>473</v>
      </c>
      <c r="C81" s="387">
        <v>2010</v>
      </c>
      <c r="D81" s="344">
        <f>E81</f>
        <v>7000</v>
      </c>
      <c r="E81" s="371">
        <f>SUM(F81,G81,H81,I81)</f>
        <v>7000</v>
      </c>
      <c r="F81" s="344"/>
      <c r="G81" s="345">
        <v>7000</v>
      </c>
      <c r="H81" s="344"/>
      <c r="I81" s="344"/>
      <c r="J81" s="381">
        <v>26400</v>
      </c>
      <c r="K81" s="388"/>
      <c r="L81" s="977"/>
      <c r="M81" s="324"/>
    </row>
    <row r="82" spans="1:13" s="325" customFormat="1" ht="19.5" customHeight="1" thickBot="1">
      <c r="A82" s="329">
        <v>37</v>
      </c>
      <c r="B82" s="373" t="s">
        <v>474</v>
      </c>
      <c r="C82" s="374" t="s">
        <v>475</v>
      </c>
      <c r="D82" s="344">
        <f>300000+G82</f>
        <v>331250</v>
      </c>
      <c r="E82" s="344">
        <f>SUM(F82,G82,H82,I82)</f>
        <v>31250</v>
      </c>
      <c r="F82" s="344"/>
      <c r="G82" s="344">
        <v>31250</v>
      </c>
      <c r="H82" s="344"/>
      <c r="I82" s="344"/>
      <c r="J82" s="344"/>
      <c r="K82" s="344"/>
      <c r="L82" s="978"/>
      <c r="M82" s="324"/>
    </row>
    <row r="83" spans="1:13" s="325" customFormat="1" ht="22.5" customHeight="1" thickBot="1">
      <c r="A83" s="389"/>
      <c r="B83" s="992" t="s">
        <v>476</v>
      </c>
      <c r="C83" s="993"/>
      <c r="D83" s="390">
        <f aca="true" t="shared" si="26" ref="D83:I83">D9+D19+D29+D32+D51+D54+D57+D42+D45+D79</f>
        <v>16505156.65</v>
      </c>
      <c r="E83" s="390">
        <f t="shared" si="26"/>
        <v>7991278.65</v>
      </c>
      <c r="F83" s="390">
        <f t="shared" si="26"/>
        <v>1915000</v>
      </c>
      <c r="G83" s="390">
        <f t="shared" si="26"/>
        <v>354635</v>
      </c>
      <c r="H83" s="390">
        <f t="shared" si="26"/>
        <v>4362399.65</v>
      </c>
      <c r="I83" s="390">
        <f t="shared" si="26"/>
        <v>1359244</v>
      </c>
      <c r="J83" s="390" t="e">
        <f>J9+J19+J29+J51+J54+J57</f>
        <v>#REF!</v>
      </c>
      <c r="K83" s="390">
        <f>K9+K19+K29+K51+K54+K57</f>
        <v>0</v>
      </c>
      <c r="L83" s="391"/>
      <c r="M83" s="324"/>
    </row>
    <row r="84" spans="1:12" s="393" customFormat="1" ht="14.25" customHeight="1">
      <c r="A84" s="392"/>
      <c r="B84" s="305"/>
      <c r="C84" s="305"/>
      <c r="H84" s="306"/>
      <c r="I84" s="306"/>
      <c r="J84" s="305"/>
      <c r="K84" s="305"/>
      <c r="L84" s="394"/>
    </row>
    <row r="85" spans="5:11" ht="18.75" customHeight="1">
      <c r="E85" s="396"/>
      <c r="H85" s="396"/>
      <c r="I85" s="397"/>
      <c r="K85" s="398"/>
    </row>
    <row r="86" ht="18.75" customHeight="1">
      <c r="E86" s="854"/>
    </row>
    <row r="87" spans="4:7" ht="18.75" customHeight="1">
      <c r="D87" s="306"/>
      <c r="E87" s="855"/>
      <c r="F87" s="399"/>
      <c r="G87" s="399"/>
    </row>
    <row r="88" spans="5:8" ht="18.75" customHeight="1">
      <c r="E88" s="854"/>
      <c r="H88" s="396"/>
    </row>
  </sheetData>
  <mergeCells count="75">
    <mergeCell ref="L70:L74"/>
    <mergeCell ref="L17:L18"/>
    <mergeCell ref="K17:K18"/>
    <mergeCell ref="F35:I35"/>
    <mergeCell ref="L35:L39"/>
    <mergeCell ref="F36:F39"/>
    <mergeCell ref="L55:L56"/>
    <mergeCell ref="L23:L33"/>
    <mergeCell ref="L66:L68"/>
    <mergeCell ref="K72:K74"/>
    <mergeCell ref="E70:E74"/>
    <mergeCell ref="F70:I70"/>
    <mergeCell ref="F71:F74"/>
    <mergeCell ref="G71:I71"/>
    <mergeCell ref="G72:G74"/>
    <mergeCell ref="H72:H74"/>
    <mergeCell ref="I72:I74"/>
    <mergeCell ref="A70:A74"/>
    <mergeCell ref="B70:B74"/>
    <mergeCell ref="C70:C74"/>
    <mergeCell ref="D70:D74"/>
    <mergeCell ref="G5:G7"/>
    <mergeCell ref="H5:H7"/>
    <mergeCell ref="F4:F7"/>
    <mergeCell ref="L59:L63"/>
    <mergeCell ref="H37:H39"/>
    <mergeCell ref="I37:I39"/>
    <mergeCell ref="L11:L12"/>
    <mergeCell ref="K13:K14"/>
    <mergeCell ref="L13:L14"/>
    <mergeCell ref="G36:I36"/>
    <mergeCell ref="F3:I3"/>
    <mergeCell ref="B83:C83"/>
    <mergeCell ref="A52:C52"/>
    <mergeCell ref="A51:C51"/>
    <mergeCell ref="A58:C58"/>
    <mergeCell ref="A54:C54"/>
    <mergeCell ref="A57:C57"/>
    <mergeCell ref="A55:C55"/>
    <mergeCell ref="A65:C65"/>
    <mergeCell ref="A79:C79"/>
    <mergeCell ref="A80:C80"/>
    <mergeCell ref="K5:K7"/>
    <mergeCell ref="A1:L1"/>
    <mergeCell ref="I5:I7"/>
    <mergeCell ref="L3:L7"/>
    <mergeCell ref="A3:A7"/>
    <mergeCell ref="D3:D7"/>
    <mergeCell ref="B3:B7"/>
    <mergeCell ref="C3:C7"/>
    <mergeCell ref="G4:I4"/>
    <mergeCell ref="E3:E7"/>
    <mergeCell ref="A9:C9"/>
    <mergeCell ref="A10:C10"/>
    <mergeCell ref="A19:C19"/>
    <mergeCell ref="G37:G39"/>
    <mergeCell ref="K37:K39"/>
    <mergeCell ref="L15:L16"/>
    <mergeCell ref="A29:C29"/>
    <mergeCell ref="A32:C32"/>
    <mergeCell ref="A33:C33"/>
    <mergeCell ref="D35:D39"/>
    <mergeCell ref="E35:E39"/>
    <mergeCell ref="B35:B39"/>
    <mergeCell ref="C35:C39"/>
    <mergeCell ref="L76:L82"/>
    <mergeCell ref="A49:C49"/>
    <mergeCell ref="A22:C22"/>
    <mergeCell ref="A20:C20"/>
    <mergeCell ref="A43:C43"/>
    <mergeCell ref="A45:C45"/>
    <mergeCell ref="A46:C46"/>
    <mergeCell ref="A35:A39"/>
    <mergeCell ref="A30:C30"/>
    <mergeCell ref="A42:C42"/>
  </mergeCells>
  <printOptions horizontalCentered="1"/>
  <pageMargins left="0.1968503937007874" right="0.15748031496062992" top="0.62" bottom="0.31496062992125984" header="0.22" footer="0.11811023622047245"/>
  <pageSetup fitToHeight="2" horizontalDpi="300" verticalDpi="300" orientation="landscape" paperSize="9" scale="75" r:id="rId1"/>
  <headerFooter alignWithMargins="0">
    <oddHeader>&amp;R&amp;"Arial CE,Pogrubiony"Załącznik Nr &amp;A&amp;"Arial CE,Standardowy"
do Uchwały Rady Gminy Miłkowice Nr LV/297/2010
z dnia 5 października 2010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I35"/>
  <sheetViews>
    <sheetView showGridLines="0" workbookViewId="0" topLeftCell="A1">
      <selection activeCell="G15" sqref="G15"/>
    </sheetView>
  </sheetViews>
  <sheetFormatPr defaultColWidth="9.00390625" defaultRowHeight="12.75"/>
  <cols>
    <col min="1" max="1" width="4.75390625" style="442" bestFit="1" customWidth="1"/>
    <col min="2" max="2" width="25.375" style="442" customWidth="1"/>
    <col min="3" max="3" width="12.00390625" style="442" customWidth="1"/>
    <col min="4" max="4" width="3.875" style="442" customWidth="1"/>
    <col min="5" max="5" width="14.375" style="442" customWidth="1"/>
    <col min="6" max="6" width="15.75390625" style="442" customWidth="1"/>
    <col min="7" max="7" width="14.375" style="442" customWidth="1"/>
    <col min="8" max="8" width="12.00390625" style="442" customWidth="1"/>
    <col min="9" max="16384" width="9.125" style="442" customWidth="1"/>
  </cols>
  <sheetData>
    <row r="1" spans="1:7" ht="20.25" customHeight="1">
      <c r="A1" s="1049" t="s">
        <v>590</v>
      </c>
      <c r="B1" s="1049"/>
      <c r="C1" s="1049"/>
      <c r="D1" s="1049"/>
      <c r="E1" s="1049"/>
      <c r="F1" s="1049"/>
      <c r="G1" s="1049"/>
    </row>
    <row r="2" spans="1:7" ht="27" customHeight="1">
      <c r="A2" s="1064" t="s">
        <v>591</v>
      </c>
      <c r="B2" s="1064"/>
      <c r="C2" s="1064"/>
      <c r="D2" s="1064"/>
      <c r="E2" s="1064"/>
      <c r="F2" s="1064"/>
      <c r="G2" s="1064"/>
    </row>
    <row r="3" spans="1:7" ht="18" customHeight="1">
      <c r="A3" s="569"/>
      <c r="B3" s="569"/>
      <c r="C3" s="569"/>
      <c r="D3" s="569"/>
      <c r="E3" s="569"/>
      <c r="F3" s="569"/>
      <c r="G3" s="569"/>
    </row>
    <row r="4" spans="1:7" ht="18" customHeight="1">
      <c r="A4" s="1030" t="s">
        <v>592</v>
      </c>
      <c r="B4" s="1030"/>
      <c r="C4" s="570"/>
      <c r="D4" s="570"/>
      <c r="E4" s="570"/>
      <c r="F4" s="571">
        <f>17482492.33+125021</f>
        <v>17607513.33</v>
      </c>
      <c r="G4" s="572" t="s">
        <v>593</v>
      </c>
    </row>
    <row r="5" spans="1:7" ht="18" customHeight="1">
      <c r="A5" s="1030" t="s">
        <v>594</v>
      </c>
      <c r="B5" s="1030"/>
      <c r="C5" s="570"/>
      <c r="D5" s="570"/>
      <c r="E5" s="570"/>
      <c r="F5" s="571">
        <v>21968573.33</v>
      </c>
      <c r="G5" s="572" t="s">
        <v>593</v>
      </c>
    </row>
    <row r="6" spans="1:7" ht="18" customHeight="1">
      <c r="A6" s="1030" t="s">
        <v>595</v>
      </c>
      <c r="B6" s="1030"/>
      <c r="C6" s="1030"/>
      <c r="D6" s="570"/>
      <c r="E6" s="570"/>
      <c r="F6" s="571">
        <f>F4-F5</f>
        <v>-4361060</v>
      </c>
      <c r="G6" s="572" t="s">
        <v>593</v>
      </c>
    </row>
    <row r="7" ht="14.25" customHeight="1">
      <c r="A7" s="573"/>
    </row>
    <row r="8" spans="1:7" ht="14.25" customHeight="1">
      <c r="A8" s="1063" t="s">
        <v>596</v>
      </c>
      <c r="B8" s="1063"/>
      <c r="C8" s="1063"/>
      <c r="D8" s="1063"/>
      <c r="E8" s="1063"/>
      <c r="F8" s="1063"/>
      <c r="G8" s="1063"/>
    </row>
    <row r="9" ht="8.25" customHeight="1">
      <c r="G9" s="574"/>
    </row>
    <row r="10" spans="1:7" ht="9.75" customHeight="1">
      <c r="A10" s="1050" t="s">
        <v>398</v>
      </c>
      <c r="B10" s="1054" t="s">
        <v>139</v>
      </c>
      <c r="C10" s="1055"/>
      <c r="D10" s="1055"/>
      <c r="E10" s="1056"/>
      <c r="F10" s="1051" t="s">
        <v>138</v>
      </c>
      <c r="G10" s="1051" t="s">
        <v>597</v>
      </c>
    </row>
    <row r="11" spans="1:7" ht="9.75" customHeight="1">
      <c r="A11" s="1050"/>
      <c r="B11" s="1057"/>
      <c r="C11" s="1058"/>
      <c r="D11" s="1058"/>
      <c r="E11" s="1059"/>
      <c r="F11" s="1052"/>
      <c r="G11" s="1052"/>
    </row>
    <row r="12" spans="1:7" ht="9.75" customHeight="1">
      <c r="A12" s="1050"/>
      <c r="B12" s="1060"/>
      <c r="C12" s="1061"/>
      <c r="D12" s="1061"/>
      <c r="E12" s="1062"/>
      <c r="F12" s="1053"/>
      <c r="G12" s="1053"/>
    </row>
    <row r="13" spans="1:7" s="576" customFormat="1" ht="6.75" customHeight="1">
      <c r="A13" s="575">
        <v>1</v>
      </c>
      <c r="B13" s="1037">
        <v>2</v>
      </c>
      <c r="C13" s="1038"/>
      <c r="D13" s="1038"/>
      <c r="E13" s="1039"/>
      <c r="F13" s="575">
        <v>3</v>
      </c>
      <c r="G13" s="575">
        <v>4</v>
      </c>
    </row>
    <row r="14" spans="1:8" ht="18.75" customHeight="1">
      <c r="A14" s="1031" t="s">
        <v>598</v>
      </c>
      <c r="B14" s="1032"/>
      <c r="C14" s="1032"/>
      <c r="D14" s="1032"/>
      <c r="E14" s="1033"/>
      <c r="F14" s="445"/>
      <c r="G14" s="577">
        <f>SUM(G15:G22)</f>
        <v>5693900</v>
      </c>
      <c r="H14" s="446">
        <f>G14-G22</f>
        <v>5341600</v>
      </c>
    </row>
    <row r="15" spans="1:7" ht="18.75" customHeight="1">
      <c r="A15" s="443" t="s">
        <v>599</v>
      </c>
      <c r="B15" s="1040" t="s">
        <v>600</v>
      </c>
      <c r="C15" s="1041"/>
      <c r="D15" s="1041"/>
      <c r="E15" s="1042"/>
      <c r="F15" s="443" t="s">
        <v>601</v>
      </c>
      <c r="G15" s="444">
        <f>2300000+800000+380000+150000</f>
        <v>3630000</v>
      </c>
    </row>
    <row r="16" spans="1:8" ht="18.75" customHeight="1">
      <c r="A16" s="449" t="s">
        <v>602</v>
      </c>
      <c r="B16" s="1027" t="s">
        <v>603</v>
      </c>
      <c r="C16" s="1028"/>
      <c r="D16" s="1028"/>
      <c r="E16" s="1029"/>
      <c r="F16" s="449" t="s">
        <v>601</v>
      </c>
      <c r="G16" s="450">
        <f>91600</f>
        <v>91600</v>
      </c>
      <c r="H16" s="446"/>
    </row>
    <row r="17" spans="1:8" ht="27" customHeight="1">
      <c r="A17" s="449" t="s">
        <v>604</v>
      </c>
      <c r="B17" s="1034" t="s">
        <v>605</v>
      </c>
      <c r="C17" s="1035"/>
      <c r="D17" s="1035"/>
      <c r="E17" s="1036"/>
      <c r="F17" s="449" t="s">
        <v>606</v>
      </c>
      <c r="G17" s="450">
        <v>1620000</v>
      </c>
      <c r="H17" s="446"/>
    </row>
    <row r="18" spans="1:7" ht="18.75" customHeight="1">
      <c r="A18" s="449" t="s">
        <v>607</v>
      </c>
      <c r="B18" s="1027" t="s">
        <v>608</v>
      </c>
      <c r="C18" s="1028"/>
      <c r="D18" s="1028"/>
      <c r="E18" s="1029"/>
      <c r="F18" s="449" t="s">
        <v>609</v>
      </c>
      <c r="G18" s="450"/>
    </row>
    <row r="19" spans="1:7" ht="18.75" customHeight="1">
      <c r="A19" s="449" t="s">
        <v>610</v>
      </c>
      <c r="B19" s="1027" t="s">
        <v>611</v>
      </c>
      <c r="C19" s="1028"/>
      <c r="D19" s="1028"/>
      <c r="E19" s="1029"/>
      <c r="F19" s="449" t="s">
        <v>612</v>
      </c>
      <c r="G19" s="450"/>
    </row>
    <row r="20" spans="1:7" ht="18.75" customHeight="1">
      <c r="A20" s="449" t="s">
        <v>613</v>
      </c>
      <c r="B20" s="1027" t="s">
        <v>614</v>
      </c>
      <c r="C20" s="1028"/>
      <c r="D20" s="1028"/>
      <c r="E20" s="1029"/>
      <c r="F20" s="449" t="s">
        <v>615</v>
      </c>
      <c r="G20" s="450"/>
    </row>
    <row r="21" spans="1:7" ht="18.75" customHeight="1">
      <c r="A21" s="449" t="s">
        <v>616</v>
      </c>
      <c r="B21" s="1027" t="s">
        <v>617</v>
      </c>
      <c r="C21" s="1028"/>
      <c r="D21" s="1028"/>
      <c r="E21" s="1029"/>
      <c r="F21" s="449" t="s">
        <v>618</v>
      </c>
      <c r="G21" s="450"/>
    </row>
    <row r="22" spans="1:7" ht="18.75" customHeight="1">
      <c r="A22" s="449" t="s">
        <v>619</v>
      </c>
      <c r="B22" s="1043" t="s">
        <v>620</v>
      </c>
      <c r="C22" s="1044"/>
      <c r="D22" s="1044"/>
      <c r="E22" s="1045"/>
      <c r="F22" s="581" t="s">
        <v>621</v>
      </c>
      <c r="G22" s="582">
        <v>352300</v>
      </c>
    </row>
    <row r="23" spans="1:8" ht="18.75" customHeight="1">
      <c r="A23" s="1031" t="s">
        <v>622</v>
      </c>
      <c r="B23" s="1032"/>
      <c r="C23" s="1032"/>
      <c r="D23" s="1032"/>
      <c r="E23" s="1033"/>
      <c r="F23" s="445"/>
      <c r="G23" s="577">
        <f>SUM(G24:G30)</f>
        <v>1332840</v>
      </c>
      <c r="H23" s="446">
        <f>G23-G26</f>
        <v>1332840</v>
      </c>
    </row>
    <row r="24" spans="1:7" ht="18.75" customHeight="1">
      <c r="A24" s="443" t="s">
        <v>599</v>
      </c>
      <c r="B24" s="1040" t="s">
        <v>623</v>
      </c>
      <c r="C24" s="1041"/>
      <c r="D24" s="1041"/>
      <c r="E24" s="1042"/>
      <c r="F24" s="443" t="s">
        <v>624</v>
      </c>
      <c r="G24" s="444">
        <f>133200+150000+500000</f>
        <v>783200</v>
      </c>
    </row>
    <row r="25" spans="1:8" ht="18.75" customHeight="1">
      <c r="A25" s="449" t="s">
        <v>602</v>
      </c>
      <c r="B25" s="1027" t="s">
        <v>625</v>
      </c>
      <c r="C25" s="1028"/>
      <c r="D25" s="1028"/>
      <c r="E25" s="1029"/>
      <c r="F25" s="449" t="s">
        <v>624</v>
      </c>
      <c r="G25" s="450">
        <f>34160+36640+180440+48400</f>
        <v>299640</v>
      </c>
      <c r="H25" s="446"/>
    </row>
    <row r="26" spans="1:8" ht="29.25" customHeight="1">
      <c r="A26" s="449" t="s">
        <v>604</v>
      </c>
      <c r="B26" s="1046" t="s">
        <v>626</v>
      </c>
      <c r="C26" s="1047"/>
      <c r="D26" s="1047"/>
      <c r="E26" s="1048"/>
      <c r="F26" s="449" t="s">
        <v>627</v>
      </c>
      <c r="G26" s="450"/>
      <c r="H26" s="446"/>
    </row>
    <row r="27" spans="1:7" ht="18.75" customHeight="1">
      <c r="A27" s="449" t="s">
        <v>607</v>
      </c>
      <c r="B27" s="1027" t="s">
        <v>628</v>
      </c>
      <c r="C27" s="1028"/>
      <c r="D27" s="1028"/>
      <c r="E27" s="1029"/>
      <c r="F27" s="449" t="s">
        <v>629</v>
      </c>
      <c r="G27" s="450"/>
    </row>
    <row r="28" spans="1:7" ht="18.75" customHeight="1">
      <c r="A28" s="449" t="s">
        <v>610</v>
      </c>
      <c r="B28" s="1027" t="s">
        <v>630</v>
      </c>
      <c r="C28" s="1028"/>
      <c r="D28" s="1028"/>
      <c r="E28" s="1029"/>
      <c r="F28" s="449" t="s">
        <v>631</v>
      </c>
      <c r="G28" s="450"/>
    </row>
    <row r="29" spans="1:7" ht="18.75" customHeight="1">
      <c r="A29" s="449" t="s">
        <v>613</v>
      </c>
      <c r="B29" s="578" t="s">
        <v>632</v>
      </c>
      <c r="C29" s="579"/>
      <c r="D29" s="579"/>
      <c r="E29" s="580"/>
      <c r="F29" s="449" t="s">
        <v>633</v>
      </c>
      <c r="G29" s="450">
        <v>250000</v>
      </c>
    </row>
    <row r="30" spans="1:7" ht="18.75" customHeight="1">
      <c r="A30" s="581" t="s">
        <v>616</v>
      </c>
      <c r="B30" s="1043" t="s">
        <v>634</v>
      </c>
      <c r="C30" s="1044"/>
      <c r="D30" s="1044"/>
      <c r="E30" s="1045"/>
      <c r="F30" s="581" t="s">
        <v>635</v>
      </c>
      <c r="G30" s="582"/>
    </row>
    <row r="31" spans="1:7" ht="7.5" customHeight="1">
      <c r="A31" s="583"/>
      <c r="B31" s="584"/>
      <c r="C31" s="584"/>
      <c r="D31" s="584"/>
      <c r="E31" s="584"/>
      <c r="F31" s="584"/>
      <c r="G31" s="584"/>
    </row>
    <row r="32" spans="1:9" ht="18.75" customHeight="1">
      <c r="A32" s="585"/>
      <c r="B32" s="586"/>
      <c r="C32" s="586"/>
      <c r="D32" s="586"/>
      <c r="E32" s="586"/>
      <c r="F32" s="586"/>
      <c r="G32" s="586"/>
      <c r="H32" s="587"/>
      <c r="I32" s="587"/>
    </row>
    <row r="33" spans="1:8" ht="18" customHeight="1">
      <c r="A33" s="442" t="s">
        <v>636</v>
      </c>
      <c r="B33" s="448"/>
      <c r="C33" s="588">
        <f>F4</f>
        <v>17607513.33</v>
      </c>
      <c r="D33" s="589"/>
      <c r="E33" s="442" t="s">
        <v>637</v>
      </c>
      <c r="G33" s="590">
        <f>F5</f>
        <v>21968573.33</v>
      </c>
      <c r="H33" s="447"/>
    </row>
    <row r="34" spans="1:7" ht="18" customHeight="1">
      <c r="A34" s="591" t="s">
        <v>638</v>
      </c>
      <c r="B34" s="591"/>
      <c r="C34" s="592">
        <f>G14</f>
        <v>5693900</v>
      </c>
      <c r="D34" s="593"/>
      <c r="E34" s="591" t="s">
        <v>639</v>
      </c>
      <c r="F34" s="591"/>
      <c r="G34" s="594">
        <f>G23</f>
        <v>1332840</v>
      </c>
    </row>
    <row r="35" spans="1:8" ht="18" customHeight="1">
      <c r="A35" s="442" t="s">
        <v>640</v>
      </c>
      <c r="C35" s="595">
        <f>C33+C34</f>
        <v>23301413.33</v>
      </c>
      <c r="D35" s="596"/>
      <c r="E35" s="442" t="s">
        <v>640</v>
      </c>
      <c r="G35" s="590">
        <f>G33+G34</f>
        <v>23301413.33</v>
      </c>
      <c r="H35" s="447">
        <f>C35-G35</f>
        <v>0</v>
      </c>
    </row>
  </sheetData>
  <mergeCells count="27">
    <mergeCell ref="A1:G1"/>
    <mergeCell ref="A10:A12"/>
    <mergeCell ref="F10:F12"/>
    <mergeCell ref="G10:G12"/>
    <mergeCell ref="A4:B4"/>
    <mergeCell ref="A5:B5"/>
    <mergeCell ref="B10:E12"/>
    <mergeCell ref="A8:G8"/>
    <mergeCell ref="A2:G2"/>
    <mergeCell ref="B22:E22"/>
    <mergeCell ref="B19:E19"/>
    <mergeCell ref="B30:E30"/>
    <mergeCell ref="A23:E23"/>
    <mergeCell ref="B24:E24"/>
    <mergeCell ref="B25:E25"/>
    <mergeCell ref="B26:E26"/>
    <mergeCell ref="B27:E27"/>
    <mergeCell ref="B28:E28"/>
    <mergeCell ref="B21:E21"/>
    <mergeCell ref="B20:E20"/>
    <mergeCell ref="A6:C6"/>
    <mergeCell ref="A14:E14"/>
    <mergeCell ref="B17:E17"/>
    <mergeCell ref="B16:E16"/>
    <mergeCell ref="B13:E13"/>
    <mergeCell ref="B18:E18"/>
    <mergeCell ref="B15:E15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Miłkowice Nr LV/297/2010
z dnia 5 października 2010r.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1:L271"/>
  <sheetViews>
    <sheetView zoomScale="75" zoomScaleNormal="75" workbookViewId="0" topLeftCell="A1">
      <pane xSplit="10" ySplit="6" topLeftCell="K235" activePane="bottomRight" state="frozen"/>
      <selection pane="topLeft" activeCell="A1" sqref="A1"/>
      <selection pane="topRight" activeCell="K1" sqref="K1"/>
      <selection pane="bottomLeft" activeCell="A7" sqref="A7"/>
      <selection pane="bottomRight" activeCell="F266" sqref="F266"/>
    </sheetView>
  </sheetViews>
  <sheetFormatPr defaultColWidth="9.00390625" defaultRowHeight="18.75" customHeight="1"/>
  <cols>
    <col min="1" max="1" width="18.875" style="698" customWidth="1"/>
    <col min="2" max="2" width="54.25390625" style="698" customWidth="1"/>
    <col min="3" max="3" width="13.375" style="698" customWidth="1"/>
    <col min="4" max="4" width="11.00390625" style="698" customWidth="1"/>
    <col min="5" max="5" width="24.00390625" style="699" customWidth="1"/>
    <col min="6" max="6" width="14.625" style="698" bestFit="1" customWidth="1"/>
    <col min="7" max="7" width="12.75390625" style="698" customWidth="1"/>
    <col min="8" max="8" width="12.25390625" style="698" customWidth="1"/>
    <col min="9" max="9" width="11.875" style="698" bestFit="1" customWidth="1"/>
    <col min="10" max="10" width="11.375" style="698" hidden="1" customWidth="1"/>
    <col min="11" max="11" width="4.125" style="698" customWidth="1"/>
    <col min="12" max="16384" width="6.75390625" style="698" customWidth="1"/>
  </cols>
  <sheetData>
    <row r="1" spans="1:11" s="633" customFormat="1" ht="18" customHeight="1">
      <c r="A1" s="1117" t="s">
        <v>654</v>
      </c>
      <c r="B1" s="1117"/>
      <c r="C1" s="1117"/>
      <c r="D1" s="1117"/>
      <c r="E1" s="1117"/>
      <c r="F1" s="1117"/>
      <c r="G1" s="1117"/>
      <c r="H1" s="1117"/>
      <c r="I1" s="1117"/>
      <c r="J1" s="631"/>
      <c r="K1" s="632"/>
    </row>
    <row r="2" spans="1:11" s="633" customFormat="1" ht="15.75" customHeight="1" hidden="1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2"/>
    </row>
    <row r="3" spans="2:11" s="634" customFormat="1" ht="12" customHeight="1" thickBot="1">
      <c r="B3" s="635"/>
      <c r="C3" s="636"/>
      <c r="E3" s="635"/>
      <c r="I3" s="636" t="s">
        <v>399</v>
      </c>
      <c r="K3" s="637"/>
    </row>
    <row r="4" spans="1:11" s="639" customFormat="1" ht="14.25" customHeight="1">
      <c r="A4" s="1108" t="s">
        <v>655</v>
      </c>
      <c r="B4" s="1078" t="s">
        <v>403</v>
      </c>
      <c r="C4" s="1087" t="s">
        <v>656</v>
      </c>
      <c r="D4" s="1078" t="s">
        <v>490</v>
      </c>
      <c r="E4" s="1081" t="s">
        <v>657</v>
      </c>
      <c r="F4" s="1082"/>
      <c r="G4" s="1090" t="s">
        <v>658</v>
      </c>
      <c r="H4" s="1091"/>
      <c r="I4" s="1092"/>
      <c r="J4" s="638"/>
      <c r="K4" s="637"/>
    </row>
    <row r="5" spans="1:11" s="639" customFormat="1" ht="14.25" customHeight="1">
      <c r="A5" s="1109"/>
      <c r="B5" s="1079"/>
      <c r="C5" s="1088"/>
      <c r="D5" s="1079"/>
      <c r="E5" s="1083"/>
      <c r="F5" s="1084"/>
      <c r="G5" s="1093"/>
      <c r="H5" s="1094"/>
      <c r="I5" s="1095"/>
      <c r="J5" s="640"/>
      <c r="K5" s="637"/>
    </row>
    <row r="6" spans="1:11" s="639" customFormat="1" ht="17.25" customHeight="1">
      <c r="A6" s="1109"/>
      <c r="B6" s="1079"/>
      <c r="C6" s="1088"/>
      <c r="D6" s="1079"/>
      <c r="E6" s="1083"/>
      <c r="F6" s="1084"/>
      <c r="G6" s="1096" t="s">
        <v>126</v>
      </c>
      <c r="H6" s="1096" t="s">
        <v>127</v>
      </c>
      <c r="I6" s="1098" t="s">
        <v>128</v>
      </c>
      <c r="J6" s="641" t="s">
        <v>414</v>
      </c>
      <c r="K6" s="637"/>
    </row>
    <row r="7" spans="1:11" s="639" customFormat="1" ht="9" customHeight="1" thickBot="1">
      <c r="A7" s="1110"/>
      <c r="B7" s="1080"/>
      <c r="C7" s="1089"/>
      <c r="D7" s="1080"/>
      <c r="E7" s="1085"/>
      <c r="F7" s="1086"/>
      <c r="G7" s="1097"/>
      <c r="H7" s="1097"/>
      <c r="I7" s="1099"/>
      <c r="J7" s="642"/>
      <c r="K7" s="637"/>
    </row>
    <row r="8" spans="1:11" s="648" customFormat="1" ht="9" customHeight="1">
      <c r="A8" s="643">
        <v>1</v>
      </c>
      <c r="B8" s="643">
        <v>2</v>
      </c>
      <c r="C8" s="644">
        <v>3</v>
      </c>
      <c r="D8" s="643">
        <v>4</v>
      </c>
      <c r="E8" s="1077">
        <v>5</v>
      </c>
      <c r="F8" s="1077"/>
      <c r="G8" s="645">
        <v>6</v>
      </c>
      <c r="H8" s="645">
        <v>7</v>
      </c>
      <c r="I8" s="645">
        <v>8</v>
      </c>
      <c r="J8" s="646">
        <v>10</v>
      </c>
      <c r="K8" s="647"/>
    </row>
    <row r="9" spans="1:11" s="653" customFormat="1" ht="15.75" customHeight="1">
      <c r="A9" s="1111" t="s">
        <v>161</v>
      </c>
      <c r="B9" s="1068" t="s">
        <v>659</v>
      </c>
      <c r="C9" s="1065" t="s">
        <v>660</v>
      </c>
      <c r="D9" s="1102" t="s">
        <v>419</v>
      </c>
      <c r="E9" s="649" t="s">
        <v>661</v>
      </c>
      <c r="F9" s="650">
        <f>SUM(F10:F13)</f>
        <v>4656600</v>
      </c>
      <c r="G9" s="650">
        <f>SUM(G10:G13)</f>
        <v>4598300</v>
      </c>
      <c r="H9" s="651">
        <f>SUM(H10:H13)</f>
        <v>0</v>
      </c>
      <c r="I9" s="651">
        <f>SUM(I10:I13)</f>
        <v>0</v>
      </c>
      <c r="J9" s="650"/>
      <c r="K9" s="652"/>
    </row>
    <row r="10" spans="1:11" s="653" customFormat="1" ht="15" customHeight="1">
      <c r="A10" s="1112"/>
      <c r="B10" s="1069"/>
      <c r="C10" s="1066"/>
      <c r="D10" s="1103"/>
      <c r="E10" s="655" t="s">
        <v>662</v>
      </c>
      <c r="F10" s="656">
        <f>G10</f>
        <v>1915000</v>
      </c>
      <c r="G10" s="657">
        <v>1915000</v>
      </c>
      <c r="H10" s="658"/>
      <c r="I10" s="658"/>
      <c r="J10" s="650"/>
      <c r="K10" s="652"/>
    </row>
    <row r="11" spans="1:11" s="653" customFormat="1" ht="15" customHeight="1">
      <c r="A11" s="1112"/>
      <c r="B11" s="1069"/>
      <c r="C11" s="1066"/>
      <c r="D11" s="1103"/>
      <c r="E11" s="655" t="s">
        <v>663</v>
      </c>
      <c r="F11" s="656">
        <f>G11+4656600-4598300</f>
        <v>65600</v>
      </c>
      <c r="G11" s="657">
        <v>7300</v>
      </c>
      <c r="H11" s="658"/>
      <c r="I11" s="658"/>
      <c r="J11" s="650"/>
      <c r="K11" s="652"/>
    </row>
    <row r="12" spans="1:11" s="653" customFormat="1" ht="15" customHeight="1">
      <c r="A12" s="1112"/>
      <c r="B12" s="1069"/>
      <c r="C12" s="1066"/>
      <c r="D12" s="1103"/>
      <c r="E12" s="655" t="s">
        <v>664</v>
      </c>
      <c r="F12" s="656">
        <f>G12</f>
        <v>2100000</v>
      </c>
      <c r="G12" s="657">
        <v>2100000</v>
      </c>
      <c r="H12" s="658"/>
      <c r="I12" s="658"/>
      <c r="J12" s="650"/>
      <c r="K12" s="652"/>
    </row>
    <row r="13" spans="1:11" s="653" customFormat="1" ht="15" customHeight="1">
      <c r="A13" s="1112"/>
      <c r="B13" s="1070"/>
      <c r="C13" s="1067"/>
      <c r="D13" s="1104"/>
      <c r="E13" s="659" t="s">
        <v>665</v>
      </c>
      <c r="F13" s="660">
        <f>G13</f>
        <v>576000</v>
      </c>
      <c r="G13" s="661">
        <v>576000</v>
      </c>
      <c r="H13" s="662"/>
      <c r="I13" s="662"/>
      <c r="J13" s="650"/>
      <c r="K13" s="652"/>
    </row>
    <row r="14" spans="1:11" s="653" customFormat="1" ht="15" customHeight="1">
      <c r="A14" s="1112"/>
      <c r="B14" s="1068" t="s">
        <v>666</v>
      </c>
      <c r="C14" s="1065" t="s">
        <v>660</v>
      </c>
      <c r="D14" s="1102" t="s">
        <v>129</v>
      </c>
      <c r="E14" s="649" t="s">
        <v>661</v>
      </c>
      <c r="F14" s="650">
        <v>3800000</v>
      </c>
      <c r="G14" s="650">
        <v>0</v>
      </c>
      <c r="H14" s="651">
        <v>1900000</v>
      </c>
      <c r="I14" s="651">
        <f>SUM(I15:I18)</f>
        <v>1900000</v>
      </c>
      <c r="J14" s="650"/>
      <c r="K14" s="652"/>
    </row>
    <row r="15" spans="1:11" s="653" customFormat="1" ht="15" customHeight="1">
      <c r="A15" s="1112"/>
      <c r="B15" s="1069"/>
      <c r="C15" s="1066"/>
      <c r="D15" s="1103"/>
      <c r="E15" s="655" t="s">
        <v>662</v>
      </c>
      <c r="F15" s="656">
        <v>2280000</v>
      </c>
      <c r="G15" s="657"/>
      <c r="H15" s="658">
        <v>1140000</v>
      </c>
      <c r="I15" s="658">
        <v>1140000</v>
      </c>
      <c r="J15" s="650"/>
      <c r="K15" s="652"/>
    </row>
    <row r="16" spans="1:11" s="653" customFormat="1" ht="15" customHeight="1">
      <c r="A16" s="1112"/>
      <c r="B16" s="1069"/>
      <c r="C16" s="1066"/>
      <c r="D16" s="1103"/>
      <c r="E16" s="655" t="s">
        <v>663</v>
      </c>
      <c r="F16" s="656">
        <v>220000</v>
      </c>
      <c r="G16" s="657"/>
      <c r="H16" s="658">
        <v>110000</v>
      </c>
      <c r="I16" s="658">
        <v>110000</v>
      </c>
      <c r="J16" s="650"/>
      <c r="K16" s="652"/>
    </row>
    <row r="17" spans="1:11" s="653" customFormat="1" ht="15" customHeight="1">
      <c r="A17" s="1112"/>
      <c r="B17" s="1069"/>
      <c r="C17" s="1066"/>
      <c r="D17" s="1103"/>
      <c r="E17" s="655" t="s">
        <v>664</v>
      </c>
      <c r="F17" s="656">
        <v>1300000</v>
      </c>
      <c r="G17" s="657"/>
      <c r="H17" s="658">
        <v>650000</v>
      </c>
      <c r="I17" s="658">
        <v>650000</v>
      </c>
      <c r="J17" s="650"/>
      <c r="K17" s="652"/>
    </row>
    <row r="18" spans="1:11" s="653" customFormat="1" ht="15" customHeight="1">
      <c r="A18" s="1112"/>
      <c r="B18" s="1070"/>
      <c r="C18" s="1067"/>
      <c r="D18" s="1104"/>
      <c r="E18" s="659" t="s">
        <v>665</v>
      </c>
      <c r="F18" s="660">
        <v>0</v>
      </c>
      <c r="G18" s="661"/>
      <c r="H18" s="662"/>
      <c r="I18" s="662"/>
      <c r="J18" s="650"/>
      <c r="K18" s="652"/>
    </row>
    <row r="19" spans="1:11" s="653" customFormat="1" ht="21" customHeight="1">
      <c r="A19" s="1112"/>
      <c r="B19" s="1069" t="s">
        <v>430</v>
      </c>
      <c r="C19" s="1065" t="s">
        <v>660</v>
      </c>
      <c r="D19" s="1103" t="s">
        <v>130</v>
      </c>
      <c r="E19" s="649" t="s">
        <v>661</v>
      </c>
      <c r="F19" s="663">
        <v>5124120</v>
      </c>
      <c r="G19" s="651">
        <f>SUM(G20:G23)</f>
        <v>117120</v>
      </c>
      <c r="H19" s="651">
        <v>0</v>
      </c>
      <c r="I19" s="651">
        <f>SUM(I20:I23)</f>
        <v>2500000</v>
      </c>
      <c r="J19" s="650"/>
      <c r="K19" s="652"/>
    </row>
    <row r="20" spans="1:11" s="653" customFormat="1" ht="15" customHeight="1">
      <c r="A20" s="1112"/>
      <c r="B20" s="1069"/>
      <c r="C20" s="1066"/>
      <c r="D20" s="1103"/>
      <c r="E20" s="655" t="s">
        <v>662</v>
      </c>
      <c r="F20" s="657">
        <v>3076000</v>
      </c>
      <c r="G20" s="658"/>
      <c r="H20" s="658"/>
      <c r="I20" s="658">
        <v>1538000</v>
      </c>
      <c r="J20" s="650"/>
      <c r="K20" s="652"/>
    </row>
    <row r="21" spans="1:11" s="653" customFormat="1" ht="15" customHeight="1">
      <c r="A21" s="1112"/>
      <c r="B21" s="1069"/>
      <c r="C21" s="1066"/>
      <c r="D21" s="1103"/>
      <c r="E21" s="655" t="s">
        <v>663</v>
      </c>
      <c r="F21" s="657">
        <v>224120</v>
      </c>
      <c r="G21" s="658">
        <v>17120</v>
      </c>
      <c r="H21" s="658"/>
      <c r="I21" s="658">
        <v>100000</v>
      </c>
      <c r="J21" s="650"/>
      <c r="K21" s="652"/>
    </row>
    <row r="22" spans="1:11" s="653" customFormat="1" ht="15" customHeight="1">
      <c r="A22" s="1112"/>
      <c r="B22" s="1069"/>
      <c r="C22" s="1066"/>
      <c r="D22" s="1103"/>
      <c r="E22" s="655" t="s">
        <v>664</v>
      </c>
      <c r="F22" s="657">
        <v>1824000</v>
      </c>
      <c r="G22" s="658">
        <v>100000</v>
      </c>
      <c r="H22" s="658"/>
      <c r="I22" s="658">
        <v>862000</v>
      </c>
      <c r="J22" s="650"/>
      <c r="K22" s="652"/>
    </row>
    <row r="23" spans="1:11" s="653" customFormat="1" ht="15" customHeight="1">
      <c r="A23" s="1112"/>
      <c r="B23" s="1070"/>
      <c r="C23" s="1067"/>
      <c r="D23" s="1104"/>
      <c r="E23" s="659" t="s">
        <v>665</v>
      </c>
      <c r="F23" s="661">
        <f>G23+H23+I23</f>
        <v>0</v>
      </c>
      <c r="G23" s="662"/>
      <c r="H23" s="662"/>
      <c r="I23" s="662"/>
      <c r="J23" s="650"/>
      <c r="K23" s="652"/>
    </row>
    <row r="24" spans="1:11" s="653" customFormat="1" ht="20.25" customHeight="1">
      <c r="A24" s="1112"/>
      <c r="B24" s="1068" t="s">
        <v>428</v>
      </c>
      <c r="C24" s="1066" t="s">
        <v>660</v>
      </c>
      <c r="D24" s="1102" t="s">
        <v>422</v>
      </c>
      <c r="E24" s="649" t="s">
        <v>661</v>
      </c>
      <c r="F24" s="663">
        <f>SUM(F25:F28)</f>
        <v>341099</v>
      </c>
      <c r="G24" s="651">
        <f>SUM(G25:G28)</f>
        <v>341087</v>
      </c>
      <c r="H24" s="651">
        <f>SUM(H25:H28)</f>
        <v>0</v>
      </c>
      <c r="I24" s="651">
        <f>SUM(I25:I28)</f>
        <v>0</v>
      </c>
      <c r="J24" s="650"/>
      <c r="K24" s="652"/>
    </row>
    <row r="25" spans="1:11" s="653" customFormat="1" ht="9.75" customHeight="1">
      <c r="A25" s="1112"/>
      <c r="B25" s="1069"/>
      <c r="C25" s="1066"/>
      <c r="D25" s="1103"/>
      <c r="E25" s="664" t="s">
        <v>662</v>
      </c>
      <c r="F25" s="657">
        <f>G25+H25+I25</f>
        <v>0</v>
      </c>
      <c r="G25" s="658"/>
      <c r="H25" s="658"/>
      <c r="I25" s="658"/>
      <c r="J25" s="650"/>
      <c r="K25" s="652"/>
    </row>
    <row r="26" spans="1:11" s="653" customFormat="1" ht="15" customHeight="1">
      <c r="A26" s="1112"/>
      <c r="B26" s="1069"/>
      <c r="C26" s="1066"/>
      <c r="D26" s="1103"/>
      <c r="E26" s="664" t="s">
        <v>663</v>
      </c>
      <c r="F26" s="657">
        <f>G26+12</f>
        <v>32099</v>
      </c>
      <c r="G26" s="658">
        <v>32087</v>
      </c>
      <c r="H26" s="658"/>
      <c r="I26" s="658"/>
      <c r="J26" s="650"/>
      <c r="K26" s="652"/>
    </row>
    <row r="27" spans="1:11" s="653" customFormat="1" ht="15" customHeight="1">
      <c r="A27" s="1112"/>
      <c r="B27" s="1069"/>
      <c r="C27" s="1066"/>
      <c r="D27" s="1103"/>
      <c r="E27" s="664" t="s">
        <v>664</v>
      </c>
      <c r="F27" s="657">
        <f>G27</f>
        <v>191600</v>
      </c>
      <c r="G27" s="658">
        <v>191600</v>
      </c>
      <c r="H27" s="658"/>
      <c r="I27" s="658"/>
      <c r="J27" s="650"/>
      <c r="K27" s="652"/>
    </row>
    <row r="28" spans="1:11" s="653" customFormat="1" ht="15" customHeight="1">
      <c r="A28" s="1112"/>
      <c r="B28" s="1070"/>
      <c r="C28" s="1066"/>
      <c r="D28" s="1104"/>
      <c r="E28" s="664" t="s">
        <v>665</v>
      </c>
      <c r="F28" s="657">
        <f>G28</f>
        <v>117400</v>
      </c>
      <c r="G28" s="662">
        <v>117400</v>
      </c>
      <c r="H28" s="662"/>
      <c r="I28" s="662"/>
      <c r="J28" s="650"/>
      <c r="K28" s="652"/>
    </row>
    <row r="29" spans="1:11" s="653" customFormat="1" ht="21" customHeight="1">
      <c r="A29" s="1112"/>
      <c r="B29" s="1069" t="s">
        <v>25</v>
      </c>
      <c r="C29" s="1065" t="s">
        <v>660</v>
      </c>
      <c r="D29" s="1102" t="s">
        <v>131</v>
      </c>
      <c r="E29" s="649" t="s">
        <v>661</v>
      </c>
      <c r="F29" s="663">
        <v>3100000</v>
      </c>
      <c r="G29" s="651">
        <f>SUM(G30:G33)</f>
        <v>0</v>
      </c>
      <c r="H29" s="665">
        <f>SUM(H30:H33)</f>
        <v>100000</v>
      </c>
      <c r="I29" s="651">
        <f>SUM(I30:I33)</f>
        <v>1500000</v>
      </c>
      <c r="J29" s="650"/>
      <c r="K29" s="652"/>
    </row>
    <row r="30" spans="1:11" s="653" customFormat="1" ht="15" customHeight="1">
      <c r="A30" s="1112"/>
      <c r="B30" s="1069"/>
      <c r="C30" s="1066"/>
      <c r="D30" s="1103"/>
      <c r="E30" s="655" t="s">
        <v>662</v>
      </c>
      <c r="F30" s="657">
        <v>1860000</v>
      </c>
      <c r="G30" s="658"/>
      <c r="H30" s="657"/>
      <c r="I30" s="658">
        <v>930000</v>
      </c>
      <c r="J30" s="650"/>
      <c r="K30" s="652"/>
    </row>
    <row r="31" spans="1:11" s="653" customFormat="1" ht="15" customHeight="1">
      <c r="A31" s="1112"/>
      <c r="B31" s="1069"/>
      <c r="C31" s="1066"/>
      <c r="D31" s="1103"/>
      <c r="E31" s="655" t="s">
        <v>663</v>
      </c>
      <c r="F31" s="657">
        <v>250000</v>
      </c>
      <c r="G31" s="658"/>
      <c r="H31" s="657">
        <v>100000</v>
      </c>
      <c r="I31" s="658">
        <v>75000</v>
      </c>
      <c r="J31" s="650"/>
      <c r="K31" s="652"/>
    </row>
    <row r="32" spans="1:11" s="653" customFormat="1" ht="15" customHeight="1">
      <c r="A32" s="1112"/>
      <c r="B32" s="1069"/>
      <c r="C32" s="1066"/>
      <c r="D32" s="1103"/>
      <c r="E32" s="655" t="s">
        <v>664</v>
      </c>
      <c r="F32" s="657">
        <v>990000</v>
      </c>
      <c r="G32" s="658"/>
      <c r="H32" s="657"/>
      <c r="I32" s="658">
        <v>495000</v>
      </c>
      <c r="J32" s="650"/>
      <c r="K32" s="652"/>
    </row>
    <row r="33" spans="1:11" s="653" customFormat="1" ht="12.75" customHeight="1">
      <c r="A33" s="1112"/>
      <c r="B33" s="1070"/>
      <c r="C33" s="1067"/>
      <c r="D33" s="1104"/>
      <c r="E33" s="659" t="s">
        <v>665</v>
      </c>
      <c r="F33" s="661">
        <f>G33+H33+I33</f>
        <v>0</v>
      </c>
      <c r="G33" s="662"/>
      <c r="H33" s="661"/>
      <c r="I33" s="662"/>
      <c r="J33" s="666"/>
      <c r="K33" s="652"/>
    </row>
    <row r="34" spans="1:11" s="653" customFormat="1" ht="21" customHeight="1">
      <c r="A34" s="1112"/>
      <c r="B34" s="1069" t="s">
        <v>667</v>
      </c>
      <c r="C34" s="1065" t="s">
        <v>660</v>
      </c>
      <c r="D34" s="1102">
        <v>2010</v>
      </c>
      <c r="E34" s="649" t="s">
        <v>661</v>
      </c>
      <c r="F34" s="663">
        <f>SUM(F35:F38)</f>
        <v>228600</v>
      </c>
      <c r="G34" s="651">
        <f>SUM(G35:G38)</f>
        <v>228600</v>
      </c>
      <c r="H34" s="665">
        <f>SUM(H35:H38)</f>
        <v>0</v>
      </c>
      <c r="I34" s="651">
        <v>0</v>
      </c>
      <c r="J34" s="650"/>
      <c r="K34" s="652"/>
    </row>
    <row r="35" spans="1:11" s="653" customFormat="1" ht="12.75" customHeight="1">
      <c r="A35" s="1112"/>
      <c r="B35" s="1069"/>
      <c r="C35" s="1066"/>
      <c r="D35" s="1103"/>
      <c r="E35" s="655" t="s">
        <v>662</v>
      </c>
      <c r="F35" s="657">
        <f>G35</f>
        <v>0</v>
      </c>
      <c r="G35" s="658"/>
      <c r="H35" s="657"/>
      <c r="I35" s="658"/>
      <c r="J35" s="650"/>
      <c r="K35" s="652"/>
    </row>
    <row r="36" spans="1:11" s="653" customFormat="1" ht="12.75" customHeight="1">
      <c r="A36" s="1112"/>
      <c r="B36" s="1069"/>
      <c r="C36" s="1066"/>
      <c r="D36" s="1103"/>
      <c r="E36" s="655" t="s">
        <v>663</v>
      </c>
      <c r="F36" s="657">
        <f>G36</f>
        <v>0</v>
      </c>
      <c r="G36" s="658"/>
      <c r="H36" s="657"/>
      <c r="I36" s="658"/>
      <c r="J36" s="650"/>
      <c r="K36" s="652"/>
    </row>
    <row r="37" spans="1:11" s="653" customFormat="1" ht="15" customHeight="1">
      <c r="A37" s="1112"/>
      <c r="B37" s="1069"/>
      <c r="C37" s="1066"/>
      <c r="D37" s="1103"/>
      <c r="E37" s="655" t="s">
        <v>664</v>
      </c>
      <c r="F37" s="657">
        <f>G37</f>
        <v>228600</v>
      </c>
      <c r="G37" s="658">
        <f>230000-1400</f>
        <v>228600</v>
      </c>
      <c r="H37" s="657"/>
      <c r="I37" s="658"/>
      <c r="J37" s="650"/>
      <c r="K37" s="652"/>
    </row>
    <row r="38" spans="1:11" s="653" customFormat="1" ht="12.75" customHeight="1">
      <c r="A38" s="1112"/>
      <c r="B38" s="1070"/>
      <c r="C38" s="1067"/>
      <c r="D38" s="1104"/>
      <c r="E38" s="659" t="s">
        <v>665</v>
      </c>
      <c r="F38" s="661">
        <f>G38+H38+I38</f>
        <v>0</v>
      </c>
      <c r="G38" s="662"/>
      <c r="H38" s="661"/>
      <c r="I38" s="662"/>
      <c r="J38" s="666"/>
      <c r="K38" s="652"/>
    </row>
    <row r="39" spans="1:11" s="653" customFormat="1" ht="15" customHeight="1" hidden="1">
      <c r="A39" s="1112"/>
      <c r="B39" s="1068" t="s">
        <v>668</v>
      </c>
      <c r="C39" s="1065" t="s">
        <v>660</v>
      </c>
      <c r="D39" s="1102">
        <v>2011</v>
      </c>
      <c r="E39" s="649" t="s">
        <v>661</v>
      </c>
      <c r="F39" s="663">
        <v>0</v>
      </c>
      <c r="G39" s="651">
        <f>SUM(G40:G43)</f>
        <v>0</v>
      </c>
      <c r="H39" s="665">
        <f>SUM(H40:H43)</f>
        <v>0</v>
      </c>
      <c r="I39" s="651">
        <v>0</v>
      </c>
      <c r="J39" s="657"/>
      <c r="K39" s="652"/>
    </row>
    <row r="40" spans="1:11" s="653" customFormat="1" ht="15" customHeight="1" hidden="1">
      <c r="A40" s="1112"/>
      <c r="B40" s="1069"/>
      <c r="C40" s="1066"/>
      <c r="D40" s="1103"/>
      <c r="E40" s="655" t="s">
        <v>662</v>
      </c>
      <c r="F40" s="657">
        <f>G40+H40+I40</f>
        <v>0</v>
      </c>
      <c r="G40" s="658"/>
      <c r="H40" s="657"/>
      <c r="I40" s="658">
        <v>0</v>
      </c>
      <c r="J40" s="657"/>
      <c r="K40" s="652"/>
    </row>
    <row r="41" spans="1:11" s="653" customFormat="1" ht="15" customHeight="1" hidden="1">
      <c r="A41" s="1112"/>
      <c r="B41" s="1069"/>
      <c r="C41" s="1066"/>
      <c r="D41" s="1103"/>
      <c r="E41" s="655" t="s">
        <v>663</v>
      </c>
      <c r="F41" s="657">
        <v>0</v>
      </c>
      <c r="G41" s="658"/>
      <c r="H41" s="657"/>
      <c r="I41" s="658">
        <v>0</v>
      </c>
      <c r="J41" s="657"/>
      <c r="K41" s="652"/>
    </row>
    <row r="42" spans="1:11" s="653" customFormat="1" ht="15" customHeight="1" hidden="1">
      <c r="A42" s="1112"/>
      <c r="B42" s="1069"/>
      <c r="C42" s="1066"/>
      <c r="D42" s="1103"/>
      <c r="E42" s="655" t="s">
        <v>664</v>
      </c>
      <c r="F42" s="657">
        <v>0</v>
      </c>
      <c r="G42" s="658"/>
      <c r="H42" s="657"/>
      <c r="I42" s="658">
        <v>0</v>
      </c>
      <c r="J42" s="657"/>
      <c r="K42" s="652"/>
    </row>
    <row r="43" spans="1:12" s="633" customFormat="1" ht="15.75" customHeight="1" hidden="1">
      <c r="A43" s="1112"/>
      <c r="B43" s="1070"/>
      <c r="C43" s="1067"/>
      <c r="D43" s="1104"/>
      <c r="E43" s="659" t="s">
        <v>665</v>
      </c>
      <c r="F43" s="661">
        <v>0</v>
      </c>
      <c r="G43" s="662"/>
      <c r="H43" s="661"/>
      <c r="I43" s="662">
        <v>0</v>
      </c>
      <c r="J43" s="667"/>
      <c r="K43" s="668"/>
      <c r="L43" s="669"/>
    </row>
    <row r="44" spans="1:11" s="669" customFormat="1" ht="15.75" customHeight="1" hidden="1">
      <c r="A44" s="1112"/>
      <c r="B44" s="670"/>
      <c r="C44" s="671"/>
      <c r="D44" s="672"/>
      <c r="E44" s="664"/>
      <c r="F44" s="657"/>
      <c r="G44" s="657"/>
      <c r="H44" s="657"/>
      <c r="I44" s="656"/>
      <c r="J44" s="667"/>
      <c r="K44" s="668"/>
    </row>
    <row r="45" spans="1:11" s="669" customFormat="1" ht="15.75" customHeight="1" hidden="1">
      <c r="A45" s="1112"/>
      <c r="B45" s="670"/>
      <c r="C45" s="671"/>
      <c r="D45" s="672"/>
      <c r="E45" s="664"/>
      <c r="F45" s="657"/>
      <c r="G45" s="657"/>
      <c r="H45" s="657"/>
      <c r="I45" s="656"/>
      <c r="J45" s="667"/>
      <c r="K45" s="668"/>
    </row>
    <row r="46" spans="1:11" s="669" customFormat="1" ht="15.75" customHeight="1" hidden="1">
      <c r="A46" s="1112"/>
      <c r="B46" s="670"/>
      <c r="C46" s="671"/>
      <c r="D46" s="672"/>
      <c r="E46" s="664"/>
      <c r="F46" s="657"/>
      <c r="G46" s="657"/>
      <c r="H46" s="657"/>
      <c r="I46" s="656"/>
      <c r="J46" s="667"/>
      <c r="K46" s="668"/>
    </row>
    <row r="47" spans="1:11" s="669" customFormat="1" ht="15.75" customHeight="1" hidden="1">
      <c r="A47" s="1112"/>
      <c r="B47" s="670"/>
      <c r="C47" s="671"/>
      <c r="D47" s="672"/>
      <c r="E47" s="664"/>
      <c r="F47" s="657"/>
      <c r="G47" s="657"/>
      <c r="H47" s="657"/>
      <c r="I47" s="656"/>
      <c r="J47" s="667"/>
      <c r="K47" s="668"/>
    </row>
    <row r="48" spans="1:11" s="653" customFormat="1" ht="21" customHeight="1" hidden="1">
      <c r="A48" s="1112"/>
      <c r="B48" s="1068" t="s">
        <v>669</v>
      </c>
      <c r="C48" s="1065" t="s">
        <v>660</v>
      </c>
      <c r="D48" s="1102" t="s">
        <v>419</v>
      </c>
      <c r="E48" s="649" t="s">
        <v>661</v>
      </c>
      <c r="F48" s="663"/>
      <c r="G48" s="651">
        <v>0</v>
      </c>
      <c r="H48" s="663">
        <v>0</v>
      </c>
      <c r="I48" s="651">
        <f>SUM(I49:I52)</f>
        <v>0</v>
      </c>
      <c r="J48" s="660"/>
      <c r="K48" s="652"/>
    </row>
    <row r="49" spans="1:11" s="653" customFormat="1" ht="15" customHeight="1" hidden="1">
      <c r="A49" s="1112"/>
      <c r="B49" s="1069"/>
      <c r="C49" s="1066"/>
      <c r="D49" s="1103"/>
      <c r="E49" s="655" t="s">
        <v>662</v>
      </c>
      <c r="F49" s="657"/>
      <c r="G49" s="658">
        <v>0</v>
      </c>
      <c r="H49" s="657">
        <v>0</v>
      </c>
      <c r="I49" s="658"/>
      <c r="J49" s="650"/>
      <c r="K49" s="652"/>
    </row>
    <row r="50" spans="1:11" s="653" customFormat="1" ht="15" customHeight="1" hidden="1">
      <c r="A50" s="1112"/>
      <c r="B50" s="1069"/>
      <c r="C50" s="1066"/>
      <c r="D50" s="1103"/>
      <c r="E50" s="655" t="s">
        <v>663</v>
      </c>
      <c r="F50" s="657"/>
      <c r="G50" s="658">
        <v>0</v>
      </c>
      <c r="H50" s="657">
        <v>0</v>
      </c>
      <c r="I50" s="658"/>
      <c r="J50" s="650"/>
      <c r="K50" s="652"/>
    </row>
    <row r="51" spans="1:11" s="653" customFormat="1" ht="15" customHeight="1" hidden="1">
      <c r="A51" s="1112"/>
      <c r="B51" s="1069"/>
      <c r="C51" s="1066"/>
      <c r="D51" s="1103"/>
      <c r="E51" s="655" t="s">
        <v>664</v>
      </c>
      <c r="F51" s="657"/>
      <c r="G51" s="658">
        <v>0</v>
      </c>
      <c r="H51" s="657">
        <v>0</v>
      </c>
      <c r="I51" s="658"/>
      <c r="J51" s="650"/>
      <c r="K51" s="652"/>
    </row>
    <row r="52" spans="1:11" s="653" customFormat="1" ht="15" customHeight="1" hidden="1">
      <c r="A52" s="1112"/>
      <c r="B52" s="1070"/>
      <c r="C52" s="1067"/>
      <c r="D52" s="1104"/>
      <c r="E52" s="659" t="s">
        <v>665</v>
      </c>
      <c r="F52" s="657">
        <f>G52+H52+I52</f>
        <v>0</v>
      </c>
      <c r="G52" s="662">
        <v>0</v>
      </c>
      <c r="H52" s="657">
        <v>0</v>
      </c>
      <c r="I52" s="662"/>
      <c r="J52" s="650"/>
      <c r="K52" s="652"/>
    </row>
    <row r="53" spans="1:11" s="653" customFormat="1" ht="17.25" customHeight="1">
      <c r="A53" s="1112"/>
      <c r="B53" s="1068" t="s">
        <v>509</v>
      </c>
      <c r="C53" s="1065" t="s">
        <v>660</v>
      </c>
      <c r="D53" s="1102" t="s">
        <v>435</v>
      </c>
      <c r="E53" s="649" t="s">
        <v>661</v>
      </c>
      <c r="F53" s="663">
        <f>SUM(F54:F57)</f>
        <v>160000</v>
      </c>
      <c r="G53" s="651">
        <f>SUM(G54:G57)</f>
        <v>40000</v>
      </c>
      <c r="H53" s="651">
        <v>0</v>
      </c>
      <c r="I53" s="651">
        <v>0</v>
      </c>
      <c r="J53" s="650"/>
      <c r="K53" s="652"/>
    </row>
    <row r="54" spans="1:11" s="653" customFormat="1" ht="15" customHeight="1">
      <c r="A54" s="1112"/>
      <c r="B54" s="1069"/>
      <c r="C54" s="1066"/>
      <c r="D54" s="1103"/>
      <c r="E54" s="655" t="s">
        <v>662</v>
      </c>
      <c r="F54" s="657">
        <f>G54+H54+I54</f>
        <v>0</v>
      </c>
      <c r="G54" s="658">
        <v>0</v>
      </c>
      <c r="H54" s="658">
        <v>0</v>
      </c>
      <c r="I54" s="658">
        <v>0</v>
      </c>
      <c r="J54" s="650"/>
      <c r="K54" s="652"/>
    </row>
    <row r="55" spans="1:11" s="653" customFormat="1" ht="15" customHeight="1">
      <c r="A55" s="1112"/>
      <c r="B55" s="1069"/>
      <c r="C55" s="1066"/>
      <c r="D55" s="1103"/>
      <c r="E55" s="655" t="s">
        <v>663</v>
      </c>
      <c r="F55" s="657">
        <v>120000</v>
      </c>
      <c r="G55" s="658">
        <v>0</v>
      </c>
      <c r="H55" s="658">
        <v>0</v>
      </c>
      <c r="I55" s="658">
        <v>0</v>
      </c>
      <c r="J55" s="650"/>
      <c r="K55" s="652"/>
    </row>
    <row r="56" spans="1:11" s="653" customFormat="1" ht="15" customHeight="1">
      <c r="A56" s="1112"/>
      <c r="B56" s="1069"/>
      <c r="C56" s="1066"/>
      <c r="D56" s="1103"/>
      <c r="E56" s="655" t="s">
        <v>664</v>
      </c>
      <c r="F56" s="657">
        <f>G56</f>
        <v>40000</v>
      </c>
      <c r="G56" s="658">
        <v>40000</v>
      </c>
      <c r="H56" s="658">
        <v>0</v>
      </c>
      <c r="I56" s="658">
        <v>0</v>
      </c>
      <c r="J56" s="650"/>
      <c r="K56" s="652"/>
    </row>
    <row r="57" spans="1:11" s="653" customFormat="1" ht="15" customHeight="1">
      <c r="A57" s="1112"/>
      <c r="B57" s="1070"/>
      <c r="C57" s="1067"/>
      <c r="D57" s="1104"/>
      <c r="E57" s="659" t="s">
        <v>665</v>
      </c>
      <c r="F57" s="661">
        <v>0</v>
      </c>
      <c r="G57" s="662">
        <v>0</v>
      </c>
      <c r="H57" s="662">
        <v>0</v>
      </c>
      <c r="I57" s="662">
        <v>0</v>
      </c>
      <c r="J57" s="650"/>
      <c r="K57" s="652"/>
    </row>
    <row r="58" spans="1:11" s="653" customFormat="1" ht="15" customHeight="1" hidden="1">
      <c r="A58" s="1112"/>
      <c r="B58" s="1068" t="s">
        <v>670</v>
      </c>
      <c r="C58" s="1065" t="s">
        <v>660</v>
      </c>
      <c r="D58" s="1102" t="s">
        <v>653</v>
      </c>
      <c r="E58" s="649" t="s">
        <v>661</v>
      </c>
      <c r="F58" s="663"/>
      <c r="G58" s="651"/>
      <c r="H58" s="651"/>
      <c r="I58" s="651"/>
      <c r="J58" s="666"/>
      <c r="K58" s="652"/>
    </row>
    <row r="59" spans="1:11" s="653" customFormat="1" ht="15" customHeight="1" hidden="1">
      <c r="A59" s="1112"/>
      <c r="B59" s="1069"/>
      <c r="C59" s="1066"/>
      <c r="D59" s="1103"/>
      <c r="E59" s="655" t="s">
        <v>662</v>
      </c>
      <c r="F59" s="657"/>
      <c r="G59" s="658"/>
      <c r="H59" s="658"/>
      <c r="I59" s="658"/>
      <c r="J59" s="666"/>
      <c r="K59" s="652"/>
    </row>
    <row r="60" spans="1:11" s="653" customFormat="1" ht="15" customHeight="1" hidden="1">
      <c r="A60" s="1112"/>
      <c r="B60" s="1069"/>
      <c r="C60" s="1066"/>
      <c r="D60" s="1103"/>
      <c r="E60" s="655" t="s">
        <v>663</v>
      </c>
      <c r="F60" s="657"/>
      <c r="G60" s="658"/>
      <c r="H60" s="658"/>
      <c r="I60" s="658"/>
      <c r="J60" s="666"/>
      <c r="K60" s="652"/>
    </row>
    <row r="61" spans="1:11" s="653" customFormat="1" ht="15" customHeight="1" hidden="1">
      <c r="A61" s="1112"/>
      <c r="B61" s="1069"/>
      <c r="C61" s="1066"/>
      <c r="D61" s="1103"/>
      <c r="E61" s="655" t="s">
        <v>664</v>
      </c>
      <c r="F61" s="657"/>
      <c r="G61" s="658"/>
      <c r="H61" s="658"/>
      <c r="I61" s="658"/>
      <c r="J61" s="666"/>
      <c r="K61" s="652"/>
    </row>
    <row r="62" spans="1:11" s="653" customFormat="1" ht="15" customHeight="1" hidden="1">
      <c r="A62" s="1112"/>
      <c r="B62" s="1070"/>
      <c r="C62" s="1067"/>
      <c r="D62" s="1104"/>
      <c r="E62" s="659" t="s">
        <v>665</v>
      </c>
      <c r="F62" s="661"/>
      <c r="G62" s="662"/>
      <c r="H62" s="662"/>
      <c r="I62" s="662"/>
      <c r="J62" s="666"/>
      <c r="K62" s="652"/>
    </row>
    <row r="63" spans="1:11" s="653" customFormat="1" ht="15" customHeight="1" hidden="1">
      <c r="A63" s="1112"/>
      <c r="B63" s="1068" t="s">
        <v>671</v>
      </c>
      <c r="C63" s="1066" t="s">
        <v>660</v>
      </c>
      <c r="D63" s="1103" t="s">
        <v>653</v>
      </c>
      <c r="E63" s="649" t="s">
        <v>661</v>
      </c>
      <c r="F63" s="663"/>
      <c r="G63" s="651"/>
      <c r="H63" s="651"/>
      <c r="I63" s="651"/>
      <c r="J63" s="666"/>
      <c r="K63" s="652"/>
    </row>
    <row r="64" spans="1:11" s="653" customFormat="1" ht="15" customHeight="1" hidden="1">
      <c r="A64" s="1112"/>
      <c r="B64" s="1069"/>
      <c r="C64" s="1066"/>
      <c r="D64" s="1103"/>
      <c r="E64" s="655" t="s">
        <v>662</v>
      </c>
      <c r="F64" s="657"/>
      <c r="G64" s="658"/>
      <c r="H64" s="658"/>
      <c r="I64" s="658"/>
      <c r="J64" s="666"/>
      <c r="K64" s="652"/>
    </row>
    <row r="65" spans="1:11" s="653" customFormat="1" ht="15" customHeight="1" hidden="1">
      <c r="A65" s="1112"/>
      <c r="B65" s="1069"/>
      <c r="C65" s="1066"/>
      <c r="D65" s="1103"/>
      <c r="E65" s="655" t="s">
        <v>663</v>
      </c>
      <c r="F65" s="657"/>
      <c r="G65" s="658"/>
      <c r="H65" s="658"/>
      <c r="I65" s="658"/>
      <c r="J65" s="666"/>
      <c r="K65" s="652"/>
    </row>
    <row r="66" spans="1:11" s="653" customFormat="1" ht="15" customHeight="1" hidden="1">
      <c r="A66" s="1112"/>
      <c r="B66" s="1069"/>
      <c r="C66" s="1066"/>
      <c r="D66" s="1103"/>
      <c r="E66" s="655" t="s">
        <v>664</v>
      </c>
      <c r="F66" s="657"/>
      <c r="G66" s="658"/>
      <c r="H66" s="658"/>
      <c r="I66" s="658"/>
      <c r="J66" s="666"/>
      <c r="K66" s="652"/>
    </row>
    <row r="67" spans="1:11" s="653" customFormat="1" ht="15" customHeight="1" hidden="1">
      <c r="A67" s="1113"/>
      <c r="B67" s="1070"/>
      <c r="C67" s="1067"/>
      <c r="D67" s="1104"/>
      <c r="E67" s="659" t="s">
        <v>665</v>
      </c>
      <c r="F67" s="661"/>
      <c r="G67" s="662"/>
      <c r="H67" s="662"/>
      <c r="I67" s="662"/>
      <c r="J67" s="666"/>
      <c r="K67" s="652"/>
    </row>
    <row r="68" spans="1:11" s="653" customFormat="1" ht="17.25" customHeight="1">
      <c r="A68" s="1114" t="s">
        <v>677</v>
      </c>
      <c r="B68" s="1069" t="s">
        <v>678</v>
      </c>
      <c r="C68" s="1071" t="s">
        <v>679</v>
      </c>
      <c r="D68" s="1074" t="s">
        <v>680</v>
      </c>
      <c r="E68" s="649" t="s">
        <v>661</v>
      </c>
      <c r="F68" s="663">
        <v>500000</v>
      </c>
      <c r="G68" s="651">
        <v>0</v>
      </c>
      <c r="H68" s="651">
        <v>30000</v>
      </c>
      <c r="I68" s="651">
        <f>SUM(I69:I69)</f>
        <v>0</v>
      </c>
      <c r="J68" s="663"/>
      <c r="K68" s="652"/>
    </row>
    <row r="69" spans="1:11" s="653" customFormat="1" ht="15" customHeight="1">
      <c r="A69" s="1115"/>
      <c r="B69" s="1069"/>
      <c r="C69" s="1072"/>
      <c r="D69" s="1075"/>
      <c r="E69" s="664" t="s">
        <v>662</v>
      </c>
      <c r="F69" s="657">
        <v>345400</v>
      </c>
      <c r="G69" s="658"/>
      <c r="H69" s="658"/>
      <c r="I69" s="658"/>
      <c r="J69" s="650"/>
      <c r="K69" s="652"/>
    </row>
    <row r="70" spans="1:11" s="653" customFormat="1" ht="15" customHeight="1">
      <c r="A70" s="1115"/>
      <c r="B70" s="1069"/>
      <c r="C70" s="1072"/>
      <c r="D70" s="1075"/>
      <c r="E70" s="664" t="s">
        <v>663</v>
      </c>
      <c r="F70" s="657">
        <v>154600</v>
      </c>
      <c r="G70" s="658"/>
      <c r="H70" s="658">
        <v>30000</v>
      </c>
      <c r="I70" s="658"/>
      <c r="J70" s="650"/>
      <c r="K70" s="652"/>
    </row>
    <row r="71" spans="1:11" s="653" customFormat="1" ht="15" customHeight="1">
      <c r="A71" s="1115"/>
      <c r="B71" s="1069"/>
      <c r="C71" s="1072"/>
      <c r="D71" s="1075"/>
      <c r="E71" s="664" t="s">
        <v>664</v>
      </c>
      <c r="F71" s="657">
        <v>0</v>
      </c>
      <c r="G71" s="658"/>
      <c r="H71" s="658"/>
      <c r="I71" s="658"/>
      <c r="J71" s="650"/>
      <c r="K71" s="652"/>
    </row>
    <row r="72" spans="1:11" s="653" customFormat="1" ht="15" customHeight="1">
      <c r="A72" s="1116"/>
      <c r="B72" s="1070"/>
      <c r="C72" s="1073"/>
      <c r="D72" s="1076"/>
      <c r="E72" s="673" t="s">
        <v>665</v>
      </c>
      <c r="F72" s="661">
        <f>G72+H72+I72</f>
        <v>0</v>
      </c>
      <c r="G72" s="662"/>
      <c r="H72" s="662"/>
      <c r="I72" s="662"/>
      <c r="J72" s="650"/>
      <c r="K72" s="652"/>
    </row>
    <row r="73" spans="2:11" s="634" customFormat="1" ht="12" customHeight="1" thickBot="1">
      <c r="B73" s="635"/>
      <c r="C73" s="636"/>
      <c r="E73" s="635"/>
      <c r="I73" s="636" t="s">
        <v>399</v>
      </c>
      <c r="K73" s="637"/>
    </row>
    <row r="74" spans="1:11" s="639" customFormat="1" ht="14.25" customHeight="1">
      <c r="A74" s="1108" t="s">
        <v>655</v>
      </c>
      <c r="B74" s="1078" t="s">
        <v>403</v>
      </c>
      <c r="C74" s="1087" t="s">
        <v>656</v>
      </c>
      <c r="D74" s="1078" t="s">
        <v>490</v>
      </c>
      <c r="E74" s="1081" t="s">
        <v>657</v>
      </c>
      <c r="F74" s="1082"/>
      <c r="G74" s="1090" t="s">
        <v>658</v>
      </c>
      <c r="H74" s="1091"/>
      <c r="I74" s="1092"/>
      <c r="J74" s="638"/>
      <c r="K74" s="637"/>
    </row>
    <row r="75" spans="1:11" s="639" customFormat="1" ht="14.25" customHeight="1">
      <c r="A75" s="1109"/>
      <c r="B75" s="1079"/>
      <c r="C75" s="1088"/>
      <c r="D75" s="1079"/>
      <c r="E75" s="1083"/>
      <c r="F75" s="1084"/>
      <c r="G75" s="1093"/>
      <c r="H75" s="1094"/>
      <c r="I75" s="1095"/>
      <c r="J75" s="640"/>
      <c r="K75" s="637"/>
    </row>
    <row r="76" spans="1:11" s="639" customFormat="1" ht="17.25" customHeight="1">
      <c r="A76" s="1109"/>
      <c r="B76" s="1079"/>
      <c r="C76" s="1088"/>
      <c r="D76" s="1079"/>
      <c r="E76" s="1083"/>
      <c r="F76" s="1084"/>
      <c r="G76" s="1096" t="s">
        <v>126</v>
      </c>
      <c r="H76" s="1096" t="s">
        <v>127</v>
      </c>
      <c r="I76" s="1098" t="s">
        <v>128</v>
      </c>
      <c r="J76" s="641" t="s">
        <v>414</v>
      </c>
      <c r="K76" s="637"/>
    </row>
    <row r="77" spans="1:11" s="639" customFormat="1" ht="9" customHeight="1" thickBot="1">
      <c r="A77" s="1110"/>
      <c r="B77" s="1080"/>
      <c r="C77" s="1089"/>
      <c r="D77" s="1080"/>
      <c r="E77" s="1085"/>
      <c r="F77" s="1086"/>
      <c r="G77" s="1097"/>
      <c r="H77" s="1097"/>
      <c r="I77" s="1099"/>
      <c r="J77" s="642"/>
      <c r="K77" s="637"/>
    </row>
    <row r="78" spans="1:11" s="648" customFormat="1" ht="9" customHeight="1">
      <c r="A78" s="643">
        <v>1</v>
      </c>
      <c r="B78" s="643">
        <v>2</v>
      </c>
      <c r="C78" s="644">
        <v>3</v>
      </c>
      <c r="D78" s="643">
        <v>4</v>
      </c>
      <c r="E78" s="1077">
        <v>5</v>
      </c>
      <c r="F78" s="1077"/>
      <c r="G78" s="645">
        <v>6</v>
      </c>
      <c r="H78" s="645">
        <v>7</v>
      </c>
      <c r="I78" s="645">
        <v>8</v>
      </c>
      <c r="J78" s="646">
        <v>10</v>
      </c>
      <c r="K78" s="647"/>
    </row>
    <row r="79" spans="1:11" s="653" customFormat="1" ht="18" customHeight="1">
      <c r="A79" s="1114" t="s">
        <v>672</v>
      </c>
      <c r="B79" s="1068" t="s">
        <v>673</v>
      </c>
      <c r="C79" s="1100" t="s">
        <v>660</v>
      </c>
      <c r="D79" s="1074" t="s">
        <v>132</v>
      </c>
      <c r="E79" s="649" t="s">
        <v>661</v>
      </c>
      <c r="F79" s="663">
        <v>515500</v>
      </c>
      <c r="G79" s="651">
        <f>G81+G82</f>
        <v>30890</v>
      </c>
      <c r="H79" s="663">
        <v>0</v>
      </c>
      <c r="I79" s="651">
        <f>SUM(I80:I83)</f>
        <v>479000</v>
      </c>
      <c r="J79" s="650"/>
      <c r="K79" s="652"/>
    </row>
    <row r="80" spans="1:11" s="653" customFormat="1" ht="15" customHeight="1">
      <c r="A80" s="1115"/>
      <c r="B80" s="1069"/>
      <c r="C80" s="1101"/>
      <c r="D80" s="1075"/>
      <c r="E80" s="664" t="s">
        <v>662</v>
      </c>
      <c r="F80" s="657">
        <v>190000</v>
      </c>
      <c r="G80" s="658"/>
      <c r="H80" s="657"/>
      <c r="I80" s="658">
        <v>190000</v>
      </c>
      <c r="J80" s="650"/>
      <c r="K80" s="652"/>
    </row>
    <row r="81" spans="1:11" s="653" customFormat="1" ht="15" customHeight="1">
      <c r="A81" s="1115"/>
      <c r="B81" s="1069"/>
      <c r="C81" s="1101"/>
      <c r="D81" s="1075"/>
      <c r="E81" s="664" t="s">
        <v>663</v>
      </c>
      <c r="F81" s="657">
        <v>26400</v>
      </c>
      <c r="G81" s="658">
        <v>20890</v>
      </c>
      <c r="H81" s="657"/>
      <c r="I81" s="658"/>
      <c r="J81" s="650"/>
      <c r="K81" s="652"/>
    </row>
    <row r="82" spans="1:11" s="653" customFormat="1" ht="15" customHeight="1">
      <c r="A82" s="1115"/>
      <c r="B82" s="1069"/>
      <c r="C82" s="1101"/>
      <c r="D82" s="1075"/>
      <c r="E82" s="664" t="s">
        <v>664</v>
      </c>
      <c r="F82" s="657">
        <v>299000</v>
      </c>
      <c r="G82" s="658">
        <v>10000</v>
      </c>
      <c r="H82" s="657"/>
      <c r="I82" s="658">
        <v>289000</v>
      </c>
      <c r="J82" s="650"/>
      <c r="K82" s="652"/>
    </row>
    <row r="83" spans="1:11" s="653" customFormat="1" ht="12" customHeight="1">
      <c r="A83" s="1115"/>
      <c r="B83" s="1070"/>
      <c r="C83" s="1107"/>
      <c r="D83" s="1076"/>
      <c r="E83" s="673" t="s">
        <v>665</v>
      </c>
      <c r="F83" s="661">
        <f>G83+H83+I83</f>
        <v>0</v>
      </c>
      <c r="G83" s="662"/>
      <c r="H83" s="661"/>
      <c r="I83" s="662"/>
      <c r="J83" s="650"/>
      <c r="K83" s="652"/>
    </row>
    <row r="84" spans="1:11" s="653" customFormat="1" ht="20.25" customHeight="1" hidden="1">
      <c r="A84" s="1115"/>
      <c r="B84" s="1068" t="s">
        <v>353</v>
      </c>
      <c r="C84" s="1100" t="s">
        <v>660</v>
      </c>
      <c r="D84" s="1074" t="s">
        <v>674</v>
      </c>
      <c r="E84" s="649" t="s">
        <v>661</v>
      </c>
      <c r="F84" s="663">
        <v>0</v>
      </c>
      <c r="G84" s="651">
        <v>0</v>
      </c>
      <c r="H84" s="651">
        <f>SUM(H85:H88)</f>
        <v>0</v>
      </c>
      <c r="I84" s="651">
        <f>SUM(I85:I88)</f>
        <v>0</v>
      </c>
      <c r="J84" s="657"/>
      <c r="K84" s="652"/>
    </row>
    <row r="85" spans="1:11" s="653" customFormat="1" ht="15" customHeight="1" hidden="1">
      <c r="A85" s="1115"/>
      <c r="B85" s="1069"/>
      <c r="C85" s="1101"/>
      <c r="D85" s="1075"/>
      <c r="E85" s="664" t="s">
        <v>662</v>
      </c>
      <c r="F85" s="657">
        <v>0</v>
      </c>
      <c r="G85" s="658">
        <v>0</v>
      </c>
      <c r="H85" s="658"/>
      <c r="I85" s="658"/>
      <c r="J85" s="650"/>
      <c r="K85" s="652"/>
    </row>
    <row r="86" spans="1:11" s="653" customFormat="1" ht="15" customHeight="1" hidden="1">
      <c r="A86" s="1115"/>
      <c r="B86" s="1069"/>
      <c r="C86" s="1101"/>
      <c r="D86" s="1075"/>
      <c r="E86" s="664" t="s">
        <v>663</v>
      </c>
      <c r="F86" s="657">
        <v>0</v>
      </c>
      <c r="G86" s="658">
        <v>0</v>
      </c>
      <c r="H86" s="658"/>
      <c r="I86" s="658"/>
      <c r="J86" s="650"/>
      <c r="K86" s="652"/>
    </row>
    <row r="87" spans="1:11" s="653" customFormat="1" ht="15" customHeight="1" hidden="1">
      <c r="A87" s="1115"/>
      <c r="B87" s="1069"/>
      <c r="C87" s="1101"/>
      <c r="D87" s="1075"/>
      <c r="E87" s="664" t="s">
        <v>664</v>
      </c>
      <c r="F87" s="657">
        <v>0</v>
      </c>
      <c r="G87" s="658">
        <v>0</v>
      </c>
      <c r="H87" s="658"/>
      <c r="I87" s="658"/>
      <c r="J87" s="650"/>
      <c r="K87" s="652"/>
    </row>
    <row r="88" spans="1:11" s="653" customFormat="1" ht="15" customHeight="1" hidden="1">
      <c r="A88" s="1115"/>
      <c r="B88" s="1070"/>
      <c r="C88" s="1101"/>
      <c r="D88" s="1076"/>
      <c r="E88" s="673" t="s">
        <v>665</v>
      </c>
      <c r="F88" s="661">
        <f>G88+H88+I88</f>
        <v>0</v>
      </c>
      <c r="G88" s="662">
        <v>0</v>
      </c>
      <c r="H88" s="662"/>
      <c r="I88" s="662"/>
      <c r="J88" s="650"/>
      <c r="K88" s="652"/>
    </row>
    <row r="89" spans="1:11" s="653" customFormat="1" ht="21" customHeight="1">
      <c r="A89" s="1115"/>
      <c r="B89" s="1068" t="s">
        <v>352</v>
      </c>
      <c r="C89" s="1100" t="s">
        <v>660</v>
      </c>
      <c r="D89" s="1074" t="s">
        <v>133</v>
      </c>
      <c r="E89" s="649" t="s">
        <v>661</v>
      </c>
      <c r="F89" s="663">
        <v>55000</v>
      </c>
      <c r="G89" s="651">
        <v>0</v>
      </c>
      <c r="H89" s="651">
        <f>SUM(H90:H93)</f>
        <v>0</v>
      </c>
      <c r="I89" s="651">
        <f>SUM(I90:I93)</f>
        <v>50500</v>
      </c>
      <c r="J89" s="663"/>
      <c r="K89" s="652"/>
    </row>
    <row r="90" spans="1:11" s="653" customFormat="1" ht="15" customHeight="1">
      <c r="A90" s="1115"/>
      <c r="B90" s="1069"/>
      <c r="C90" s="1101"/>
      <c r="D90" s="1075"/>
      <c r="E90" s="664" t="s">
        <v>662</v>
      </c>
      <c r="F90" s="657">
        <v>0</v>
      </c>
      <c r="G90" s="658"/>
      <c r="H90" s="658"/>
      <c r="I90" s="658"/>
      <c r="J90" s="663"/>
      <c r="K90" s="652"/>
    </row>
    <row r="91" spans="1:11" s="653" customFormat="1" ht="15" customHeight="1">
      <c r="A91" s="1115"/>
      <c r="B91" s="1069"/>
      <c r="C91" s="1101"/>
      <c r="D91" s="1075"/>
      <c r="E91" s="664" t="s">
        <v>663</v>
      </c>
      <c r="F91" s="657">
        <v>30000</v>
      </c>
      <c r="G91" s="658"/>
      <c r="H91" s="658"/>
      <c r="I91" s="658">
        <v>25500</v>
      </c>
      <c r="J91" s="663"/>
      <c r="K91" s="652"/>
    </row>
    <row r="92" spans="1:11" s="653" customFormat="1" ht="15" customHeight="1">
      <c r="A92" s="1115"/>
      <c r="B92" s="1069"/>
      <c r="C92" s="1101"/>
      <c r="D92" s="1075"/>
      <c r="E92" s="664" t="s">
        <v>664</v>
      </c>
      <c r="F92" s="657">
        <v>0</v>
      </c>
      <c r="G92" s="658"/>
      <c r="H92" s="658"/>
      <c r="I92" s="658"/>
      <c r="J92" s="663"/>
      <c r="K92" s="652"/>
    </row>
    <row r="93" spans="1:11" s="653" customFormat="1" ht="15" customHeight="1">
      <c r="A93" s="1115"/>
      <c r="B93" s="1070"/>
      <c r="C93" s="1101"/>
      <c r="D93" s="1076"/>
      <c r="E93" s="673" t="s">
        <v>665</v>
      </c>
      <c r="F93" s="661">
        <f>G93+H93+I93</f>
        <v>25000</v>
      </c>
      <c r="G93" s="662"/>
      <c r="H93" s="662"/>
      <c r="I93" s="662">
        <v>25000</v>
      </c>
      <c r="J93" s="663"/>
      <c r="K93" s="652"/>
    </row>
    <row r="94" spans="1:11" s="653" customFormat="1" ht="18.75" customHeight="1">
      <c r="A94" s="1115"/>
      <c r="B94" s="1068" t="s">
        <v>675</v>
      </c>
      <c r="C94" s="1100" t="s">
        <v>660</v>
      </c>
      <c r="D94" s="1074" t="s">
        <v>442</v>
      </c>
      <c r="E94" s="649" t="s">
        <v>661</v>
      </c>
      <c r="F94" s="663">
        <f>SUM(F95:F98)</f>
        <v>113200</v>
      </c>
      <c r="G94" s="651">
        <f>SUM(G95:G98)</f>
        <v>73200</v>
      </c>
      <c r="H94" s="651">
        <f>SUM(H95:H98)</f>
        <v>40000</v>
      </c>
      <c r="I94" s="651">
        <f>SUM(I95:I98)</f>
        <v>0</v>
      </c>
      <c r="J94" s="663"/>
      <c r="K94" s="652"/>
    </row>
    <row r="95" spans="1:11" s="653" customFormat="1" ht="15" customHeight="1">
      <c r="A95" s="1115"/>
      <c r="B95" s="1069"/>
      <c r="C95" s="1101"/>
      <c r="D95" s="1075"/>
      <c r="E95" s="664" t="s">
        <v>662</v>
      </c>
      <c r="F95" s="657">
        <v>0</v>
      </c>
      <c r="G95" s="658"/>
      <c r="H95" s="658"/>
      <c r="I95" s="658"/>
      <c r="J95" s="663"/>
      <c r="K95" s="652"/>
    </row>
    <row r="96" spans="1:11" s="653" customFormat="1" ht="15" customHeight="1">
      <c r="A96" s="1115"/>
      <c r="B96" s="1069"/>
      <c r="C96" s="1101"/>
      <c r="D96" s="1075"/>
      <c r="E96" s="664" t="s">
        <v>663</v>
      </c>
      <c r="F96" s="657">
        <v>40000</v>
      </c>
      <c r="G96" s="658"/>
      <c r="H96" s="658">
        <v>40000</v>
      </c>
      <c r="I96" s="658"/>
      <c r="J96" s="663"/>
      <c r="K96" s="652"/>
    </row>
    <row r="97" spans="1:11" s="653" customFormat="1" ht="15" customHeight="1">
      <c r="A97" s="1115"/>
      <c r="B97" s="1069"/>
      <c r="C97" s="1101"/>
      <c r="D97" s="1075"/>
      <c r="E97" s="664" t="s">
        <v>664</v>
      </c>
      <c r="F97" s="657">
        <f>G97</f>
        <v>73200</v>
      </c>
      <c r="G97" s="658">
        <f>60000+13200</f>
        <v>73200</v>
      </c>
      <c r="H97" s="658"/>
      <c r="I97" s="658"/>
      <c r="J97" s="663"/>
      <c r="K97" s="652"/>
    </row>
    <row r="98" spans="1:11" s="653" customFormat="1" ht="15" customHeight="1">
      <c r="A98" s="1115"/>
      <c r="B98" s="1070"/>
      <c r="C98" s="1101"/>
      <c r="D98" s="1076"/>
      <c r="E98" s="673" t="s">
        <v>665</v>
      </c>
      <c r="F98" s="661">
        <f>G98+H98+I98</f>
        <v>0</v>
      </c>
      <c r="G98" s="662"/>
      <c r="H98" s="662"/>
      <c r="I98" s="662"/>
      <c r="J98" s="663"/>
      <c r="K98" s="652"/>
    </row>
    <row r="99" spans="1:11" s="653" customFormat="1" ht="20.25" customHeight="1">
      <c r="A99" s="1115"/>
      <c r="B99" s="1068" t="s">
        <v>676</v>
      </c>
      <c r="C99" s="1100" t="s">
        <v>660</v>
      </c>
      <c r="D99" s="1074" t="s">
        <v>442</v>
      </c>
      <c r="E99" s="649" t="s">
        <v>661</v>
      </c>
      <c r="F99" s="663">
        <f>SUM(F100:F103)</f>
        <v>100000</v>
      </c>
      <c r="G99" s="651">
        <f>SUM(G100:G103)</f>
        <v>0</v>
      </c>
      <c r="H99" s="651">
        <f>SUM(H100:H103)</f>
        <v>100000</v>
      </c>
      <c r="I99" s="651">
        <v>0</v>
      </c>
      <c r="J99" s="663"/>
      <c r="K99" s="652"/>
    </row>
    <row r="100" spans="1:11" s="653" customFormat="1" ht="15" customHeight="1">
      <c r="A100" s="1115"/>
      <c r="B100" s="1069"/>
      <c r="C100" s="1101"/>
      <c r="D100" s="1075"/>
      <c r="E100" s="664" t="s">
        <v>662</v>
      </c>
      <c r="F100" s="657">
        <v>0</v>
      </c>
      <c r="G100" s="658"/>
      <c r="H100" s="658"/>
      <c r="I100" s="658"/>
      <c r="J100" s="663"/>
      <c r="K100" s="652"/>
    </row>
    <row r="101" spans="1:11" s="653" customFormat="1" ht="15" customHeight="1">
      <c r="A101" s="1115"/>
      <c r="B101" s="1069"/>
      <c r="C101" s="1101"/>
      <c r="D101" s="1075"/>
      <c r="E101" s="664" t="s">
        <v>663</v>
      </c>
      <c r="F101" s="657">
        <f>SUM(G101:I101)</f>
        <v>0</v>
      </c>
      <c r="G101" s="658"/>
      <c r="H101" s="658"/>
      <c r="I101" s="658"/>
      <c r="J101" s="663"/>
      <c r="K101" s="652"/>
    </row>
    <row r="102" spans="1:11" s="653" customFormat="1" ht="15" customHeight="1">
      <c r="A102" s="1115"/>
      <c r="B102" s="1069"/>
      <c r="C102" s="1101"/>
      <c r="D102" s="1075"/>
      <c r="E102" s="664" t="s">
        <v>664</v>
      </c>
      <c r="F102" s="657">
        <f>SUM(G102:I102)</f>
        <v>100000</v>
      </c>
      <c r="G102" s="658"/>
      <c r="H102" s="658">
        <v>100000</v>
      </c>
      <c r="I102" s="658"/>
      <c r="J102" s="663"/>
      <c r="K102" s="652"/>
    </row>
    <row r="103" spans="1:11" s="653" customFormat="1" ht="15" customHeight="1">
      <c r="A103" s="1115"/>
      <c r="B103" s="1070"/>
      <c r="C103" s="1101"/>
      <c r="D103" s="1076"/>
      <c r="E103" s="673" t="s">
        <v>665</v>
      </c>
      <c r="F103" s="661">
        <f>G103+H103+I103</f>
        <v>0</v>
      </c>
      <c r="G103" s="662"/>
      <c r="H103" s="662"/>
      <c r="I103" s="662"/>
      <c r="J103" s="663"/>
      <c r="K103" s="652"/>
    </row>
    <row r="104" spans="1:11" s="653" customFormat="1" ht="21" customHeight="1">
      <c r="A104" s="1115"/>
      <c r="B104" s="1068" t="s">
        <v>22</v>
      </c>
      <c r="C104" s="1071" t="s">
        <v>23</v>
      </c>
      <c r="D104" s="1074" t="s">
        <v>653</v>
      </c>
      <c r="E104" s="649" t="s">
        <v>661</v>
      </c>
      <c r="F104" s="663">
        <f>SUM(F105:F108)</f>
        <v>275000</v>
      </c>
      <c r="G104" s="651">
        <f>SUM(G105:G108)</f>
        <v>0</v>
      </c>
      <c r="H104" s="651">
        <f>SUM(H105:H108)</f>
        <v>121000</v>
      </c>
      <c r="I104" s="651">
        <f>SUM(I105:I108)</f>
        <v>154000</v>
      </c>
      <c r="J104" s="657"/>
      <c r="K104" s="652"/>
    </row>
    <row r="105" spans="1:11" s="653" customFormat="1" ht="15" customHeight="1">
      <c r="A105" s="1115"/>
      <c r="B105" s="1069"/>
      <c r="C105" s="1072"/>
      <c r="D105" s="1075"/>
      <c r="E105" s="664" t="s">
        <v>662</v>
      </c>
      <c r="F105" s="657">
        <f>G105+H105+I105</f>
        <v>162000</v>
      </c>
      <c r="G105" s="658"/>
      <c r="H105" s="658">
        <v>67500</v>
      </c>
      <c r="I105" s="658">
        <v>94500</v>
      </c>
      <c r="J105" s="657"/>
      <c r="K105" s="652"/>
    </row>
    <row r="106" spans="1:11" s="653" customFormat="1" ht="15" customHeight="1">
      <c r="A106" s="1115"/>
      <c r="B106" s="1069"/>
      <c r="C106" s="1072"/>
      <c r="D106" s="1075"/>
      <c r="E106" s="664" t="s">
        <v>663</v>
      </c>
      <c r="F106" s="657">
        <v>0</v>
      </c>
      <c r="G106" s="658"/>
      <c r="H106" s="658"/>
      <c r="I106" s="658"/>
      <c r="J106" s="657"/>
      <c r="K106" s="652"/>
    </row>
    <row r="107" spans="1:11" s="653" customFormat="1" ht="15.75" customHeight="1">
      <c r="A107" s="1115"/>
      <c r="B107" s="1069"/>
      <c r="C107" s="1072"/>
      <c r="D107" s="1075"/>
      <c r="E107" s="664" t="s">
        <v>664</v>
      </c>
      <c r="F107" s="657">
        <f>G107+H107+I107</f>
        <v>113000</v>
      </c>
      <c r="G107" s="658"/>
      <c r="H107" s="658">
        <v>53500</v>
      </c>
      <c r="I107" s="658">
        <v>59500</v>
      </c>
      <c r="J107" s="657"/>
      <c r="K107" s="652"/>
    </row>
    <row r="108" spans="1:11" s="653" customFormat="1" ht="15.75" customHeight="1">
      <c r="A108" s="1115"/>
      <c r="B108" s="1070"/>
      <c r="C108" s="1073"/>
      <c r="D108" s="1076"/>
      <c r="E108" s="673" t="s">
        <v>665</v>
      </c>
      <c r="F108" s="661">
        <f>G108+H108+I108</f>
        <v>0</v>
      </c>
      <c r="G108" s="662"/>
      <c r="H108" s="662"/>
      <c r="I108" s="662"/>
      <c r="J108" s="657"/>
      <c r="K108" s="652"/>
    </row>
    <row r="109" spans="1:11" s="653" customFormat="1" ht="21" customHeight="1">
      <c r="A109" s="1115"/>
      <c r="B109" s="1068" t="s">
        <v>24</v>
      </c>
      <c r="C109" s="1071" t="s">
        <v>679</v>
      </c>
      <c r="D109" s="1074" t="s">
        <v>133</v>
      </c>
      <c r="E109" s="649" t="s">
        <v>661</v>
      </c>
      <c r="F109" s="663">
        <f>SUM(F110:F113)</f>
        <v>314500</v>
      </c>
      <c r="G109" s="651">
        <f>SUM(G110:G113)</f>
        <v>1500</v>
      </c>
      <c r="H109" s="651">
        <f>SUM(H110:H113)</f>
        <v>132500</v>
      </c>
      <c r="I109" s="651">
        <f>SUM(I110:I113)</f>
        <v>169500</v>
      </c>
      <c r="J109" s="657"/>
      <c r="K109" s="652"/>
    </row>
    <row r="110" spans="1:11" s="653" customFormat="1" ht="15" customHeight="1">
      <c r="A110" s="1115"/>
      <c r="B110" s="1069"/>
      <c r="C110" s="1072"/>
      <c r="D110" s="1075"/>
      <c r="E110" s="664" t="s">
        <v>662</v>
      </c>
      <c r="F110" s="657">
        <f>G110+H110+I110</f>
        <v>124000</v>
      </c>
      <c r="G110" s="658"/>
      <c r="H110" s="658">
        <v>54500</v>
      </c>
      <c r="I110" s="658">
        <v>69500</v>
      </c>
      <c r="J110" s="657"/>
      <c r="K110" s="652"/>
    </row>
    <row r="111" spans="1:11" s="653" customFormat="1" ht="15" customHeight="1">
      <c r="A111" s="1115"/>
      <c r="B111" s="1069"/>
      <c r="C111" s="1072"/>
      <c r="D111" s="1075"/>
      <c r="E111" s="664" t="s">
        <v>663</v>
      </c>
      <c r="F111" s="657">
        <f>G111+H111+I111+11000</f>
        <v>12500</v>
      </c>
      <c r="G111" s="658">
        <v>1500</v>
      </c>
      <c r="H111" s="658"/>
      <c r="I111" s="658"/>
      <c r="J111" s="657"/>
      <c r="K111" s="652"/>
    </row>
    <row r="112" spans="1:11" s="653" customFormat="1" ht="15" customHeight="1">
      <c r="A112" s="1115"/>
      <c r="B112" s="1069"/>
      <c r="C112" s="1072"/>
      <c r="D112" s="1075"/>
      <c r="E112" s="664" t="s">
        <v>664</v>
      </c>
      <c r="F112" s="657">
        <f>G112+H112+I112</f>
        <v>178000</v>
      </c>
      <c r="G112" s="658"/>
      <c r="H112" s="658">
        <v>78000</v>
      </c>
      <c r="I112" s="658">
        <v>100000</v>
      </c>
      <c r="J112" s="657"/>
      <c r="K112" s="652"/>
    </row>
    <row r="113" spans="1:11" s="653" customFormat="1" ht="15" customHeight="1">
      <c r="A113" s="1116"/>
      <c r="B113" s="1070"/>
      <c r="C113" s="1073"/>
      <c r="D113" s="1076"/>
      <c r="E113" s="673" t="s">
        <v>665</v>
      </c>
      <c r="F113" s="661">
        <f>G113+H113+I113</f>
        <v>0</v>
      </c>
      <c r="G113" s="662"/>
      <c r="H113" s="662"/>
      <c r="I113" s="662"/>
      <c r="J113" s="657"/>
      <c r="K113" s="652"/>
    </row>
    <row r="114" spans="1:11" s="653" customFormat="1" ht="15" customHeight="1" hidden="1">
      <c r="A114" s="654"/>
      <c r="B114" s="670"/>
      <c r="C114" s="675"/>
      <c r="D114" s="676"/>
      <c r="E114" s="664"/>
      <c r="F114" s="657"/>
      <c r="G114" s="657"/>
      <c r="H114" s="657"/>
      <c r="I114" s="656"/>
      <c r="J114" s="657"/>
      <c r="K114" s="652"/>
    </row>
    <row r="115" spans="1:11" s="653" customFormat="1" ht="15" customHeight="1" hidden="1">
      <c r="A115" s="654"/>
      <c r="B115" s="670"/>
      <c r="C115" s="675"/>
      <c r="D115" s="676"/>
      <c r="E115" s="664"/>
      <c r="F115" s="657"/>
      <c r="G115" s="657"/>
      <c r="H115" s="657"/>
      <c r="I115" s="656"/>
      <c r="J115" s="657"/>
      <c r="K115" s="652"/>
    </row>
    <row r="116" spans="1:11" s="653" customFormat="1" ht="20.25" customHeight="1">
      <c r="A116" s="1114" t="s">
        <v>682</v>
      </c>
      <c r="B116" s="1068" t="s">
        <v>683</v>
      </c>
      <c r="C116" s="1071" t="s">
        <v>679</v>
      </c>
      <c r="D116" s="1074" t="s">
        <v>133</v>
      </c>
      <c r="E116" s="649" t="s">
        <v>661</v>
      </c>
      <c r="F116" s="663">
        <f>SUM(F117:F120)</f>
        <v>339250</v>
      </c>
      <c r="G116" s="651">
        <f>SUM(G117:G120)</f>
        <v>31250</v>
      </c>
      <c r="H116" s="663">
        <f>SUM(H117:H120)</f>
        <v>0</v>
      </c>
      <c r="I116" s="651">
        <f>SUM(I117:I120)</f>
        <v>300000</v>
      </c>
      <c r="J116" s="650"/>
      <c r="K116" s="652"/>
    </row>
    <row r="117" spans="1:11" s="653" customFormat="1" ht="15" customHeight="1">
      <c r="A117" s="1115"/>
      <c r="B117" s="1069"/>
      <c r="C117" s="1072"/>
      <c r="D117" s="1075"/>
      <c r="E117" s="664" t="s">
        <v>662</v>
      </c>
      <c r="F117" s="657">
        <f>G117+H117+I117</f>
        <v>225000</v>
      </c>
      <c r="G117" s="658"/>
      <c r="H117" s="657"/>
      <c r="I117" s="658">
        <v>225000</v>
      </c>
      <c r="J117" s="650"/>
      <c r="K117" s="652"/>
    </row>
    <row r="118" spans="1:11" s="653" customFormat="1" ht="15" customHeight="1">
      <c r="A118" s="1115"/>
      <c r="B118" s="1069"/>
      <c r="C118" s="1072"/>
      <c r="D118" s="1075"/>
      <c r="E118" s="664" t="s">
        <v>663</v>
      </c>
      <c r="F118" s="657">
        <v>114250</v>
      </c>
      <c r="G118" s="658">
        <v>31250</v>
      </c>
      <c r="H118" s="657"/>
      <c r="I118" s="658">
        <v>75000</v>
      </c>
      <c r="J118" s="650"/>
      <c r="K118" s="652"/>
    </row>
    <row r="119" spans="1:11" s="653" customFormat="1" ht="15" customHeight="1">
      <c r="A119" s="1115"/>
      <c r="B119" s="1069"/>
      <c r="C119" s="1072"/>
      <c r="D119" s="1075"/>
      <c r="E119" s="664" t="s">
        <v>664</v>
      </c>
      <c r="F119" s="657">
        <f>G119+H119+I119</f>
        <v>0</v>
      </c>
      <c r="G119" s="658"/>
      <c r="H119" s="657"/>
      <c r="I119" s="658"/>
      <c r="J119" s="650"/>
      <c r="K119" s="652"/>
    </row>
    <row r="120" spans="1:11" s="653" customFormat="1" ht="12" customHeight="1">
      <c r="A120" s="1115"/>
      <c r="B120" s="1070"/>
      <c r="C120" s="1073"/>
      <c r="D120" s="1076"/>
      <c r="E120" s="673" t="s">
        <v>665</v>
      </c>
      <c r="F120" s="661">
        <f>G120+H120+I120</f>
        <v>0</v>
      </c>
      <c r="G120" s="662"/>
      <c r="H120" s="661"/>
      <c r="I120" s="662"/>
      <c r="J120" s="650"/>
      <c r="K120" s="652"/>
    </row>
    <row r="121" spans="1:11" s="653" customFormat="1" ht="16.5" customHeight="1">
      <c r="A121" s="1115"/>
      <c r="B121" s="1068" t="s">
        <v>684</v>
      </c>
      <c r="C121" s="1071" t="s">
        <v>679</v>
      </c>
      <c r="D121" s="1074">
        <v>2012</v>
      </c>
      <c r="E121" s="649" t="s">
        <v>661</v>
      </c>
      <c r="F121" s="663">
        <f>SUM(F122:F125)</f>
        <v>100000</v>
      </c>
      <c r="G121" s="651">
        <f>SUM(G122:G125)</f>
        <v>0</v>
      </c>
      <c r="H121" s="663">
        <f>SUM(H122:H125)</f>
        <v>0</v>
      </c>
      <c r="I121" s="651">
        <f>SUM(I122:I125)</f>
        <v>100000</v>
      </c>
      <c r="J121" s="650"/>
      <c r="K121" s="652"/>
    </row>
    <row r="122" spans="1:11" s="653" customFormat="1" ht="15" customHeight="1">
      <c r="A122" s="1115"/>
      <c r="B122" s="1069"/>
      <c r="C122" s="1072"/>
      <c r="D122" s="1075"/>
      <c r="E122" s="664" t="s">
        <v>662</v>
      </c>
      <c r="F122" s="657">
        <f>G122+H122+I122</f>
        <v>0</v>
      </c>
      <c r="G122" s="658"/>
      <c r="H122" s="657"/>
      <c r="I122" s="658">
        <v>0</v>
      </c>
      <c r="J122" s="650"/>
      <c r="K122" s="652"/>
    </row>
    <row r="123" spans="1:11" s="653" customFormat="1" ht="15" customHeight="1">
      <c r="A123" s="1115"/>
      <c r="B123" s="1069"/>
      <c r="C123" s="1072"/>
      <c r="D123" s="1075"/>
      <c r="E123" s="664" t="s">
        <v>663</v>
      </c>
      <c r="F123" s="657">
        <f>G123+H123+I123</f>
        <v>20000</v>
      </c>
      <c r="G123" s="658"/>
      <c r="H123" s="657"/>
      <c r="I123" s="658">
        <v>20000</v>
      </c>
      <c r="J123" s="650"/>
      <c r="K123" s="652"/>
    </row>
    <row r="124" spans="1:11" s="653" customFormat="1" ht="15" customHeight="1">
      <c r="A124" s="1115"/>
      <c r="B124" s="1069"/>
      <c r="C124" s="1072"/>
      <c r="D124" s="1075"/>
      <c r="E124" s="664" t="s">
        <v>664</v>
      </c>
      <c r="F124" s="657">
        <f>G124+H124+I124</f>
        <v>0</v>
      </c>
      <c r="G124" s="658"/>
      <c r="H124" s="657"/>
      <c r="I124" s="658">
        <v>0</v>
      </c>
      <c r="J124" s="650"/>
      <c r="K124" s="652"/>
    </row>
    <row r="125" spans="1:11" s="653" customFormat="1" ht="15" customHeight="1">
      <c r="A125" s="1116"/>
      <c r="B125" s="1070"/>
      <c r="C125" s="1073"/>
      <c r="D125" s="1076"/>
      <c r="E125" s="673" t="s">
        <v>665</v>
      </c>
      <c r="F125" s="661">
        <f>G125+H125+I125</f>
        <v>80000</v>
      </c>
      <c r="G125" s="662"/>
      <c r="H125" s="662"/>
      <c r="I125" s="662">
        <v>80000</v>
      </c>
      <c r="J125" s="650"/>
      <c r="K125" s="652"/>
    </row>
    <row r="126" spans="1:11" s="653" customFormat="1" ht="20.25" customHeight="1" hidden="1">
      <c r="A126" s="674"/>
      <c r="B126" s="1068" t="s">
        <v>685</v>
      </c>
      <c r="C126" s="1071" t="s">
        <v>679</v>
      </c>
      <c r="D126" s="1074">
        <v>2010</v>
      </c>
      <c r="E126" s="649" t="s">
        <v>661</v>
      </c>
      <c r="F126" s="663">
        <v>0</v>
      </c>
      <c r="G126" s="651">
        <f>SUM(G127:G130)</f>
        <v>0</v>
      </c>
      <c r="H126" s="663">
        <v>0</v>
      </c>
      <c r="I126" s="651">
        <f>SUM(I127:I130)</f>
        <v>0</v>
      </c>
      <c r="J126" s="650"/>
      <c r="K126" s="652"/>
    </row>
    <row r="127" spans="1:11" s="653" customFormat="1" ht="15" customHeight="1" hidden="1">
      <c r="A127" s="674"/>
      <c r="B127" s="1069"/>
      <c r="C127" s="1072"/>
      <c r="D127" s="1075"/>
      <c r="E127" s="664" t="s">
        <v>662</v>
      </c>
      <c r="F127" s="657">
        <v>0</v>
      </c>
      <c r="G127" s="658"/>
      <c r="H127" s="657">
        <v>0</v>
      </c>
      <c r="I127" s="658"/>
      <c r="J127" s="650"/>
      <c r="K127" s="652"/>
    </row>
    <row r="128" spans="1:11" s="653" customFormat="1" ht="15" customHeight="1" hidden="1">
      <c r="A128" s="674"/>
      <c r="B128" s="1069"/>
      <c r="C128" s="1072"/>
      <c r="D128" s="1075"/>
      <c r="E128" s="664" t="s">
        <v>663</v>
      </c>
      <c r="F128" s="657">
        <v>0</v>
      </c>
      <c r="G128" s="658"/>
      <c r="H128" s="657">
        <v>0</v>
      </c>
      <c r="I128" s="658"/>
      <c r="J128" s="650"/>
      <c r="K128" s="652"/>
    </row>
    <row r="129" spans="1:11" s="653" customFormat="1" ht="15" customHeight="1" hidden="1">
      <c r="A129" s="674"/>
      <c r="B129" s="1069"/>
      <c r="C129" s="1072"/>
      <c r="D129" s="1075"/>
      <c r="E129" s="664" t="s">
        <v>664</v>
      </c>
      <c r="F129" s="657">
        <v>0</v>
      </c>
      <c r="G129" s="658"/>
      <c r="H129" s="657">
        <v>0</v>
      </c>
      <c r="I129" s="658"/>
      <c r="J129" s="650"/>
      <c r="K129" s="652"/>
    </row>
    <row r="130" spans="1:11" s="653" customFormat="1" ht="15" customHeight="1" hidden="1">
      <c r="A130" s="674"/>
      <c r="B130" s="1070"/>
      <c r="C130" s="1073"/>
      <c r="D130" s="1076"/>
      <c r="E130" s="673" t="s">
        <v>665</v>
      </c>
      <c r="F130" s="661">
        <v>0</v>
      </c>
      <c r="G130" s="662"/>
      <c r="H130" s="657">
        <v>0</v>
      </c>
      <c r="I130" s="662"/>
      <c r="J130" s="650"/>
      <c r="K130" s="652"/>
    </row>
    <row r="131" spans="2:11" s="634" customFormat="1" ht="9.75" customHeight="1" thickBot="1">
      <c r="B131" s="635"/>
      <c r="C131" s="636"/>
      <c r="E131" s="635"/>
      <c r="I131" s="636" t="s">
        <v>399</v>
      </c>
      <c r="K131" s="637"/>
    </row>
    <row r="132" spans="1:11" s="639" customFormat="1" ht="14.25" customHeight="1">
      <c r="A132" s="1108" t="s">
        <v>655</v>
      </c>
      <c r="B132" s="1078" t="s">
        <v>403</v>
      </c>
      <c r="C132" s="1087" t="s">
        <v>656</v>
      </c>
      <c r="D132" s="1078" t="s">
        <v>490</v>
      </c>
      <c r="E132" s="1081" t="s">
        <v>657</v>
      </c>
      <c r="F132" s="1082"/>
      <c r="G132" s="1090" t="s">
        <v>658</v>
      </c>
      <c r="H132" s="1091"/>
      <c r="I132" s="1092"/>
      <c r="J132" s="638"/>
      <c r="K132" s="637"/>
    </row>
    <row r="133" spans="1:11" s="639" customFormat="1" ht="14.25" customHeight="1">
      <c r="A133" s="1109"/>
      <c r="B133" s="1079"/>
      <c r="C133" s="1088"/>
      <c r="D133" s="1079"/>
      <c r="E133" s="1083"/>
      <c r="F133" s="1084"/>
      <c r="G133" s="1093"/>
      <c r="H133" s="1094"/>
      <c r="I133" s="1095"/>
      <c r="J133" s="640"/>
      <c r="K133" s="637"/>
    </row>
    <row r="134" spans="1:11" s="639" customFormat="1" ht="17.25" customHeight="1">
      <c r="A134" s="1109"/>
      <c r="B134" s="1079"/>
      <c r="C134" s="1088"/>
      <c r="D134" s="1079"/>
      <c r="E134" s="1083"/>
      <c r="F134" s="1084"/>
      <c r="G134" s="1096" t="s">
        <v>126</v>
      </c>
      <c r="H134" s="1096" t="s">
        <v>127</v>
      </c>
      <c r="I134" s="1098" t="s">
        <v>128</v>
      </c>
      <c r="J134" s="641" t="s">
        <v>414</v>
      </c>
      <c r="K134" s="637"/>
    </row>
    <row r="135" spans="1:11" s="639" customFormat="1" ht="9" customHeight="1" thickBot="1">
      <c r="A135" s="1110"/>
      <c r="B135" s="1080"/>
      <c r="C135" s="1089"/>
      <c r="D135" s="1080"/>
      <c r="E135" s="1085"/>
      <c r="F135" s="1086"/>
      <c r="G135" s="1097"/>
      <c r="H135" s="1097"/>
      <c r="I135" s="1099"/>
      <c r="J135" s="642"/>
      <c r="K135" s="637"/>
    </row>
    <row r="136" spans="1:11" s="648" customFormat="1" ht="9" customHeight="1">
      <c r="A136" s="643">
        <v>1</v>
      </c>
      <c r="B136" s="643">
        <v>2</v>
      </c>
      <c r="C136" s="644">
        <v>3</v>
      </c>
      <c r="D136" s="643">
        <v>4</v>
      </c>
      <c r="E136" s="1077">
        <v>5</v>
      </c>
      <c r="F136" s="1077"/>
      <c r="G136" s="645">
        <v>6</v>
      </c>
      <c r="H136" s="645">
        <v>7</v>
      </c>
      <c r="I136" s="645">
        <v>8</v>
      </c>
      <c r="J136" s="646">
        <v>10</v>
      </c>
      <c r="K136" s="647"/>
    </row>
    <row r="137" spans="1:11" s="653" customFormat="1" ht="16.5" customHeight="1">
      <c r="A137" s="1114" t="s">
        <v>682</v>
      </c>
      <c r="B137" s="1068" t="s">
        <v>686</v>
      </c>
      <c r="C137" s="1071" t="s">
        <v>679</v>
      </c>
      <c r="D137" s="1074" t="s">
        <v>687</v>
      </c>
      <c r="E137" s="649" t="s">
        <v>661</v>
      </c>
      <c r="F137" s="663">
        <f>SUM(F138:F141)</f>
        <v>1609000</v>
      </c>
      <c r="G137" s="651">
        <f>SUM(G138:G141)</f>
        <v>0</v>
      </c>
      <c r="H137" s="663">
        <f>SUM(H138:H141)</f>
        <v>0</v>
      </c>
      <c r="I137" s="651">
        <f>SUM(I138:I141)</f>
        <v>200000</v>
      </c>
      <c r="J137" s="650"/>
      <c r="K137" s="652"/>
    </row>
    <row r="138" spans="1:11" s="653" customFormat="1" ht="15" customHeight="1">
      <c r="A138" s="1115"/>
      <c r="B138" s="1069"/>
      <c r="C138" s="1072"/>
      <c r="D138" s="1075"/>
      <c r="E138" s="664" t="s">
        <v>662</v>
      </c>
      <c r="F138" s="657">
        <v>1000000</v>
      </c>
      <c r="G138" s="658"/>
      <c r="H138" s="657"/>
      <c r="I138" s="658">
        <v>100000</v>
      </c>
      <c r="J138" s="650"/>
      <c r="K138" s="652"/>
    </row>
    <row r="139" spans="1:11" s="653" customFormat="1" ht="15" customHeight="1">
      <c r="A139" s="1115"/>
      <c r="B139" s="1069"/>
      <c r="C139" s="1072"/>
      <c r="D139" s="1075"/>
      <c r="E139" s="664" t="s">
        <v>663</v>
      </c>
      <c r="F139" s="657">
        <f>G139+H139+I139+9000</f>
        <v>109000</v>
      </c>
      <c r="G139" s="658"/>
      <c r="H139" s="657"/>
      <c r="I139" s="658">
        <v>100000</v>
      </c>
      <c r="J139" s="650"/>
      <c r="K139" s="652"/>
    </row>
    <row r="140" spans="1:11" s="653" customFormat="1" ht="15" customHeight="1">
      <c r="A140" s="1115"/>
      <c r="B140" s="1069"/>
      <c r="C140" s="1072"/>
      <c r="D140" s="1075"/>
      <c r="E140" s="664" t="s">
        <v>664</v>
      </c>
      <c r="F140" s="657">
        <v>500000</v>
      </c>
      <c r="G140" s="658"/>
      <c r="H140" s="657"/>
      <c r="I140" s="658"/>
      <c r="J140" s="650"/>
      <c r="K140" s="652"/>
    </row>
    <row r="141" spans="1:11" s="653" customFormat="1" ht="15" customHeight="1">
      <c r="A141" s="1116"/>
      <c r="B141" s="1070"/>
      <c r="C141" s="1073"/>
      <c r="D141" s="1076"/>
      <c r="E141" s="673" t="s">
        <v>665</v>
      </c>
      <c r="F141" s="661">
        <v>0</v>
      </c>
      <c r="G141" s="662"/>
      <c r="H141" s="661"/>
      <c r="I141" s="662"/>
      <c r="J141" s="650"/>
      <c r="K141" s="652"/>
    </row>
    <row r="142" spans="1:11" s="653" customFormat="1" ht="17.25" customHeight="1">
      <c r="A142" s="1111" t="s">
        <v>688</v>
      </c>
      <c r="B142" s="1068" t="s">
        <v>436</v>
      </c>
      <c r="C142" s="1071" t="s">
        <v>679</v>
      </c>
      <c r="D142" s="1074" t="s">
        <v>419</v>
      </c>
      <c r="E142" s="649" t="s">
        <v>661</v>
      </c>
      <c r="F142" s="663">
        <f>SUM(F143:F146)</f>
        <v>75000</v>
      </c>
      <c r="G142" s="651">
        <f>SUM(G143:G146)</f>
        <v>75000</v>
      </c>
      <c r="H142" s="663">
        <v>0</v>
      </c>
      <c r="I142" s="651">
        <v>0</v>
      </c>
      <c r="J142" s="650"/>
      <c r="K142" s="652"/>
    </row>
    <row r="143" spans="1:11" s="653" customFormat="1" ht="15" customHeight="1">
      <c r="A143" s="1112"/>
      <c r="B143" s="1069"/>
      <c r="C143" s="1072"/>
      <c r="D143" s="1075"/>
      <c r="E143" s="664" t="s">
        <v>662</v>
      </c>
      <c r="F143" s="657">
        <v>0</v>
      </c>
      <c r="G143" s="658"/>
      <c r="H143" s="657"/>
      <c r="I143" s="658"/>
      <c r="J143" s="650"/>
      <c r="K143" s="652"/>
    </row>
    <row r="144" spans="1:11" s="653" customFormat="1" ht="15" customHeight="1">
      <c r="A144" s="1112"/>
      <c r="B144" s="1069"/>
      <c r="C144" s="1072"/>
      <c r="D144" s="1075"/>
      <c r="E144" s="664" t="s">
        <v>663</v>
      </c>
      <c r="F144" s="657">
        <f>G144</f>
        <v>27000</v>
      </c>
      <c r="G144" s="658">
        <f>5000+22000</f>
        <v>27000</v>
      </c>
      <c r="H144" s="657"/>
      <c r="I144" s="658"/>
      <c r="J144" s="650"/>
      <c r="K144" s="652"/>
    </row>
    <row r="145" spans="1:11" s="653" customFormat="1" ht="15" customHeight="1">
      <c r="A145" s="1112"/>
      <c r="B145" s="1069"/>
      <c r="C145" s="1072"/>
      <c r="D145" s="1075"/>
      <c r="E145" s="664" t="s">
        <v>664</v>
      </c>
      <c r="F145" s="657">
        <v>0</v>
      </c>
      <c r="G145" s="658"/>
      <c r="H145" s="657"/>
      <c r="I145" s="658"/>
      <c r="J145" s="650"/>
      <c r="K145" s="652"/>
    </row>
    <row r="146" spans="1:11" s="653" customFormat="1" ht="15" customHeight="1">
      <c r="A146" s="1112"/>
      <c r="B146" s="1070"/>
      <c r="C146" s="1073"/>
      <c r="D146" s="1076"/>
      <c r="E146" s="673" t="s">
        <v>665</v>
      </c>
      <c r="F146" s="661">
        <v>48000</v>
      </c>
      <c r="G146" s="662">
        <v>48000</v>
      </c>
      <c r="H146" s="661"/>
      <c r="I146" s="662"/>
      <c r="J146" s="650"/>
      <c r="K146" s="652"/>
    </row>
    <row r="147" spans="1:11" s="653" customFormat="1" ht="21" customHeight="1">
      <c r="A147" s="1112"/>
      <c r="B147" s="1068" t="s">
        <v>0</v>
      </c>
      <c r="C147" s="1065" t="s">
        <v>660</v>
      </c>
      <c r="D147" s="1102" t="s">
        <v>680</v>
      </c>
      <c r="E147" s="649" t="s">
        <v>661</v>
      </c>
      <c r="F147" s="663">
        <f>SUM(F148:F151)</f>
        <v>358000</v>
      </c>
      <c r="G147" s="665">
        <f>SUM(G148:G151)</f>
        <v>150000</v>
      </c>
      <c r="H147" s="651"/>
      <c r="I147" s="651">
        <f>SUM(I148:I151)</f>
        <v>87000</v>
      </c>
      <c r="J147" s="650"/>
      <c r="K147" s="652"/>
    </row>
    <row r="148" spans="1:11" s="653" customFormat="1" ht="15" customHeight="1">
      <c r="A148" s="1112"/>
      <c r="B148" s="1069"/>
      <c r="C148" s="1066"/>
      <c r="D148" s="1103"/>
      <c r="E148" s="664" t="s">
        <v>662</v>
      </c>
      <c r="F148" s="657">
        <f>G148+H148+I148</f>
        <v>0</v>
      </c>
      <c r="G148" s="658">
        <v>0</v>
      </c>
      <c r="H148" s="658"/>
      <c r="I148" s="656"/>
      <c r="J148" s="650"/>
      <c r="K148" s="652"/>
    </row>
    <row r="149" spans="1:11" s="653" customFormat="1" ht="15" customHeight="1">
      <c r="A149" s="1112"/>
      <c r="B149" s="1069"/>
      <c r="C149" s="1066"/>
      <c r="D149" s="1103"/>
      <c r="E149" s="664" t="s">
        <v>663</v>
      </c>
      <c r="F149" s="657">
        <v>42000</v>
      </c>
      <c r="G149" s="658">
        <v>0</v>
      </c>
      <c r="H149" s="658"/>
      <c r="I149" s="656">
        <v>4000</v>
      </c>
      <c r="J149" s="650"/>
      <c r="K149" s="652"/>
    </row>
    <row r="150" spans="1:11" s="653" customFormat="1" ht="15" customHeight="1">
      <c r="A150" s="1112"/>
      <c r="B150" s="1069"/>
      <c r="C150" s="1066"/>
      <c r="D150" s="1103"/>
      <c r="E150" s="664" t="s">
        <v>664</v>
      </c>
      <c r="F150" s="657">
        <f>G150+H150+I150</f>
        <v>150000</v>
      </c>
      <c r="G150" s="658">
        <v>150000</v>
      </c>
      <c r="H150" s="658"/>
      <c r="I150" s="656"/>
      <c r="J150" s="650"/>
      <c r="K150" s="652"/>
    </row>
    <row r="151" spans="1:11" s="653" customFormat="1" ht="15" customHeight="1">
      <c r="A151" s="1112"/>
      <c r="B151" s="1070"/>
      <c r="C151" s="1067"/>
      <c r="D151" s="1104"/>
      <c r="E151" s="673" t="s">
        <v>665</v>
      </c>
      <c r="F151" s="661">
        <v>166000</v>
      </c>
      <c r="G151" s="662">
        <v>0</v>
      </c>
      <c r="H151" s="662"/>
      <c r="I151" s="660">
        <v>83000</v>
      </c>
      <c r="J151" s="650"/>
      <c r="K151" s="652"/>
    </row>
    <row r="152" spans="1:11" s="653" customFormat="1" ht="21" customHeight="1" hidden="1">
      <c r="A152" s="1112"/>
      <c r="B152" s="1069" t="s">
        <v>1</v>
      </c>
      <c r="C152" s="1066" t="s">
        <v>660</v>
      </c>
      <c r="D152" s="1103" t="s">
        <v>435</v>
      </c>
      <c r="E152" s="659" t="s">
        <v>661</v>
      </c>
      <c r="F152" s="661">
        <v>0</v>
      </c>
      <c r="G152" s="662">
        <v>0</v>
      </c>
      <c r="H152" s="662">
        <v>0</v>
      </c>
      <c r="I152" s="662">
        <f>SUM(I153:I156)</f>
        <v>0</v>
      </c>
      <c r="J152" s="650"/>
      <c r="K152" s="652"/>
    </row>
    <row r="153" spans="1:11" s="653" customFormat="1" ht="15" customHeight="1" hidden="1">
      <c r="A153" s="1112"/>
      <c r="B153" s="1069"/>
      <c r="C153" s="1066"/>
      <c r="D153" s="1103"/>
      <c r="E153" s="664" t="s">
        <v>662</v>
      </c>
      <c r="F153" s="657">
        <v>0</v>
      </c>
      <c r="G153" s="658">
        <v>0</v>
      </c>
      <c r="H153" s="657">
        <v>0</v>
      </c>
      <c r="I153" s="658"/>
      <c r="J153" s="650"/>
      <c r="K153" s="652"/>
    </row>
    <row r="154" spans="1:11" s="653" customFormat="1" ht="15" customHeight="1" hidden="1">
      <c r="A154" s="1112"/>
      <c r="B154" s="1069"/>
      <c r="C154" s="1066"/>
      <c r="D154" s="1103"/>
      <c r="E154" s="664" t="s">
        <v>663</v>
      </c>
      <c r="F154" s="657">
        <v>0</v>
      </c>
      <c r="G154" s="658">
        <v>0</v>
      </c>
      <c r="H154" s="657">
        <v>0</v>
      </c>
      <c r="I154" s="658"/>
      <c r="J154" s="650"/>
      <c r="K154" s="652"/>
    </row>
    <row r="155" spans="1:11" s="653" customFormat="1" ht="15" customHeight="1" hidden="1">
      <c r="A155" s="1112"/>
      <c r="B155" s="1069"/>
      <c r="C155" s="1066"/>
      <c r="D155" s="1103"/>
      <c r="E155" s="664" t="s">
        <v>664</v>
      </c>
      <c r="F155" s="657">
        <v>0</v>
      </c>
      <c r="G155" s="658">
        <v>0</v>
      </c>
      <c r="H155" s="657">
        <v>0</v>
      </c>
      <c r="I155" s="658"/>
      <c r="J155" s="650"/>
      <c r="K155" s="652"/>
    </row>
    <row r="156" spans="1:11" s="653" customFormat="1" ht="15" customHeight="1" hidden="1">
      <c r="A156" s="1112"/>
      <c r="B156" s="1070"/>
      <c r="C156" s="1067"/>
      <c r="D156" s="1104"/>
      <c r="E156" s="673" t="s">
        <v>665</v>
      </c>
      <c r="F156" s="661">
        <v>0</v>
      </c>
      <c r="G156" s="662">
        <v>0</v>
      </c>
      <c r="H156" s="661">
        <v>0</v>
      </c>
      <c r="I156" s="662"/>
      <c r="J156" s="650"/>
      <c r="K156" s="652"/>
    </row>
    <row r="157" spans="1:11" s="653" customFormat="1" ht="21" customHeight="1">
      <c r="A157" s="1112"/>
      <c r="B157" s="1068" t="s">
        <v>28</v>
      </c>
      <c r="C157" s="1065" t="s">
        <v>660</v>
      </c>
      <c r="D157" s="1102" t="s">
        <v>680</v>
      </c>
      <c r="E157" s="649" t="s">
        <v>661</v>
      </c>
      <c r="F157" s="663">
        <f>SUM(F158:F161)</f>
        <v>80000</v>
      </c>
      <c r="G157" s="665">
        <f>SUM(G158:G161)</f>
        <v>80000</v>
      </c>
      <c r="H157" s="651"/>
      <c r="I157" s="651"/>
      <c r="J157" s="650"/>
      <c r="K157" s="652"/>
    </row>
    <row r="158" spans="1:11" s="653" customFormat="1" ht="15" customHeight="1">
      <c r="A158" s="1112"/>
      <c r="B158" s="1069"/>
      <c r="C158" s="1066"/>
      <c r="D158" s="1103"/>
      <c r="E158" s="664" t="s">
        <v>662</v>
      </c>
      <c r="F158" s="657">
        <f>G158+H158+I158</f>
        <v>0</v>
      </c>
      <c r="G158" s="658">
        <v>0</v>
      </c>
      <c r="H158" s="658"/>
      <c r="I158" s="656"/>
      <c r="J158" s="650"/>
      <c r="K158" s="652"/>
    </row>
    <row r="159" spans="1:11" s="653" customFormat="1" ht="15" customHeight="1">
      <c r="A159" s="1112"/>
      <c r="B159" s="1069"/>
      <c r="C159" s="1066"/>
      <c r="D159" s="1103"/>
      <c r="E159" s="664" t="s">
        <v>663</v>
      </c>
      <c r="F159" s="657">
        <f>G159</f>
        <v>40000</v>
      </c>
      <c r="G159" s="658">
        <v>40000</v>
      </c>
      <c r="H159" s="658"/>
      <c r="I159" s="656"/>
      <c r="J159" s="650"/>
      <c r="K159" s="652"/>
    </row>
    <row r="160" spans="1:11" s="653" customFormat="1" ht="15" customHeight="1">
      <c r="A160" s="1112"/>
      <c r="B160" s="1069"/>
      <c r="C160" s="1066"/>
      <c r="D160" s="1103"/>
      <c r="E160" s="664" t="s">
        <v>664</v>
      </c>
      <c r="F160" s="657">
        <f>G160+H160+I160</f>
        <v>0</v>
      </c>
      <c r="G160" s="658">
        <v>0</v>
      </c>
      <c r="H160" s="658"/>
      <c r="I160" s="656"/>
      <c r="J160" s="650"/>
      <c r="K160" s="652"/>
    </row>
    <row r="161" spans="1:11" s="653" customFormat="1" ht="15" customHeight="1">
      <c r="A161" s="1112"/>
      <c r="B161" s="1070"/>
      <c r="C161" s="1067"/>
      <c r="D161" s="1104"/>
      <c r="E161" s="673" t="s">
        <v>665</v>
      </c>
      <c r="F161" s="661">
        <f>G161</f>
        <v>40000</v>
      </c>
      <c r="G161" s="662">
        <v>40000</v>
      </c>
      <c r="H161" s="662"/>
      <c r="I161" s="660"/>
      <c r="J161" s="650"/>
      <c r="K161" s="652"/>
    </row>
    <row r="162" spans="1:11" s="653" customFormat="1" ht="19.5" customHeight="1">
      <c r="A162" s="1112"/>
      <c r="B162" s="1068" t="s">
        <v>2</v>
      </c>
      <c r="C162" s="1065" t="s">
        <v>660</v>
      </c>
      <c r="D162" s="1102" t="s">
        <v>435</v>
      </c>
      <c r="E162" s="649" t="s">
        <v>661</v>
      </c>
      <c r="F162" s="663">
        <f>SUM(F163:F166)</f>
        <v>876000</v>
      </c>
      <c r="G162" s="651">
        <f>SUM(G163:G166)</f>
        <v>850000</v>
      </c>
      <c r="H162" s="663">
        <f>SUM(H163:H166)</f>
        <v>0</v>
      </c>
      <c r="I162" s="651">
        <f>SUM(I163:I166)</f>
        <v>0</v>
      </c>
      <c r="J162" s="650"/>
      <c r="K162" s="652"/>
    </row>
    <row r="163" spans="1:11" s="653" customFormat="1" ht="15.75" customHeight="1">
      <c r="A163" s="1112"/>
      <c r="B163" s="1069"/>
      <c r="C163" s="1066"/>
      <c r="D163" s="1103"/>
      <c r="E163" s="664" t="s">
        <v>662</v>
      </c>
      <c r="F163" s="657">
        <f>G163+H163+I163</f>
        <v>0</v>
      </c>
      <c r="G163" s="658"/>
      <c r="H163" s="657"/>
      <c r="I163" s="658"/>
      <c r="J163" s="650"/>
      <c r="K163" s="652"/>
    </row>
    <row r="164" spans="1:11" s="653" customFormat="1" ht="15.75" customHeight="1">
      <c r="A164" s="1112"/>
      <c r="B164" s="1069"/>
      <c r="C164" s="1066"/>
      <c r="D164" s="1103"/>
      <c r="E164" s="664" t="s">
        <v>663</v>
      </c>
      <c r="F164" s="657">
        <f>G164+25600+400</f>
        <v>26300</v>
      </c>
      <c r="G164" s="658">
        <v>300</v>
      </c>
      <c r="H164" s="657"/>
      <c r="I164" s="658"/>
      <c r="J164" s="650"/>
      <c r="K164" s="652"/>
    </row>
    <row r="165" spans="1:11" s="653" customFormat="1" ht="15.75" customHeight="1">
      <c r="A165" s="1112"/>
      <c r="B165" s="1069"/>
      <c r="C165" s="1066"/>
      <c r="D165" s="1103"/>
      <c r="E165" s="664" t="s">
        <v>664</v>
      </c>
      <c r="F165" s="657">
        <f>G165+H165+I165</f>
        <v>300000</v>
      </c>
      <c r="G165" s="658">
        <v>300000</v>
      </c>
      <c r="H165" s="657"/>
      <c r="I165" s="658"/>
      <c r="J165" s="650"/>
      <c r="K165" s="652"/>
    </row>
    <row r="166" spans="1:11" s="653" customFormat="1" ht="15.75" customHeight="1">
      <c r="A166" s="1112"/>
      <c r="B166" s="1070"/>
      <c r="C166" s="1067"/>
      <c r="D166" s="1104"/>
      <c r="E166" s="673" t="s">
        <v>665</v>
      </c>
      <c r="F166" s="661">
        <f>SUM(G166:I166)</f>
        <v>549700</v>
      </c>
      <c r="G166" s="662">
        <v>549700</v>
      </c>
      <c r="H166" s="661"/>
      <c r="I166" s="662"/>
      <c r="J166" s="650"/>
      <c r="K166" s="652"/>
    </row>
    <row r="167" spans="1:11" s="653" customFormat="1" ht="20.25" customHeight="1">
      <c r="A167" s="1112"/>
      <c r="B167" s="1069" t="s">
        <v>3</v>
      </c>
      <c r="C167" s="1066" t="s">
        <v>660</v>
      </c>
      <c r="D167" s="1103" t="s">
        <v>4</v>
      </c>
      <c r="E167" s="659" t="s">
        <v>661</v>
      </c>
      <c r="F167" s="661">
        <v>355500</v>
      </c>
      <c r="G167" s="662">
        <f>SUM(G168:G171)</f>
        <v>0</v>
      </c>
      <c r="H167" s="662">
        <v>250000</v>
      </c>
      <c r="I167" s="662">
        <f>SUM(I168:I171)</f>
        <v>0</v>
      </c>
      <c r="J167" s="663"/>
      <c r="K167" s="652"/>
    </row>
    <row r="168" spans="1:11" s="653" customFormat="1" ht="15" customHeight="1">
      <c r="A168" s="1112"/>
      <c r="B168" s="1069"/>
      <c r="C168" s="1066"/>
      <c r="D168" s="1103"/>
      <c r="E168" s="664" t="s">
        <v>662</v>
      </c>
      <c r="F168" s="657">
        <v>0</v>
      </c>
      <c r="G168" s="658"/>
      <c r="H168" s="657"/>
      <c r="I168" s="658"/>
      <c r="J168" s="650"/>
      <c r="K168" s="652"/>
    </row>
    <row r="169" spans="1:11" s="653" customFormat="1" ht="15" customHeight="1">
      <c r="A169" s="1112"/>
      <c r="B169" s="1069"/>
      <c r="C169" s="1066"/>
      <c r="D169" s="1103"/>
      <c r="E169" s="664" t="s">
        <v>663</v>
      </c>
      <c r="F169" s="657">
        <f>G169+H169+I169</f>
        <v>25000</v>
      </c>
      <c r="G169" s="658"/>
      <c r="H169" s="657">
        <v>25000</v>
      </c>
      <c r="I169" s="658"/>
      <c r="J169" s="650"/>
      <c r="K169" s="652"/>
    </row>
    <row r="170" spans="1:11" s="653" customFormat="1" ht="15" customHeight="1">
      <c r="A170" s="1112"/>
      <c r="B170" s="1069"/>
      <c r="C170" s="1066"/>
      <c r="D170" s="1103"/>
      <c r="E170" s="664" t="s">
        <v>664</v>
      </c>
      <c r="F170" s="657">
        <v>105500</v>
      </c>
      <c r="G170" s="658"/>
      <c r="H170" s="657"/>
      <c r="I170" s="658"/>
      <c r="J170" s="650"/>
      <c r="K170" s="652"/>
    </row>
    <row r="171" spans="1:11" s="653" customFormat="1" ht="15" customHeight="1">
      <c r="A171" s="1112"/>
      <c r="B171" s="1070"/>
      <c r="C171" s="1067"/>
      <c r="D171" s="1104"/>
      <c r="E171" s="673" t="s">
        <v>665</v>
      </c>
      <c r="F171" s="661">
        <v>225000</v>
      </c>
      <c r="G171" s="662"/>
      <c r="H171" s="657">
        <v>225000</v>
      </c>
      <c r="I171" s="662"/>
      <c r="J171" s="650"/>
      <c r="K171" s="652"/>
    </row>
    <row r="172" spans="1:11" s="653" customFormat="1" ht="16.5" customHeight="1" hidden="1">
      <c r="A172" s="1112"/>
      <c r="B172" s="1068" t="s">
        <v>5</v>
      </c>
      <c r="C172" s="1065" t="s">
        <v>660</v>
      </c>
      <c r="D172" s="1102">
        <v>2013</v>
      </c>
      <c r="E172" s="649" t="s">
        <v>661</v>
      </c>
      <c r="F172" s="663">
        <v>0</v>
      </c>
      <c r="G172" s="651">
        <f>SUM(G173:G176)</f>
        <v>0</v>
      </c>
      <c r="H172" s="663">
        <f>SUM(H173:H176)</f>
        <v>0</v>
      </c>
      <c r="I172" s="651">
        <f>SUM(I173:I176)</f>
        <v>0</v>
      </c>
      <c r="J172" s="650"/>
      <c r="K172" s="652"/>
    </row>
    <row r="173" spans="1:11" s="653" customFormat="1" ht="15.75" customHeight="1" hidden="1">
      <c r="A173" s="1112"/>
      <c r="B173" s="1069"/>
      <c r="C173" s="1066"/>
      <c r="D173" s="1103"/>
      <c r="E173" s="664" t="s">
        <v>662</v>
      </c>
      <c r="F173" s="657">
        <f>G173+H173+I173</f>
        <v>0</v>
      </c>
      <c r="G173" s="658"/>
      <c r="H173" s="657">
        <v>0</v>
      </c>
      <c r="I173" s="658"/>
      <c r="J173" s="650"/>
      <c r="K173" s="652"/>
    </row>
    <row r="174" spans="1:11" s="653" customFormat="1" ht="15.75" customHeight="1" hidden="1">
      <c r="A174" s="1112"/>
      <c r="B174" s="1069"/>
      <c r="C174" s="1066"/>
      <c r="D174" s="1103"/>
      <c r="E174" s="664" t="s">
        <v>663</v>
      </c>
      <c r="F174" s="657">
        <v>0</v>
      </c>
      <c r="G174" s="658"/>
      <c r="H174" s="658">
        <v>0</v>
      </c>
      <c r="I174" s="658"/>
      <c r="J174" s="650"/>
      <c r="K174" s="652"/>
    </row>
    <row r="175" spans="1:11" s="653" customFormat="1" ht="15.75" customHeight="1" hidden="1">
      <c r="A175" s="1112"/>
      <c r="B175" s="1069"/>
      <c r="C175" s="1066"/>
      <c r="D175" s="1103"/>
      <c r="E175" s="664" t="s">
        <v>664</v>
      </c>
      <c r="F175" s="657">
        <v>0</v>
      </c>
      <c r="G175" s="658"/>
      <c r="H175" s="658">
        <v>0</v>
      </c>
      <c r="I175" s="658"/>
      <c r="J175" s="650"/>
      <c r="K175" s="652"/>
    </row>
    <row r="176" spans="1:11" s="653" customFormat="1" ht="15.75" customHeight="1" hidden="1">
      <c r="A176" s="1112"/>
      <c r="B176" s="1070"/>
      <c r="C176" s="1067"/>
      <c r="D176" s="1104"/>
      <c r="E176" s="673" t="s">
        <v>665</v>
      </c>
      <c r="F176" s="661">
        <f>G176+H176+I176</f>
        <v>0</v>
      </c>
      <c r="G176" s="662"/>
      <c r="H176" s="661">
        <v>0</v>
      </c>
      <c r="I176" s="662"/>
      <c r="J176" s="650"/>
      <c r="K176" s="652"/>
    </row>
    <row r="177" spans="1:12" s="633" customFormat="1" ht="15" customHeight="1" hidden="1">
      <c r="A177" s="1112"/>
      <c r="B177" s="1068" t="s">
        <v>6</v>
      </c>
      <c r="C177" s="1065" t="s">
        <v>660</v>
      </c>
      <c r="D177" s="1102">
        <v>2009</v>
      </c>
      <c r="E177" s="649" t="s">
        <v>661</v>
      </c>
      <c r="F177" s="663">
        <v>0</v>
      </c>
      <c r="G177" s="651">
        <v>0</v>
      </c>
      <c r="H177" s="663">
        <f>SUM(H178:H181)</f>
        <v>0</v>
      </c>
      <c r="I177" s="651">
        <f>SUM(I178:I181)</f>
        <v>0</v>
      </c>
      <c r="J177" s="667"/>
      <c r="K177" s="668"/>
      <c r="L177" s="669"/>
    </row>
    <row r="178" spans="1:12" s="633" customFormat="1" ht="15" customHeight="1" hidden="1">
      <c r="A178" s="1112"/>
      <c r="B178" s="1069"/>
      <c r="C178" s="1066"/>
      <c r="D178" s="1103"/>
      <c r="E178" s="664" t="s">
        <v>662</v>
      </c>
      <c r="F178" s="657">
        <f>G178+H178+I178</f>
        <v>0</v>
      </c>
      <c r="G178" s="658">
        <v>0</v>
      </c>
      <c r="H178" s="657"/>
      <c r="I178" s="658"/>
      <c r="J178" s="667"/>
      <c r="K178" s="668"/>
      <c r="L178" s="669"/>
    </row>
    <row r="179" spans="1:12" s="633" customFormat="1" ht="15" customHeight="1" hidden="1">
      <c r="A179" s="1112"/>
      <c r="B179" s="1069"/>
      <c r="C179" s="1066"/>
      <c r="D179" s="1103"/>
      <c r="E179" s="664" t="s">
        <v>663</v>
      </c>
      <c r="F179" s="657">
        <v>0</v>
      </c>
      <c r="G179" s="658">
        <v>0</v>
      </c>
      <c r="H179" s="658"/>
      <c r="I179" s="658"/>
      <c r="J179" s="667"/>
      <c r="K179" s="668"/>
      <c r="L179" s="669"/>
    </row>
    <row r="180" spans="1:12" s="633" customFormat="1" ht="15" customHeight="1" hidden="1">
      <c r="A180" s="1112"/>
      <c r="B180" s="1069"/>
      <c r="C180" s="1066"/>
      <c r="D180" s="1103"/>
      <c r="E180" s="664" t="s">
        <v>664</v>
      </c>
      <c r="F180" s="657">
        <v>0</v>
      </c>
      <c r="G180" s="658">
        <v>0</v>
      </c>
      <c r="H180" s="658"/>
      <c r="I180" s="658"/>
      <c r="J180" s="667"/>
      <c r="K180" s="668"/>
      <c r="L180" s="669"/>
    </row>
    <row r="181" spans="1:12" s="633" customFormat="1" ht="15.75" customHeight="1" hidden="1">
      <c r="A181" s="1112"/>
      <c r="B181" s="1070"/>
      <c r="C181" s="1067"/>
      <c r="D181" s="1104"/>
      <c r="E181" s="673" t="s">
        <v>665</v>
      </c>
      <c r="F181" s="661">
        <v>0</v>
      </c>
      <c r="G181" s="662">
        <v>0</v>
      </c>
      <c r="H181" s="661"/>
      <c r="I181" s="662"/>
      <c r="J181" s="667"/>
      <c r="K181" s="668"/>
      <c r="L181" s="669"/>
    </row>
    <row r="182" spans="1:12" s="633" customFormat="1" ht="15" customHeight="1" hidden="1">
      <c r="A182" s="1112"/>
      <c r="B182" s="681"/>
      <c r="C182" s="681"/>
      <c r="D182" s="681"/>
      <c r="E182" s="681"/>
      <c r="F182" s="681"/>
      <c r="G182" s="681"/>
      <c r="H182" s="681"/>
      <c r="I182" s="681"/>
      <c r="J182" s="667"/>
      <c r="K182" s="668"/>
      <c r="L182" s="669"/>
    </row>
    <row r="183" spans="1:12" s="633" customFormat="1" ht="21" customHeight="1" hidden="1">
      <c r="A183" s="1112"/>
      <c r="B183" s="1118" t="s">
        <v>7</v>
      </c>
      <c r="C183" s="1119" t="s">
        <v>660</v>
      </c>
      <c r="D183" s="1129">
        <v>2012</v>
      </c>
      <c r="E183" s="649" t="s">
        <v>661</v>
      </c>
      <c r="F183" s="663">
        <v>150000</v>
      </c>
      <c r="G183" s="651">
        <f>SUM(G184:G187)</f>
        <v>0</v>
      </c>
      <c r="H183" s="651">
        <f>SUM(H184:H187)</f>
        <v>0</v>
      </c>
      <c r="I183" s="651">
        <v>150000</v>
      </c>
      <c r="J183" s="667"/>
      <c r="K183" s="668"/>
      <c r="L183" s="669"/>
    </row>
    <row r="184" spans="1:12" s="633" customFormat="1" ht="15" customHeight="1" hidden="1">
      <c r="A184" s="1112"/>
      <c r="B184" s="1118"/>
      <c r="C184" s="1119"/>
      <c r="D184" s="1127"/>
      <c r="E184" s="655" t="s">
        <v>662</v>
      </c>
      <c r="F184" s="657"/>
      <c r="G184" s="658"/>
      <c r="H184" s="658"/>
      <c r="I184" s="658"/>
      <c r="J184" s="667"/>
      <c r="K184" s="668"/>
      <c r="L184" s="669"/>
    </row>
    <row r="185" spans="1:12" s="633" customFormat="1" ht="15" customHeight="1" hidden="1">
      <c r="A185" s="1112"/>
      <c r="B185" s="1118"/>
      <c r="C185" s="1119"/>
      <c r="D185" s="1127"/>
      <c r="E185" s="655" t="s">
        <v>663</v>
      </c>
      <c r="F185" s="657"/>
      <c r="G185" s="658"/>
      <c r="H185" s="658"/>
      <c r="I185" s="658"/>
      <c r="J185" s="667"/>
      <c r="K185" s="668"/>
      <c r="L185" s="669"/>
    </row>
    <row r="186" spans="1:12" s="633" customFormat="1" ht="15" customHeight="1" hidden="1">
      <c r="A186" s="1112"/>
      <c r="B186" s="1118"/>
      <c r="C186" s="1119"/>
      <c r="D186" s="1127"/>
      <c r="E186" s="655" t="s">
        <v>664</v>
      </c>
      <c r="F186" s="657"/>
      <c r="G186" s="658"/>
      <c r="H186" s="658"/>
      <c r="I186" s="658"/>
      <c r="J186" s="667"/>
      <c r="K186" s="668"/>
      <c r="L186" s="669"/>
    </row>
    <row r="187" spans="1:12" s="633" customFormat="1" ht="15" customHeight="1" hidden="1">
      <c r="A187" s="1112"/>
      <c r="B187" s="1118"/>
      <c r="C187" s="1119"/>
      <c r="D187" s="1127"/>
      <c r="E187" s="655" t="s">
        <v>665</v>
      </c>
      <c r="F187" s="657"/>
      <c r="G187" s="658"/>
      <c r="H187" s="658"/>
      <c r="I187" s="658"/>
      <c r="J187" s="667"/>
      <c r="K187" s="668"/>
      <c r="L187" s="669"/>
    </row>
    <row r="188" spans="1:12" s="633" customFormat="1" ht="15" customHeight="1">
      <c r="A188" s="1112"/>
      <c r="B188" s="1118" t="s">
        <v>8</v>
      </c>
      <c r="C188" s="1119" t="s">
        <v>660</v>
      </c>
      <c r="D188" s="1127">
        <v>2011</v>
      </c>
      <c r="E188" s="649" t="s">
        <v>661</v>
      </c>
      <c r="F188" s="650">
        <f>SUM(F189:F192)</f>
        <v>120000</v>
      </c>
      <c r="G188" s="651">
        <f>SUM(G189:G192)</f>
        <v>0</v>
      </c>
      <c r="H188" s="651">
        <f>SUM(H189:H192)</f>
        <v>120000</v>
      </c>
      <c r="I188" s="651"/>
      <c r="J188" s="667"/>
      <c r="K188" s="668"/>
      <c r="L188" s="669"/>
    </row>
    <row r="189" spans="1:12" s="633" customFormat="1" ht="15" customHeight="1">
      <c r="A189" s="1112"/>
      <c r="B189" s="1118"/>
      <c r="C189" s="1119"/>
      <c r="D189" s="1127"/>
      <c r="E189" s="655" t="s">
        <v>662</v>
      </c>
      <c r="F189" s="657">
        <f>G189+H189+I189</f>
        <v>0</v>
      </c>
      <c r="G189" s="680"/>
      <c r="H189" s="680"/>
      <c r="I189" s="680"/>
      <c r="J189" s="667"/>
      <c r="K189" s="668"/>
      <c r="L189" s="669"/>
    </row>
    <row r="190" spans="1:12" s="633" customFormat="1" ht="15" customHeight="1">
      <c r="A190" s="1112"/>
      <c r="B190" s="1118"/>
      <c r="C190" s="1119"/>
      <c r="D190" s="1127"/>
      <c r="E190" s="655" t="s">
        <v>663</v>
      </c>
      <c r="F190" s="657">
        <f>G190+H190+I190</f>
        <v>6000</v>
      </c>
      <c r="G190" s="658"/>
      <c r="H190" s="658">
        <v>6000</v>
      </c>
      <c r="I190" s="658"/>
      <c r="J190" s="667"/>
      <c r="K190" s="668"/>
      <c r="L190" s="669"/>
    </row>
    <row r="191" spans="1:12" s="633" customFormat="1" ht="15" customHeight="1">
      <c r="A191" s="1112"/>
      <c r="B191" s="1118"/>
      <c r="C191" s="1119"/>
      <c r="D191" s="1127"/>
      <c r="E191" s="655" t="s">
        <v>664</v>
      </c>
      <c r="F191" s="657">
        <f>G191+H191+I191</f>
        <v>114000</v>
      </c>
      <c r="G191" s="658"/>
      <c r="H191" s="658">
        <v>114000</v>
      </c>
      <c r="I191" s="658"/>
      <c r="J191" s="667"/>
      <c r="K191" s="668"/>
      <c r="L191" s="669"/>
    </row>
    <row r="192" spans="1:12" s="633" customFormat="1" ht="15" customHeight="1">
      <c r="A192" s="1112"/>
      <c r="B192" s="1118"/>
      <c r="C192" s="1119"/>
      <c r="D192" s="1127"/>
      <c r="E192" s="659" t="s">
        <v>665</v>
      </c>
      <c r="F192" s="661">
        <f>G192+H192+I192</f>
        <v>0</v>
      </c>
      <c r="G192" s="662"/>
      <c r="H192" s="662"/>
      <c r="I192" s="662"/>
      <c r="J192" s="667"/>
      <c r="K192" s="668"/>
      <c r="L192" s="669"/>
    </row>
    <row r="193" spans="1:12" s="633" customFormat="1" ht="18" customHeight="1">
      <c r="A193" s="1112"/>
      <c r="B193" s="1118" t="s">
        <v>9</v>
      </c>
      <c r="C193" s="1119" t="s">
        <v>660</v>
      </c>
      <c r="D193" s="1127">
        <v>2011</v>
      </c>
      <c r="E193" s="649" t="s">
        <v>661</v>
      </c>
      <c r="F193" s="650">
        <f>SUM(F194:F197)</f>
        <v>150000</v>
      </c>
      <c r="G193" s="651">
        <f>SUM(G194:G197)</f>
        <v>0</v>
      </c>
      <c r="H193" s="651">
        <f>SUM(H194:H197)</f>
        <v>150000</v>
      </c>
      <c r="I193" s="651"/>
      <c r="J193" s="667"/>
      <c r="K193" s="668"/>
      <c r="L193" s="669"/>
    </row>
    <row r="194" spans="1:12" s="633" customFormat="1" ht="15" customHeight="1">
      <c r="A194" s="1112"/>
      <c r="B194" s="1118"/>
      <c r="C194" s="1119"/>
      <c r="D194" s="1127"/>
      <c r="E194" s="655" t="s">
        <v>662</v>
      </c>
      <c r="F194" s="657">
        <f>G194+H194+I194</f>
        <v>0</v>
      </c>
      <c r="G194" s="680"/>
      <c r="H194" s="680"/>
      <c r="I194" s="680"/>
      <c r="J194" s="667"/>
      <c r="K194" s="668"/>
      <c r="L194" s="669"/>
    </row>
    <row r="195" spans="1:12" s="633" customFormat="1" ht="15" customHeight="1">
      <c r="A195" s="1112"/>
      <c r="B195" s="1118"/>
      <c r="C195" s="1119"/>
      <c r="D195" s="1127"/>
      <c r="E195" s="655" t="s">
        <v>663</v>
      </c>
      <c r="F195" s="657">
        <f>G195+H195+I195</f>
        <v>8000</v>
      </c>
      <c r="G195" s="658"/>
      <c r="H195" s="658">
        <v>8000</v>
      </c>
      <c r="I195" s="658"/>
      <c r="J195" s="667"/>
      <c r="K195" s="668"/>
      <c r="L195" s="669"/>
    </row>
    <row r="196" spans="1:12" s="633" customFormat="1" ht="15" customHeight="1">
      <c r="A196" s="1112"/>
      <c r="B196" s="1118"/>
      <c r="C196" s="1119"/>
      <c r="D196" s="1127"/>
      <c r="E196" s="655" t="s">
        <v>664</v>
      </c>
      <c r="F196" s="657">
        <f>G196+H196+I196</f>
        <v>142000</v>
      </c>
      <c r="G196" s="658"/>
      <c r="H196" s="658">
        <v>142000</v>
      </c>
      <c r="I196" s="658"/>
      <c r="J196" s="667"/>
      <c r="K196" s="668"/>
      <c r="L196" s="669"/>
    </row>
    <row r="197" spans="1:12" s="633" customFormat="1" ht="15" customHeight="1">
      <c r="A197" s="1113"/>
      <c r="B197" s="1118"/>
      <c r="C197" s="1119"/>
      <c r="D197" s="1127"/>
      <c r="E197" s="659" t="s">
        <v>665</v>
      </c>
      <c r="F197" s="661">
        <f>G197+H197+I197</f>
        <v>0</v>
      </c>
      <c r="G197" s="662"/>
      <c r="H197" s="662"/>
      <c r="I197" s="662"/>
      <c r="J197" s="667"/>
      <c r="K197" s="668"/>
      <c r="L197" s="669"/>
    </row>
    <row r="198" spans="2:11" s="634" customFormat="1" ht="10.5" customHeight="1" thickBot="1">
      <c r="B198" s="635"/>
      <c r="C198" s="636"/>
      <c r="E198" s="635"/>
      <c r="I198" s="636" t="s">
        <v>399</v>
      </c>
      <c r="K198" s="637"/>
    </row>
    <row r="199" spans="1:11" s="639" customFormat="1" ht="14.25" customHeight="1">
      <c r="A199" s="1108" t="s">
        <v>655</v>
      </c>
      <c r="B199" s="1078" t="s">
        <v>403</v>
      </c>
      <c r="C199" s="1087" t="s">
        <v>656</v>
      </c>
      <c r="D199" s="1078" t="s">
        <v>490</v>
      </c>
      <c r="E199" s="1081" t="s">
        <v>657</v>
      </c>
      <c r="F199" s="1082"/>
      <c r="G199" s="1090" t="s">
        <v>658</v>
      </c>
      <c r="H199" s="1091"/>
      <c r="I199" s="1092"/>
      <c r="J199" s="638"/>
      <c r="K199" s="637"/>
    </row>
    <row r="200" spans="1:11" s="639" customFormat="1" ht="14.25" customHeight="1">
      <c r="A200" s="1109"/>
      <c r="B200" s="1079"/>
      <c r="C200" s="1088"/>
      <c r="D200" s="1079"/>
      <c r="E200" s="1083"/>
      <c r="F200" s="1084"/>
      <c r="G200" s="1093"/>
      <c r="H200" s="1094"/>
      <c r="I200" s="1095"/>
      <c r="J200" s="640"/>
      <c r="K200" s="637"/>
    </row>
    <row r="201" spans="1:11" s="639" customFormat="1" ht="17.25" customHeight="1">
      <c r="A201" s="1109"/>
      <c r="B201" s="1079"/>
      <c r="C201" s="1088"/>
      <c r="D201" s="1079"/>
      <c r="E201" s="1083"/>
      <c r="F201" s="1084"/>
      <c r="G201" s="1096" t="s">
        <v>126</v>
      </c>
      <c r="H201" s="1096" t="s">
        <v>127</v>
      </c>
      <c r="I201" s="1098" t="s">
        <v>128</v>
      </c>
      <c r="J201" s="641" t="s">
        <v>414</v>
      </c>
      <c r="K201" s="637"/>
    </row>
    <row r="202" spans="1:11" s="639" customFormat="1" ht="9" customHeight="1" thickBot="1">
      <c r="A202" s="1110"/>
      <c r="B202" s="1080"/>
      <c r="C202" s="1089"/>
      <c r="D202" s="1080"/>
      <c r="E202" s="1085"/>
      <c r="F202" s="1086"/>
      <c r="G202" s="1097"/>
      <c r="H202" s="1097"/>
      <c r="I202" s="1099"/>
      <c r="J202" s="642"/>
      <c r="K202" s="637"/>
    </row>
    <row r="203" spans="1:11" s="648" customFormat="1" ht="9" customHeight="1">
      <c r="A203" s="643">
        <v>1</v>
      </c>
      <c r="B203" s="643">
        <v>2</v>
      </c>
      <c r="C203" s="644">
        <v>3</v>
      </c>
      <c r="D203" s="643">
        <v>4</v>
      </c>
      <c r="E203" s="1077">
        <v>5</v>
      </c>
      <c r="F203" s="1077"/>
      <c r="G203" s="682">
        <v>6</v>
      </c>
      <c r="H203" s="682">
        <v>7</v>
      </c>
      <c r="I203" s="682">
        <v>8</v>
      </c>
      <c r="J203" s="646">
        <v>10</v>
      </c>
      <c r="K203" s="647"/>
    </row>
    <row r="204" spans="1:11" s="653" customFormat="1" ht="15.75" customHeight="1">
      <c r="A204" s="1114" t="s">
        <v>688</v>
      </c>
      <c r="B204" s="1118" t="s">
        <v>10</v>
      </c>
      <c r="C204" s="1119" t="s">
        <v>660</v>
      </c>
      <c r="D204" s="1127" t="s">
        <v>422</v>
      </c>
      <c r="E204" s="649" t="s">
        <v>661</v>
      </c>
      <c r="F204" s="650">
        <f>SUM(F205:F208)</f>
        <v>150000</v>
      </c>
      <c r="G204" s="651">
        <v>0</v>
      </c>
      <c r="H204" s="651">
        <v>0</v>
      </c>
      <c r="I204" s="651">
        <f>SUM(I205:I208)</f>
        <v>150000</v>
      </c>
      <c r="J204" s="650"/>
      <c r="K204" s="652"/>
    </row>
    <row r="205" spans="1:11" s="653" customFormat="1" ht="15" customHeight="1">
      <c r="A205" s="1115"/>
      <c r="B205" s="1118"/>
      <c r="C205" s="1119"/>
      <c r="D205" s="1127"/>
      <c r="E205" s="655" t="s">
        <v>662</v>
      </c>
      <c r="F205" s="657">
        <f>I205</f>
        <v>0</v>
      </c>
      <c r="G205" s="680"/>
      <c r="H205" s="657"/>
      <c r="I205" s="680"/>
      <c r="J205" s="650"/>
      <c r="K205" s="652"/>
    </row>
    <row r="206" spans="1:11" s="653" customFormat="1" ht="15" customHeight="1">
      <c r="A206" s="1115"/>
      <c r="B206" s="1118"/>
      <c r="C206" s="1119"/>
      <c r="D206" s="1127"/>
      <c r="E206" s="655" t="s">
        <v>663</v>
      </c>
      <c r="F206" s="657">
        <f>I206</f>
        <v>10000</v>
      </c>
      <c r="G206" s="658"/>
      <c r="H206" s="657"/>
      <c r="I206" s="658">
        <v>10000</v>
      </c>
      <c r="J206" s="650"/>
      <c r="K206" s="652"/>
    </row>
    <row r="207" spans="1:11" s="653" customFormat="1" ht="15" customHeight="1">
      <c r="A207" s="1115"/>
      <c r="B207" s="1118"/>
      <c r="C207" s="1119"/>
      <c r="D207" s="1127"/>
      <c r="E207" s="655" t="s">
        <v>664</v>
      </c>
      <c r="F207" s="657">
        <f>I207</f>
        <v>140000</v>
      </c>
      <c r="G207" s="658"/>
      <c r="H207" s="657"/>
      <c r="I207" s="658">
        <v>140000</v>
      </c>
      <c r="J207" s="650"/>
      <c r="K207" s="652"/>
    </row>
    <row r="208" spans="1:11" s="653" customFormat="1" ht="15" customHeight="1">
      <c r="A208" s="1115"/>
      <c r="B208" s="1118"/>
      <c r="C208" s="1119"/>
      <c r="D208" s="1127"/>
      <c r="E208" s="659" t="s">
        <v>665</v>
      </c>
      <c r="F208" s="661">
        <f>I208</f>
        <v>0</v>
      </c>
      <c r="G208" s="662"/>
      <c r="H208" s="661"/>
      <c r="I208" s="662"/>
      <c r="J208" s="650"/>
      <c r="K208" s="652"/>
    </row>
    <row r="209" spans="1:11" s="653" customFormat="1" ht="13.5" customHeight="1">
      <c r="A209" s="1115"/>
      <c r="B209" s="1118" t="s">
        <v>11</v>
      </c>
      <c r="C209" s="1119" t="s">
        <v>660</v>
      </c>
      <c r="D209" s="1126" t="s">
        <v>12</v>
      </c>
      <c r="E209" s="649" t="s">
        <v>661</v>
      </c>
      <c r="F209" s="650">
        <v>1100000</v>
      </c>
      <c r="G209" s="651">
        <v>150000</v>
      </c>
      <c r="H209" s="651"/>
      <c r="I209" s="651"/>
      <c r="J209" s="657"/>
      <c r="K209" s="652"/>
    </row>
    <row r="210" spans="1:11" s="653" customFormat="1" ht="15" customHeight="1">
      <c r="A210" s="1115"/>
      <c r="B210" s="1118"/>
      <c r="C210" s="1119"/>
      <c r="D210" s="1126"/>
      <c r="E210" s="655" t="s">
        <v>662</v>
      </c>
      <c r="F210" s="657">
        <f>G210+H210+I210</f>
        <v>0</v>
      </c>
      <c r="G210" s="680"/>
      <c r="H210" s="680"/>
      <c r="I210" s="680"/>
      <c r="J210" s="657"/>
      <c r="K210" s="652"/>
    </row>
    <row r="211" spans="1:11" s="653" customFormat="1" ht="15" customHeight="1">
      <c r="A211" s="1115"/>
      <c r="B211" s="1118"/>
      <c r="C211" s="1119"/>
      <c r="D211" s="1126"/>
      <c r="E211" s="655" t="s">
        <v>663</v>
      </c>
      <c r="F211" s="657">
        <v>950000</v>
      </c>
      <c r="G211" s="658"/>
      <c r="H211" s="658"/>
      <c r="I211" s="658"/>
      <c r="J211" s="657"/>
      <c r="K211" s="652"/>
    </row>
    <row r="212" spans="1:11" s="653" customFormat="1" ht="15" customHeight="1">
      <c r="A212" s="1115"/>
      <c r="B212" s="1118"/>
      <c r="C212" s="1119"/>
      <c r="D212" s="1126"/>
      <c r="E212" s="655" t="s">
        <v>664</v>
      </c>
      <c r="F212" s="657">
        <v>150000</v>
      </c>
      <c r="G212" s="658">
        <v>150000</v>
      </c>
      <c r="H212" s="657"/>
      <c r="I212" s="658"/>
      <c r="J212" s="657"/>
      <c r="K212" s="652"/>
    </row>
    <row r="213" spans="1:11" s="653" customFormat="1" ht="15" customHeight="1">
      <c r="A213" s="1116"/>
      <c r="B213" s="1118"/>
      <c r="C213" s="1119"/>
      <c r="D213" s="1126"/>
      <c r="E213" s="659" t="s">
        <v>665</v>
      </c>
      <c r="F213" s="661">
        <f>G213+H213+I213</f>
        <v>0</v>
      </c>
      <c r="G213" s="662"/>
      <c r="H213" s="661"/>
      <c r="I213" s="662"/>
      <c r="J213" s="657"/>
      <c r="K213" s="652"/>
    </row>
    <row r="214" spans="1:11" s="653" customFormat="1" ht="15.75" customHeight="1" hidden="1">
      <c r="A214" s="683"/>
      <c r="B214" s="1118" t="s">
        <v>13</v>
      </c>
      <c r="C214" s="1119" t="s">
        <v>660</v>
      </c>
      <c r="D214" s="1127" t="s">
        <v>442</v>
      </c>
      <c r="E214" s="649" t="s">
        <v>661</v>
      </c>
      <c r="F214" s="650">
        <v>0</v>
      </c>
      <c r="G214" s="651">
        <f>SUM(G215:G218)</f>
        <v>0</v>
      </c>
      <c r="H214" s="651">
        <v>0</v>
      </c>
      <c r="I214" s="651">
        <v>0</v>
      </c>
      <c r="J214" s="650"/>
      <c r="K214" s="652"/>
    </row>
    <row r="215" spans="1:11" s="653" customFormat="1" ht="15" customHeight="1" hidden="1">
      <c r="A215" s="683"/>
      <c r="B215" s="1118"/>
      <c r="C215" s="1119"/>
      <c r="D215" s="1127"/>
      <c r="E215" s="655" t="s">
        <v>662</v>
      </c>
      <c r="F215" s="657">
        <f>G215+H215+I215</f>
        <v>0</v>
      </c>
      <c r="G215" s="680"/>
      <c r="H215" s="657">
        <v>0</v>
      </c>
      <c r="I215" s="680">
        <v>0</v>
      </c>
      <c r="J215" s="650"/>
      <c r="K215" s="652"/>
    </row>
    <row r="216" spans="1:11" s="653" customFormat="1" ht="15" customHeight="1" hidden="1">
      <c r="A216" s="683"/>
      <c r="B216" s="1118"/>
      <c r="C216" s="1119"/>
      <c r="D216" s="1127"/>
      <c r="E216" s="655" t="s">
        <v>663</v>
      </c>
      <c r="F216" s="657">
        <v>0</v>
      </c>
      <c r="G216" s="658">
        <v>0</v>
      </c>
      <c r="H216" s="657">
        <v>0</v>
      </c>
      <c r="I216" s="658">
        <v>0</v>
      </c>
      <c r="J216" s="650"/>
      <c r="K216" s="652"/>
    </row>
    <row r="217" spans="1:11" s="653" customFormat="1" ht="15" customHeight="1" hidden="1">
      <c r="A217" s="683"/>
      <c r="B217" s="1118"/>
      <c r="C217" s="1119"/>
      <c r="D217" s="1127"/>
      <c r="E217" s="655" t="s">
        <v>664</v>
      </c>
      <c r="F217" s="657">
        <v>0</v>
      </c>
      <c r="G217" s="658"/>
      <c r="H217" s="657">
        <v>0</v>
      </c>
      <c r="I217" s="658">
        <v>0</v>
      </c>
      <c r="J217" s="650"/>
      <c r="K217" s="652"/>
    </row>
    <row r="218" spans="1:11" s="653" customFormat="1" ht="15" customHeight="1" hidden="1">
      <c r="A218" s="683"/>
      <c r="B218" s="1118"/>
      <c r="C218" s="1119"/>
      <c r="D218" s="1127"/>
      <c r="E218" s="659" t="s">
        <v>665</v>
      </c>
      <c r="F218" s="661">
        <f>G218+H218+I218</f>
        <v>0</v>
      </c>
      <c r="G218" s="662"/>
      <c r="H218" s="661">
        <v>0</v>
      </c>
      <c r="I218" s="662">
        <v>0</v>
      </c>
      <c r="J218" s="650"/>
      <c r="K218" s="652"/>
    </row>
    <row r="219" spans="1:11" s="653" customFormat="1" ht="15.75" customHeight="1" hidden="1" thickBot="1">
      <c r="A219" s="683"/>
      <c r="B219" s="1118" t="s">
        <v>14</v>
      </c>
      <c r="C219" s="1119" t="s">
        <v>660</v>
      </c>
      <c r="D219" s="1126" t="s">
        <v>674</v>
      </c>
      <c r="E219" s="649" t="s">
        <v>661</v>
      </c>
      <c r="F219" s="650">
        <v>0</v>
      </c>
      <c r="G219" s="651">
        <v>0</v>
      </c>
      <c r="H219" s="651">
        <f>SUM(H220:H223)</f>
        <v>0</v>
      </c>
      <c r="I219" s="651">
        <f>SUM(I220:I223)</f>
        <v>0</v>
      </c>
      <c r="J219" s="677"/>
      <c r="K219" s="652"/>
    </row>
    <row r="220" spans="1:11" s="653" customFormat="1" ht="15" customHeight="1" hidden="1">
      <c r="A220" s="683"/>
      <c r="B220" s="1118"/>
      <c r="C220" s="1119"/>
      <c r="D220" s="1126"/>
      <c r="E220" s="655" t="s">
        <v>662</v>
      </c>
      <c r="F220" s="657">
        <v>0</v>
      </c>
      <c r="G220" s="680">
        <v>0</v>
      </c>
      <c r="H220" s="657"/>
      <c r="I220" s="680"/>
      <c r="J220" s="650"/>
      <c r="K220" s="652"/>
    </row>
    <row r="221" spans="1:11" s="653" customFormat="1" ht="15" customHeight="1" hidden="1">
      <c r="A221" s="683"/>
      <c r="B221" s="1118"/>
      <c r="C221" s="1119"/>
      <c r="D221" s="1126"/>
      <c r="E221" s="655" t="s">
        <v>663</v>
      </c>
      <c r="F221" s="657">
        <v>0</v>
      </c>
      <c r="G221" s="658">
        <v>0</v>
      </c>
      <c r="H221" s="657"/>
      <c r="I221" s="658"/>
      <c r="J221" s="650"/>
      <c r="K221" s="652"/>
    </row>
    <row r="222" spans="1:11" s="653" customFormat="1" ht="15" customHeight="1" hidden="1">
      <c r="A222" s="683"/>
      <c r="B222" s="1118"/>
      <c r="C222" s="1119"/>
      <c r="D222" s="1126"/>
      <c r="E222" s="655" t="s">
        <v>664</v>
      </c>
      <c r="F222" s="657">
        <v>0</v>
      </c>
      <c r="G222" s="658">
        <v>0</v>
      </c>
      <c r="H222" s="657"/>
      <c r="I222" s="658"/>
      <c r="J222" s="650"/>
      <c r="K222" s="652"/>
    </row>
    <row r="223" spans="1:11" s="653" customFormat="1" ht="15" customHeight="1" hidden="1">
      <c r="A223" s="684"/>
      <c r="B223" s="1118"/>
      <c r="C223" s="1119"/>
      <c r="D223" s="1126"/>
      <c r="E223" s="659" t="s">
        <v>665</v>
      </c>
      <c r="F223" s="661">
        <v>0</v>
      </c>
      <c r="G223" s="662">
        <v>0</v>
      </c>
      <c r="H223" s="661"/>
      <c r="I223" s="662"/>
      <c r="J223" s="650"/>
      <c r="K223" s="652"/>
    </row>
    <row r="224" spans="1:11" s="653" customFormat="1" ht="15" customHeight="1" hidden="1">
      <c r="A224" s="685"/>
      <c r="B224" s="670"/>
      <c r="C224" s="671"/>
      <c r="D224" s="672"/>
      <c r="E224" s="664"/>
      <c r="F224" s="657"/>
      <c r="G224" s="657"/>
      <c r="H224" s="657"/>
      <c r="I224" s="657"/>
      <c r="J224" s="657"/>
      <c r="K224" s="652"/>
    </row>
    <row r="225" spans="1:11" s="653" customFormat="1" ht="15" customHeight="1" hidden="1">
      <c r="A225" s="685"/>
      <c r="B225" s="670"/>
      <c r="C225" s="671"/>
      <c r="D225" s="672"/>
      <c r="E225" s="664"/>
      <c r="F225" s="657"/>
      <c r="G225" s="657"/>
      <c r="H225" s="657"/>
      <c r="I225" s="657"/>
      <c r="J225" s="657"/>
      <c r="K225" s="652"/>
    </row>
    <row r="226" spans="1:11" s="653" customFormat="1" ht="15" customHeight="1" hidden="1">
      <c r="A226" s="685"/>
      <c r="B226" s="670"/>
      <c r="C226" s="671"/>
      <c r="D226" s="672"/>
      <c r="E226" s="664"/>
      <c r="F226" s="657"/>
      <c r="G226" s="657"/>
      <c r="H226" s="657"/>
      <c r="I226" s="657"/>
      <c r="J226" s="657"/>
      <c r="K226" s="652"/>
    </row>
    <row r="227" spans="1:11" s="653" customFormat="1" ht="15.75" customHeight="1" hidden="1" thickBot="1">
      <c r="A227" s="1128" t="s">
        <v>688</v>
      </c>
      <c r="B227" s="1118" t="s">
        <v>15</v>
      </c>
      <c r="C227" s="1119" t="s">
        <v>660</v>
      </c>
      <c r="D227" s="1125">
        <v>2009</v>
      </c>
      <c r="E227" s="649" t="s">
        <v>661</v>
      </c>
      <c r="F227" s="650">
        <v>0</v>
      </c>
      <c r="G227" s="651">
        <v>0</v>
      </c>
      <c r="H227" s="651">
        <f>SUM(H228:H231)</f>
        <v>0</v>
      </c>
      <c r="I227" s="651">
        <f>SUM(I228:I231)</f>
        <v>0</v>
      </c>
      <c r="J227" s="677"/>
      <c r="K227" s="652"/>
    </row>
    <row r="228" spans="1:11" s="653" customFormat="1" ht="15" customHeight="1" hidden="1">
      <c r="A228" s="1128"/>
      <c r="B228" s="1118"/>
      <c r="C228" s="1119"/>
      <c r="D228" s="1126"/>
      <c r="E228" s="678" t="s">
        <v>662</v>
      </c>
      <c r="F228" s="679">
        <f>G228+H228+I228</f>
        <v>0</v>
      </c>
      <c r="G228" s="680">
        <v>0</v>
      </c>
      <c r="H228" s="680"/>
      <c r="I228" s="680"/>
      <c r="J228" s="650"/>
      <c r="K228" s="652"/>
    </row>
    <row r="229" spans="1:11" s="653" customFormat="1" ht="15" customHeight="1" hidden="1">
      <c r="A229" s="1128"/>
      <c r="B229" s="1118"/>
      <c r="C229" s="1119"/>
      <c r="D229" s="1126"/>
      <c r="E229" s="655" t="s">
        <v>663</v>
      </c>
      <c r="F229" s="657">
        <v>0</v>
      </c>
      <c r="G229" s="658">
        <v>0</v>
      </c>
      <c r="H229" s="658"/>
      <c r="I229" s="658"/>
      <c r="J229" s="650"/>
      <c r="K229" s="652"/>
    </row>
    <row r="230" spans="1:11" s="653" customFormat="1" ht="15" customHeight="1" hidden="1">
      <c r="A230" s="1128"/>
      <c r="B230" s="1118"/>
      <c r="C230" s="1119"/>
      <c r="D230" s="1126"/>
      <c r="E230" s="655" t="s">
        <v>664</v>
      </c>
      <c r="F230" s="657">
        <v>0</v>
      </c>
      <c r="G230" s="658">
        <v>0</v>
      </c>
      <c r="H230" s="658"/>
      <c r="I230" s="658"/>
      <c r="J230" s="650"/>
      <c r="K230" s="652"/>
    </row>
    <row r="231" spans="1:11" s="653" customFormat="1" ht="15" customHeight="1" hidden="1">
      <c r="A231" s="1128"/>
      <c r="B231" s="1118"/>
      <c r="C231" s="1119"/>
      <c r="D231" s="1126"/>
      <c r="E231" s="659" t="s">
        <v>665</v>
      </c>
      <c r="F231" s="661">
        <f>G231+H231+I231</f>
        <v>0</v>
      </c>
      <c r="G231" s="662">
        <v>0</v>
      </c>
      <c r="H231" s="662"/>
      <c r="I231" s="662"/>
      <c r="J231" s="650"/>
      <c r="K231" s="652"/>
    </row>
    <row r="232" spans="1:11" s="653" customFormat="1" ht="17.25" customHeight="1" thickBot="1">
      <c r="A232" s="1114" t="s">
        <v>681</v>
      </c>
      <c r="B232" s="1068" t="s">
        <v>455</v>
      </c>
      <c r="C232" s="1071" t="s">
        <v>679</v>
      </c>
      <c r="D232" s="1074" t="s">
        <v>419</v>
      </c>
      <c r="E232" s="649" t="s">
        <v>661</v>
      </c>
      <c r="F232" s="663">
        <f>SUM(F233:F236)</f>
        <v>2053700</v>
      </c>
      <c r="G232" s="651">
        <f>SUM(G233:G236)</f>
        <v>869000</v>
      </c>
      <c r="H232" s="651">
        <f>SUM(H233:H236)</f>
        <v>0</v>
      </c>
      <c r="I232" s="651">
        <f>SUM(I233:I236)</f>
        <v>0</v>
      </c>
      <c r="J232" s="677"/>
      <c r="K232" s="652"/>
    </row>
    <row r="233" spans="1:11" s="653" customFormat="1" ht="15" customHeight="1">
      <c r="A233" s="1115"/>
      <c r="B233" s="1069"/>
      <c r="C233" s="1072"/>
      <c r="D233" s="1075"/>
      <c r="E233" s="678" t="s">
        <v>662</v>
      </c>
      <c r="F233" s="679">
        <f>G233+H233+I233</f>
        <v>0</v>
      </c>
      <c r="G233" s="680"/>
      <c r="H233" s="680"/>
      <c r="I233" s="680"/>
      <c r="J233" s="650"/>
      <c r="K233" s="652"/>
    </row>
    <row r="234" spans="1:11" s="653" customFormat="1" ht="15" customHeight="1">
      <c r="A234" s="1115"/>
      <c r="B234" s="1069"/>
      <c r="C234" s="1072"/>
      <c r="D234" s="1075"/>
      <c r="E234" s="655" t="s">
        <v>663</v>
      </c>
      <c r="F234" s="657">
        <v>234700</v>
      </c>
      <c r="G234" s="658"/>
      <c r="H234" s="658"/>
      <c r="I234" s="658"/>
      <c r="J234" s="650"/>
      <c r="K234" s="652"/>
    </row>
    <row r="235" spans="1:11" s="653" customFormat="1" ht="15" customHeight="1">
      <c r="A235" s="1115"/>
      <c r="B235" s="1069"/>
      <c r="C235" s="1072"/>
      <c r="D235" s="1075"/>
      <c r="E235" s="655" t="s">
        <v>664</v>
      </c>
      <c r="F235" s="657">
        <f>1940000-121000</f>
        <v>1819000</v>
      </c>
      <c r="G235" s="658">
        <v>869000</v>
      </c>
      <c r="H235" s="658"/>
      <c r="I235" s="658"/>
      <c r="J235" s="650"/>
      <c r="K235" s="652"/>
    </row>
    <row r="236" spans="1:11" s="653" customFormat="1" ht="15" customHeight="1">
      <c r="A236" s="1116"/>
      <c r="B236" s="1070"/>
      <c r="C236" s="1073"/>
      <c r="D236" s="1076"/>
      <c r="E236" s="659" t="s">
        <v>665</v>
      </c>
      <c r="F236" s="661">
        <v>0</v>
      </c>
      <c r="G236" s="662"/>
      <c r="H236" s="662"/>
      <c r="I236" s="662"/>
      <c r="J236" s="650"/>
      <c r="K236" s="652"/>
    </row>
    <row r="237" spans="1:11" s="653" customFormat="1" ht="15.75" customHeight="1" thickBot="1">
      <c r="A237" s="1114" t="s">
        <v>16</v>
      </c>
      <c r="B237" s="1068" t="s">
        <v>17</v>
      </c>
      <c r="C237" s="1100" t="s">
        <v>660</v>
      </c>
      <c r="D237" s="1074" t="s">
        <v>461</v>
      </c>
      <c r="E237" s="659" t="s">
        <v>661</v>
      </c>
      <c r="F237" s="660">
        <f>SUM(F238:F241)</f>
        <v>800000</v>
      </c>
      <c r="G237" s="660"/>
      <c r="H237" s="661">
        <v>610900</v>
      </c>
      <c r="I237" s="662">
        <f>SUM(I238:I241)</f>
        <v>0</v>
      </c>
      <c r="J237" s="686">
        <v>26400</v>
      </c>
      <c r="K237" s="652"/>
    </row>
    <row r="238" spans="1:11" s="653" customFormat="1" ht="15" customHeight="1">
      <c r="A238" s="1115"/>
      <c r="B238" s="1069"/>
      <c r="C238" s="1101"/>
      <c r="D238" s="1105"/>
      <c r="E238" s="678" t="s">
        <v>662</v>
      </c>
      <c r="F238" s="666">
        <v>400000</v>
      </c>
      <c r="G238" s="656"/>
      <c r="H238" s="657">
        <v>400000</v>
      </c>
      <c r="I238" s="680"/>
      <c r="J238" s="650"/>
      <c r="K238" s="652"/>
    </row>
    <row r="239" spans="1:11" s="653" customFormat="1" ht="15" customHeight="1">
      <c r="A239" s="1115"/>
      <c r="B239" s="1069"/>
      <c r="C239" s="1101"/>
      <c r="D239" s="1105"/>
      <c r="E239" s="655" t="s">
        <v>663</v>
      </c>
      <c r="F239" s="656">
        <v>92100</v>
      </c>
      <c r="G239" s="656"/>
      <c r="H239" s="657"/>
      <c r="I239" s="658"/>
      <c r="J239" s="650"/>
      <c r="K239" s="652"/>
    </row>
    <row r="240" spans="1:11" s="653" customFormat="1" ht="15" customHeight="1">
      <c r="A240" s="1115"/>
      <c r="B240" s="1069"/>
      <c r="C240" s="1101"/>
      <c r="D240" s="1105"/>
      <c r="E240" s="655" t="s">
        <v>664</v>
      </c>
      <c r="F240" s="656">
        <v>307900</v>
      </c>
      <c r="G240" s="656"/>
      <c r="H240" s="657">
        <v>210900</v>
      </c>
      <c r="I240" s="658"/>
      <c r="J240" s="650"/>
      <c r="K240" s="652"/>
    </row>
    <row r="241" spans="1:11" s="653" customFormat="1" ht="15" customHeight="1">
      <c r="A241" s="1115"/>
      <c r="B241" s="1070"/>
      <c r="C241" s="1107"/>
      <c r="D241" s="1106"/>
      <c r="E241" s="659" t="s">
        <v>665</v>
      </c>
      <c r="F241" s="660">
        <f>G241+H241+I241</f>
        <v>0</v>
      </c>
      <c r="G241" s="660"/>
      <c r="H241" s="661"/>
      <c r="I241" s="662"/>
      <c r="J241" s="650"/>
      <c r="K241" s="652"/>
    </row>
    <row r="242" spans="1:11" s="653" customFormat="1" ht="15" customHeight="1">
      <c r="A242" s="1115"/>
      <c r="B242" s="1068" t="s">
        <v>18</v>
      </c>
      <c r="C242" s="1100" t="s">
        <v>660</v>
      </c>
      <c r="D242" s="1074" t="s">
        <v>419</v>
      </c>
      <c r="E242" s="659" t="s">
        <v>661</v>
      </c>
      <c r="F242" s="660">
        <f>SUM(F243:F246)</f>
        <v>122716</v>
      </c>
      <c r="G242" s="660">
        <f>G244</f>
        <v>7580</v>
      </c>
      <c r="H242" s="661">
        <f>SUM(H243:H246)</f>
        <v>0</v>
      </c>
      <c r="I242" s="662">
        <f>SUM(I243:I246)</f>
        <v>0</v>
      </c>
      <c r="J242" s="656"/>
      <c r="K242" s="652"/>
    </row>
    <row r="243" spans="1:11" s="653" customFormat="1" ht="15" customHeight="1">
      <c r="A243" s="1115"/>
      <c r="B243" s="1069"/>
      <c r="C243" s="1101"/>
      <c r="D243" s="1105"/>
      <c r="E243" s="678" t="s">
        <v>662</v>
      </c>
      <c r="F243" s="666">
        <f>G243+H243+I243</f>
        <v>0</v>
      </c>
      <c r="G243" s="656"/>
      <c r="H243" s="657"/>
      <c r="I243" s="680"/>
      <c r="J243" s="656"/>
      <c r="K243" s="652"/>
    </row>
    <row r="244" spans="1:11" s="653" customFormat="1" ht="15" customHeight="1">
      <c r="A244" s="1115"/>
      <c r="B244" s="1069"/>
      <c r="C244" s="1101"/>
      <c r="D244" s="1105"/>
      <c r="E244" s="655" t="s">
        <v>663</v>
      </c>
      <c r="F244" s="656">
        <f>122716-F246-F245</f>
        <v>16016</v>
      </c>
      <c r="G244" s="656">
        <v>7580</v>
      </c>
      <c r="H244" s="657"/>
      <c r="I244" s="658"/>
      <c r="J244" s="656"/>
      <c r="K244" s="652"/>
    </row>
    <row r="245" spans="1:11" s="653" customFormat="1" ht="15" customHeight="1">
      <c r="A245" s="1115"/>
      <c r="B245" s="1069"/>
      <c r="C245" s="1101"/>
      <c r="D245" s="1105"/>
      <c r="E245" s="655" t="s">
        <v>664</v>
      </c>
      <c r="F245" s="656">
        <v>80300</v>
      </c>
      <c r="G245" s="656"/>
      <c r="H245" s="657"/>
      <c r="I245" s="658"/>
      <c r="J245" s="656"/>
      <c r="K245" s="652"/>
    </row>
    <row r="246" spans="1:11" s="653" customFormat="1" ht="15" customHeight="1">
      <c r="A246" s="1116"/>
      <c r="B246" s="1070"/>
      <c r="C246" s="1107"/>
      <c r="D246" s="1106"/>
      <c r="E246" s="659" t="s">
        <v>665</v>
      </c>
      <c r="F246" s="660">
        <v>26400</v>
      </c>
      <c r="G246" s="660"/>
      <c r="H246" s="661"/>
      <c r="I246" s="662"/>
      <c r="J246" s="656"/>
      <c r="K246" s="652"/>
    </row>
    <row r="247" spans="1:11" s="653" customFormat="1" ht="15.75" customHeight="1" thickBot="1">
      <c r="A247" s="1114" t="s">
        <v>179</v>
      </c>
      <c r="B247" s="1068" t="s">
        <v>26</v>
      </c>
      <c r="C247" s="1100" t="s">
        <v>27</v>
      </c>
      <c r="D247" s="1074" t="s">
        <v>475</v>
      </c>
      <c r="E247" s="649" t="s">
        <v>661</v>
      </c>
      <c r="F247" s="650">
        <f>SUM(F248:F251)</f>
        <v>65000</v>
      </c>
      <c r="G247" s="651"/>
      <c r="H247" s="663">
        <f>SUM(H248:H251)</f>
        <v>65000</v>
      </c>
      <c r="I247" s="651"/>
      <c r="J247" s="686">
        <v>26400</v>
      </c>
      <c r="K247" s="652"/>
    </row>
    <row r="248" spans="1:11" s="653" customFormat="1" ht="15" customHeight="1">
      <c r="A248" s="1115"/>
      <c r="B248" s="1069"/>
      <c r="C248" s="1101"/>
      <c r="D248" s="1075"/>
      <c r="E248" s="655" t="s">
        <v>662</v>
      </c>
      <c r="F248" s="657">
        <f>G248+H248+I248</f>
        <v>0</v>
      </c>
      <c r="G248" s="658"/>
      <c r="H248" s="657"/>
      <c r="I248" s="680"/>
      <c r="J248" s="650"/>
      <c r="K248" s="652"/>
    </row>
    <row r="249" spans="1:11" s="653" customFormat="1" ht="15" customHeight="1">
      <c r="A249" s="1115"/>
      <c r="B249" s="1069"/>
      <c r="C249" s="1101"/>
      <c r="D249" s="1075"/>
      <c r="E249" s="655" t="s">
        <v>663</v>
      </c>
      <c r="F249" s="657">
        <f>G249+H249+I249</f>
        <v>0</v>
      </c>
      <c r="G249" s="658"/>
      <c r="H249" s="657"/>
      <c r="I249" s="658"/>
      <c r="J249" s="650"/>
      <c r="K249" s="652"/>
    </row>
    <row r="250" spans="1:11" s="653" customFormat="1" ht="15" customHeight="1">
      <c r="A250" s="1115"/>
      <c r="B250" s="1069"/>
      <c r="C250" s="1101"/>
      <c r="D250" s="1075"/>
      <c r="E250" s="655" t="s">
        <v>664</v>
      </c>
      <c r="F250" s="657">
        <f>G250+H250+I250</f>
        <v>65000</v>
      </c>
      <c r="G250" s="658"/>
      <c r="H250" s="657">
        <v>65000</v>
      </c>
      <c r="I250" s="658"/>
      <c r="J250" s="650"/>
      <c r="K250" s="652"/>
    </row>
    <row r="251" spans="1:11" s="653" customFormat="1" ht="15" customHeight="1">
      <c r="A251" s="1116"/>
      <c r="B251" s="1070"/>
      <c r="C251" s="1107"/>
      <c r="D251" s="1076"/>
      <c r="E251" s="659" t="s">
        <v>665</v>
      </c>
      <c r="F251" s="661">
        <f>G251+H251+I251</f>
        <v>0</v>
      </c>
      <c r="G251" s="662"/>
      <c r="H251" s="661"/>
      <c r="I251" s="662"/>
      <c r="J251" s="650"/>
      <c r="K251" s="652"/>
    </row>
    <row r="252" spans="1:11" s="653" customFormat="1" ht="16.5" customHeight="1" thickBot="1">
      <c r="A252" s="1114" t="s">
        <v>19</v>
      </c>
      <c r="B252" s="1068" t="s">
        <v>20</v>
      </c>
      <c r="C252" s="1100" t="s">
        <v>660</v>
      </c>
      <c r="D252" s="1074">
        <v>2012</v>
      </c>
      <c r="E252" s="649" t="s">
        <v>661</v>
      </c>
      <c r="F252" s="650">
        <f>SUM(F253:F256)</f>
        <v>10000000</v>
      </c>
      <c r="G252" s="651"/>
      <c r="H252" s="663">
        <f>SUM(H253:H256)</f>
        <v>0</v>
      </c>
      <c r="I252" s="651">
        <v>10000000</v>
      </c>
      <c r="J252" s="686">
        <v>26400</v>
      </c>
      <c r="K252" s="652"/>
    </row>
    <row r="253" spans="1:11" s="653" customFormat="1" ht="15" customHeight="1">
      <c r="A253" s="1115"/>
      <c r="B253" s="1069"/>
      <c r="C253" s="1101"/>
      <c r="D253" s="1075"/>
      <c r="E253" s="655" t="s">
        <v>662</v>
      </c>
      <c r="F253" s="657">
        <f>G253+H253+I253</f>
        <v>0</v>
      </c>
      <c r="G253" s="658"/>
      <c r="H253" s="657"/>
      <c r="I253" s="680"/>
      <c r="J253" s="650"/>
      <c r="K253" s="652"/>
    </row>
    <row r="254" spans="1:11" s="653" customFormat="1" ht="15" customHeight="1">
      <c r="A254" s="1115"/>
      <c r="B254" s="1069"/>
      <c r="C254" s="1101"/>
      <c r="D254" s="1075"/>
      <c r="E254" s="655" t="s">
        <v>663</v>
      </c>
      <c r="F254" s="657">
        <f>G254+H254+I254</f>
        <v>0</v>
      </c>
      <c r="G254" s="658"/>
      <c r="H254" s="657"/>
      <c r="I254" s="658"/>
      <c r="J254" s="650"/>
      <c r="K254" s="652"/>
    </row>
    <row r="255" spans="1:11" s="653" customFormat="1" ht="15" customHeight="1">
      <c r="A255" s="1115"/>
      <c r="B255" s="1069"/>
      <c r="C255" s="1101"/>
      <c r="D255" s="1075"/>
      <c r="E255" s="655" t="s">
        <v>664</v>
      </c>
      <c r="F255" s="657">
        <f>G255+H255+I255</f>
        <v>0</v>
      </c>
      <c r="G255" s="658"/>
      <c r="H255" s="657"/>
      <c r="I255" s="658"/>
      <c r="J255" s="650"/>
      <c r="K255" s="652"/>
    </row>
    <row r="256" spans="1:11" s="653" customFormat="1" ht="15" customHeight="1">
      <c r="A256" s="1115"/>
      <c r="B256" s="1070"/>
      <c r="C256" s="1107"/>
      <c r="D256" s="1076"/>
      <c r="E256" s="659" t="s">
        <v>665</v>
      </c>
      <c r="F256" s="661">
        <f>G256+H256+I256</f>
        <v>10000000</v>
      </c>
      <c r="G256" s="662"/>
      <c r="H256" s="661"/>
      <c r="I256" s="662">
        <v>10000000</v>
      </c>
      <c r="J256" s="650"/>
      <c r="K256" s="652"/>
    </row>
    <row r="257" spans="1:11" s="653" customFormat="1" ht="20.25" customHeight="1" hidden="1" thickBot="1">
      <c r="A257" s="1115"/>
      <c r="B257" s="1068" t="s">
        <v>21</v>
      </c>
      <c r="C257" s="1100" t="s">
        <v>660</v>
      </c>
      <c r="D257" s="1074">
        <v>2010</v>
      </c>
      <c r="E257" s="649" t="s">
        <v>661</v>
      </c>
      <c r="F257" s="663">
        <v>0</v>
      </c>
      <c r="G257" s="651"/>
      <c r="H257" s="663">
        <v>0</v>
      </c>
      <c r="I257" s="651">
        <f>SUM(I258:I261)</f>
        <v>0</v>
      </c>
      <c r="J257" s="686">
        <v>26400</v>
      </c>
      <c r="K257" s="652"/>
    </row>
    <row r="258" spans="1:11" s="653" customFormat="1" ht="15" customHeight="1" hidden="1">
      <c r="A258" s="1115"/>
      <c r="B258" s="1069"/>
      <c r="C258" s="1101"/>
      <c r="D258" s="1075"/>
      <c r="E258" s="655" t="s">
        <v>662</v>
      </c>
      <c r="F258" s="657">
        <f>G258+H258+I258</f>
        <v>0</v>
      </c>
      <c r="G258" s="658"/>
      <c r="H258" s="657">
        <v>0</v>
      </c>
      <c r="I258" s="658"/>
      <c r="J258" s="650"/>
      <c r="K258" s="652"/>
    </row>
    <row r="259" spans="1:11" s="653" customFormat="1" ht="15" customHeight="1" hidden="1">
      <c r="A259" s="1115"/>
      <c r="B259" s="1069"/>
      <c r="C259" s="1101"/>
      <c r="D259" s="1075"/>
      <c r="E259" s="655" t="s">
        <v>663</v>
      </c>
      <c r="F259" s="657">
        <f>G259+H259+I259</f>
        <v>0</v>
      </c>
      <c r="G259" s="658"/>
      <c r="H259" s="657">
        <v>0</v>
      </c>
      <c r="I259" s="658"/>
      <c r="J259" s="650"/>
      <c r="K259" s="652"/>
    </row>
    <row r="260" spans="1:11" s="653" customFormat="1" ht="15" customHeight="1" hidden="1">
      <c r="A260" s="1115"/>
      <c r="B260" s="1069"/>
      <c r="C260" s="1101"/>
      <c r="D260" s="1075"/>
      <c r="E260" s="655" t="s">
        <v>664</v>
      </c>
      <c r="F260" s="657">
        <f>G260+H260+I260</f>
        <v>0</v>
      </c>
      <c r="G260" s="658"/>
      <c r="H260" s="657">
        <v>0</v>
      </c>
      <c r="I260" s="658"/>
      <c r="J260" s="650"/>
      <c r="K260" s="652"/>
    </row>
    <row r="261" spans="1:11" s="653" customFormat="1" ht="0.75" customHeight="1" hidden="1">
      <c r="A261" s="1116"/>
      <c r="B261" s="1070"/>
      <c r="C261" s="1107"/>
      <c r="D261" s="1076"/>
      <c r="E261" s="659" t="s">
        <v>665</v>
      </c>
      <c r="F261" s="661">
        <v>0</v>
      </c>
      <c r="G261" s="662"/>
      <c r="H261" s="661">
        <v>0</v>
      </c>
      <c r="I261" s="662"/>
      <c r="J261" s="650"/>
      <c r="K261" s="652"/>
    </row>
    <row r="262" spans="1:11" s="653" customFormat="1" ht="20.25" customHeight="1" thickBot="1">
      <c r="A262" s="1114"/>
      <c r="B262" s="1111" t="s">
        <v>476</v>
      </c>
      <c r="C262" s="1120"/>
      <c r="D262" s="1121"/>
      <c r="E262" s="687" t="s">
        <v>661</v>
      </c>
      <c r="F262" s="688">
        <f>SUM(F263:F266)</f>
        <v>28852927</v>
      </c>
      <c r="G262" s="689">
        <f>SUM(G263:G266)</f>
        <v>7643527</v>
      </c>
      <c r="H262" s="689">
        <f>SUM(H263:H266)</f>
        <v>3619400</v>
      </c>
      <c r="I262" s="689">
        <f>SUM(I263:I266)</f>
        <v>17590000</v>
      </c>
      <c r="J262" s="686">
        <v>26400</v>
      </c>
      <c r="K262" s="652"/>
    </row>
    <row r="263" spans="1:11" s="653" customFormat="1" ht="21" customHeight="1">
      <c r="A263" s="1115"/>
      <c r="B263" s="1112"/>
      <c r="C263" s="1122"/>
      <c r="D263" s="1122"/>
      <c r="E263" s="678" t="s">
        <v>662</v>
      </c>
      <c r="F263" s="666">
        <f>G263+H263+I263</f>
        <v>7864000</v>
      </c>
      <c r="G263" s="650">
        <f>+G253+G238+G210+G194+G189+G168+G148+G143+G138+G122+G117+G233+G110+G69+G100+G95+G90+G80+G35+G30+G25+G20+G15+G10+G105+G54+G163+G205+G243+G248+G158</f>
        <v>1915000</v>
      </c>
      <c r="H263" s="650">
        <f aca="true" t="shared" si="0" ref="H263:I266">+H253+H238+H210+H194+H189+H168+H148+H143+H138+H122+H117+H233+H110+H69+H100+H95+H90+H80+H35+H30+H25+H20+H15+H10+H105+H54+H163+H205+H243+H248</f>
        <v>1662000</v>
      </c>
      <c r="I263" s="650">
        <f t="shared" si="0"/>
        <v>4287000</v>
      </c>
      <c r="J263" s="650"/>
      <c r="K263" s="652"/>
    </row>
    <row r="264" spans="1:11" s="653" customFormat="1" ht="21" customHeight="1">
      <c r="A264" s="1115"/>
      <c r="B264" s="1112"/>
      <c r="C264" s="1122"/>
      <c r="D264" s="1122"/>
      <c r="E264" s="649" t="s">
        <v>663</v>
      </c>
      <c r="F264" s="650">
        <f>G264+H264+I264</f>
        <v>1023527</v>
      </c>
      <c r="G264" s="650">
        <f>+G254+G239+G211+G195+G190+G169+G149+G144+G139+G123+G118+G234+G111+G70+G101+G96+G91+G81+G36+G31+G26+G21+G16+G11+G106+G55+G164+G206+G244+G249+G159</f>
        <v>185027</v>
      </c>
      <c r="H264" s="650">
        <f t="shared" si="0"/>
        <v>319000</v>
      </c>
      <c r="I264" s="650">
        <f t="shared" si="0"/>
        <v>519500</v>
      </c>
      <c r="J264" s="650"/>
      <c r="K264" s="652"/>
    </row>
    <row r="265" spans="1:11" s="653" customFormat="1" ht="21" customHeight="1">
      <c r="A265" s="1115"/>
      <c r="B265" s="1112"/>
      <c r="C265" s="1122"/>
      <c r="D265" s="1122"/>
      <c r="E265" s="649" t="s">
        <v>664</v>
      </c>
      <c r="F265" s="650">
        <f>G265+H265+I265</f>
        <v>8221300</v>
      </c>
      <c r="G265" s="650">
        <f>+G255+G240+G212+G196+G191+G170+G150+G145+G140+G124+G119+G235+G112+G71+G102+G97+G92+G82+G37+G32+G27+G22+G17+G12+G107+G56+G165+G207+G245+G250+G160</f>
        <v>4212400</v>
      </c>
      <c r="H265" s="650">
        <f t="shared" si="0"/>
        <v>1413400</v>
      </c>
      <c r="I265" s="650">
        <f t="shared" si="0"/>
        <v>2595500</v>
      </c>
      <c r="J265" s="650"/>
      <c r="K265" s="652"/>
    </row>
    <row r="266" spans="1:11" s="653" customFormat="1" ht="21" customHeight="1">
      <c r="A266" s="1116"/>
      <c r="B266" s="1113"/>
      <c r="C266" s="1123"/>
      <c r="D266" s="1124"/>
      <c r="E266" s="659" t="s">
        <v>665</v>
      </c>
      <c r="F266" s="650">
        <f>G266+H266+I266</f>
        <v>11744100</v>
      </c>
      <c r="G266" s="650">
        <f>+G256+G241+G213+G197+G192+G171+G151+G146+G141+G125+G120+G236+G113+G72+G103+G98+G93+G83+G38+G33+G28+G23+G18+G13+G108+G57+G166+G208+G246+G251+G161</f>
        <v>1331100</v>
      </c>
      <c r="H266" s="650">
        <f t="shared" si="0"/>
        <v>225000</v>
      </c>
      <c r="I266" s="650">
        <f t="shared" si="0"/>
        <v>10188000</v>
      </c>
      <c r="J266" s="650"/>
      <c r="K266" s="652"/>
    </row>
    <row r="267" spans="1:10" s="695" customFormat="1" ht="14.25" customHeight="1">
      <c r="A267" s="690"/>
      <c r="B267" s="691"/>
      <c r="C267" s="692"/>
      <c r="D267" s="691"/>
      <c r="E267" s="693"/>
      <c r="F267" s="693"/>
      <c r="G267" s="694">
        <f>G215+G220+G228+G238+G243+G253+G257</f>
        <v>0</v>
      </c>
      <c r="H267" s="694">
        <f>H215+H220+H228+H238+H243+H253+H257</f>
        <v>400000</v>
      </c>
      <c r="I267" s="694">
        <f>I215+I220+I228+I238+I243+I253+I257</f>
        <v>0</v>
      </c>
      <c r="J267" s="634"/>
    </row>
    <row r="268" spans="1:9" ht="18.75" customHeight="1">
      <c r="A268" s="696"/>
      <c r="B268" s="696"/>
      <c r="C268" s="696"/>
      <c r="D268" s="696"/>
      <c r="E268" s="697"/>
      <c r="F268" s="697"/>
      <c r="G268" s="694">
        <v>880</v>
      </c>
      <c r="H268" s="694">
        <f>H216+H221+H229+H239+H244+H254+H258</f>
        <v>0</v>
      </c>
      <c r="I268" s="694">
        <v>17</v>
      </c>
    </row>
    <row r="269" spans="1:9" ht="18.75" customHeight="1">
      <c r="A269" s="696"/>
      <c r="B269" s="696"/>
      <c r="C269" s="696"/>
      <c r="D269" s="696"/>
      <c r="E269" s="697"/>
      <c r="F269" s="697"/>
      <c r="G269" s="694">
        <f>G217+G222+G230+G240+G245+G255+G259</f>
        <v>0</v>
      </c>
      <c r="H269" s="694">
        <f>H217+H222+H230+H240+H245+H255+H259</f>
        <v>210900</v>
      </c>
      <c r="I269" s="694">
        <f>I217+I222+I230+I240+I245+I255+I259</f>
        <v>0</v>
      </c>
    </row>
    <row r="270" spans="1:9" ht="18.75" customHeight="1">
      <c r="A270" s="696"/>
      <c r="B270" s="696"/>
      <c r="C270" s="696"/>
      <c r="D270" s="696"/>
      <c r="E270" s="697"/>
      <c r="F270" s="696"/>
      <c r="G270" s="694">
        <f>G218+G223+G231+G241+G246+G256+G260</f>
        <v>0</v>
      </c>
      <c r="H270" s="694">
        <f>H218+H223+H231+H241+H246+H256+H260</f>
        <v>0</v>
      </c>
      <c r="I270" s="694">
        <f>I218+I223+I231+I241+I246+I256+I260</f>
        <v>10000000</v>
      </c>
    </row>
    <row r="271" spans="1:9" ht="18.75" customHeight="1">
      <c r="A271" s="696"/>
      <c r="B271" s="696"/>
      <c r="C271" s="696"/>
      <c r="D271" s="696"/>
      <c r="E271" s="697"/>
      <c r="F271" s="696"/>
      <c r="G271" s="696"/>
      <c r="H271" s="696"/>
      <c r="I271" s="696"/>
    </row>
  </sheetData>
  <mergeCells count="190">
    <mergeCell ref="B104:B108"/>
    <mergeCell ref="C104:C108"/>
    <mergeCell ref="D104:D108"/>
    <mergeCell ref="B247:B251"/>
    <mergeCell ref="C247:C251"/>
    <mergeCell ref="D247:D251"/>
    <mergeCell ref="B157:B161"/>
    <mergeCell ref="C157:C161"/>
    <mergeCell ref="D157:D161"/>
    <mergeCell ref="D199:D202"/>
    <mergeCell ref="B177:B181"/>
    <mergeCell ref="A199:A202"/>
    <mergeCell ref="A132:A135"/>
    <mergeCell ref="A116:A125"/>
    <mergeCell ref="A137:A141"/>
    <mergeCell ref="B183:B187"/>
    <mergeCell ref="B121:B125"/>
    <mergeCell ref="B172:B176"/>
    <mergeCell ref="A79:A113"/>
    <mergeCell ref="A142:A197"/>
    <mergeCell ref="A204:A213"/>
    <mergeCell ref="A232:A236"/>
    <mergeCell ref="D167:D171"/>
    <mergeCell ref="C167:C171"/>
    <mergeCell ref="D204:D208"/>
    <mergeCell ref="D193:D197"/>
    <mergeCell ref="C177:C181"/>
    <mergeCell ref="D188:D192"/>
    <mergeCell ref="D172:D176"/>
    <mergeCell ref="D177:D181"/>
    <mergeCell ref="D183:D187"/>
    <mergeCell ref="C204:C208"/>
    <mergeCell ref="C252:C256"/>
    <mergeCell ref="B209:B213"/>
    <mergeCell ref="C209:C213"/>
    <mergeCell ref="C227:C231"/>
    <mergeCell ref="C219:C223"/>
    <mergeCell ref="A252:A261"/>
    <mergeCell ref="A237:A246"/>
    <mergeCell ref="A227:A231"/>
    <mergeCell ref="B252:B256"/>
    <mergeCell ref="A247:A251"/>
    <mergeCell ref="D227:D231"/>
    <mergeCell ref="B214:B218"/>
    <mergeCell ref="D219:D223"/>
    <mergeCell ref="D209:D213"/>
    <mergeCell ref="C214:C218"/>
    <mergeCell ref="D214:D218"/>
    <mergeCell ref="D29:D33"/>
    <mergeCell ref="B63:B67"/>
    <mergeCell ref="C63:C67"/>
    <mergeCell ref="D63:D67"/>
    <mergeCell ref="C39:C43"/>
    <mergeCell ref="D39:D43"/>
    <mergeCell ref="D53:D57"/>
    <mergeCell ref="A262:A266"/>
    <mergeCell ref="B262:D266"/>
    <mergeCell ref="B237:B241"/>
    <mergeCell ref="D237:D241"/>
    <mergeCell ref="C237:C241"/>
    <mergeCell ref="B257:B261"/>
    <mergeCell ref="C257:C261"/>
    <mergeCell ref="D257:D261"/>
    <mergeCell ref="D252:D256"/>
    <mergeCell ref="C242:C246"/>
    <mergeCell ref="C188:C192"/>
    <mergeCell ref="C183:C187"/>
    <mergeCell ref="C199:C202"/>
    <mergeCell ref="B188:B192"/>
    <mergeCell ref="C193:C197"/>
    <mergeCell ref="B193:B197"/>
    <mergeCell ref="B204:B208"/>
    <mergeCell ref="B242:B246"/>
    <mergeCell ref="B227:B231"/>
    <mergeCell ref="B219:B223"/>
    <mergeCell ref="D142:D146"/>
    <mergeCell ref="C142:C146"/>
    <mergeCell ref="D126:D130"/>
    <mergeCell ref="D137:D141"/>
    <mergeCell ref="D152:D156"/>
    <mergeCell ref="C147:C151"/>
    <mergeCell ref="D147:D151"/>
    <mergeCell ref="C162:C166"/>
    <mergeCell ref="C152:C156"/>
    <mergeCell ref="D162:D166"/>
    <mergeCell ref="D84:D88"/>
    <mergeCell ref="C58:C62"/>
    <mergeCell ref="D58:D62"/>
    <mergeCell ref="I6:I7"/>
    <mergeCell ref="E8:F8"/>
    <mergeCell ref="D19:D23"/>
    <mergeCell ref="D24:D28"/>
    <mergeCell ref="D34:D38"/>
    <mergeCell ref="D48:D52"/>
    <mergeCell ref="D79:D83"/>
    <mergeCell ref="B79:B83"/>
    <mergeCell ref="C19:C23"/>
    <mergeCell ref="C24:C28"/>
    <mergeCell ref="C4:C7"/>
    <mergeCell ref="C48:C52"/>
    <mergeCell ref="C53:C57"/>
    <mergeCell ref="C14:C18"/>
    <mergeCell ref="C29:C33"/>
    <mergeCell ref="A1:I1"/>
    <mergeCell ref="C34:C38"/>
    <mergeCell ref="G4:I5"/>
    <mergeCell ref="G6:G7"/>
    <mergeCell ref="H6:H7"/>
    <mergeCell ref="E4:F7"/>
    <mergeCell ref="D9:D13"/>
    <mergeCell ref="B24:B28"/>
    <mergeCell ref="C9:C13"/>
    <mergeCell ref="D4:D7"/>
    <mergeCell ref="D109:D113"/>
    <mergeCell ref="A68:A72"/>
    <mergeCell ref="D68:D72"/>
    <mergeCell ref="B39:B43"/>
    <mergeCell ref="B58:B62"/>
    <mergeCell ref="A74:A77"/>
    <mergeCell ref="C74:C77"/>
    <mergeCell ref="D74:D77"/>
    <mergeCell ref="B89:B93"/>
    <mergeCell ref="C89:C93"/>
    <mergeCell ref="A4:A7"/>
    <mergeCell ref="B4:B7"/>
    <mergeCell ref="B19:B23"/>
    <mergeCell ref="B34:B38"/>
    <mergeCell ref="B9:B13"/>
    <mergeCell ref="B14:B18"/>
    <mergeCell ref="B29:B33"/>
    <mergeCell ref="A9:A67"/>
    <mergeCell ref="D14:D18"/>
    <mergeCell ref="D242:D246"/>
    <mergeCell ref="B109:B113"/>
    <mergeCell ref="C109:C113"/>
    <mergeCell ref="B48:B52"/>
    <mergeCell ref="B53:B57"/>
    <mergeCell ref="B68:B72"/>
    <mergeCell ref="C68:C72"/>
    <mergeCell ref="C79:C83"/>
    <mergeCell ref="B116:B120"/>
    <mergeCell ref="G76:G77"/>
    <mergeCell ref="B199:B202"/>
    <mergeCell ref="G74:I75"/>
    <mergeCell ref="E74:F77"/>
    <mergeCell ref="B74:B77"/>
    <mergeCell ref="H76:H77"/>
    <mergeCell ref="I76:I77"/>
    <mergeCell ref="E78:F78"/>
    <mergeCell ref="D94:D98"/>
    <mergeCell ref="B132:B135"/>
    <mergeCell ref="B84:B88"/>
    <mergeCell ref="C84:C88"/>
    <mergeCell ref="D232:D236"/>
    <mergeCell ref="B232:B236"/>
    <mergeCell ref="B99:B103"/>
    <mergeCell ref="D89:D93"/>
    <mergeCell ref="C99:C103"/>
    <mergeCell ref="B94:B98"/>
    <mergeCell ref="C94:C98"/>
    <mergeCell ref="D99:D103"/>
    <mergeCell ref="G199:I200"/>
    <mergeCell ref="G201:G202"/>
    <mergeCell ref="H201:H202"/>
    <mergeCell ref="I201:I202"/>
    <mergeCell ref="G132:I133"/>
    <mergeCell ref="G134:G135"/>
    <mergeCell ref="H134:H135"/>
    <mergeCell ref="I134:I135"/>
    <mergeCell ref="D121:D125"/>
    <mergeCell ref="E136:F136"/>
    <mergeCell ref="D116:D120"/>
    <mergeCell ref="C232:C236"/>
    <mergeCell ref="C116:C120"/>
    <mergeCell ref="D132:D135"/>
    <mergeCell ref="E132:F135"/>
    <mergeCell ref="C132:C135"/>
    <mergeCell ref="E203:F203"/>
    <mergeCell ref="E199:F202"/>
    <mergeCell ref="C121:C125"/>
    <mergeCell ref="B126:B130"/>
    <mergeCell ref="C126:C130"/>
    <mergeCell ref="B142:B146"/>
    <mergeCell ref="B137:B141"/>
    <mergeCell ref="C137:C141"/>
    <mergeCell ref="C172:C176"/>
    <mergeCell ref="B147:B151"/>
    <mergeCell ref="B167:B171"/>
    <mergeCell ref="B152:B156"/>
    <mergeCell ref="B162:B166"/>
  </mergeCells>
  <printOptions horizontalCentered="1"/>
  <pageMargins left="0.1968503937007874" right="0.15748031496062992" top="0.59" bottom="0.36" header="0.17" footer="0.11811023622047245"/>
  <pageSetup horizontalDpi="300" verticalDpi="300" orientation="landscape" paperSize="9" scale="75" r:id="rId1"/>
  <headerFooter alignWithMargins="0">
    <oddHeader>&amp;R&amp;"Arial,Pogrubiony"&amp;9Załącznik Nr &amp;A&amp;"Arial,Normalny"
do Uchwały Rady Gminy Miłkowice Nr LV/297/2010
z dnia 5 października 2010 roku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1:I42"/>
  <sheetViews>
    <sheetView showGridLines="0" workbookViewId="0" topLeftCell="A6">
      <selection activeCell="K18" sqref="K18"/>
    </sheetView>
  </sheetViews>
  <sheetFormatPr defaultColWidth="9.00390625" defaultRowHeight="12.75"/>
  <cols>
    <col min="1" max="1" width="4.00390625" style="442" customWidth="1"/>
    <col min="2" max="2" width="5.375" style="442" customWidth="1"/>
    <col min="3" max="3" width="7.125" style="442" customWidth="1"/>
    <col min="4" max="4" width="17.75390625" style="442" bestFit="1" customWidth="1"/>
    <col min="5" max="5" width="24.25390625" style="442" customWidth="1"/>
    <col min="6" max="6" width="27.375" style="442" customWidth="1"/>
    <col min="7" max="7" width="11.875" style="442" customWidth="1"/>
    <col min="8" max="8" width="2.00390625" style="442" customWidth="1"/>
    <col min="9" max="9" width="14.00390625" style="442" customWidth="1"/>
    <col min="10" max="16384" width="9.125" style="442" customWidth="1"/>
  </cols>
  <sheetData>
    <row r="1" spans="1:7" ht="24" customHeight="1">
      <c r="A1" s="1133" t="s">
        <v>73</v>
      </c>
      <c r="B1" s="1133"/>
      <c r="C1" s="1133"/>
      <c r="D1" s="1133"/>
      <c r="E1" s="1133"/>
      <c r="F1" s="1133"/>
      <c r="G1" s="1133"/>
    </row>
    <row r="2" ht="10.5" customHeight="1">
      <c r="G2" s="800" t="s">
        <v>399</v>
      </c>
    </row>
    <row r="3" spans="1:7" ht="22.5" customHeight="1">
      <c r="A3" s="701" t="s">
        <v>398</v>
      </c>
      <c r="B3" s="701" t="s">
        <v>136</v>
      </c>
      <c r="C3" s="701" t="s">
        <v>137</v>
      </c>
      <c r="D3" s="701" t="s">
        <v>74</v>
      </c>
      <c r="E3" s="701" t="s">
        <v>75</v>
      </c>
      <c r="F3" s="701" t="s">
        <v>76</v>
      </c>
      <c r="G3" s="801" t="s">
        <v>77</v>
      </c>
    </row>
    <row r="4" spans="1:7" ht="7.5" customHeight="1" thickBot="1">
      <c r="A4" s="802">
        <v>1</v>
      </c>
      <c r="B4" s="802">
        <v>2</v>
      </c>
      <c r="C4" s="802">
        <v>3</v>
      </c>
      <c r="D4" s="802"/>
      <c r="E4" s="802">
        <v>4</v>
      </c>
      <c r="F4" s="802">
        <v>5</v>
      </c>
      <c r="G4" s="802">
        <v>6</v>
      </c>
    </row>
    <row r="5" spans="1:7" ht="23.25" customHeight="1" thickBot="1">
      <c r="A5" s="803" t="s">
        <v>78</v>
      </c>
      <c r="B5" s="804"/>
      <c r="C5" s="804"/>
      <c r="D5" s="804"/>
      <c r="E5" s="804"/>
      <c r="F5" s="804"/>
      <c r="G5" s="805">
        <f>G6+G11+G16</f>
        <v>1578592</v>
      </c>
    </row>
    <row r="6" spans="1:7" ht="15" customHeight="1">
      <c r="A6" s="806" t="s">
        <v>79</v>
      </c>
      <c r="B6" s="806"/>
      <c r="C6" s="806"/>
      <c r="D6" s="806"/>
      <c r="E6" s="806"/>
      <c r="F6" s="806"/>
      <c r="G6" s="807">
        <f>SUM(G7:G10)</f>
        <v>554812</v>
      </c>
    </row>
    <row r="7" spans="1:7" s="813" customFormat="1" ht="30" customHeight="1">
      <c r="A7" s="808">
        <v>1</v>
      </c>
      <c r="B7" s="809">
        <v>400</v>
      </c>
      <c r="C7" s="809">
        <v>40002</v>
      </c>
      <c r="D7" s="809" t="s">
        <v>189</v>
      </c>
      <c r="E7" s="810" t="s">
        <v>80</v>
      </c>
      <c r="F7" s="811" t="s">
        <v>112</v>
      </c>
      <c r="G7" s="812">
        <f>216000+112000</f>
        <v>328000</v>
      </c>
    </row>
    <row r="8" spans="1:7" s="813" customFormat="1" ht="38.25" customHeight="1">
      <c r="A8" s="814">
        <v>2</v>
      </c>
      <c r="B8" s="858" t="s">
        <v>140</v>
      </c>
      <c r="C8" s="858" t="s">
        <v>160</v>
      </c>
      <c r="D8" s="818" t="s">
        <v>161</v>
      </c>
      <c r="E8" s="815" t="s">
        <v>80</v>
      </c>
      <c r="F8" s="816" t="s">
        <v>113</v>
      </c>
      <c r="G8" s="444">
        <f>125400+69600</f>
        <v>195000</v>
      </c>
    </row>
    <row r="9" spans="1:7" s="813" customFormat="1" ht="39.75">
      <c r="A9" s="814">
        <v>3</v>
      </c>
      <c r="B9" s="443">
        <v>710</v>
      </c>
      <c r="C9" s="443">
        <v>71035</v>
      </c>
      <c r="D9" s="443" t="s">
        <v>123</v>
      </c>
      <c r="E9" s="815" t="s">
        <v>80</v>
      </c>
      <c r="F9" s="815" t="s">
        <v>114</v>
      </c>
      <c r="G9" s="444">
        <f>13212</f>
        <v>13212</v>
      </c>
    </row>
    <row r="10" spans="1:7" s="813" customFormat="1" ht="51.75" thickBot="1">
      <c r="A10" s="817">
        <v>4</v>
      </c>
      <c r="B10" s="445">
        <v>900</v>
      </c>
      <c r="C10" s="445">
        <v>90002</v>
      </c>
      <c r="D10" s="818" t="s">
        <v>309</v>
      </c>
      <c r="E10" s="819" t="s">
        <v>80</v>
      </c>
      <c r="F10" s="819" t="s">
        <v>81</v>
      </c>
      <c r="G10" s="820">
        <v>18600</v>
      </c>
    </row>
    <row r="11" spans="1:9" ht="15.75" customHeight="1" thickBot="1">
      <c r="A11" s="821" t="s">
        <v>82</v>
      </c>
      <c r="B11" s="804"/>
      <c r="C11" s="804"/>
      <c r="D11" s="804"/>
      <c r="E11" s="804"/>
      <c r="F11" s="804"/>
      <c r="G11" s="822">
        <f>SUM(G12:G15)</f>
        <v>507400</v>
      </c>
      <c r="I11" s="446">
        <f>G6+G11+G17+G29+G31</f>
        <v>1269012</v>
      </c>
    </row>
    <row r="12" spans="1:7" ht="41.25" customHeight="1">
      <c r="A12" s="817">
        <v>1</v>
      </c>
      <c r="B12" s="445">
        <v>852</v>
      </c>
      <c r="C12" s="445">
        <v>85295</v>
      </c>
      <c r="D12" s="823" t="s">
        <v>83</v>
      </c>
      <c r="E12" s="819" t="s">
        <v>84</v>
      </c>
      <c r="F12" s="819" t="s">
        <v>85</v>
      </c>
      <c r="G12" s="820">
        <v>61000</v>
      </c>
    </row>
    <row r="13" spans="1:9" ht="36.75" customHeight="1">
      <c r="A13" s="817">
        <v>2</v>
      </c>
      <c r="B13" s="445">
        <v>921</v>
      </c>
      <c r="C13" s="445">
        <v>92109</v>
      </c>
      <c r="D13" s="823" t="s">
        <v>312</v>
      </c>
      <c r="E13" s="819" t="s">
        <v>84</v>
      </c>
      <c r="F13" s="819" t="s">
        <v>86</v>
      </c>
      <c r="G13" s="820">
        <f>197000+5500+15900</f>
        <v>218400</v>
      </c>
      <c r="I13" s="446"/>
    </row>
    <row r="14" spans="1:7" ht="30" customHeight="1">
      <c r="A14" s="817">
        <v>3</v>
      </c>
      <c r="B14" s="445">
        <v>921</v>
      </c>
      <c r="C14" s="445">
        <v>92116</v>
      </c>
      <c r="D14" s="445" t="s">
        <v>87</v>
      </c>
      <c r="E14" s="819" t="s">
        <v>84</v>
      </c>
      <c r="F14" s="819" t="s">
        <v>88</v>
      </c>
      <c r="G14" s="820">
        <f>200000+5500</f>
        <v>205500</v>
      </c>
    </row>
    <row r="15" spans="1:8" ht="39" thickBot="1">
      <c r="A15" s="817">
        <v>4</v>
      </c>
      <c r="B15" s="445">
        <v>926</v>
      </c>
      <c r="C15" s="445">
        <v>92605</v>
      </c>
      <c r="D15" s="823" t="s">
        <v>89</v>
      </c>
      <c r="E15" s="819" t="s">
        <v>84</v>
      </c>
      <c r="F15" s="819" t="s">
        <v>90</v>
      </c>
      <c r="G15" s="820">
        <f>18000+300+4200</f>
        <v>22500</v>
      </c>
      <c r="H15" s="446"/>
    </row>
    <row r="16" spans="1:7" ht="15.75" customHeight="1" thickBot="1">
      <c r="A16" s="821" t="s">
        <v>91</v>
      </c>
      <c r="B16" s="804"/>
      <c r="C16" s="804"/>
      <c r="D16" s="804"/>
      <c r="E16" s="804"/>
      <c r="F16" s="804"/>
      <c r="G16" s="822">
        <f>SUM(G17:G27)-G25</f>
        <v>516380</v>
      </c>
    </row>
    <row r="17" spans="1:7" ht="36.75" customHeight="1">
      <c r="A17" s="817">
        <v>1</v>
      </c>
      <c r="B17" s="445">
        <v>851</v>
      </c>
      <c r="C17" s="445">
        <v>85154</v>
      </c>
      <c r="D17" s="823" t="s">
        <v>290</v>
      </c>
      <c r="E17" s="819" t="s">
        <v>84</v>
      </c>
      <c r="F17" s="819" t="s">
        <v>92</v>
      </c>
      <c r="G17" s="820">
        <v>31000</v>
      </c>
    </row>
    <row r="18" spans="1:7" ht="51">
      <c r="A18" s="824">
        <v>2</v>
      </c>
      <c r="B18" s="825" t="s">
        <v>140</v>
      </c>
      <c r="C18" s="825" t="s">
        <v>160</v>
      </c>
      <c r="D18" s="826" t="s">
        <v>161</v>
      </c>
      <c r="E18" s="827" t="s">
        <v>80</v>
      </c>
      <c r="F18" s="827" t="s">
        <v>115</v>
      </c>
      <c r="G18" s="903">
        <f>58800+5000-225.9</f>
        <v>63574.1</v>
      </c>
    </row>
    <row r="19" spans="1:7" ht="40.5" customHeight="1">
      <c r="A19" s="824">
        <v>3</v>
      </c>
      <c r="B19" s="825" t="s">
        <v>140</v>
      </c>
      <c r="C19" s="825" t="s">
        <v>160</v>
      </c>
      <c r="D19" s="826" t="s">
        <v>161</v>
      </c>
      <c r="E19" s="827" t="s">
        <v>80</v>
      </c>
      <c r="F19" s="827" t="s">
        <v>116</v>
      </c>
      <c r="G19" s="902">
        <f>124000-5000-60000+1400+225.9</f>
        <v>60625.9</v>
      </c>
    </row>
    <row r="20" spans="1:7" ht="40.5" customHeight="1">
      <c r="A20" s="824">
        <v>4</v>
      </c>
      <c r="B20" s="825" t="s">
        <v>140</v>
      </c>
      <c r="C20" s="825" t="s">
        <v>160</v>
      </c>
      <c r="D20" s="826" t="s">
        <v>161</v>
      </c>
      <c r="E20" s="827" t="s">
        <v>80</v>
      </c>
      <c r="F20" s="827" t="s">
        <v>117</v>
      </c>
      <c r="G20" s="828">
        <f>270000-40000-1400</f>
        <v>228600</v>
      </c>
    </row>
    <row r="21" spans="1:7" ht="40.5" customHeight="1">
      <c r="A21" s="824">
        <v>5</v>
      </c>
      <c r="B21" s="825" t="s">
        <v>140</v>
      </c>
      <c r="C21" s="825" t="s">
        <v>160</v>
      </c>
      <c r="D21" s="826" t="s">
        <v>161</v>
      </c>
      <c r="E21" s="827" t="s">
        <v>80</v>
      </c>
      <c r="F21" s="827" t="s">
        <v>118</v>
      </c>
      <c r="G21" s="828">
        <v>40000</v>
      </c>
    </row>
    <row r="22" spans="1:7" ht="77.25" customHeight="1">
      <c r="A22" s="824">
        <v>6</v>
      </c>
      <c r="B22" s="825" t="s">
        <v>93</v>
      </c>
      <c r="C22" s="825" t="s">
        <v>94</v>
      </c>
      <c r="D22" s="826" t="s">
        <v>195</v>
      </c>
      <c r="E22" s="827" t="s">
        <v>80</v>
      </c>
      <c r="F22" s="827" t="s">
        <v>119</v>
      </c>
      <c r="G22" s="828">
        <v>80000</v>
      </c>
    </row>
    <row r="23" ht="21.75" customHeight="1">
      <c r="G23" s="800"/>
    </row>
    <row r="24" spans="1:7" ht="22.5" customHeight="1">
      <c r="A24" s="701" t="s">
        <v>398</v>
      </c>
      <c r="B24" s="701" t="s">
        <v>136</v>
      </c>
      <c r="C24" s="701" t="s">
        <v>137</v>
      </c>
      <c r="D24" s="701" t="s">
        <v>74</v>
      </c>
      <c r="E24" s="701" t="s">
        <v>75</v>
      </c>
      <c r="F24" s="701" t="s">
        <v>76</v>
      </c>
      <c r="G24" s="801" t="s">
        <v>77</v>
      </c>
    </row>
    <row r="25" spans="1:7" ht="7.5" customHeight="1">
      <c r="A25" s="802">
        <v>1</v>
      </c>
      <c r="B25" s="802">
        <v>2</v>
      </c>
      <c r="C25" s="802">
        <v>3</v>
      </c>
      <c r="D25" s="802"/>
      <c r="E25" s="802">
        <v>4</v>
      </c>
      <c r="F25" s="802">
        <v>5</v>
      </c>
      <c r="G25" s="802">
        <v>6</v>
      </c>
    </row>
    <row r="26" spans="1:7" ht="40.5" customHeight="1">
      <c r="A26" s="824">
        <v>7</v>
      </c>
      <c r="B26" s="825" t="s">
        <v>95</v>
      </c>
      <c r="C26" s="825" t="s">
        <v>96</v>
      </c>
      <c r="D26" s="826" t="s">
        <v>309</v>
      </c>
      <c r="E26" s="827" t="s">
        <v>80</v>
      </c>
      <c r="F26" s="827" t="s">
        <v>120</v>
      </c>
      <c r="G26" s="828">
        <v>7580</v>
      </c>
    </row>
    <row r="27" spans="1:7" ht="39" thickBot="1">
      <c r="A27" s="817">
        <v>8</v>
      </c>
      <c r="B27" s="445">
        <v>921</v>
      </c>
      <c r="C27" s="445">
        <v>92109</v>
      </c>
      <c r="D27" s="823" t="s">
        <v>312</v>
      </c>
      <c r="E27" s="819" t="s">
        <v>84</v>
      </c>
      <c r="F27" s="859" t="s">
        <v>66</v>
      </c>
      <c r="G27" s="820">
        <v>5000</v>
      </c>
    </row>
    <row r="28" spans="1:7" ht="29.25" customHeight="1" thickBot="1">
      <c r="A28" s="829" t="s">
        <v>97</v>
      </c>
      <c r="B28" s="830"/>
      <c r="C28" s="830"/>
      <c r="D28" s="830"/>
      <c r="E28" s="830"/>
      <c r="F28" s="830"/>
      <c r="G28" s="831">
        <f>G29+G31</f>
        <v>175800</v>
      </c>
    </row>
    <row r="29" spans="1:7" ht="15.75" customHeight="1" thickBot="1">
      <c r="A29" s="821" t="s">
        <v>98</v>
      </c>
      <c r="B29" s="804"/>
      <c r="C29" s="804"/>
      <c r="D29" s="804"/>
      <c r="E29" s="804"/>
      <c r="F29" s="804"/>
      <c r="G29" s="822">
        <f>G30</f>
        <v>60000</v>
      </c>
    </row>
    <row r="30" spans="1:7" ht="39" thickBot="1">
      <c r="A30" s="817">
        <v>1</v>
      </c>
      <c r="B30" s="445">
        <v>801</v>
      </c>
      <c r="C30" s="445">
        <v>80104</v>
      </c>
      <c r="D30" s="445" t="s">
        <v>279</v>
      </c>
      <c r="E30" s="819" t="s">
        <v>99</v>
      </c>
      <c r="F30" s="819" t="s">
        <v>100</v>
      </c>
      <c r="G30" s="820">
        <v>60000</v>
      </c>
    </row>
    <row r="31" spans="1:7" ht="15.75" customHeight="1" thickBot="1">
      <c r="A31" s="821" t="s">
        <v>101</v>
      </c>
      <c r="B31" s="804"/>
      <c r="C31" s="804"/>
      <c r="D31" s="804"/>
      <c r="E31" s="804"/>
      <c r="F31" s="804"/>
      <c r="G31" s="822">
        <f>SUM(G32:G38)</f>
        <v>115800</v>
      </c>
    </row>
    <row r="32" spans="1:7" ht="39" customHeight="1">
      <c r="A32" s="832">
        <v>1</v>
      </c>
      <c r="B32" s="833">
        <v>921</v>
      </c>
      <c r="C32" s="833">
        <v>92120</v>
      </c>
      <c r="D32" s="834" t="s">
        <v>316</v>
      </c>
      <c r="E32" s="834" t="s">
        <v>102</v>
      </c>
      <c r="F32" s="835" t="s">
        <v>103</v>
      </c>
      <c r="G32" s="836">
        <v>16470</v>
      </c>
    </row>
    <row r="33" spans="1:7" ht="39" customHeight="1">
      <c r="A33" s="837">
        <v>2</v>
      </c>
      <c r="B33" s="838">
        <v>921</v>
      </c>
      <c r="C33" s="838">
        <v>92120</v>
      </c>
      <c r="D33" s="839" t="s">
        <v>316</v>
      </c>
      <c r="E33" s="839" t="s">
        <v>104</v>
      </c>
      <c r="F33" s="840" t="s">
        <v>103</v>
      </c>
      <c r="G33" s="841">
        <f>30000-G32</f>
        <v>13530</v>
      </c>
    </row>
    <row r="34" spans="1:7" ht="38.25">
      <c r="A34" s="842">
        <v>3</v>
      </c>
      <c r="B34" s="449">
        <v>926</v>
      </c>
      <c r="C34" s="449">
        <v>92605</v>
      </c>
      <c r="D34" s="843" t="s">
        <v>89</v>
      </c>
      <c r="E34" s="843" t="s">
        <v>105</v>
      </c>
      <c r="F34" s="844" t="s">
        <v>106</v>
      </c>
      <c r="G34" s="450">
        <v>15000</v>
      </c>
    </row>
    <row r="35" spans="1:7" ht="38.25">
      <c r="A35" s="842">
        <v>4</v>
      </c>
      <c r="B35" s="449">
        <v>926</v>
      </c>
      <c r="C35" s="449">
        <v>92605</v>
      </c>
      <c r="D35" s="843" t="s">
        <v>89</v>
      </c>
      <c r="E35" s="843" t="s">
        <v>107</v>
      </c>
      <c r="F35" s="844" t="s">
        <v>106</v>
      </c>
      <c r="G35" s="450">
        <v>16000</v>
      </c>
    </row>
    <row r="36" spans="1:7" ht="38.25">
      <c r="A36" s="842">
        <v>5</v>
      </c>
      <c r="B36" s="449">
        <v>926</v>
      </c>
      <c r="C36" s="449">
        <v>92605</v>
      </c>
      <c r="D36" s="843" t="s">
        <v>89</v>
      </c>
      <c r="E36" s="843" t="s">
        <v>108</v>
      </c>
      <c r="F36" s="844" t="s">
        <v>106</v>
      </c>
      <c r="G36" s="450">
        <v>22800</v>
      </c>
    </row>
    <row r="37" spans="1:7" ht="38.25">
      <c r="A37" s="842">
        <v>6</v>
      </c>
      <c r="B37" s="449">
        <v>926</v>
      </c>
      <c r="C37" s="449">
        <v>92605</v>
      </c>
      <c r="D37" s="843" t="s">
        <v>89</v>
      </c>
      <c r="E37" s="843" t="s">
        <v>109</v>
      </c>
      <c r="F37" s="844" t="s">
        <v>106</v>
      </c>
      <c r="G37" s="450">
        <v>4000</v>
      </c>
    </row>
    <row r="38" spans="1:7" ht="39" thickBot="1">
      <c r="A38" s="842">
        <v>7</v>
      </c>
      <c r="B38" s="449">
        <v>926</v>
      </c>
      <c r="C38" s="449">
        <v>92605</v>
      </c>
      <c r="D38" s="843" t="s">
        <v>89</v>
      </c>
      <c r="E38" s="843" t="s">
        <v>110</v>
      </c>
      <c r="F38" s="844" t="s">
        <v>106</v>
      </c>
      <c r="G38" s="450">
        <v>28000</v>
      </c>
    </row>
    <row r="39" spans="1:9" ht="19.5" customHeight="1" thickBot="1">
      <c r="A39" s="1130" t="s">
        <v>111</v>
      </c>
      <c r="B39" s="1131"/>
      <c r="C39" s="1131"/>
      <c r="D39" s="1131"/>
      <c r="E39" s="1131"/>
      <c r="F39" s="1132"/>
      <c r="G39" s="845">
        <f>G28+G5</f>
        <v>1754392</v>
      </c>
      <c r="I39" s="447"/>
    </row>
    <row r="40" spans="8:9" ht="12.75">
      <c r="H40" s="446"/>
      <c r="I40" s="446"/>
    </row>
    <row r="41" spans="2:9" ht="12.75">
      <c r="B41" s="448"/>
      <c r="D41" s="448"/>
      <c r="G41" s="447"/>
      <c r="H41" s="446"/>
      <c r="I41" s="447"/>
    </row>
    <row r="42" ht="12.75">
      <c r="I42" s="447"/>
    </row>
  </sheetData>
  <mergeCells count="2">
    <mergeCell ref="A39:F39"/>
    <mergeCell ref="A1:G1"/>
  </mergeCells>
  <printOptions horizontalCentered="1"/>
  <pageMargins left="0.5511811023622047" right="0.5118110236220472" top="1.01" bottom="0.85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Miłkowice Nr LV/297/2010
z dnia 5 października 2010 roku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:H56"/>
  <sheetViews>
    <sheetView workbookViewId="0" topLeftCell="A30">
      <selection activeCell="G42" sqref="G42"/>
    </sheetView>
  </sheetViews>
  <sheetFormatPr defaultColWidth="9.00390625" defaultRowHeight="12.75"/>
  <cols>
    <col min="1" max="1" width="6.00390625" style="706" customWidth="1"/>
    <col min="2" max="2" width="9.125" style="706" customWidth="1"/>
    <col min="3" max="3" width="34.875" style="706" customWidth="1"/>
    <col min="4" max="4" width="12.125" style="706" customWidth="1"/>
    <col min="5" max="5" width="13.875" style="706" customWidth="1"/>
    <col min="6" max="6" width="11.375" style="706" customWidth="1"/>
    <col min="7" max="7" width="11.75390625" style="706" customWidth="1"/>
    <col min="8" max="16384" width="9.125" style="706" customWidth="1"/>
  </cols>
  <sheetData>
    <row r="1" spans="3:4" ht="5.25" customHeight="1">
      <c r="C1" s="707"/>
      <c r="D1" s="707"/>
    </row>
    <row r="2" spans="1:7" ht="15.75">
      <c r="A2" s="1140" t="s">
        <v>34</v>
      </c>
      <c r="B2" s="1140"/>
      <c r="C2" s="1140"/>
      <c r="D2" s="1140"/>
      <c r="E2" s="1140"/>
      <c r="F2" s="1140"/>
      <c r="G2" s="1140"/>
    </row>
    <row r="3" spans="1:7" ht="15.75">
      <c r="A3" s="1140" t="s">
        <v>35</v>
      </c>
      <c r="B3" s="1140"/>
      <c r="C3" s="1140"/>
      <c r="D3" s="1140"/>
      <c r="E3" s="1140"/>
      <c r="F3" s="1140"/>
      <c r="G3" s="1140"/>
    </row>
    <row r="4" spans="1:7" ht="15.75">
      <c r="A4" s="1141" t="s">
        <v>36</v>
      </c>
      <c r="B4" s="1141"/>
      <c r="C4" s="1141"/>
      <c r="D4" s="1141"/>
      <c r="E4" s="1141"/>
      <c r="F4" s="1141"/>
      <c r="G4" s="1141"/>
    </row>
    <row r="5" spans="1:7" ht="8.25" customHeight="1" thickBot="1">
      <c r="A5" s="708"/>
      <c r="B5" s="708"/>
      <c r="C5" s="708"/>
      <c r="D5" s="708"/>
      <c r="E5" s="708"/>
      <c r="F5" s="708"/>
      <c r="G5" s="708"/>
    </row>
    <row r="6" spans="1:7" ht="24.75" customHeight="1" thickBot="1">
      <c r="A6" s="709" t="s">
        <v>37</v>
      </c>
      <c r="B6" s="710" t="s">
        <v>38</v>
      </c>
      <c r="C6" s="710" t="s">
        <v>39</v>
      </c>
      <c r="D6" s="711" t="s">
        <v>40</v>
      </c>
      <c r="E6" s="710" t="s">
        <v>41</v>
      </c>
      <c r="F6" s="710" t="s">
        <v>42</v>
      </c>
      <c r="G6" s="712" t="s">
        <v>43</v>
      </c>
    </row>
    <row r="7" spans="1:8" ht="18" customHeight="1">
      <c r="A7" s="1134" t="s">
        <v>41</v>
      </c>
      <c r="B7" s="1135"/>
      <c r="C7" s="1136"/>
      <c r="D7" s="713">
        <f>SUM(D8)</f>
        <v>16454.37</v>
      </c>
      <c r="E7" s="713">
        <f>SUM(E8)</f>
        <v>147600</v>
      </c>
      <c r="F7" s="714"/>
      <c r="G7" s="715"/>
      <c r="H7" s="716"/>
    </row>
    <row r="8" spans="1:7" ht="15.75" customHeight="1">
      <c r="A8" s="717" t="s">
        <v>44</v>
      </c>
      <c r="B8" s="718"/>
      <c r="C8" s="719" t="s">
        <v>45</v>
      </c>
      <c r="D8" s="720">
        <f>D17+D18</f>
        <v>16454.37</v>
      </c>
      <c r="E8" s="720">
        <f>E17+E18</f>
        <v>147600</v>
      </c>
      <c r="F8" s="721"/>
      <c r="G8" s="722"/>
    </row>
    <row r="9" spans="1:8" ht="17.25" customHeight="1">
      <c r="A9" s="723" t="s">
        <v>44</v>
      </c>
      <c r="B9" s="724" t="s">
        <v>46</v>
      </c>
      <c r="C9" s="725" t="s">
        <v>389</v>
      </c>
      <c r="D9" s="726">
        <v>4075.15</v>
      </c>
      <c r="E9" s="727">
        <f>SUM(E10:E12)</f>
        <v>15300</v>
      </c>
      <c r="F9" s="728"/>
      <c r="G9" s="729"/>
      <c r="H9" s="716"/>
    </row>
    <row r="10" spans="1:7" ht="15.75" customHeight="1">
      <c r="A10" s="730"/>
      <c r="B10" s="731"/>
      <c r="C10" s="732" t="s">
        <v>47</v>
      </c>
      <c r="D10" s="733"/>
      <c r="E10" s="734">
        <v>4600</v>
      </c>
      <c r="F10" s="735"/>
      <c r="G10" s="736"/>
    </row>
    <row r="11" spans="1:7" ht="15.75" customHeight="1">
      <c r="A11" s="730"/>
      <c r="B11" s="731"/>
      <c r="C11" s="737" t="s">
        <v>48</v>
      </c>
      <c r="D11" s="738"/>
      <c r="E11" s="739">
        <v>4500</v>
      </c>
      <c r="F11" s="740"/>
      <c r="G11" s="741"/>
    </row>
    <row r="12" spans="1:7" ht="15.75" customHeight="1">
      <c r="A12" s="730"/>
      <c r="B12" s="731"/>
      <c r="C12" s="742" t="s">
        <v>49</v>
      </c>
      <c r="D12" s="743"/>
      <c r="E12" s="744">
        <v>6200</v>
      </c>
      <c r="F12" s="745"/>
      <c r="G12" s="746"/>
    </row>
    <row r="13" spans="1:8" ht="25.5">
      <c r="A13" s="723" t="s">
        <v>44</v>
      </c>
      <c r="B13" s="724" t="s">
        <v>46</v>
      </c>
      <c r="C13" s="747" t="s">
        <v>50</v>
      </c>
      <c r="D13" s="748">
        <v>5222.07</v>
      </c>
      <c r="E13" s="749">
        <f>SUM(E14:E16)</f>
        <v>80500</v>
      </c>
      <c r="F13" s="721"/>
      <c r="G13" s="722"/>
      <c r="H13" s="716"/>
    </row>
    <row r="14" spans="1:7" ht="15.75" customHeight="1" hidden="1">
      <c r="A14" s="730"/>
      <c r="B14" s="731"/>
      <c r="C14" s="732" t="s">
        <v>47</v>
      </c>
      <c r="D14" s="733"/>
      <c r="E14" s="734"/>
      <c r="F14" s="735"/>
      <c r="G14" s="736"/>
    </row>
    <row r="15" spans="1:7" ht="15.75" customHeight="1">
      <c r="A15" s="730"/>
      <c r="B15" s="731"/>
      <c r="C15" s="737" t="s">
        <v>48</v>
      </c>
      <c r="D15" s="738"/>
      <c r="E15" s="739">
        <v>16500</v>
      </c>
      <c r="F15" s="740"/>
      <c r="G15" s="741"/>
    </row>
    <row r="16" spans="1:7" ht="15.75" customHeight="1">
      <c r="A16" s="730"/>
      <c r="B16" s="731"/>
      <c r="C16" s="750" t="s">
        <v>49</v>
      </c>
      <c r="D16" s="743"/>
      <c r="E16" s="751">
        <v>64000</v>
      </c>
      <c r="F16" s="745"/>
      <c r="G16" s="746"/>
    </row>
    <row r="17" spans="1:7" ht="15.75" customHeight="1">
      <c r="A17" s="752"/>
      <c r="B17" s="753"/>
      <c r="C17" s="754" t="s">
        <v>51</v>
      </c>
      <c r="D17" s="755">
        <f>D9+D13</f>
        <v>9297.22</v>
      </c>
      <c r="E17" s="755">
        <f>E9+E13</f>
        <v>95800</v>
      </c>
      <c r="F17" s="721"/>
      <c r="G17" s="756"/>
    </row>
    <row r="18" spans="1:8" ht="25.5">
      <c r="A18" s="723" t="s">
        <v>44</v>
      </c>
      <c r="B18" s="724" t="s">
        <v>52</v>
      </c>
      <c r="C18" s="747" t="s">
        <v>50</v>
      </c>
      <c r="D18" s="757">
        <v>7157.15</v>
      </c>
      <c r="E18" s="758">
        <f>SUM(E19:E21)</f>
        <v>51800</v>
      </c>
      <c r="F18" s="759"/>
      <c r="G18" s="736"/>
      <c r="H18" s="716"/>
    </row>
    <row r="19" spans="1:7" ht="15.75" customHeight="1">
      <c r="A19" s="730"/>
      <c r="B19" s="731"/>
      <c r="C19" s="732" t="s">
        <v>47</v>
      </c>
      <c r="D19" s="733"/>
      <c r="E19" s="734">
        <v>6000</v>
      </c>
      <c r="F19" s="735"/>
      <c r="G19" s="736"/>
    </row>
    <row r="20" spans="1:7" ht="15.75" customHeight="1">
      <c r="A20" s="730"/>
      <c r="B20" s="731"/>
      <c r="C20" s="737" t="s">
        <v>48</v>
      </c>
      <c r="D20" s="738"/>
      <c r="E20" s="739">
        <v>5000</v>
      </c>
      <c r="F20" s="740"/>
      <c r="G20" s="741"/>
    </row>
    <row r="21" spans="1:7" ht="15.75" customHeight="1">
      <c r="A21" s="730"/>
      <c r="B21" s="731"/>
      <c r="C21" s="742" t="s">
        <v>49</v>
      </c>
      <c r="D21" s="743"/>
      <c r="E21" s="744">
        <v>40800</v>
      </c>
      <c r="F21" s="745"/>
      <c r="G21" s="746"/>
    </row>
    <row r="22" spans="1:7" ht="8.25" customHeight="1">
      <c r="A22" s="760"/>
      <c r="B22" s="761"/>
      <c r="C22" s="762"/>
      <c r="D22" s="763"/>
      <c r="E22" s="764"/>
      <c r="F22" s="765"/>
      <c r="G22" s="722"/>
    </row>
    <row r="23" spans="1:7" ht="18" customHeight="1">
      <c r="A23" s="1142" t="s">
        <v>42</v>
      </c>
      <c r="B23" s="1143"/>
      <c r="C23" s="1144"/>
      <c r="D23" s="766"/>
      <c r="E23" s="767"/>
      <c r="F23" s="713">
        <f>F24</f>
        <v>0</v>
      </c>
      <c r="G23" s="768">
        <f>G24</f>
        <v>164054.37</v>
      </c>
    </row>
    <row r="24" spans="1:7" ht="15.75" customHeight="1">
      <c r="A24" s="717" t="s">
        <v>44</v>
      </c>
      <c r="B24" s="718"/>
      <c r="C24" s="719" t="s">
        <v>45</v>
      </c>
      <c r="D24" s="769"/>
      <c r="E24" s="721"/>
      <c r="F24" s="720">
        <f>F42+F43</f>
        <v>0</v>
      </c>
      <c r="G24" s="770">
        <f>G42+G43</f>
        <v>164054.37</v>
      </c>
    </row>
    <row r="25" spans="1:7" ht="16.5" customHeight="1">
      <c r="A25" s="723" t="s">
        <v>44</v>
      </c>
      <c r="B25" s="724" t="s">
        <v>46</v>
      </c>
      <c r="C25" s="725" t="s">
        <v>389</v>
      </c>
      <c r="D25" s="771"/>
      <c r="E25" s="728"/>
      <c r="F25" s="772">
        <f>SUM(F26:F30)</f>
        <v>0</v>
      </c>
      <c r="G25" s="729">
        <f>SUM(G26:G30)</f>
        <v>19375.15</v>
      </c>
    </row>
    <row r="26" spans="1:7" ht="15.75" customHeight="1">
      <c r="A26" s="730"/>
      <c r="B26" s="731"/>
      <c r="C26" s="773" t="s">
        <v>53</v>
      </c>
      <c r="D26" s="774"/>
      <c r="E26" s="775"/>
      <c r="F26" s="776"/>
      <c r="G26" s="777">
        <v>4400</v>
      </c>
    </row>
    <row r="27" spans="1:7" ht="15.75" customHeight="1">
      <c r="A27" s="730"/>
      <c r="B27" s="731"/>
      <c r="C27" s="737" t="s">
        <v>54</v>
      </c>
      <c r="D27" s="738"/>
      <c r="E27" s="739"/>
      <c r="F27" s="740"/>
      <c r="G27" s="778">
        <v>4500</v>
      </c>
    </row>
    <row r="28" spans="1:7" ht="15.75" customHeight="1">
      <c r="A28" s="730"/>
      <c r="B28" s="731"/>
      <c r="C28" s="737" t="s">
        <v>55</v>
      </c>
      <c r="D28" s="738"/>
      <c r="E28" s="739"/>
      <c r="F28" s="740"/>
      <c r="G28" s="778">
        <v>4075.15</v>
      </c>
    </row>
    <row r="29" spans="1:7" ht="15.75" customHeight="1">
      <c r="A29" s="730"/>
      <c r="B29" s="731"/>
      <c r="C29" s="779" t="s">
        <v>56</v>
      </c>
      <c r="D29" s="780"/>
      <c r="E29" s="781"/>
      <c r="F29" s="782"/>
      <c r="G29" s="783">
        <v>5400</v>
      </c>
    </row>
    <row r="30" spans="1:7" ht="15.75" customHeight="1">
      <c r="A30" s="730"/>
      <c r="B30" s="731"/>
      <c r="C30" s="779" t="s">
        <v>57</v>
      </c>
      <c r="D30" s="780"/>
      <c r="E30" s="781"/>
      <c r="F30" s="782"/>
      <c r="G30" s="783">
        <v>1000</v>
      </c>
    </row>
    <row r="31" spans="1:7" ht="25.5">
      <c r="A31" s="723" t="s">
        <v>44</v>
      </c>
      <c r="B31" s="724" t="s">
        <v>46</v>
      </c>
      <c r="C31" s="747" t="s">
        <v>50</v>
      </c>
      <c r="D31" s="784"/>
      <c r="E31" s="772"/>
      <c r="F31" s="772">
        <f>SUM(F32:F37)</f>
        <v>0</v>
      </c>
      <c r="G31" s="785">
        <f>SUM(G32:G41)</f>
        <v>85722.07</v>
      </c>
    </row>
    <row r="32" spans="1:7" ht="15.75" customHeight="1">
      <c r="A32" s="730"/>
      <c r="B32" s="731"/>
      <c r="C32" s="773" t="s">
        <v>58</v>
      </c>
      <c r="D32" s="774"/>
      <c r="E32" s="775"/>
      <c r="F32" s="776"/>
      <c r="G32" s="777">
        <v>2500</v>
      </c>
    </row>
    <row r="33" spans="1:7" ht="15.75" customHeight="1">
      <c r="A33" s="730"/>
      <c r="B33" s="731"/>
      <c r="C33" s="737" t="s">
        <v>59</v>
      </c>
      <c r="D33" s="786"/>
      <c r="E33" s="739"/>
      <c r="F33" s="740"/>
      <c r="G33" s="778">
        <v>375</v>
      </c>
    </row>
    <row r="34" spans="1:7" ht="15.75" customHeight="1">
      <c r="A34" s="730"/>
      <c r="B34" s="731"/>
      <c r="C34" s="787" t="s">
        <v>67</v>
      </c>
      <c r="D34" s="786"/>
      <c r="E34" s="739"/>
      <c r="F34" s="740"/>
      <c r="G34" s="778">
        <v>60</v>
      </c>
    </row>
    <row r="35" spans="1:7" ht="15.75" customHeight="1">
      <c r="A35" s="730"/>
      <c r="B35" s="731"/>
      <c r="C35" s="750" t="s">
        <v>53</v>
      </c>
      <c r="D35" s="743"/>
      <c r="E35" s="751"/>
      <c r="F35" s="745"/>
      <c r="G35" s="788">
        <v>1900</v>
      </c>
    </row>
    <row r="36" spans="1:7" ht="15.75" customHeight="1">
      <c r="A36" s="730"/>
      <c r="B36" s="731"/>
      <c r="C36" s="737" t="s">
        <v>55</v>
      </c>
      <c r="D36" s="738"/>
      <c r="E36" s="739"/>
      <c r="F36" s="740"/>
      <c r="G36" s="778">
        <v>1000</v>
      </c>
    </row>
    <row r="37" spans="1:7" ht="15.75" customHeight="1">
      <c r="A37" s="730"/>
      <c r="B37" s="731"/>
      <c r="C37" s="737" t="s">
        <v>56</v>
      </c>
      <c r="D37" s="738"/>
      <c r="E37" s="739"/>
      <c r="F37" s="740"/>
      <c r="G37" s="778">
        <v>64287.07</v>
      </c>
    </row>
    <row r="38" spans="1:7" ht="15.75" customHeight="1">
      <c r="A38" s="730"/>
      <c r="B38" s="731"/>
      <c r="C38" s="779" t="s">
        <v>57</v>
      </c>
      <c r="D38" s="780"/>
      <c r="E38" s="781"/>
      <c r="F38" s="782"/>
      <c r="G38" s="783">
        <v>1000</v>
      </c>
    </row>
    <row r="39" spans="1:7" ht="15.75" customHeight="1">
      <c r="A39" s="730"/>
      <c r="B39" s="731"/>
      <c r="C39" s="737" t="s">
        <v>68</v>
      </c>
      <c r="D39" s="738"/>
      <c r="E39" s="739"/>
      <c r="F39" s="740"/>
      <c r="G39" s="778">
        <v>400</v>
      </c>
    </row>
    <row r="40" spans="1:7" ht="15.75" customHeight="1">
      <c r="A40" s="730"/>
      <c r="B40" s="731"/>
      <c r="C40" s="737" t="s">
        <v>69</v>
      </c>
      <c r="D40" s="738"/>
      <c r="E40" s="739"/>
      <c r="F40" s="740"/>
      <c r="G40" s="778">
        <v>200</v>
      </c>
    </row>
    <row r="41" spans="1:7" ht="15.75" customHeight="1">
      <c r="A41" s="730"/>
      <c r="B41" s="731"/>
      <c r="C41" s="742" t="s">
        <v>121</v>
      </c>
      <c r="D41" s="743"/>
      <c r="E41" s="744"/>
      <c r="F41" s="745"/>
      <c r="G41" s="788">
        <v>14000</v>
      </c>
    </row>
    <row r="42" spans="1:7" ht="15.75" customHeight="1">
      <c r="A42" s="752"/>
      <c r="B42" s="753"/>
      <c r="C42" s="754" t="s">
        <v>51</v>
      </c>
      <c r="D42" s="755"/>
      <c r="E42" s="755"/>
      <c r="F42" s="789">
        <f>F25+F31</f>
        <v>0</v>
      </c>
      <c r="G42" s="790">
        <f>G25+G31</f>
        <v>105097.22</v>
      </c>
    </row>
    <row r="43" spans="1:8" ht="25.5">
      <c r="A43" s="723" t="s">
        <v>44</v>
      </c>
      <c r="B43" s="724" t="s">
        <v>52</v>
      </c>
      <c r="C43" s="747" t="s">
        <v>50</v>
      </c>
      <c r="D43" s="784"/>
      <c r="E43" s="772"/>
      <c r="F43" s="772">
        <f>SUM(F47:F49)</f>
        <v>0</v>
      </c>
      <c r="G43" s="785">
        <f>SUM(G44:G52)</f>
        <v>58957.15</v>
      </c>
      <c r="H43" s="716"/>
    </row>
    <row r="44" spans="1:7" ht="15.75" customHeight="1">
      <c r="A44" s="730"/>
      <c r="B44" s="731"/>
      <c r="C44" s="773" t="s">
        <v>58</v>
      </c>
      <c r="D44" s="774"/>
      <c r="E44" s="775"/>
      <c r="F44" s="776"/>
      <c r="G44" s="777">
        <v>2500</v>
      </c>
    </row>
    <row r="45" spans="1:7" ht="15.75" customHeight="1">
      <c r="A45" s="730"/>
      <c r="B45" s="731"/>
      <c r="C45" s="737" t="s">
        <v>59</v>
      </c>
      <c r="D45" s="786"/>
      <c r="E45" s="739"/>
      <c r="F45" s="740"/>
      <c r="G45" s="778">
        <v>377</v>
      </c>
    </row>
    <row r="46" spans="1:7" ht="15.75" customHeight="1">
      <c r="A46" s="730"/>
      <c r="B46" s="731"/>
      <c r="C46" s="737" t="s">
        <v>67</v>
      </c>
      <c r="D46" s="786"/>
      <c r="E46" s="739"/>
      <c r="F46" s="740"/>
      <c r="G46" s="778">
        <v>61</v>
      </c>
    </row>
    <row r="47" spans="1:7" ht="15.75" customHeight="1">
      <c r="A47" s="730"/>
      <c r="B47" s="731"/>
      <c r="C47" s="750" t="s">
        <v>53</v>
      </c>
      <c r="D47" s="743"/>
      <c r="E47" s="751"/>
      <c r="F47" s="745"/>
      <c r="G47" s="788">
        <v>9700</v>
      </c>
    </row>
    <row r="48" spans="1:7" ht="15.75" customHeight="1">
      <c r="A48" s="730"/>
      <c r="B48" s="731"/>
      <c r="C48" s="737" t="s">
        <v>55</v>
      </c>
      <c r="D48" s="738"/>
      <c r="E48" s="739"/>
      <c r="F48" s="740"/>
      <c r="G48" s="778">
        <v>4200</v>
      </c>
    </row>
    <row r="49" spans="1:7" ht="15.75" customHeight="1">
      <c r="A49" s="730"/>
      <c r="B49" s="731"/>
      <c r="C49" s="737" t="s">
        <v>56</v>
      </c>
      <c r="D49" s="738"/>
      <c r="E49" s="739"/>
      <c r="F49" s="740"/>
      <c r="G49" s="778">
        <v>39419.15</v>
      </c>
    </row>
    <row r="50" spans="1:7" ht="15.75" customHeight="1">
      <c r="A50" s="730"/>
      <c r="B50" s="731"/>
      <c r="C50" s="779" t="s">
        <v>57</v>
      </c>
      <c r="D50" s="780"/>
      <c r="E50" s="781"/>
      <c r="F50" s="782"/>
      <c r="G50" s="783">
        <v>1000</v>
      </c>
    </row>
    <row r="51" spans="1:7" ht="15.75" customHeight="1">
      <c r="A51" s="730"/>
      <c r="B51" s="731"/>
      <c r="C51" s="787" t="s">
        <v>68</v>
      </c>
      <c r="D51" s="791"/>
      <c r="E51" s="792"/>
      <c r="F51" s="793"/>
      <c r="G51" s="794">
        <v>900</v>
      </c>
    </row>
    <row r="52" spans="1:7" ht="15.75" customHeight="1" thickBot="1">
      <c r="A52" s="730"/>
      <c r="B52" s="731"/>
      <c r="C52" s="742" t="s">
        <v>69</v>
      </c>
      <c r="D52" s="743"/>
      <c r="E52" s="744"/>
      <c r="F52" s="745"/>
      <c r="G52" s="788">
        <v>800</v>
      </c>
    </row>
    <row r="53" spans="1:7" ht="24.75" customHeight="1" thickBot="1">
      <c r="A53" s="1138" t="s">
        <v>70</v>
      </c>
      <c r="B53" s="1139"/>
      <c r="C53" s="1139"/>
      <c r="D53" s="795" t="s">
        <v>71</v>
      </c>
      <c r="E53" s="796">
        <f>E8+D8</f>
        <v>164054.37</v>
      </c>
      <c r="F53" s="795" t="s">
        <v>72</v>
      </c>
      <c r="G53" s="797">
        <f>F23+G23</f>
        <v>164054.37</v>
      </c>
    </row>
    <row r="54" spans="1:7" ht="12.75">
      <c r="A54" s="798"/>
      <c r="B54" s="798"/>
      <c r="E54" s="799"/>
      <c r="F54" s="799"/>
      <c r="G54" s="799"/>
    </row>
    <row r="56" spans="3:7" ht="25.5" customHeight="1">
      <c r="C56" s="1137"/>
      <c r="D56" s="1137"/>
      <c r="E56" s="1137"/>
      <c r="F56" s="1137"/>
      <c r="G56" s="1137"/>
    </row>
  </sheetData>
  <mergeCells count="7">
    <mergeCell ref="A7:C7"/>
    <mergeCell ref="C56:G56"/>
    <mergeCell ref="A53:C53"/>
    <mergeCell ref="A2:G2"/>
    <mergeCell ref="A3:G3"/>
    <mergeCell ref="A4:G4"/>
    <mergeCell ref="A23:C23"/>
  </mergeCells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86" r:id="rId1"/>
  <headerFooter alignWithMargins="0">
    <oddHeader>&amp;R&amp;"Arial CE,Pogrubiony"Załącznik Nr &amp;A&amp;"Arial CE,Standardowy"
do Uchwały Rady Gminy Miłkowice Nr LV/297/2010 
z dnia 5 października 2010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H20"/>
  <sheetViews>
    <sheetView showGridLines="0" defaultGridColor="0" colorId="8" workbookViewId="0" topLeftCell="A1">
      <selection activeCell="G10" sqref="G10"/>
    </sheetView>
  </sheetViews>
  <sheetFormatPr defaultColWidth="9.00390625" defaultRowHeight="12.75"/>
  <cols>
    <col min="1" max="1" width="5.625" style="442" bestFit="1" customWidth="1"/>
    <col min="2" max="2" width="8.875" style="442" bestFit="1" customWidth="1"/>
    <col min="3" max="3" width="14.25390625" style="442" customWidth="1"/>
    <col min="4" max="4" width="14.875" style="442" customWidth="1"/>
    <col min="5" max="5" width="13.625" style="442" customWidth="1"/>
    <col min="6" max="6" width="15.625" style="813" customWidth="1"/>
    <col min="7" max="7" width="12.25390625" style="813" customWidth="1"/>
    <col min="8" max="8" width="15.875" style="813" customWidth="1"/>
    <col min="9" max="16384" width="9.125" style="813" customWidth="1"/>
  </cols>
  <sheetData>
    <row r="1" spans="1:8" ht="48.75" customHeight="1">
      <c r="A1" s="1145" t="s">
        <v>689</v>
      </c>
      <c r="B1" s="1145"/>
      <c r="C1" s="1145"/>
      <c r="D1" s="1145"/>
      <c r="E1" s="1145"/>
      <c r="F1" s="1145"/>
      <c r="G1" s="1145"/>
      <c r="H1" s="1145"/>
    </row>
    <row r="2" ht="12.75">
      <c r="H2" s="860" t="s">
        <v>399</v>
      </c>
    </row>
    <row r="3" spans="1:8" s="861" customFormat="1" ht="20.25" customHeight="1">
      <c r="A3" s="1050" t="s">
        <v>136</v>
      </c>
      <c r="B3" s="1147" t="s">
        <v>137</v>
      </c>
      <c r="C3" s="1146" t="s">
        <v>690</v>
      </c>
      <c r="D3" s="1146" t="s">
        <v>691</v>
      </c>
      <c r="E3" s="1146" t="s">
        <v>692</v>
      </c>
      <c r="F3" s="1146"/>
      <c r="G3" s="1146"/>
      <c r="H3" s="1146"/>
    </row>
    <row r="4" spans="1:8" s="861" customFormat="1" ht="20.25" customHeight="1">
      <c r="A4" s="1050"/>
      <c r="B4" s="1148"/>
      <c r="C4" s="1050"/>
      <c r="D4" s="1146"/>
      <c r="E4" s="1146" t="s">
        <v>693</v>
      </c>
      <c r="F4" s="1146" t="s">
        <v>694</v>
      </c>
      <c r="G4" s="1146"/>
      <c r="H4" s="1146" t="s">
        <v>695</v>
      </c>
    </row>
    <row r="5" spans="1:8" s="861" customFormat="1" ht="65.25" customHeight="1">
      <c r="A5" s="1050"/>
      <c r="B5" s="1149"/>
      <c r="C5" s="1050"/>
      <c r="D5" s="1146"/>
      <c r="E5" s="1146"/>
      <c r="F5" s="801" t="s">
        <v>323</v>
      </c>
      <c r="G5" s="801" t="s">
        <v>696</v>
      </c>
      <c r="H5" s="1146"/>
    </row>
    <row r="6" spans="1:8" ht="9" customHeight="1">
      <c r="A6" s="802">
        <v>1</v>
      </c>
      <c r="B6" s="802">
        <v>2</v>
      </c>
      <c r="C6" s="802">
        <v>3</v>
      </c>
      <c r="D6" s="802">
        <v>4</v>
      </c>
      <c r="E6" s="802">
        <v>5</v>
      </c>
      <c r="F6" s="802">
        <v>6</v>
      </c>
      <c r="G6" s="802">
        <v>7</v>
      </c>
      <c r="H6" s="802">
        <v>8</v>
      </c>
    </row>
    <row r="7" spans="1:8" ht="19.5" customHeight="1">
      <c r="A7" s="862" t="s">
        <v>140</v>
      </c>
      <c r="B7" s="862" t="s">
        <v>178</v>
      </c>
      <c r="C7" s="863">
        <v>108657.54</v>
      </c>
      <c r="D7" s="863">
        <f>C7</f>
        <v>108657.54</v>
      </c>
      <c r="E7" s="863">
        <f>D7</f>
        <v>108657.54</v>
      </c>
      <c r="F7" s="863">
        <f>1818.71+274.62+37.21</f>
        <v>2130.54</v>
      </c>
      <c r="G7" s="864"/>
      <c r="H7" s="864"/>
    </row>
    <row r="8" spans="1:8" ht="19.5" customHeight="1">
      <c r="A8" s="865">
        <v>750</v>
      </c>
      <c r="B8" s="865">
        <v>75011</v>
      </c>
      <c r="C8" s="866">
        <v>69122</v>
      </c>
      <c r="D8" s="866">
        <f>E8+H8</f>
        <v>69122</v>
      </c>
      <c r="E8" s="867">
        <f>F8</f>
        <v>69122</v>
      </c>
      <c r="F8" s="867">
        <v>69122</v>
      </c>
      <c r="G8" s="867"/>
      <c r="H8" s="867"/>
    </row>
    <row r="9" spans="1:8" ht="19.5" customHeight="1">
      <c r="A9" s="865">
        <v>750</v>
      </c>
      <c r="B9" s="865">
        <v>75056</v>
      </c>
      <c r="C9" s="867">
        <f>14329+1762</f>
        <v>16091</v>
      </c>
      <c r="D9" s="868">
        <f>E9+H9</f>
        <v>16091</v>
      </c>
      <c r="E9" s="867">
        <f>C9</f>
        <v>16091</v>
      </c>
      <c r="F9" s="869">
        <f>1736.5+159.25+227+38</f>
        <v>2160.75</v>
      </c>
      <c r="G9" s="867">
        <f>11500+1497</f>
        <v>12997</v>
      </c>
      <c r="H9" s="867"/>
    </row>
    <row r="10" spans="1:8" ht="19.5" customHeight="1">
      <c r="A10" s="870">
        <v>751</v>
      </c>
      <c r="B10" s="870">
        <v>75101</v>
      </c>
      <c r="C10" s="866">
        <v>1040</v>
      </c>
      <c r="D10" s="866">
        <f>E10+H10</f>
        <v>1040</v>
      </c>
      <c r="E10" s="866">
        <f>F10</f>
        <v>1040</v>
      </c>
      <c r="F10" s="866">
        <v>1040</v>
      </c>
      <c r="G10" s="866"/>
      <c r="H10" s="866"/>
    </row>
    <row r="11" spans="1:8" ht="19.5" customHeight="1">
      <c r="A11" s="870">
        <v>751</v>
      </c>
      <c r="B11" s="870">
        <v>75107</v>
      </c>
      <c r="C11" s="866">
        <f>13101+13680</f>
        <v>26781</v>
      </c>
      <c r="D11" s="866">
        <f>E11+H11</f>
        <v>26781</v>
      </c>
      <c r="E11" s="866">
        <f>13101+13680</f>
        <v>26781</v>
      </c>
      <c r="F11" s="871">
        <f>2410+434.06+27.19+3882.23</f>
        <v>6753.48</v>
      </c>
      <c r="G11" s="866">
        <v>13680</v>
      </c>
      <c r="H11" s="866"/>
    </row>
    <row r="12" spans="1:8" ht="19.5" customHeight="1">
      <c r="A12" s="870">
        <v>754</v>
      </c>
      <c r="B12" s="870">
        <v>75414</v>
      </c>
      <c r="C12" s="866">
        <v>1000</v>
      </c>
      <c r="D12" s="866">
        <f>E12+H12</f>
        <v>1000</v>
      </c>
      <c r="E12" s="866">
        <v>1000</v>
      </c>
      <c r="F12" s="866"/>
      <c r="G12" s="866"/>
      <c r="H12" s="866"/>
    </row>
    <row r="13" spans="1:8" ht="19.5" customHeight="1">
      <c r="A13" s="870">
        <v>852</v>
      </c>
      <c r="B13" s="870">
        <v>85212</v>
      </c>
      <c r="C13" s="866">
        <v>1514000</v>
      </c>
      <c r="D13" s="866">
        <f>C13</f>
        <v>1514000</v>
      </c>
      <c r="E13" s="866">
        <f>D13</f>
        <v>1514000</v>
      </c>
      <c r="F13" s="866">
        <v>39708</v>
      </c>
      <c r="G13" s="866">
        <v>1468580</v>
      </c>
      <c r="H13" s="866"/>
    </row>
    <row r="14" spans="1:8" ht="19.5" customHeight="1">
      <c r="A14" s="870">
        <v>852</v>
      </c>
      <c r="B14" s="870">
        <v>85213</v>
      </c>
      <c r="C14" s="866">
        <f>500+400</f>
        <v>900</v>
      </c>
      <c r="D14" s="866">
        <f>E14+H14</f>
        <v>900</v>
      </c>
      <c r="E14" s="866">
        <v>900</v>
      </c>
      <c r="F14" s="866"/>
      <c r="G14" s="866"/>
      <c r="H14" s="866"/>
    </row>
    <row r="15" spans="1:8" ht="19.5" customHeight="1">
      <c r="A15" s="1150" t="s">
        <v>697</v>
      </c>
      <c r="B15" s="1151"/>
      <c r="C15" s="872">
        <f aca="true" t="shared" si="0" ref="C15:H15">SUM(C7:C14)</f>
        <v>1737591.54</v>
      </c>
      <c r="D15" s="872">
        <f t="shared" si="0"/>
        <v>1737591.54</v>
      </c>
      <c r="E15" s="872">
        <f t="shared" si="0"/>
        <v>1737591.54</v>
      </c>
      <c r="F15" s="872">
        <f t="shared" si="0"/>
        <v>120914.76999999999</v>
      </c>
      <c r="G15" s="873">
        <f t="shared" si="0"/>
        <v>1495257</v>
      </c>
      <c r="H15" s="873">
        <f t="shared" si="0"/>
        <v>0</v>
      </c>
    </row>
    <row r="17" ht="12.75">
      <c r="A17" s="874"/>
    </row>
    <row r="18" ht="12.75">
      <c r="B18" s="448"/>
    </row>
    <row r="20" ht="12.75">
      <c r="C20" s="447"/>
    </row>
  </sheetData>
  <mergeCells count="10">
    <mergeCell ref="A15:B15"/>
    <mergeCell ref="F4:G4"/>
    <mergeCell ref="H4:H5"/>
    <mergeCell ref="E3:H3"/>
    <mergeCell ref="A1:H1"/>
    <mergeCell ref="E4:E5"/>
    <mergeCell ref="C3:C5"/>
    <mergeCell ref="D3:D5"/>
    <mergeCell ref="A3:A5"/>
    <mergeCell ref="B3:B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&amp;A&amp;"Arial CE,Standardowy"
do uchwały Rady Gminy Miłkowice Nr LV/297/2010
z dnia 5 października 2010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2010-10-05T10:13:19Z</cp:lastPrinted>
  <dcterms:created xsi:type="dcterms:W3CDTF">2008-02-21T12:21:20Z</dcterms:created>
  <dcterms:modified xsi:type="dcterms:W3CDTF">2010-10-05T10:27:04Z</dcterms:modified>
  <cp:category/>
  <cp:version/>
  <cp:contentType/>
  <cp:contentStatus/>
</cp:coreProperties>
</file>