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</externalReferences>
  <definedNames>
    <definedName name="_xlnm.Print_Area" localSheetId="0">'1'!$A$1:$F$438</definedName>
    <definedName name="_xlnm.Print_Area" localSheetId="1">'2'!$A$1:$F$628</definedName>
    <definedName name="_xlnm.Print_Area" localSheetId="2">'3'!$A$1:$L$88</definedName>
    <definedName name="_xlnm.Print_Area" localSheetId="3">'4'!$A$1:$G$35</definedName>
    <definedName name="_xlnm.Print_Area" localSheetId="4">'5'!$A$1:$I$282</definedName>
    <definedName name="_xlnm.Print_Area" localSheetId="5">'6'!$A$1:$L$121</definedName>
    <definedName name="_xlnm.Print_Area" localSheetId="6">'7'!$A$1:$G$41</definedName>
  </definedNames>
  <calcPr fullCalcOnLoad="1"/>
</workbook>
</file>

<file path=xl/sharedStrings.xml><?xml version="1.0" encoding="utf-8"?>
<sst xmlns="http://schemas.openxmlformats.org/spreadsheetml/2006/main" count="2700" uniqueCount="757">
  <si>
    <t>Remont dróg transportu rolnego w Studnicy</t>
  </si>
  <si>
    <t>dotacja z TFOGR</t>
  </si>
  <si>
    <t>Remont dróg osiedlowych w Miłkowicach (ul. 22-Lipca)</t>
  </si>
  <si>
    <t>Remont dróg osiedlowych w Gniewomirowicach</t>
  </si>
  <si>
    <t>2010-2013</t>
  </si>
  <si>
    <t>Budowa ciągu pieszo-jezdnego przy stacji PKP w Miłkowicach</t>
  </si>
  <si>
    <t>2010-2011</t>
  </si>
  <si>
    <t>Zakup wiaty przystankowej w Jezierzanach (fundusz sołecki)</t>
  </si>
  <si>
    <t>Dział 700 : GOSPODARKA MIESZKANIOWA</t>
  </si>
  <si>
    <t>Rozdział 70005 : Gospodarka gruntami i nieruchomościami</t>
  </si>
  <si>
    <t>Dział 754: BEZPIECZEŃSTWO PUBLICZNE I OCHRONA PRZECIWPOŻAROWA</t>
  </si>
  <si>
    <t>Rozdział 75412 : Ochotnicze straże pożarne</t>
  </si>
  <si>
    <t>Dział 801 : OŚWIATA I WYCHOWANIE</t>
  </si>
  <si>
    <t>Rozdział  80195: Pozostała działalność</t>
  </si>
  <si>
    <t>Założenie monitoringu wizyjnego w SP Rzeszotary (fundusz sołecki Rzeszotary-Dobrzejów)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</si>
  <si>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</si>
  <si>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</si>
  <si>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</si>
  <si>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</si>
  <si>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</si>
  <si>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</si>
  <si>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Dział 921 : KULTURA I OCHRONA DZIEDZICTWA NARODOWEGO</t>
  </si>
  <si>
    <t>Rozdział  92109: Domy i ośrodki kultury, świetlice i kluby</t>
  </si>
  <si>
    <t xml:space="preserve">Utworzenie św. wiejskiej z segmentów kontenerowych w Goślinowie </t>
  </si>
  <si>
    <t>Utworzenie Centrum Edukacyjno-Kulturalnego w miejscowości Ulesie</t>
  </si>
  <si>
    <t>2007-2011</t>
  </si>
  <si>
    <t>Remont komina w budynku GOKiS w Siedliskach</t>
  </si>
  <si>
    <t>Wyposażenie św. wiejskiej ze środków funduszu sołeckiego Grzymalin</t>
  </si>
  <si>
    <t>Rozdział  92195: Pozostała działalność</t>
  </si>
  <si>
    <t>Budowa placu zabaw dla dzieci ze środków funduszu sołeckiego Gniewomirowice</t>
  </si>
  <si>
    <t>Budowa placu zabaw dla dzieci ze śr. funduszu sołeckiego Grzymalin</t>
  </si>
  <si>
    <t>Budowa placu zabaw dla dzieci ze śr. funduszu sołeckiego Siedliska</t>
  </si>
  <si>
    <t>Doposażenie placu zabaw dla dzieci w Ulesiu ze środków funduszu sołeckiego Ulesie-Lipce</t>
  </si>
  <si>
    <t>Wykonanie drewnianej wiaty rekreacyjnej ze środków funduszu sołeckiego Goślinów</t>
  </si>
  <si>
    <t>Zagospodarowanie zbiornika p-poż. na staw rekreacyjny ze środków funduszu sołeckiego Ulesie-Lipce</t>
  </si>
  <si>
    <t>Dział 926 : KULTURA FIZYCZNA I SPORT</t>
  </si>
  <si>
    <t>Rozdział  92601: Obiekty sportowe</t>
  </si>
  <si>
    <t>Doposażenie boiska sportowego ze środków funduszu sołeckiego Głuchowice</t>
  </si>
  <si>
    <t>Przebudowa obiektu sportowego w Miłkowicach</t>
  </si>
  <si>
    <t>2009-2011</t>
  </si>
  <si>
    <t>Razem wydatki inwestycyjne:</t>
  </si>
  <si>
    <t>dotacja od Wojewody Dolnośląskiego pismo KO-WO-0341/8B/2010 z dnia 1.04.2010r. na pomoc materialną dla uczniów o charakterze socjalnym</t>
  </si>
  <si>
    <t>wynagrodzenia i pochodne (Urzędu Gminy)</t>
  </si>
  <si>
    <t>pozostałe wydatki bieżące (Szkolno-Gimnazjalnego Zespołu Szkół w Miłkowicach)</t>
  </si>
  <si>
    <t>dotacja celowa dla instytucji kultury GOKiS</t>
  </si>
  <si>
    <t>Rozdział  90002: Gospodarka odpadami</t>
  </si>
  <si>
    <t>Zakup pojemników do selektywnej zbiórki odpadów</t>
  </si>
  <si>
    <t>dotacja dla GZGK na "Zakup pojemników do selektywnej zbiórki odpadów"</t>
  </si>
  <si>
    <t>dotacja celowa dla GZGK na inwestycję "Budowa sieci wodociągowej dla miejscowości Głuchowice i Kochlice"</t>
  </si>
  <si>
    <t>Zakup dwóch kompletów aparatów oddechowych AUER z sygnalizatorem bezruchu dla OSP Grzymalin</t>
  </si>
  <si>
    <t>dotacja celowa dla GZGK na : "Budowa sieci wodociągowej dla miejscowości Głuchowice i Kochlice"</t>
  </si>
  <si>
    <t>pozostałe wydatki bieżące (do UM Legnica na przedszkole)</t>
  </si>
  <si>
    <t>Dotacja celowa na dof.inwestycji</t>
  </si>
  <si>
    <t>Wybory Prezydenta Rzeczypospolitej Polskiej</t>
  </si>
  <si>
    <t>Okres realizacji</t>
  </si>
  <si>
    <t>Utrzymanie zieleni w miastach i gminach</t>
  </si>
  <si>
    <t>Remont świetlicy w Gniewomirowicach</t>
  </si>
  <si>
    <t>dot. z Powiatu Legnickiego</t>
  </si>
  <si>
    <t>Budowa chodnika z kanalizacją deszczową w miejscowości Miłkowice w ciągu drogi powiatowej nr 2210 D na odcinku od km 5+415 do km 5+970</t>
  </si>
  <si>
    <t xml:space="preserve">       Rozdział 60014 : Drogi publiczne powiatowe</t>
  </si>
  <si>
    <t>dotacja z Doln. Urz.Wojew.</t>
  </si>
  <si>
    <t>wydatki sfinansowane ze środków unijnych, w tym:</t>
  </si>
  <si>
    <t>wydatki sfinansowane z dotacji z budżetu państwa, w tym:</t>
  </si>
  <si>
    <t>Projekt systemowy "Razem lepiej"</t>
  </si>
  <si>
    <t>wydatki sfinansowane ze środków własnych gminy, w tym:</t>
  </si>
  <si>
    <t>świadczenia na rzecz osób fizycznych</t>
  </si>
  <si>
    <t>GOPS Miłkowice (świadczenia na rzecz os.fiz.)</t>
  </si>
  <si>
    <t>Remont chodnika w Miłkowicach</t>
  </si>
  <si>
    <t>Wydatki majątkowe (dotacja dla GZGK)</t>
  </si>
  <si>
    <t>Szkolno-Gimnazjalny Zespół Szkół (doposażenie punktu wydawania posiłków)</t>
  </si>
  <si>
    <t>Wydatki majątkowe, w tym (dotacje dla GZGK):</t>
  </si>
  <si>
    <t>Rozdział  80101: Szkoły podstawowe</t>
  </si>
  <si>
    <t>Rozbudowa gminnej sieci wodociągowej w Kochlicach</t>
  </si>
  <si>
    <t>Dotacja celowa na dof.inwestycji dla GZGK</t>
  </si>
  <si>
    <t>Dział 750 : ADMINISTRACJA PUBLICZNA</t>
  </si>
  <si>
    <t>Rozdział 75023 : Urzędy gmin</t>
  </si>
  <si>
    <t>Zakup stołu konferencyjnego do Sali Konferencyjnej</t>
  </si>
  <si>
    <t>Zespół Szkół</t>
  </si>
  <si>
    <t>dotacja dla GZGK do wody</t>
  </si>
  <si>
    <t>Zakup pompy szlamowej dla OSP Rzeszotary (fundusz sołecki Rzeszotary-Dobrzejów)</t>
  </si>
  <si>
    <t>ZMIANA PLANU DOCHODÓW GMINY MIŁKOWICE NA ROK 2010</t>
  </si>
  <si>
    <t>Zmniejszenie</t>
  </si>
  <si>
    <t>6260</t>
  </si>
  <si>
    <t>Dotacje celowe z budżetu na finansowanie lub dofinansowanie kosztów realizacji inwestycji i zakupów inwestycyjnych zakładów budżetowych</t>
  </si>
  <si>
    <t>0770</t>
  </si>
  <si>
    <t>Wpłaty z tytułu odpłatnego nabycia prawa własności oraz prawa użytkowania wieczystego nieruchomości</t>
  </si>
  <si>
    <t>dochody majątkowe</t>
  </si>
  <si>
    <t>6620</t>
  </si>
  <si>
    <t>Dotacje celowe otrzymane z powiatu na inwestycje i zakupy inwestycyjne realizowane na podstawie porozumień (umów) między jednostkami samorządu terytorialnego</t>
  </si>
  <si>
    <t>dochody bieżące</t>
  </si>
  <si>
    <t xml:space="preserve">Remont dróg transportu rolnego w Miłkowicach </t>
  </si>
  <si>
    <t>Remont dróg transportu rolnego w Grzymalinie</t>
  </si>
  <si>
    <t xml:space="preserve">Remont dróg transportu rolnego w Kochlicach </t>
  </si>
  <si>
    <t>Plany zagospodarowania przestrzennego</t>
  </si>
  <si>
    <t>0960</t>
  </si>
  <si>
    <t>Otrzymane spadki, zapisy, i darowizny w postaci pieniężnej</t>
  </si>
  <si>
    <t>Wybory do Parlamentu Europejskiego</t>
  </si>
  <si>
    <t>2710</t>
  </si>
  <si>
    <t>Wpływy z tytułu pomocy finansowej udzielanej między jednostkami samorządu terytorialnego na dofinansowanie własnych zadań bieżących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</si>
  <si>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</si>
  <si>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</si>
  <si>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</si>
  <si>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</si>
  <si>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</si>
  <si>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</si>
  <si>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</si>
  <si>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</si>
  <si>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</si>
  <si>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</si>
  <si>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</si>
  <si>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</si>
  <si>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</si>
  <si>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</si>
  <si>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</si>
  <si>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</si>
  <si>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</si>
  <si>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</si>
  <si>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</si>
  <si>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</si>
  <si>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</si>
  <si>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</si>
  <si>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</si>
  <si>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</si>
  <si>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0400</t>
  </si>
  <si>
    <t>Wpływy z opłaty produktowej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</si>
  <si>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</si>
  <si>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</si>
  <si>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</si>
  <si>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</si>
  <si>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Udziały gmin w podatkach stanowiących dochód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</si>
  <si>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</si>
  <si>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</si>
  <si>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</si>
  <si>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</si>
  <si>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</si>
  <si>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Część wyrównawcza subwencji ogólnej dla gmin</t>
  </si>
  <si>
    <t>Różne rozliczenia finansowe</t>
  </si>
  <si>
    <t>zwiększenie subwencji oświatowej, zgodnie z pismem z Ministerstwa Finansów ST5/4822/3g/BKU/09 z dnia 29 czerwca 2009 roku.</t>
  </si>
  <si>
    <t>środki z Dolnośląskiego Urzędu Wojewódzkiego na zwrot podatku akcyzowego zawartego w cenie oleju napędowego wykorzystywanego do produkcji rolnej zgodnie z pismem FB.I.KS.3050-51/09 z dnia 6.05.2009r.</t>
  </si>
  <si>
    <t>GOPS Miłkowice</t>
  </si>
  <si>
    <t xml:space="preserve">zmiany w dotacjach z Dolnośląskiego Urzędu Wojewódzkiego, zgodnie z pismem     PS-III-3050-124/09 z dnia 27 sierpnia 2009 </t>
  </si>
  <si>
    <t>2007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</si>
  <si>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</si>
  <si>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2009</t>
  </si>
  <si>
    <t>środki na program "Program aktywizacji społeczno-zawodowej w gminie Miłkowice"</t>
  </si>
  <si>
    <t>POZOSTAŁE ZADANIA W ZAKRESIE POLITYKI SPOŁECZNEJ</t>
  </si>
  <si>
    <t>Pomoc materialna dla uczniów</t>
  </si>
  <si>
    <t>Ochrona powietrza atmosferycznego i klimatu</t>
  </si>
  <si>
    <t>Remont świetlicy w Gniewomirowicach (planowane dofinansowanie z Urz.Marszałkowskiego z programu Dolnośląska Odnowa Wsi)</t>
  </si>
  <si>
    <t xml:space="preserve">Wpływy z tytułu pomocy finansowej udzielanej miedzy jednostkami samorządu terytorialnego na dofinansowanie własnych zadań inwestycyjnych i zakupów inwestycyjnych </t>
  </si>
  <si>
    <t>Wyposażenie świetlicy wiejskiej w Miłkowicach (planowane dofinansowanie w ramach PROW 2007-2013 Oś 4 Leader)</t>
  </si>
  <si>
    <t>PLAN PRZYCHODÓW I ROZCHODÓW w 2010 roku</t>
  </si>
  <si>
    <t>Dochody z tytułu wydawania zewoleń na sprzedaż alkoholu i wydatki związane z realizacją Gminnego Programu Profilaktyki i Rozwiązywania Problemów Alkoholowych w 2010 r.</t>
  </si>
  <si>
    <t>Dochody
ogółem</t>
  </si>
  <si>
    <t>Wydatki
ogółem
(6+9)</t>
  </si>
  <si>
    <t>z tego:</t>
  </si>
  <si>
    <t>Wydatki
bieżące</t>
  </si>
  <si>
    <t>Wydatki
majątkowe</t>
  </si>
  <si>
    <t>dotacje</t>
  </si>
  <si>
    <t>środki z 2009 roku</t>
  </si>
  <si>
    <t>Dochody  ogółem:</t>
  </si>
  <si>
    <t>Wydatki  ogółem:</t>
  </si>
  <si>
    <t>Budowa drogi w Gniewomirowicach</t>
  </si>
  <si>
    <t>Remont budynku GOKiS w Siedliskach</t>
  </si>
  <si>
    <t xml:space="preserve">związanych z finansowaniem niedoboru </t>
  </si>
  <si>
    <t>DOCHODY  BUDŻETU GMINY</t>
  </si>
  <si>
    <t>zł</t>
  </si>
  <si>
    <t>WYDATKI  BUDŻETU GMINY</t>
  </si>
  <si>
    <t>KWOTA DEFICYTU BUDŻETOWEGO</t>
  </si>
  <si>
    <t>Rozdysponowanie przychodów i rozchodów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</si>
  <si>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</si>
  <si>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</si>
  <si>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</si>
  <si>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</si>
  <si>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</si>
  <si>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</si>
  <si>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</si>
  <si>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</si>
  <si>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Kredyty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</si>
  <si>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</si>
  <si>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</si>
  <si>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</si>
  <si>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</si>
  <si>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</si>
  <si>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</si>
  <si>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</si>
  <si>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</si>
  <si>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</si>
  <si>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</si>
  <si>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</si>
  <si>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</si>
  <si>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</si>
  <si>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</si>
  <si>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</si>
  <si>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</si>
  <si>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</si>
  <si>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</si>
  <si>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</si>
  <si>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</si>
  <si>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</si>
  <si>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</si>
  <si>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</si>
  <si>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</si>
  <si>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</si>
  <si>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</si>
  <si>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</si>
  <si>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</si>
  <si>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</si>
  <si>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</si>
  <si>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</si>
  <si>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</si>
  <si>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</si>
  <si>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</si>
  <si>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t>RAZEM</t>
  </si>
  <si>
    <t>Wydanie albumu promującego Gminę Miłkowice</t>
  </si>
  <si>
    <t>Przebudowa i nadbudowa budynku świetlicy i remizy strażackiej w Grzymalinie</t>
  </si>
  <si>
    <t>Schroniska dla zwierząt</t>
  </si>
  <si>
    <t>w tym: wydatki na programy finansowane z udziałem środków, o których mowa w art.5 ust.1 pkt 2 i 3 ustawy o finansach publicznych</t>
  </si>
  <si>
    <t xml:space="preserve">w tym z tytułu dotacji i środków na finansowanie wydatków na realizację zadań finans. z udziałem środków, o których mowa w art.5 ust. 1 pkt 2 i 3 </t>
  </si>
  <si>
    <t>prowizja od udzielonych kredytów i pożyczek</t>
  </si>
  <si>
    <t xml:space="preserve">dotacja z Doln.Urz.Woj., zgodnie z pismem PS-III-3050-177/10 z dnia 23.08.2010 </t>
  </si>
  <si>
    <t>dotacja z Doln. Urz. Woj.-zgodnie z pismem PS-III-3050-160/10 z dnia 09.08.2010</t>
  </si>
  <si>
    <t>Wyposażenie św. wiejskiej w Miłkowicach w sprzęt komp. umożliwiający dostęp do Internetu</t>
  </si>
  <si>
    <t>zmniejszenie dotacji od Woj. Doln. -zgodnie z pismem FB.IV.3040/59-2/10/10 z dnia 10.08.2010</t>
  </si>
  <si>
    <t xml:space="preserve">w tym: wydatki na programy finansowane z udziałem środków, o których mowa w art.5 ust.1 pkt 2 i 3 </t>
  </si>
  <si>
    <t>w tym: wydatki na programy finansowane z udziałem środków, o których mowa w art.5 ust.1 pkt 2 i 3</t>
  </si>
  <si>
    <t>2010-2012</t>
  </si>
  <si>
    <t>Limit wydatków związanych z Wieloletnim Programem Inwestycyjnym Gminy Miłkowice na lata 2010-2012</t>
  </si>
  <si>
    <t>Nazwa i cel programu</t>
  </si>
  <si>
    <t>Jednostka organizacyjna realizująca program</t>
  </si>
  <si>
    <t xml:space="preserve">Łączne nakłady finansowe </t>
  </si>
  <si>
    <t>Wysokość wydatków w latach</t>
  </si>
  <si>
    <t>Budowa sieci kanalizacji sanitarnej dla miejscowości Jezierzany, Jakuszów, Pątnówek i Bobrów - I etap (Pątnówek-Jakuszów)</t>
  </si>
  <si>
    <t>Urząd Gminy        w Miłkowicach</t>
  </si>
  <si>
    <t>Koszty ogółem, w tym:</t>
  </si>
  <si>
    <t xml:space="preserve">     fundusze unijne</t>
  </si>
  <si>
    <t xml:space="preserve">     środki własne</t>
  </si>
  <si>
    <t xml:space="preserve">     kredyty i pożyczki</t>
  </si>
  <si>
    <t xml:space="preserve">     dotacje i inne środki</t>
  </si>
  <si>
    <t>Budowa sieci kanalizacji sanitarnej dla miejscowości Jezierzany, Jakuszów, Pątnówek i Bobrów - II etap (Jakuszów-Jezierzany)</t>
  </si>
  <si>
    <t>Budowa sieci wodociągowej na terenie gminy Miłkowice (Kochlice-Głuchowice)</t>
  </si>
  <si>
    <t>Budowa ujęcia wody i stacji uzdatniania na terenie gminy Miłkowice</t>
  </si>
  <si>
    <t>Budowa wodociągu tranzytowego Niedźwiedzice-Miłkowice i udział w budowie Stacji Uzdatniania Wody w Okmianach</t>
  </si>
  <si>
    <t>Modernizacja sieci wodociągowej na terenie gminy Miłkowice</t>
  </si>
  <si>
    <t>Modernizacja sieci kanalizacyjnej na terenie gminy Miłkowice</t>
  </si>
  <si>
    <t>Biblioteki, domy i ośrodki kultury, świetlice i kluby</t>
  </si>
  <si>
    <t>Utworzenie Centrum Edukacyjno-Kulturalnego w Ulesiu</t>
  </si>
  <si>
    <t>2007-2009</t>
  </si>
  <si>
    <t>Utworzenie świetlicy wiejskiej z segmentów kontenerowych w Goślinowie</t>
  </si>
  <si>
    <t>Utworzenie świetlicy wiejskiej  w Jakuszowie</t>
  </si>
  <si>
    <t>Gospodarka gruntami i nierucho-mościami</t>
  </si>
  <si>
    <t>Utworzenie Strefy Aktywności Gospodarczej w Rzeszotarach</t>
  </si>
  <si>
    <t>Urząd Gminy    w Miłkowicach</t>
  </si>
  <si>
    <t>2008-2013</t>
  </si>
  <si>
    <t>Zdrowie i opieka społeczna</t>
  </si>
  <si>
    <t>Edukacja i sport</t>
  </si>
  <si>
    <t>Przebudowa obiektu sportowego w Miłkowicach wraz z budową szatni</t>
  </si>
  <si>
    <t>Budowa szatni w Siedliskach</t>
  </si>
  <si>
    <t>Przebudowa Szkoły Podstawowej w Miłkowicach</t>
  </si>
  <si>
    <t>Budowa wielofunkcyjnej hali sportowej przy Szkole Podstawowej w Rzeszotarach</t>
  </si>
  <si>
    <t>2012-2014</t>
  </si>
  <si>
    <t>Transport i komunikacja</t>
  </si>
  <si>
    <t>„Utrzymanie urządzeń melioracji wodnych szczegółowych stanowiących własność Gminy Miłkowice”</t>
  </si>
  <si>
    <t>dotacja z Urz.Marszałkowskiego do zadania: „Utrzymanie urządzeń melioracji wodnych szczegółowych stanowiących własność Gminy Miłkowice”</t>
  </si>
  <si>
    <t>Oddziały przedszkolne w szkołach podst.</t>
  </si>
  <si>
    <t>Remont świetlicy wiejskiej w Miłkowicach</t>
  </si>
  <si>
    <t>Remont drogi w Gniewomirowicach</t>
  </si>
  <si>
    <t>dotacja z ANR</t>
  </si>
  <si>
    <t>dotacja z Dolnośląskiego Urzędu Wojewódzkiego, zgodnie z pismem KO-WO-0341/48B/2010 z dnia 4.10.2010 roku (na komisję egzaminującą nauczycieli na kolejny stopień awansu)</t>
  </si>
  <si>
    <t>zmniejszenie dotacji od Wojewody Dolnośląskiego pismo FB.III.3011-160/10-1 z dnia 6.10.201r. na wyprawkę szkolną</t>
  </si>
  <si>
    <t>Wydatki  na programy i projekty realizowane ze środków pochodzących z funduszy strukturalnych i funduszu spójności Unii na lata 2010-2012</t>
  </si>
  <si>
    <t>w tys. złotych</t>
  </si>
  <si>
    <t>L.p</t>
  </si>
  <si>
    <t>Projekt</t>
  </si>
  <si>
    <t>Kategoria interwencji funduszy strukturalnych</t>
  </si>
  <si>
    <t>Klasyfikacja (dział, rozdział)</t>
  </si>
  <si>
    <t>Przewidywane nakłady i źródła finansowania</t>
  </si>
  <si>
    <t>Planowane wydatki budżetowe na realizację zadań programu w latach    2010 - 2012</t>
  </si>
  <si>
    <t>źródło</t>
  </si>
  <si>
    <t>wartość zadania ogółem:</t>
  </si>
  <si>
    <t>dotychczas poniesione nakłady</t>
  </si>
  <si>
    <t>Razem</t>
  </si>
  <si>
    <t>Wydatki  majątkowe  razem:</t>
  </si>
  <si>
    <t>x</t>
  </si>
  <si>
    <t>Program:  Program Rozwoju Obszarów Wiejskich</t>
  </si>
  <si>
    <t>010,01010</t>
  </si>
  <si>
    <t>Wartość zadania:</t>
  </si>
  <si>
    <t xml:space="preserve"> środki z budżetu j.s.t.</t>
  </si>
  <si>
    <t>środki budżetu krajowego</t>
  </si>
  <si>
    <t>kredyty i pożyczki</t>
  </si>
  <si>
    <t xml:space="preserve"> środki z UE</t>
  </si>
  <si>
    <t>Wartość zadania</t>
  </si>
  <si>
    <t>środki budżetu j.s.t</t>
  </si>
  <si>
    <t>środki z UE *)</t>
  </si>
  <si>
    <t>Kredyty i pożyczki</t>
  </si>
  <si>
    <t>921,92109</t>
  </si>
  <si>
    <t xml:space="preserve">kredyty i pożyczki </t>
  </si>
  <si>
    <t>926,92601</t>
  </si>
  <si>
    <t>2008-2014</t>
  </si>
  <si>
    <t>9.</t>
  </si>
  <si>
    <t>środki budzetu j.s.t</t>
  </si>
  <si>
    <t>900,90005</t>
  </si>
  <si>
    <t>środki z UE</t>
  </si>
  <si>
    <t>11.</t>
  </si>
  <si>
    <t>600,60016</t>
  </si>
  <si>
    <t>12.</t>
  </si>
  <si>
    <t>900,90004</t>
  </si>
  <si>
    <t>10.</t>
  </si>
  <si>
    <t>Wydatki  bieżące  razem:</t>
  </si>
  <si>
    <t>852,85219</t>
  </si>
  <si>
    <t>13.</t>
  </si>
  <si>
    <t>750,75075</t>
  </si>
  <si>
    <t>Ogółem:</t>
  </si>
  <si>
    <t>Uzupełnienie powyższego zestawienia :</t>
  </si>
  <si>
    <t xml:space="preserve"> *) Ze względu na wymogi zawarte w Programie Rozwoju Obszarów Wiejskich dotyczących kwestii finansowania inwestycji zalecono aby w źródłach finansowania wykazać w 100% posiadanie środków własnych.</t>
  </si>
  <si>
    <r>
      <t xml:space="preserve">Oś 3: </t>
    </r>
    <r>
      <rPr>
        <sz val="10"/>
        <rFont val="Arial"/>
        <family val="2"/>
      </rPr>
      <t>Jakość życia na obszarach wiejskich i zróżnicowanie gospodarki wiejskiej</t>
    </r>
  </si>
  <si>
    <r>
      <t xml:space="preserve">Działanie: </t>
    </r>
    <r>
      <rPr>
        <sz val="10"/>
        <rFont val="Arial"/>
        <family val="2"/>
      </rPr>
      <t>Podstawowe usługi dla gospodarki i ludności wiejskiej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</si>
  <si>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Jezierzany, Jakuszów, Pątnówek i Bobrów - I etap (Pątnówek-Jakuszów)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</si>
  <si>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Jezierzany, Jakuszów, Pątnówek i Bobrów - II etap (Jakuszów-Jezierzany)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</si>
  <si>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Gniewomirowice, Goślinów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</si>
  <si>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Ulesie i Lipce</t>
    </r>
  </si>
  <si>
    <r>
      <t xml:space="preserve">Program: </t>
    </r>
    <r>
      <rPr>
        <sz val="10"/>
        <rFont val="Arial"/>
        <family val="2"/>
      </rPr>
      <t>Program Rozwoju Obszarów Wiejskich</t>
    </r>
  </si>
  <si>
    <r>
      <t>Działanie:</t>
    </r>
    <r>
      <rPr>
        <sz val="10"/>
        <rFont val="Arial"/>
        <family val="2"/>
      </rPr>
      <t xml:space="preserve"> Odnowa i rozwój wsi</t>
    </r>
  </si>
  <si>
    <r>
      <t xml:space="preserve">Nazwa Projektu: </t>
    </r>
    <r>
      <rPr>
        <i/>
        <sz val="10"/>
        <color indexed="8"/>
        <rFont val="Arial"/>
        <family val="2"/>
      </rPr>
      <t>Utworzenie Centrum Edukacyjno - Kulturalnego w Ulesiu</t>
    </r>
  </si>
  <si>
    <r>
      <t>Oś 3:</t>
    </r>
    <r>
      <rPr>
        <sz val="10"/>
        <rFont val="Arial"/>
        <family val="2"/>
      </rPr>
      <t xml:space="preserve"> Jakość życia na obszarach wiejskich i zróżnicowanie gospodarki wiejskiej</t>
    </r>
  </si>
  <si>
    <r>
      <t>Nazwa projektu:</t>
    </r>
    <r>
      <rPr>
        <i/>
        <sz val="10"/>
        <color indexed="8"/>
        <rFont val="Arial"/>
        <family val="2"/>
      </rPr>
      <t xml:space="preserve"> Przebudowa i nadbudowa budynku świetlicy i remizy strażackiej w Grzymalinie</t>
    </r>
  </si>
  <si>
    <r>
      <t xml:space="preserve">Nazwa Projektu:  </t>
    </r>
    <r>
      <rPr>
        <i/>
        <sz val="10"/>
        <color indexed="8"/>
        <rFont val="Arial"/>
        <family val="2"/>
      </rPr>
      <t>Budowa wielofunkcyjnej hali sportowej przy Szkole Podstawowej w Rzeszotarach</t>
    </r>
  </si>
  <si>
    <r>
      <t xml:space="preserve">Nazwa Projektu:  </t>
    </r>
    <r>
      <rPr>
        <i/>
        <sz val="10"/>
        <color indexed="8"/>
        <rFont val="Arial"/>
        <family val="2"/>
      </rPr>
      <t>Przebudowa obiektu sportowego w Miłkowicach wraz z budową szatni</t>
    </r>
  </si>
  <si>
    <r>
      <t>Działanie:</t>
    </r>
    <r>
      <rPr>
        <sz val="10"/>
        <rFont val="Arial"/>
        <family val="2"/>
      </rPr>
      <t xml:space="preserve"> Obszary wiejskie</t>
    </r>
  </si>
  <si>
    <r>
      <t>Oś 3:</t>
    </r>
    <r>
      <rPr>
        <sz val="10"/>
        <rFont val="Arial"/>
        <family val="2"/>
      </rPr>
      <t xml:space="preserve"> Odnowa i rozwój wsi</t>
    </r>
  </si>
  <si>
    <r>
      <t xml:space="preserve">Nazwa Projektu: </t>
    </r>
    <r>
      <rPr>
        <i/>
        <sz val="10"/>
        <color indexed="8"/>
        <rFont val="Arial"/>
        <family val="2"/>
      </rPr>
      <t>Remont chodników w Miłkowicach ( kontynuacja) 3000 m</t>
    </r>
  </si>
  <si>
    <r>
      <t xml:space="preserve">Program: </t>
    </r>
    <r>
      <rPr>
        <sz val="10"/>
        <rFont val="Arial"/>
        <family val="2"/>
      </rPr>
      <t>Regionalny Program Operacyjny</t>
    </r>
  </si>
  <si>
    <r>
      <t>Działanie:</t>
    </r>
    <r>
      <rPr>
        <sz val="10"/>
        <rFont val="Arial"/>
        <family val="2"/>
      </rPr>
      <t xml:space="preserve"> 5.1 Odnawialne źródła energii</t>
    </r>
  </si>
  <si>
    <r>
      <t xml:space="preserve">Nazwa projektu: </t>
    </r>
    <r>
      <rPr>
        <i/>
        <sz val="10"/>
        <color indexed="8"/>
        <rFont val="Arial"/>
        <family val="2"/>
      </rPr>
      <t>Budowa kotłowni ekologicznej dla kompleksu budynków publicznych w Miłkowicach</t>
    </r>
  </si>
  <si>
    <r>
      <t xml:space="preserve">Program: </t>
    </r>
    <r>
      <rPr>
        <sz val="10"/>
        <rFont val="Arial"/>
        <family val="2"/>
      </rPr>
      <t>Program Rozwoju Obszarów wiejskich</t>
    </r>
  </si>
  <si>
    <r>
      <t xml:space="preserve">Nazwa projektu: </t>
    </r>
    <r>
      <rPr>
        <i/>
        <sz val="10"/>
        <color indexed="8"/>
        <rFont val="Arial"/>
        <family val="2"/>
      </rPr>
      <t>Remont drogi w Siedliskach wraz z infrastrukturą towarzyszącą</t>
    </r>
  </si>
  <si>
    <r>
      <t xml:space="preserve">Nazwa Projektu:  </t>
    </r>
    <r>
      <rPr>
        <i/>
        <sz val="10"/>
        <color indexed="8"/>
        <rFont val="Arial"/>
        <family val="2"/>
      </rPr>
      <t>Rozbudowa terenów zielonych na terenie gminy ( parki, skwery, place zabaw)</t>
    </r>
  </si>
  <si>
    <r>
      <t>Nazwa projektu:</t>
    </r>
    <r>
      <rPr>
        <i/>
        <sz val="10"/>
        <color indexed="8"/>
        <rFont val="Arial"/>
        <family val="2"/>
      </rPr>
      <t xml:space="preserve"> Remont budynku Biblioteki Publicznej w Miłkowicach</t>
    </r>
  </si>
  <si>
    <r>
      <t xml:space="preserve">Program: </t>
    </r>
    <r>
      <rPr>
        <sz val="10"/>
        <rFont val="Arial"/>
        <family val="2"/>
      </rPr>
      <t>Europejski Fundusz Społeczny</t>
    </r>
  </si>
  <si>
    <r>
      <t>Priorytet:</t>
    </r>
    <r>
      <rPr>
        <sz val="10"/>
        <rFont val="Arial"/>
        <family val="2"/>
      </rPr>
      <t xml:space="preserve"> Promocja integracji społecznej</t>
    </r>
  </si>
  <si>
    <r>
      <t>Działanie:</t>
    </r>
    <r>
      <rPr>
        <sz val="10"/>
        <rFont val="Arial"/>
        <family val="2"/>
      </rPr>
      <t xml:space="preserve">  Rozwój i upowszechnianie aktywnej integracji</t>
    </r>
  </si>
  <si>
    <r>
      <t xml:space="preserve">Nazwa projektu: </t>
    </r>
    <r>
      <rPr>
        <i/>
        <sz val="10"/>
        <color indexed="8"/>
        <rFont val="Arial"/>
        <family val="2"/>
      </rPr>
      <t>Razem lepiej</t>
    </r>
  </si>
  <si>
    <r>
      <t>Oś 4:</t>
    </r>
    <r>
      <rPr>
        <sz val="10"/>
        <rFont val="Arial"/>
        <family val="2"/>
      </rPr>
      <t xml:space="preserve"> Leader</t>
    </r>
  </si>
  <si>
    <r>
      <t>Działanie:</t>
    </r>
    <r>
      <rPr>
        <sz val="10"/>
        <rFont val="Arial"/>
        <family val="2"/>
      </rPr>
      <t xml:space="preserve">  Wdrażanie lokalnych strategii rozwoju</t>
    </r>
  </si>
  <si>
    <r>
      <t xml:space="preserve">Nazwa projektu: </t>
    </r>
    <r>
      <rPr>
        <i/>
        <sz val="10"/>
        <color indexed="8"/>
        <rFont val="Arial"/>
        <family val="2"/>
      </rPr>
      <t>Wyposażenie świetlicy wiejskiej w Miłkowicach w sprzęt komputerowy umożliwiający dostęp do Internetu</t>
    </r>
  </si>
  <si>
    <r>
      <t xml:space="preserve">Nazwa projektu: </t>
    </r>
    <r>
      <rPr>
        <i/>
        <sz val="10"/>
        <color indexed="8"/>
        <rFont val="Arial"/>
        <family val="2"/>
      </rPr>
      <t>Wydanie albumu promującego Gminę Miłkowice</t>
    </r>
  </si>
  <si>
    <r>
      <t xml:space="preserve">Nazwa projektu: </t>
    </r>
    <r>
      <rPr>
        <i/>
        <sz val="10"/>
        <color indexed="8"/>
        <rFont val="Arial"/>
        <family val="2"/>
      </rPr>
      <t>Utworzenie świetlicy z segmentów kontenerowych w Goślinowie</t>
    </r>
  </si>
  <si>
    <r>
      <t xml:space="preserve">Nazwa projektu: </t>
    </r>
    <r>
      <rPr>
        <i/>
        <sz val="10"/>
        <color indexed="8"/>
        <rFont val="Arial"/>
        <family val="2"/>
      </rPr>
      <t>Remont świetlicy wiejskiej w Miłkowicach</t>
    </r>
  </si>
  <si>
    <r>
      <t xml:space="preserve">Nazwa projektu: </t>
    </r>
    <r>
      <rPr>
        <i/>
        <sz val="10"/>
        <color indexed="8"/>
        <rFont val="Arial"/>
        <family val="2"/>
      </rPr>
      <t>Remont budynku GOKiS w Siedliskach</t>
    </r>
  </si>
  <si>
    <t>Rozdział  92116: Biblioteki</t>
  </si>
  <si>
    <t>dotacja z Nar. Pr. Przebud. Dróg Lok. i z TFOGR</t>
  </si>
  <si>
    <r>
      <t>Montaż kominka w świetlicy w Ulesiu</t>
    </r>
    <r>
      <rPr>
        <i/>
        <sz val="10"/>
        <rFont val="Arial CE"/>
        <family val="0"/>
      </rPr>
      <t xml:space="preserve"> (dotacja inwestycyjna)</t>
    </r>
  </si>
  <si>
    <r>
      <t>Remont budynku Biblioteki Publicznej w Miłkowicach</t>
    </r>
    <r>
      <rPr>
        <i/>
        <sz val="10"/>
        <rFont val="Arial CE"/>
        <family val="0"/>
      </rPr>
      <t xml:space="preserve"> (dotacja inwestycyjna)</t>
    </r>
  </si>
  <si>
    <r>
      <t xml:space="preserve">Modernizacja sieci kanalizacyjnej na terenie Miłkowic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dotacja inwestycyjna)</t>
    </r>
  </si>
  <si>
    <r>
      <t>Modernizacja sieci wodociągowej na terenie Miłkowic (</t>
    </r>
    <r>
      <rPr>
        <i/>
        <sz val="10"/>
        <rFont val="Arial CE"/>
        <family val="0"/>
      </rPr>
      <t>dotacja inwestycyjna)</t>
    </r>
  </si>
  <si>
    <t>Remont drogi w Gniewomirowicach (od Agencji Nieruchomości Rolnych)</t>
  </si>
  <si>
    <t>pozostałe wydatki bieżące (en.elektryczna)</t>
  </si>
  <si>
    <t>Remont świetlicy w Miłkowicach</t>
  </si>
  <si>
    <t>dotacja celowa na zabytki</t>
  </si>
  <si>
    <t>Zakup dwóch kompletów aparatów oddechowych AUER z sygnalizatorem bezruchu</t>
  </si>
  <si>
    <t>Remont dróg osiedlowych w Miłkowicach</t>
  </si>
  <si>
    <t>Remont dróg gminnych w Rzeszotarach</t>
  </si>
  <si>
    <t>Remont drogi gminnej nr 004472D w Ulesiu - droga do obwodnicy Nr 3 - 1045m</t>
  </si>
  <si>
    <t>Remont drogi w Siedliskach wraz z infrastrukturą towarzyszącą</t>
  </si>
  <si>
    <t>2008-2011</t>
  </si>
  <si>
    <t>Budowa drogi asfaltowej Grzymalinie na odcinku Grzymalin-Głuchowice 2000m</t>
  </si>
  <si>
    <t>Budowa dróg asfaltowych w Jakuszowie</t>
  </si>
  <si>
    <t>Budowa drogi asfaltowej na odcinku Miłkowice - Grzymalin: - 700 m</t>
  </si>
  <si>
    <t>Budowa drogi asfaltowej w Lipcach: - 400 m</t>
  </si>
  <si>
    <t>Remont drogi asfaltowej na odcinku Miłkowice-Grzymalin: 700m</t>
  </si>
  <si>
    <t>Budowa dróg osiedlowych w Gniewomirowicach</t>
  </si>
  <si>
    <t>2010-2014</t>
  </si>
  <si>
    <t>Budowa ścieżek rowerowych na terenie gminy - około 10 km</t>
  </si>
  <si>
    <t>Remont chodników w Miłkowicach (kontynuacja)</t>
  </si>
  <si>
    <t>Modernizacja placu targowego w Miłkowicach</t>
  </si>
  <si>
    <t>Ochrona środowiska</t>
  </si>
  <si>
    <t>Budowa kotłowni ekologicznej dla kompleksu budynków publicznych w Miłkowicach</t>
  </si>
  <si>
    <t>Zakup pojemników niezbędnych do prowadzenia selektywnej zbiórki odpadów na terenie Gminy Miłkowice wraz z belownicą</t>
  </si>
  <si>
    <t>Gazyfikacja</t>
  </si>
  <si>
    <t>Gazyfikacja gminy - I etap (Miłkowice, Siedliska, Jezierzany, Jakuszów, Patnówek, Rzeszotary)</t>
  </si>
  <si>
    <t>Gazyfikacja gminy - II etap (Bobrów, Dobrzejów, Głuchowice, Kochlice, Grzymalin, Gniewomirowice, Ulesie, Lipce, Studnica, Goslinów)</t>
  </si>
  <si>
    <t>Remont budynku Biblioteki Publicznej w Miłkowicach</t>
  </si>
  <si>
    <t>GOKiS w Miłkowicach</t>
  </si>
  <si>
    <t>Przebudowa i nadbudowa budynku świetlicy i remizy strażackiej  w Grzymalinie</t>
  </si>
  <si>
    <t>Budowa sieci kanalizacji sanitarnej wraz z przyłączami na terenie gminy Miłkowice dla miejscowości Ulesie i Lipce</t>
  </si>
  <si>
    <t>Budowa schroniska dla bezdomnych zwierząt</t>
  </si>
  <si>
    <t>Starostwo Powiatowe w Lubinie</t>
  </si>
  <si>
    <t>Budowa chodnika z kanalizacją deszczową w miejscowości Miłkowice w ciągu drogi powiatowej nr 2210D na odcinku od km 5+415 do 5+970</t>
  </si>
  <si>
    <t>Montaż kominka ogrzewającego świetlicę w Ulesiu</t>
  </si>
  <si>
    <t>GOKiS M-ce</t>
  </si>
  <si>
    <t>Dodatki mieszkaniowe</t>
  </si>
  <si>
    <t>Wydatki bieżące (świadczenia na rzecz os.fiz.)</t>
  </si>
  <si>
    <t>dotacja celowa na inwestycję dla GOKiS</t>
  </si>
  <si>
    <t>świadczenia na rzecz osób fiycznych, z tego:</t>
  </si>
  <si>
    <t>pozostałe wydatki bieżące , z tego:</t>
  </si>
  <si>
    <t>wynagrodzenia i pochodne, z tego:</t>
  </si>
  <si>
    <t xml:space="preserve">Modernizacja sieci kanalizacyjnej </t>
  </si>
  <si>
    <t>Modernizacja sieci wodociągowej</t>
  </si>
  <si>
    <t>dotacja przdmiotowa dla GZGK do ścieków</t>
  </si>
  <si>
    <t>Wykaz dotacji udzielanych z budżetu Gminy Miłkowice w roku 2010</t>
  </si>
  <si>
    <t>Wyszczególnienie</t>
  </si>
  <si>
    <t>Nazwa dotowanego</t>
  </si>
  <si>
    <t>Zakres</t>
  </si>
  <si>
    <t>Kwota dotacji</t>
  </si>
  <si>
    <t xml:space="preserve">  I. Jednostki sektora finansów publicznych</t>
  </si>
  <si>
    <t xml:space="preserve">  I.1.  Dotacje przedmiotowe </t>
  </si>
  <si>
    <t>Gminny Zakład Gospodarki komunalnej w Miłkowicach</t>
  </si>
  <si>
    <t>dotacja do 1 mieszkańca gminy do wywozu odpadów segregowanych i utrzymania składowiska odpadów</t>
  </si>
  <si>
    <t xml:space="preserve">  I.2. Dotacje podmiotowe </t>
  </si>
  <si>
    <t>Pozostała działalność (pomoc społeczna)</t>
  </si>
  <si>
    <t>Gminny Ośrodek Kultury i Sportu w Miłkowicach</t>
  </si>
  <si>
    <t>prowadzenie Edukacyjnego Centrum Informacyjnego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</si>
  <si>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</si>
  <si>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</si>
  <si>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</si>
  <si>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</si>
  <si>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</si>
  <si>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I.3. Dotacje celowe</t>
  </si>
  <si>
    <t>na realizację programów profilaktyki rozwiązywania problemów alkoholowych</t>
  </si>
  <si>
    <t>600</t>
  </si>
  <si>
    <t>60014</t>
  </si>
  <si>
    <t>900</t>
  </si>
  <si>
    <t>90002</t>
  </si>
  <si>
    <t xml:space="preserve">  II. Jednostki spoza sektora finansów publicznych</t>
  </si>
  <si>
    <t xml:space="preserve">  II.1. Dotacje podmiotowe </t>
  </si>
  <si>
    <t>Przedszkole Niepubliczne "Słoneczko" w Miłkowicach</t>
  </si>
  <si>
    <t xml:space="preserve">na koszty utrzymania dzieci uczęszczających do przedszkola </t>
  </si>
  <si>
    <t xml:space="preserve">  II.2. Dotacje celowe</t>
  </si>
  <si>
    <t>Parafia Rzymsko-Katolicka w Miłkowicach</t>
  </si>
  <si>
    <t>na dofinansowanie prac remontowych przy zabytkach</t>
  </si>
  <si>
    <t>Klub Sportowy "VICTORIA" Rzeszotary</t>
  </si>
  <si>
    <t>upowszechnianie kultury fizycznej sportu na terenie gminy Miłkowice</t>
  </si>
  <si>
    <t>Ludowy Klub Sportowy "Czarni" Miłkowice</t>
  </si>
  <si>
    <t>Ludowy Zespół Sportowy "Dąb-Stowarzyszenie" Siedliska</t>
  </si>
  <si>
    <t>Klub Brydża Sportowego w Miłkowicach</t>
  </si>
  <si>
    <t>Klub Sportowy "ISKRA" Kochlice</t>
  </si>
  <si>
    <t>Ogółem dotacje udzielone z budżetu Gminy Miłkowice</t>
  </si>
  <si>
    <r>
      <t xml:space="preserve">dotacja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wody</t>
    </r>
  </si>
  <si>
    <r>
      <t xml:space="preserve">dotacja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</si>
  <si>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administrowanej powierzchni cmentarnej</t>
    </r>
  </si>
  <si>
    <r>
      <t xml:space="preserve">Budowa sieci wodociągowej dla Kochlic i Głuchowic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dotacja inwestycyjna)</t>
    </r>
  </si>
  <si>
    <r>
      <t xml:space="preserve">Rozbudowa sieci wodociągowej dla Kochlic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dotacja inwestycyjna)</t>
    </r>
  </si>
  <si>
    <r>
      <t>Budowa chodnika z kanalizacją deszczową w miejscowości Miłkowice w ciągu drogi powiatowej nr 2210 D na odcinku od km 5+415 do km 5+970 (</t>
    </r>
    <r>
      <rPr>
        <i/>
        <sz val="10"/>
        <rFont val="Arial CE"/>
        <family val="0"/>
      </rPr>
      <t>dotacja inwestycyjna)</t>
    </r>
  </si>
  <si>
    <r>
      <t>Zakup pojemników do selektywnej zbiórki odpadów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dotacja inwestycyjna)</t>
    </r>
  </si>
  <si>
    <t>świadczenia na rzecz osób fiycznych</t>
  </si>
  <si>
    <t>Cmentarze</t>
  </si>
  <si>
    <t>dotacja dla GZGK do wywozu odpadów segregowanych i utrzymania składowiska odpadów</t>
  </si>
  <si>
    <t>dotacja dla GZGK do cmentarzy</t>
  </si>
  <si>
    <t>2010 rok</t>
  </si>
  <si>
    <t>2011 rok</t>
  </si>
  <si>
    <t>2012 rok</t>
  </si>
  <si>
    <t>2011-2012</t>
  </si>
  <si>
    <t>2007-2013</t>
  </si>
  <si>
    <t>2011-2013</t>
  </si>
  <si>
    <t>2007-2012</t>
  </si>
  <si>
    <t>2009-2012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</si>
  <si>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</si>
  <si>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</si>
  <si>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</si>
  <si>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</si>
  <si>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</si>
  <si>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</si>
  <si>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</si>
  <si>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</si>
  <si>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</si>
  <si>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</si>
  <si>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</si>
  <si>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</si>
  <si>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</si>
  <si>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</si>
  <si>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</si>
  <si>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</si>
  <si>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</si>
  <si>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</si>
  <si>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</si>
  <si>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</si>
  <si>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</si>
  <si>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</si>
  <si>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</si>
  <si>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</si>
  <si>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</si>
  <si>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</si>
  <si>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</si>
  <si>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</si>
  <si>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</si>
  <si>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</si>
  <si>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</si>
  <si>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</si>
  <si>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</si>
  <si>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</si>
  <si>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</si>
  <si>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</si>
  <si>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</si>
  <si>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</si>
  <si>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</si>
  <si>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</si>
  <si>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</si>
  <si>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</si>
  <si>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</si>
  <si>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</si>
  <si>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</si>
  <si>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</si>
  <si>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</si>
  <si>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</si>
  <si>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</si>
  <si>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</si>
  <si>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</si>
  <si>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</si>
  <si>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</si>
  <si>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</si>
  <si>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</si>
  <si>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</si>
  <si>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</si>
  <si>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</si>
  <si>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</si>
  <si>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</si>
  <si>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</si>
  <si>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</si>
  <si>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</si>
  <si>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</si>
  <si>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</si>
  <si>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</si>
  <si>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</si>
  <si>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</si>
  <si>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</si>
  <si>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</si>
  <si>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</si>
  <si>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</si>
  <si>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</si>
  <si>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</si>
  <si>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</si>
  <si>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</si>
  <si>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</si>
  <si>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</si>
  <si>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</si>
  <si>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</si>
  <si>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</si>
  <si>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</si>
  <si>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</si>
  <si>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</si>
  <si>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</si>
  <si>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</si>
  <si>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</si>
  <si>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</si>
  <si>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</si>
  <si>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</si>
  <si>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</si>
  <si>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</si>
  <si>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</si>
  <si>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</si>
  <si>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</si>
  <si>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</si>
  <si>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</si>
  <si>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</si>
  <si>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</si>
  <si>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</si>
  <si>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</si>
  <si>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</si>
  <si>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</si>
  <si>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</si>
  <si>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</si>
  <si>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</si>
  <si>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</si>
  <si>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</si>
  <si>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</si>
  <si>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</si>
  <si>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</si>
  <si>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</si>
  <si>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</si>
  <si>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</si>
  <si>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</si>
  <si>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</si>
  <si>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</si>
  <si>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</si>
  <si>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</si>
  <si>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</si>
  <si>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</si>
  <si>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</si>
  <si>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</si>
  <si>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</si>
  <si>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</si>
  <si>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</si>
  <si>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</si>
  <si>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</si>
  <si>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</si>
  <si>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</si>
  <si>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</si>
  <si>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</si>
  <si>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</si>
  <si>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2920</t>
  </si>
  <si>
    <t>Subwencje ogólne z budżetu państwa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</si>
  <si>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</si>
  <si>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</si>
  <si>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</si>
  <si>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</si>
  <si>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</si>
  <si>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</si>
  <si>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</si>
  <si>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</si>
  <si>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</si>
  <si>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</si>
  <si>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</si>
  <si>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</si>
  <si>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</si>
  <si>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</si>
  <si>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</si>
  <si>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</si>
  <si>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</si>
  <si>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</si>
  <si>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</si>
  <si>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</si>
  <si>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</si>
  <si>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</si>
  <si>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</si>
  <si>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</si>
  <si>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</si>
  <si>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</si>
  <si>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</si>
  <si>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</si>
  <si>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</si>
  <si>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</si>
  <si>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</si>
  <si>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</si>
  <si>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</si>
  <si>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</si>
  <si>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</si>
  <si>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</si>
  <si>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</si>
  <si>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</si>
  <si>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</si>
  <si>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</si>
  <si>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</si>
  <si>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</si>
  <si>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</si>
  <si>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</si>
  <si>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</si>
  <si>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</si>
  <si>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</si>
  <si>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</si>
  <si>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</si>
  <si>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</si>
  <si>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</si>
  <si>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Wydatki majątkowe, w tym:</t>
  </si>
  <si>
    <t>Wydatki bieżące, w tym:</t>
  </si>
  <si>
    <t>wynagrodzenia i pochodne od wynagrodzeń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</si>
  <si>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</si>
  <si>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</si>
  <si>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</si>
  <si>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</si>
  <si>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</si>
  <si>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</si>
  <si>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 xml:space="preserve">Wydatki bieżące </t>
  </si>
  <si>
    <t>Wydatki majątkowe</t>
  </si>
  <si>
    <t>Wydatki bieżące</t>
  </si>
  <si>
    <t>Obiekty sportowe</t>
  </si>
  <si>
    <t>Stypendia dla uczniów</t>
  </si>
  <si>
    <t>Inne fromy pomocy dla uczniów</t>
  </si>
  <si>
    <t>4700</t>
  </si>
  <si>
    <t>Szkolenia pracowników niebędących członkami korpusu służby cywilnej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</si>
  <si>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</si>
  <si>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</si>
  <si>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</si>
  <si>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</si>
  <si>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</si>
  <si>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</si>
  <si>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</si>
  <si>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</si>
  <si>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</si>
  <si>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wpłaty na fundusz celowy Policji</t>
  </si>
  <si>
    <t>zakup materiałów i wyposażenia</t>
  </si>
  <si>
    <t>koszty dowozu uczniów do szkół</t>
  </si>
  <si>
    <t>pozostałe wydatki bieżące (zakupy)</t>
  </si>
  <si>
    <t xml:space="preserve">Wykup gruntów, na których posadowione są przepompownie ścieków 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</si>
  <si>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</si>
  <si>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</si>
  <si>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>Budowa zespołu boisk i urządzeń sportowych z modułowym systemowym budynkiem zaplecza boisk ORLIK 2012 w Miłkowicach</t>
  </si>
  <si>
    <t>Dotacja podmiotowa z dla GOKiS na sport</t>
  </si>
  <si>
    <t>remonty dróg gminnych</t>
  </si>
  <si>
    <t>zakupy materiałów do remontu dróg</t>
  </si>
  <si>
    <t xml:space="preserve">Zwiększenie </t>
  </si>
  <si>
    <t xml:space="preserve">Zmniejszenie </t>
  </si>
  <si>
    <t>energia,woda</t>
  </si>
  <si>
    <t>Budowa kanalizacji sanitarnej Pątnówek-Jakuszów</t>
  </si>
  <si>
    <t>zakup usług pozostałych, szkolenia</t>
  </si>
  <si>
    <t>środki na zryczałtowane diety członków komisji wyborczych z Krajowego Biura Wyborczego, zgodnie z pismem nr DLG-980-9/09 z dnia 1 czerwca 2009 roku.</t>
  </si>
  <si>
    <t>Usuwanie skutków klęsk żywiołowych</t>
  </si>
  <si>
    <t>Wydatki bieżące (zadanie zlecone)</t>
  </si>
  <si>
    <t>warsztaty "Planowanie w procesie odnowy wsi" dla Goślinowa i Głuchowic</t>
  </si>
  <si>
    <t xml:space="preserve"> Urząd Gminy Miłkowice</t>
  </si>
  <si>
    <t xml:space="preserve">Szkolno-Gimnazjalny Zespół Szkół </t>
  </si>
  <si>
    <t>Zakup sprzętu do utrzymania boiska</t>
  </si>
  <si>
    <t>na naprawę uszkodzonego dachu budynku Gimnazjum wskutek huraganu</t>
  </si>
  <si>
    <t>zmniejszenie dotacji z Dolnośląskiego Urzędu Wojewódzkiego, zgodnie z pismem FB.I.MJ.3011-175/09 z dnia 21 sierpnia 2009 roku.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</si>
  <si>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</si>
  <si>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</si>
  <si>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zmiany w dotacjach z Dolnośląskiego Urzędu Wojewódzkiego, zgodnie z pismem     PS-III-3050-124/09 z dnia 27 sierpnia 2009 roku.</t>
  </si>
  <si>
    <t>Zakup traktorka do pielęgnacji sztucznej trawy na boisku ORLIK 2012</t>
  </si>
  <si>
    <t xml:space="preserve">Odsetki od samorządowych papierów wartościowych </t>
  </si>
  <si>
    <t>odsetki od obligacji komunalnych</t>
  </si>
  <si>
    <t>dotacja z Dolnośląskiego Urzędu Wojewódzkiego na pomoc poszkodowanym w wyniku nawałnicy-zgodnie z pismem FB.I.MJ.3011-187/09 z dnia 03.09.2009</t>
  </si>
  <si>
    <t>dotacja dla Gminy Chojnów</t>
  </si>
  <si>
    <t>wydatki inwestycyjne UG</t>
  </si>
  <si>
    <t>Rozbudowa kanalizacji sanitarnej w Dobrzejowie (dotacja dla GZGK Miłkowice)</t>
  </si>
  <si>
    <t>Utworzenie Centrum Edukacyjno-Kulturalnego Ulesie</t>
  </si>
  <si>
    <t>dotacja dla GOZ na podwyższenie kwalifikacji personelu medycznego</t>
  </si>
  <si>
    <t xml:space="preserve">Budowa wodociągu tranzytowego Niedźwiedzice-Miłkowice </t>
  </si>
  <si>
    <t>wynagrodzenia i pochodne</t>
  </si>
  <si>
    <t>Wybory do rad gmin, rad powiatów i sejmików województw, wybory wójtów, burmistrzów i prezydentów miast oraz referenda gminne, powiatowe i wojewódzkie</t>
  </si>
  <si>
    <t>Remont i modernizacja remizy OSP Grzymalin</t>
  </si>
  <si>
    <r>
      <t>Wydatki bieżące (</t>
    </r>
    <r>
      <rPr>
        <i/>
        <sz val="10"/>
        <rFont val="Arial"/>
        <family val="2"/>
      </rPr>
      <t>referendum gminne)</t>
    </r>
  </si>
  <si>
    <t>Szkoła Podstawowa w Rzeszotarach</t>
  </si>
  <si>
    <t>utrzymanie dróg gminnych</t>
  </si>
  <si>
    <t>dotacja z Dolnośląskiego Urzędu Wojewódzkiego na zwrot podatku akcyzowego rolnikom zgodnie z pismem FB.I.KS.3050-104/09 z dnia 26.10.2009r.</t>
  </si>
  <si>
    <t>dotacja do przedszkola w Miłkowicach</t>
  </si>
  <si>
    <t>Remont dróg dróg osiedlowych w Miłkowicach</t>
  </si>
  <si>
    <t>zimowe utrzymanie dróg powiatowych</t>
  </si>
  <si>
    <t>ZMIANA PLANU WYDATKÓW GMINY MIŁKOWICE NA ROK 2010</t>
  </si>
  <si>
    <t>dotacja dla UM Lubin na przedszkole</t>
  </si>
  <si>
    <t>wynagrodzenia</t>
  </si>
  <si>
    <t>Lp.</t>
  </si>
  <si>
    <t>w złotych</t>
  </si>
  <si>
    <t>środki na program "Pomoc państwa w zakresie dożywiania" z Dolnośląskiego Urzędu Wojewódzkiego, zgodnie z pismem nr PS-III-3050-41/10 z dnia 9 marca 2010r.</t>
  </si>
  <si>
    <t>dotacja dla GOKiS</t>
  </si>
  <si>
    <t>Wykaz zadań inwestycyjnych na 2010 rok</t>
  </si>
  <si>
    <t>Nazwa zadania inwestycyjnego</t>
  </si>
  <si>
    <t>Termin realizacji</t>
  </si>
  <si>
    <t xml:space="preserve">Łączne koszty finansowe </t>
  </si>
  <si>
    <t>Planowane wydatki w roku 2010    (od 6 do 11)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</si>
  <si>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</si>
  <si>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</si>
  <si>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</si>
  <si>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</si>
  <si>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</si>
  <si>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</si>
  <si>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</si>
  <si>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</si>
  <si>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</si>
  <si>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</si>
  <si>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</si>
  <si>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Budowa kanalizacji sanitarnej dla miejscowości Jezierzany, Jakuszów, Pątnówek i Bobrów I etap - Pątnówek-Jakuszów</t>
  </si>
  <si>
    <t>2007-2010</t>
  </si>
  <si>
    <t>Urząd Gminy   Miłkowice</t>
  </si>
  <si>
    <t>Budowa sieci i przyłączy kanalizacji sanitarnej w miejscowości Dobrzejów na działce nr 754, 20/7, 20/8, 20/9</t>
  </si>
  <si>
    <t>2009-2010</t>
  </si>
  <si>
    <t>wpłaty ludności 6.000zł</t>
  </si>
  <si>
    <t>Modernizacja sieci wodociągowej na terenie Gminy Miłkowice</t>
  </si>
  <si>
    <t>Dotacja celowa na dofinans. Inwestycji dla GZGK</t>
  </si>
  <si>
    <t>GZGK    w Miłkowicach</t>
  </si>
  <si>
    <t>Modernizacja sieci kanalizacyjnej na terenie Gminy Miłkowice</t>
  </si>
  <si>
    <t>Budowa sieci kanalizacji sanitarnej i wodociągowej w Miłkowicach w obrębie ulic: 15 Sierpnia, 11 Listopada, Konstytucji 3 Maja"</t>
  </si>
  <si>
    <t>Dotacja z WFOŚ (23.400zł)  i wpłaty ludności 94.000zł</t>
  </si>
  <si>
    <t xml:space="preserve">Budowa kanalizacji sanitarnej wraz z przyłączami dla miejscowości Gniewomirowice i Goślinów </t>
  </si>
  <si>
    <t>Budowa sieci wodociągowej dla miejscowości Głuchowice i Kochlice</t>
  </si>
  <si>
    <t>Dział 600 : TRANSPORT I ŁĄCZNOŚĆ</t>
  </si>
  <si>
    <t xml:space="preserve">       Rozdział 60016 : Drogi publiczne gminne</t>
  </si>
  <si>
    <t>Budowa drogi gminnej Nr 004472D w Ulesiu - droga do obwodnicy Nr 3-1045m</t>
  </si>
  <si>
    <t>2008-2010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</si>
</sst>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50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sz val="8"/>
      <name val="Arial CE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1"/>
      <name val="Arial CE"/>
      <family val="2"/>
    </font>
    <font>
      <sz val="5"/>
      <name val="Arial CE"/>
      <family val="2"/>
    </font>
    <font>
      <sz val="11"/>
      <color indexed="9"/>
      <name val="Arial"/>
      <family val="2"/>
    </font>
    <font>
      <b/>
      <i/>
      <sz val="10"/>
      <name val="Arial CE"/>
      <family val="0"/>
    </font>
    <font>
      <vertAlign val="superscript"/>
      <sz val="10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6">
    <xf numFmtId="0" fontId="0" fillId="0" borderId="0" xfId="0" applyAlignment="1">
      <alignment/>
    </xf>
    <xf numFmtId="0" fontId="0" fillId="0" borderId="0" xfId="23" applyAlignment="1">
      <alignment horizontal="center"/>
      <protection/>
    </xf>
    <xf numFmtId="0" fontId="0" fillId="0" borderId="0" xfId="23">
      <alignment/>
      <protection/>
    </xf>
    <xf numFmtId="0" fontId="4" fillId="0" borderId="0" xfId="23" applyFont="1" applyAlignment="1">
      <alignment horizontal="center" vertical="center" wrapText="1"/>
      <protection/>
    </xf>
    <xf numFmtId="0" fontId="0" fillId="0" borderId="0" xfId="22" applyFont="1">
      <alignment/>
      <protection/>
    </xf>
    <xf numFmtId="0" fontId="7" fillId="0" borderId="1" xfId="22" applyFont="1" applyBorder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49" fontId="8" fillId="0" borderId="2" xfId="22" applyNumberFormat="1" applyFont="1" applyBorder="1" applyAlignment="1">
      <alignment horizontal="center"/>
      <protection/>
    </xf>
    <xf numFmtId="49" fontId="8" fillId="0" borderId="2" xfId="22" applyNumberFormat="1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3" fontId="8" fillId="0" borderId="2" xfId="22" applyNumberFormat="1" applyFont="1" applyBorder="1" applyAlignment="1">
      <alignment vertical="center"/>
      <protection/>
    </xf>
    <xf numFmtId="0" fontId="8" fillId="0" borderId="0" xfId="22" applyFont="1">
      <alignment/>
      <protection/>
    </xf>
    <xf numFmtId="49" fontId="9" fillId="0" borderId="1" xfId="22" applyNumberFormat="1" applyFont="1" applyBorder="1" applyAlignment="1">
      <alignment horizontal="center"/>
      <protection/>
    </xf>
    <xf numFmtId="49" fontId="9" fillId="0" borderId="3" xfId="22" applyNumberFormat="1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center" vertical="center"/>
      <protection/>
    </xf>
    <xf numFmtId="3" fontId="9" fillId="0" borderId="3" xfId="22" applyNumberFormat="1" applyFont="1" applyBorder="1" applyAlignment="1">
      <alignment vertical="center"/>
      <protection/>
    </xf>
    <xf numFmtId="0" fontId="9" fillId="0" borderId="0" xfId="22" applyFont="1">
      <alignment/>
      <protection/>
    </xf>
    <xf numFmtId="0" fontId="2" fillId="0" borderId="4" xfId="22" applyBorder="1" applyAlignment="1">
      <alignment horizontal="center"/>
      <protection/>
    </xf>
    <xf numFmtId="0" fontId="10" fillId="0" borderId="1" xfId="22" applyFont="1" applyBorder="1" applyAlignment="1">
      <alignment horizontal="center" vertical="center"/>
      <protection/>
    </xf>
    <xf numFmtId="49" fontId="2" fillId="0" borderId="5" xfId="22" applyNumberFormat="1" applyBorder="1" applyAlignment="1">
      <alignment horizontal="center" vertical="center"/>
      <protection/>
    </xf>
    <xf numFmtId="0" fontId="2" fillId="0" borderId="1" xfId="22" applyBorder="1" applyAlignment="1">
      <alignment vertical="center"/>
      <protection/>
    </xf>
    <xf numFmtId="3" fontId="2" fillId="0" borderId="1" xfId="22" applyNumberFormat="1" applyBorder="1" applyAlignment="1">
      <alignment vertical="center"/>
      <protection/>
    </xf>
    <xf numFmtId="0" fontId="2" fillId="0" borderId="0" xfId="22">
      <alignment/>
      <protection/>
    </xf>
    <xf numFmtId="0" fontId="10" fillId="0" borderId="4" xfId="22" applyFont="1" applyBorder="1" applyAlignment="1">
      <alignment horizontal="center" vertical="center"/>
      <protection/>
    </xf>
    <xf numFmtId="49" fontId="2" fillId="0" borderId="6" xfId="22" applyNumberFormat="1" applyBorder="1" applyAlignment="1">
      <alignment horizontal="center" vertical="center"/>
      <protection/>
    </xf>
    <xf numFmtId="0" fontId="2" fillId="0" borderId="4" xfId="22" applyBorder="1" applyAlignment="1">
      <alignment vertical="center"/>
      <protection/>
    </xf>
    <xf numFmtId="3" fontId="2" fillId="0" borderId="4" xfId="22" applyNumberFormat="1" applyBorder="1" applyAlignment="1">
      <alignment vertical="center"/>
      <protection/>
    </xf>
    <xf numFmtId="0" fontId="2" fillId="0" borderId="6" xfId="22" applyBorder="1" applyAlignment="1">
      <alignment horizontal="center"/>
      <protection/>
    </xf>
    <xf numFmtId="49" fontId="2" fillId="0" borderId="4" xfId="22" applyNumberFormat="1" applyBorder="1" applyAlignment="1">
      <alignment horizontal="center" vertical="center"/>
      <protection/>
    </xf>
    <xf numFmtId="49" fontId="9" fillId="0" borderId="7" xfId="22" applyNumberFormat="1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3" fontId="9" fillId="0" borderId="7" xfId="22" applyNumberFormat="1" applyFont="1" applyBorder="1" applyAlignment="1">
      <alignment vertical="center"/>
      <protection/>
    </xf>
    <xf numFmtId="0" fontId="2" fillId="0" borderId="4" xfId="22" applyBorder="1" applyAlignment="1">
      <alignment horizontal="center" vertical="center"/>
      <protection/>
    </xf>
    <xf numFmtId="0" fontId="2" fillId="0" borderId="4" xfId="22" applyBorder="1" applyAlignment="1">
      <alignment vertical="center" wrapText="1"/>
      <protection/>
    </xf>
    <xf numFmtId="3" fontId="2" fillId="0" borderId="6" xfId="22" applyNumberFormat="1" applyBorder="1" applyAlignment="1">
      <alignment vertical="center"/>
      <protection/>
    </xf>
    <xf numFmtId="0" fontId="2" fillId="0" borderId="6" xfId="22" applyBorder="1" applyAlignment="1">
      <alignment vertical="center" wrapText="1"/>
      <protection/>
    </xf>
    <xf numFmtId="3" fontId="2" fillId="0" borderId="5" xfId="22" applyNumberFormat="1" applyBorder="1" applyAlignment="1">
      <alignment vertical="center"/>
      <protection/>
    </xf>
    <xf numFmtId="49" fontId="2" fillId="0" borderId="1" xfId="22" applyNumberFormat="1" applyBorder="1" applyAlignment="1">
      <alignment horizontal="center" vertical="center"/>
      <protection/>
    </xf>
    <xf numFmtId="0" fontId="2" fillId="0" borderId="1" xfId="22" applyBorder="1" applyAlignment="1">
      <alignment vertical="center" wrapText="1"/>
      <protection/>
    </xf>
    <xf numFmtId="0" fontId="2" fillId="0" borderId="8" xfId="22" applyBorder="1" applyAlignment="1">
      <alignment horizontal="center"/>
      <protection/>
    </xf>
    <xf numFmtId="0" fontId="10" fillId="0" borderId="9" xfId="22" applyFont="1" applyBorder="1" applyAlignment="1">
      <alignment horizontal="center" vertical="center"/>
      <protection/>
    </xf>
    <xf numFmtId="49" fontId="2" fillId="0" borderId="9" xfId="22" applyNumberFormat="1" applyBorder="1" applyAlignment="1">
      <alignment horizontal="center" vertical="center"/>
      <protection/>
    </xf>
    <xf numFmtId="0" fontId="2" fillId="0" borderId="9" xfId="22" applyBorder="1" applyAlignment="1">
      <alignment vertical="center" wrapText="1"/>
      <protection/>
    </xf>
    <xf numFmtId="3" fontId="2" fillId="0" borderId="9" xfId="22" applyNumberFormat="1" applyBorder="1" applyAlignment="1">
      <alignment vertical="center"/>
      <protection/>
    </xf>
    <xf numFmtId="0" fontId="2" fillId="0" borderId="0" xfId="22" applyBorder="1" applyAlignment="1">
      <alignment horizontal="center"/>
      <protection/>
    </xf>
    <xf numFmtId="0" fontId="10" fillId="0" borderId="0" xfId="22" applyFont="1" applyBorder="1" applyAlignment="1">
      <alignment horizontal="center" vertical="center"/>
      <protection/>
    </xf>
    <xf numFmtId="49" fontId="2" fillId="0" borderId="0" xfId="22" applyNumberFormat="1" applyBorder="1" applyAlignment="1">
      <alignment horizontal="center" vertical="center"/>
      <protection/>
    </xf>
    <xf numFmtId="0" fontId="2" fillId="0" borderId="0" xfId="22" applyBorder="1" applyAlignment="1">
      <alignment vertical="center" wrapText="1"/>
      <protection/>
    </xf>
    <xf numFmtId="3" fontId="2" fillId="0" borderId="0" xfId="22" applyNumberFormat="1" applyBorder="1" applyAlignment="1">
      <alignment vertical="center"/>
      <protection/>
    </xf>
    <xf numFmtId="0" fontId="7" fillId="0" borderId="7" xfId="22" applyFont="1" applyBorder="1" applyAlignment="1">
      <alignment horizontal="center" vertical="center"/>
      <protection/>
    </xf>
    <xf numFmtId="0" fontId="11" fillId="0" borderId="10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/>
      <protection/>
    </xf>
    <xf numFmtId="0" fontId="11" fillId="0" borderId="2" xfId="22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center" vertical="center"/>
      <protection/>
    </xf>
    <xf numFmtId="3" fontId="9" fillId="0" borderId="9" xfId="22" applyNumberFormat="1" applyFont="1" applyBorder="1" applyAlignment="1">
      <alignment vertical="center"/>
      <protection/>
    </xf>
    <xf numFmtId="3" fontId="8" fillId="0" borderId="0" xfId="22" applyNumberFormat="1" applyFont="1">
      <alignment/>
      <protection/>
    </xf>
    <xf numFmtId="0" fontId="9" fillId="0" borderId="1" xfId="22" applyFont="1" applyBorder="1" applyAlignment="1">
      <alignment horizontal="center"/>
      <protection/>
    </xf>
    <xf numFmtId="0" fontId="2" fillId="0" borderId="5" xfId="22" applyBorder="1" applyAlignment="1">
      <alignment vertical="center" wrapText="1"/>
      <protection/>
    </xf>
    <xf numFmtId="0" fontId="2" fillId="0" borderId="5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49" fontId="2" fillId="0" borderId="6" xfId="22" applyNumberFormat="1" applyBorder="1" applyAlignment="1">
      <alignment horizontal="left" vertical="center"/>
      <protection/>
    </xf>
    <xf numFmtId="0" fontId="2" fillId="0" borderId="9" xfId="22" applyBorder="1" applyAlignment="1">
      <alignment horizontal="center" vertical="center"/>
      <protection/>
    </xf>
    <xf numFmtId="0" fontId="7" fillId="0" borderId="11" xfId="22" applyFont="1" applyBorder="1" applyAlignment="1">
      <alignment horizontal="center" vertical="center"/>
      <protection/>
    </xf>
    <xf numFmtId="0" fontId="2" fillId="0" borderId="5" xfId="22" applyBorder="1" applyAlignment="1">
      <alignment horizontal="center" vertical="center"/>
      <protection/>
    </xf>
    <xf numFmtId="0" fontId="9" fillId="0" borderId="4" xfId="22" applyFont="1" applyBorder="1" applyAlignment="1">
      <alignment horizontal="center"/>
      <protection/>
    </xf>
    <xf numFmtId="0" fontId="2" fillId="0" borderId="1" xfId="22" applyBorder="1" applyAlignment="1">
      <alignment horizontal="center" vertical="center"/>
      <protection/>
    </xf>
    <xf numFmtId="49" fontId="2" fillId="0" borderId="8" xfId="22" applyNumberFormat="1" applyBorder="1" applyAlignment="1">
      <alignment horizontal="center" vertical="center"/>
      <protection/>
    </xf>
    <xf numFmtId="0" fontId="2" fillId="0" borderId="8" xfId="22" applyBorder="1" applyAlignment="1">
      <alignment vertical="center"/>
      <protection/>
    </xf>
    <xf numFmtId="3" fontId="2" fillId="0" borderId="8" xfId="22" applyNumberFormat="1" applyBorder="1" applyAlignment="1">
      <alignment vertical="center"/>
      <protection/>
    </xf>
    <xf numFmtId="0" fontId="2" fillId="0" borderId="1" xfId="22" applyBorder="1" applyAlignment="1">
      <alignment horizontal="center"/>
      <protection/>
    </xf>
    <xf numFmtId="0" fontId="8" fillId="0" borderId="2" xfId="22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left" vertical="center" wrapText="1"/>
      <protection/>
    </xf>
    <xf numFmtId="0" fontId="8" fillId="0" borderId="2" xfId="22" applyFont="1" applyBorder="1" applyAlignment="1">
      <alignment horizont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 wrapText="1"/>
      <protection/>
    </xf>
    <xf numFmtId="3" fontId="9" fillId="0" borderId="5" xfId="22" applyNumberFormat="1" applyFont="1" applyBorder="1" applyAlignment="1">
      <alignment vertical="center"/>
      <protection/>
    </xf>
    <xf numFmtId="0" fontId="2" fillId="0" borderId="8" xfId="22" applyBorder="1" applyAlignment="1">
      <alignment horizontal="center" vertical="center"/>
      <protection/>
    </xf>
    <xf numFmtId="0" fontId="2" fillId="0" borderId="8" xfId="22" applyBorder="1" applyAlignment="1">
      <alignment vertical="center" wrapText="1"/>
      <protection/>
    </xf>
    <xf numFmtId="0" fontId="2" fillId="0" borderId="9" xfId="22" applyBorder="1" applyAlignment="1">
      <alignment horizontal="center"/>
      <protection/>
    </xf>
    <xf numFmtId="0" fontId="12" fillId="0" borderId="9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 wrapText="1"/>
      <protection/>
    </xf>
    <xf numFmtId="0" fontId="9" fillId="0" borderId="9" xfId="22" applyFont="1" applyBorder="1" applyAlignment="1">
      <alignment horizontal="center" vertical="center" wrapText="1"/>
      <protection/>
    </xf>
    <xf numFmtId="0" fontId="2" fillId="0" borderId="2" xfId="22" applyBorder="1" applyAlignment="1">
      <alignment horizontal="center" vertical="center"/>
      <protection/>
    </xf>
    <xf numFmtId="49" fontId="2" fillId="0" borderId="2" xfId="22" applyNumberFormat="1" applyBorder="1" applyAlignment="1">
      <alignment horizontal="center" vertical="center"/>
      <protection/>
    </xf>
    <xf numFmtId="49" fontId="2" fillId="0" borderId="3" xfId="22" applyNumberFormat="1" applyBorder="1" applyAlignment="1">
      <alignment horizontal="center" vertical="center"/>
      <protection/>
    </xf>
    <xf numFmtId="0" fontId="9" fillId="0" borderId="3" xfId="22" applyFont="1" applyBorder="1" applyAlignment="1">
      <alignment horizontal="left" vertical="center" wrapText="1"/>
      <protection/>
    </xf>
    <xf numFmtId="0" fontId="12" fillId="0" borderId="1" xfId="22" applyFont="1" applyBorder="1" applyAlignment="1">
      <alignment horizontal="left" vertical="center" wrapText="1"/>
      <protection/>
    </xf>
    <xf numFmtId="0" fontId="12" fillId="0" borderId="8" xfId="22" applyFont="1" applyBorder="1" applyAlignment="1">
      <alignment horizontal="left" vertical="center" wrapText="1"/>
      <protection/>
    </xf>
    <xf numFmtId="49" fontId="12" fillId="0" borderId="1" xfId="22" applyNumberFormat="1" applyFont="1" applyBorder="1" applyAlignment="1">
      <alignment horizontal="center" vertical="center"/>
      <protection/>
    </xf>
    <xf numFmtId="49" fontId="2" fillId="0" borderId="7" xfId="22" applyNumberFormat="1" applyBorder="1" applyAlignment="1">
      <alignment horizontal="center" vertical="center"/>
      <protection/>
    </xf>
    <xf numFmtId="3" fontId="2" fillId="0" borderId="7" xfId="22" applyNumberFormat="1" applyBorder="1" applyAlignment="1">
      <alignment vertical="center"/>
      <protection/>
    </xf>
    <xf numFmtId="3" fontId="2" fillId="0" borderId="0" xfId="22" applyNumberFormat="1">
      <alignment/>
      <protection/>
    </xf>
    <xf numFmtId="0" fontId="9" fillId="0" borderId="1" xfId="22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left" vertical="center" wrapText="1"/>
      <protection/>
    </xf>
    <xf numFmtId="3" fontId="0" fillId="0" borderId="5" xfId="22" applyNumberFormat="1" applyFont="1" applyBorder="1" applyAlignment="1">
      <alignment vertical="center"/>
      <protection/>
    </xf>
    <xf numFmtId="3" fontId="0" fillId="0" borderId="1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horizontal="left" vertical="center" wrapText="1"/>
      <protection/>
    </xf>
    <xf numFmtId="3" fontId="0" fillId="0" borderId="6" xfId="22" applyNumberFormat="1" applyFont="1" applyBorder="1" applyAlignment="1">
      <alignment vertical="center"/>
      <protection/>
    </xf>
    <xf numFmtId="3" fontId="0" fillId="0" borderId="4" xfId="22" applyNumberFormat="1" applyFont="1" applyBorder="1" applyAlignment="1">
      <alignment vertical="center"/>
      <protection/>
    </xf>
    <xf numFmtId="3" fontId="9" fillId="0" borderId="0" xfId="22" applyNumberFormat="1" applyFont="1">
      <alignment/>
      <protection/>
    </xf>
    <xf numFmtId="3" fontId="11" fillId="0" borderId="2" xfId="22" applyNumberFormat="1" applyFont="1" applyBorder="1" applyAlignment="1">
      <alignment vertical="center"/>
      <protection/>
    </xf>
    <xf numFmtId="0" fontId="11" fillId="0" borderId="0" xfId="22" applyFont="1" applyAlignment="1">
      <alignment vertical="center"/>
      <protection/>
    </xf>
    <xf numFmtId="0" fontId="12" fillId="0" borderId="3" xfId="22" applyFont="1" applyBorder="1" applyAlignment="1">
      <alignment horizontal="center" vertical="center"/>
      <protection/>
    </xf>
    <xf numFmtId="3" fontId="5" fillId="0" borderId="3" xfId="22" applyNumberFormat="1" applyFont="1" applyBorder="1" applyAlignment="1">
      <alignment vertical="center"/>
      <protection/>
    </xf>
    <xf numFmtId="0" fontId="12" fillId="0" borderId="7" xfId="22" applyFont="1" applyBorder="1" applyAlignment="1">
      <alignment horizontal="center" vertical="center"/>
      <protection/>
    </xf>
    <xf numFmtId="3" fontId="5" fillId="0" borderId="7" xfId="22" applyNumberFormat="1" applyFont="1" applyBorder="1" applyAlignment="1">
      <alignment vertical="center"/>
      <protection/>
    </xf>
    <xf numFmtId="0" fontId="9" fillId="0" borderId="9" xfId="22" applyFont="1" applyBorder="1" applyAlignment="1">
      <alignment horizontal="left" vertical="center" wrapText="1"/>
      <protection/>
    </xf>
    <xf numFmtId="0" fontId="6" fillId="0" borderId="0" xfId="22" applyFont="1">
      <alignment/>
      <protection/>
    </xf>
    <xf numFmtId="0" fontId="2" fillId="0" borderId="0" xfId="23" applyFont="1">
      <alignment/>
      <protection/>
    </xf>
    <xf numFmtId="0" fontId="0" fillId="0" borderId="0" xfId="23" applyAlignment="1">
      <alignment horizontal="center" vertical="center"/>
      <protection/>
    </xf>
    <xf numFmtId="3" fontId="0" fillId="0" borderId="0" xfId="23" applyNumberFormat="1" applyAlignment="1">
      <alignment vertical="center"/>
      <protection/>
    </xf>
    <xf numFmtId="0" fontId="0" fillId="0" borderId="0" xfId="23" applyAlignment="1">
      <alignment vertical="center"/>
      <protection/>
    </xf>
    <xf numFmtId="0" fontId="14" fillId="0" borderId="0" xfId="23" applyFont="1" applyAlignment="1">
      <alignment horizontal="center" vertical="center"/>
      <protection/>
    </xf>
    <xf numFmtId="49" fontId="2" fillId="0" borderId="9" xfId="22" applyNumberFormat="1" applyFont="1" applyBorder="1" applyAlignment="1">
      <alignment horizontal="center" vertical="center"/>
      <protection/>
    </xf>
    <xf numFmtId="0" fontId="2" fillId="0" borderId="4" xfId="22" applyFont="1" applyBorder="1" applyAlignment="1">
      <alignment vertical="center" wrapText="1"/>
      <protection/>
    </xf>
    <xf numFmtId="0" fontId="15" fillId="0" borderId="4" xfId="22" applyFont="1" applyBorder="1" applyAlignment="1">
      <alignment horizontal="right" vertical="center" wrapText="1"/>
      <protection/>
    </xf>
    <xf numFmtId="3" fontId="2" fillId="0" borderId="4" xfId="22" applyNumberFormat="1" applyFont="1" applyBorder="1" applyAlignment="1">
      <alignment horizontal="center" vertical="center"/>
      <protection/>
    </xf>
    <xf numFmtId="3" fontId="2" fillId="0" borderId="4" xfId="22" applyNumberFormat="1" applyBorder="1" applyAlignment="1">
      <alignment horizontal="center" vertical="center"/>
      <protection/>
    </xf>
    <xf numFmtId="3" fontId="9" fillId="0" borderId="1" xfId="22" applyNumberFormat="1" applyFont="1" applyBorder="1" applyAlignment="1">
      <alignment vertical="center"/>
      <protection/>
    </xf>
    <xf numFmtId="0" fontId="2" fillId="0" borderId="6" xfId="22" applyFont="1" applyBorder="1" applyAlignment="1">
      <alignment vertical="center" wrapText="1"/>
      <protection/>
    </xf>
    <xf numFmtId="3" fontId="9" fillId="0" borderId="6" xfId="22" applyNumberFormat="1" applyFont="1" applyBorder="1" applyAlignment="1">
      <alignment vertical="center"/>
      <protection/>
    </xf>
    <xf numFmtId="0" fontId="15" fillId="0" borderId="6" xfId="22" applyFont="1" applyBorder="1" applyAlignment="1">
      <alignment horizontal="right" vertical="center" wrapText="1"/>
      <protection/>
    </xf>
    <xf numFmtId="0" fontId="9" fillId="0" borderId="0" xfId="22" applyFont="1" applyBorder="1" applyAlignment="1">
      <alignment horizontal="center" vertical="center"/>
      <protection/>
    </xf>
    <xf numFmtId="49" fontId="9" fillId="0" borderId="0" xfId="22" applyNumberFormat="1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right" vertical="center" wrapText="1"/>
      <protection/>
    </xf>
    <xf numFmtId="0" fontId="9" fillId="0" borderId="12" xfId="22" applyFont="1" applyBorder="1" applyAlignment="1">
      <alignment horizontal="center"/>
      <protection/>
    </xf>
    <xf numFmtId="49" fontId="9" fillId="0" borderId="13" xfId="22" applyNumberFormat="1" applyFont="1" applyBorder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/>
      <protection/>
    </xf>
    <xf numFmtId="0" fontId="10" fillId="0" borderId="15" xfId="22" applyFont="1" applyBorder="1" applyAlignment="1">
      <alignment horizontal="center" vertical="center"/>
      <protection/>
    </xf>
    <xf numFmtId="0" fontId="9" fillId="0" borderId="16" xfId="22" applyFont="1" applyBorder="1" applyAlignment="1">
      <alignment horizontal="center" vertical="center"/>
      <protection/>
    </xf>
    <xf numFmtId="0" fontId="10" fillId="0" borderId="17" xfId="22" applyFont="1" applyBorder="1" applyAlignment="1">
      <alignment horizontal="center" vertical="center"/>
      <protection/>
    </xf>
    <xf numFmtId="0" fontId="7" fillId="0" borderId="16" xfId="22" applyFont="1" applyBorder="1" applyAlignment="1">
      <alignment horizontal="center" vertical="center"/>
      <protection/>
    </xf>
    <xf numFmtId="0" fontId="2" fillId="0" borderId="12" xfId="22" applyBorder="1" applyAlignment="1">
      <alignment horizontal="center"/>
      <protection/>
    </xf>
    <xf numFmtId="0" fontId="7" fillId="0" borderId="12" xfId="22" applyFont="1" applyBorder="1" applyAlignment="1">
      <alignment horizontal="center" vertical="center"/>
      <protection/>
    </xf>
    <xf numFmtId="3" fontId="8" fillId="0" borderId="18" xfId="22" applyNumberFormat="1" applyFont="1" applyBorder="1" applyAlignment="1">
      <alignment vertical="center"/>
      <protection/>
    </xf>
    <xf numFmtId="49" fontId="9" fillId="0" borderId="19" xfId="22" applyNumberFormat="1" applyFont="1" applyBorder="1" applyAlignment="1">
      <alignment horizontal="center" vertical="center"/>
      <protection/>
    </xf>
    <xf numFmtId="49" fontId="2" fillId="0" borderId="14" xfId="22" applyNumberFormat="1" applyBorder="1" applyAlignment="1">
      <alignment horizontal="center" vertical="center"/>
      <protection/>
    </xf>
    <xf numFmtId="3" fontId="10" fillId="0" borderId="6" xfId="22" applyNumberFormat="1" applyFont="1" applyBorder="1" applyAlignment="1">
      <alignment horizontal="center" vertical="center"/>
      <protection/>
    </xf>
    <xf numFmtId="49" fontId="2" fillId="0" borderId="20" xfId="22" applyNumberFormat="1" applyBorder="1" applyAlignment="1">
      <alignment horizontal="center" vertical="center"/>
      <protection/>
    </xf>
    <xf numFmtId="49" fontId="2" fillId="0" borderId="13" xfId="22" applyNumberFormat="1" applyBorder="1" applyAlignment="1">
      <alignment horizontal="center" vertical="center"/>
      <protection/>
    </xf>
    <xf numFmtId="49" fontId="2" fillId="0" borderId="19" xfId="22" applyNumberFormat="1" applyBorder="1" applyAlignment="1">
      <alignment horizontal="center" vertical="center"/>
      <protection/>
    </xf>
    <xf numFmtId="49" fontId="2" fillId="0" borderId="15" xfId="22" applyNumberForma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0" fillId="0" borderId="12" xfId="23" applyBorder="1" applyAlignment="1">
      <alignment horizontal="center"/>
      <protection/>
    </xf>
    <xf numFmtId="0" fontId="2" fillId="0" borderId="19" xfId="22" applyBorder="1" applyAlignment="1">
      <alignment horizontal="center" vertical="center"/>
      <protection/>
    </xf>
    <xf numFmtId="0" fontId="2" fillId="0" borderId="0" xfId="22" applyBorder="1" applyAlignment="1">
      <alignment horizontal="center" vertical="center"/>
      <protection/>
    </xf>
    <xf numFmtId="49" fontId="9" fillId="0" borderId="12" xfId="22" applyNumberFormat="1" applyFont="1" applyBorder="1" applyAlignment="1">
      <alignment horizontal="center"/>
      <protection/>
    </xf>
    <xf numFmtId="0" fontId="9" fillId="0" borderId="21" xfId="22" applyFont="1" applyBorder="1" applyAlignment="1">
      <alignment horizontal="center"/>
      <protection/>
    </xf>
    <xf numFmtId="0" fontId="9" fillId="0" borderId="22" xfId="22" applyFont="1" applyBorder="1" applyAlignment="1">
      <alignment horizontal="center" vertical="center"/>
      <protection/>
    </xf>
    <xf numFmtId="49" fontId="2" fillId="0" borderId="23" xfId="22" applyNumberFormat="1" applyBorder="1" applyAlignment="1">
      <alignment horizontal="center" vertical="center"/>
      <protection/>
    </xf>
    <xf numFmtId="3" fontId="2" fillId="0" borderId="4" xfId="22" applyNumberFormat="1" applyFont="1" applyBorder="1" applyAlignment="1">
      <alignment vertical="center"/>
      <protection/>
    </xf>
    <xf numFmtId="49" fontId="9" fillId="0" borderId="20" xfId="22" applyNumberFormat="1" applyFont="1" applyBorder="1" applyAlignment="1">
      <alignment horizontal="center" vertical="center"/>
      <protection/>
    </xf>
    <xf numFmtId="0" fontId="15" fillId="0" borderId="9" xfId="22" applyFont="1" applyBorder="1" applyAlignment="1">
      <alignment horizontal="right" vertical="center" wrapText="1"/>
      <protection/>
    </xf>
    <xf numFmtId="0" fontId="2" fillId="0" borderId="8" xfId="22" applyFont="1" applyBorder="1" applyAlignment="1">
      <alignment vertical="center" wrapText="1"/>
      <protection/>
    </xf>
    <xf numFmtId="3" fontId="16" fillId="0" borderId="16" xfId="19" applyNumberFormat="1" applyFont="1" applyBorder="1" applyAlignment="1">
      <alignment vertical="center" wrapText="1"/>
      <protection/>
    </xf>
    <xf numFmtId="0" fontId="2" fillId="0" borderId="7" xfId="22" applyFont="1" applyBorder="1" applyAlignment="1">
      <alignment vertical="center" wrapText="1"/>
      <protection/>
    </xf>
    <xf numFmtId="0" fontId="2" fillId="0" borderId="1" xfId="22" applyFont="1" applyBorder="1" applyAlignment="1">
      <alignment vertical="center" wrapText="1"/>
      <protection/>
    </xf>
    <xf numFmtId="49" fontId="2" fillId="0" borderId="7" xfId="22" applyNumberFormat="1" applyFont="1" applyBorder="1" applyAlignment="1">
      <alignment horizontal="center" vertical="center"/>
      <protection/>
    </xf>
    <xf numFmtId="0" fontId="2" fillId="0" borderId="7" xfId="22" applyBorder="1" applyAlignment="1">
      <alignment vertical="center"/>
      <protection/>
    </xf>
    <xf numFmtId="3" fontId="11" fillId="0" borderId="18" xfId="22" applyNumberFormat="1" applyFont="1" applyBorder="1" applyAlignment="1">
      <alignment vertical="center"/>
      <protection/>
    </xf>
    <xf numFmtId="0" fontId="2" fillId="0" borderId="15" xfId="22" applyBorder="1" applyAlignment="1">
      <alignment horizontal="center" vertical="center"/>
      <protection/>
    </xf>
    <xf numFmtId="0" fontId="2" fillId="0" borderId="7" xfId="22" applyBorder="1" applyAlignment="1">
      <alignment horizontal="center" vertical="center"/>
      <protection/>
    </xf>
    <xf numFmtId="49" fontId="2" fillId="0" borderId="11" xfId="22" applyNumberFormat="1" applyFont="1" applyBorder="1" applyAlignment="1">
      <alignment horizontal="center" vertical="center"/>
      <protection/>
    </xf>
    <xf numFmtId="0" fontId="2" fillId="0" borderId="11" xfId="22" applyFont="1" applyBorder="1" applyAlignment="1">
      <alignment vertical="center" wrapText="1"/>
      <protection/>
    </xf>
    <xf numFmtId="0" fontId="2" fillId="0" borderId="10" xfId="22" applyBorder="1" applyAlignment="1">
      <alignment horizontal="center" vertical="center"/>
      <protection/>
    </xf>
    <xf numFmtId="0" fontId="2" fillId="0" borderId="7" xfId="22" applyFont="1" applyBorder="1" applyAlignment="1">
      <alignment vertical="center"/>
      <protection/>
    </xf>
    <xf numFmtId="49" fontId="12" fillId="0" borderId="7" xfId="22" applyNumberFormat="1" applyFont="1" applyBorder="1" applyAlignment="1">
      <alignment horizontal="center" vertical="center"/>
      <protection/>
    </xf>
    <xf numFmtId="3" fontId="2" fillId="0" borderId="7" xfId="22" applyNumberFormat="1" applyBorder="1" applyAlignment="1">
      <alignment horizontal="center" vertical="center"/>
      <protection/>
    </xf>
    <xf numFmtId="3" fontId="2" fillId="0" borderId="11" xfId="22" applyNumberFormat="1" applyBorder="1" applyAlignment="1">
      <alignment horizontal="center" vertical="center"/>
      <protection/>
    </xf>
    <xf numFmtId="0" fontId="2" fillId="0" borderId="7" xfId="22" applyFont="1" applyBorder="1" applyAlignment="1">
      <alignment horizontal="left" vertical="center" wrapText="1"/>
      <protection/>
    </xf>
    <xf numFmtId="3" fontId="2" fillId="0" borderId="1" xfId="22" applyNumberFormat="1" applyBorder="1" applyAlignment="1">
      <alignment horizontal="center" vertical="center"/>
      <protection/>
    </xf>
    <xf numFmtId="49" fontId="9" fillId="0" borderId="24" xfId="22" applyNumberFormat="1" applyFont="1" applyBorder="1" applyAlignment="1">
      <alignment horizontal="center" vertical="center"/>
      <protection/>
    </xf>
    <xf numFmtId="4" fontId="9" fillId="0" borderId="7" xfId="22" applyNumberFormat="1" applyFont="1" applyBorder="1" applyAlignment="1">
      <alignment vertical="center"/>
      <protection/>
    </xf>
    <xf numFmtId="49" fontId="9" fillId="0" borderId="23" xfId="22" applyNumberFormat="1" applyFont="1" applyBorder="1" applyAlignment="1">
      <alignment horizontal="center" vertical="center"/>
      <protection/>
    </xf>
    <xf numFmtId="4" fontId="2" fillId="0" borderId="7" xfId="22" applyNumberFormat="1" applyBorder="1" applyAlignment="1">
      <alignment vertical="center"/>
      <protection/>
    </xf>
    <xf numFmtId="4" fontId="6" fillId="0" borderId="0" xfId="22" applyNumberFormat="1" applyFont="1">
      <alignment/>
      <protection/>
    </xf>
    <xf numFmtId="3" fontId="9" fillId="0" borderId="9" xfId="22" applyNumberFormat="1" applyFont="1" applyBorder="1" applyAlignment="1">
      <alignment horizontal="center" vertical="center"/>
      <protection/>
    </xf>
    <xf numFmtId="49" fontId="2" fillId="0" borderId="17" xfId="22" applyNumberFormat="1" applyBorder="1" applyAlignment="1">
      <alignment horizontal="center" vertical="center"/>
      <protection/>
    </xf>
    <xf numFmtId="0" fontId="2" fillId="0" borderId="7" xfId="22" applyBorder="1" applyAlignment="1">
      <alignment vertical="center" wrapText="1"/>
      <protection/>
    </xf>
    <xf numFmtId="0" fontId="17" fillId="0" borderId="22" xfId="19" applyFont="1" applyBorder="1" applyAlignment="1">
      <alignment vertical="top"/>
      <protection/>
    </xf>
    <xf numFmtId="3" fontId="17" fillId="0" borderId="0" xfId="19" applyNumberFormat="1" applyFont="1">
      <alignment/>
      <protection/>
    </xf>
    <xf numFmtId="0" fontId="17" fillId="0" borderId="0" xfId="19" applyFont="1">
      <alignment/>
      <protection/>
    </xf>
    <xf numFmtId="0" fontId="9" fillId="0" borderId="20" xfId="22" applyFont="1" applyBorder="1" applyAlignment="1">
      <alignment horizontal="center" vertical="center"/>
      <protection/>
    </xf>
    <xf numFmtId="0" fontId="17" fillId="0" borderId="0" xfId="19" applyFont="1" applyBorder="1" applyAlignment="1">
      <alignment vertical="center"/>
      <protection/>
    </xf>
    <xf numFmtId="3" fontId="20" fillId="0" borderId="5" xfId="19" applyNumberFormat="1" applyFont="1" applyFill="1" applyBorder="1" applyAlignment="1">
      <alignment horizontal="center" vertical="center"/>
      <protection/>
    </xf>
    <xf numFmtId="3" fontId="20" fillId="0" borderId="20" xfId="19" applyNumberFormat="1" applyFont="1" applyBorder="1" applyAlignment="1">
      <alignment horizontal="center"/>
      <protection/>
    </xf>
    <xf numFmtId="0" fontId="15" fillId="0" borderId="19" xfId="22" applyFont="1" applyBorder="1" applyAlignment="1">
      <alignment horizontal="right" vertical="center" wrapText="1"/>
      <protection/>
    </xf>
    <xf numFmtId="49" fontId="9" fillId="0" borderId="15" xfId="22" applyNumberFormat="1" applyFont="1" applyBorder="1" applyAlignment="1">
      <alignment horizontal="center" vertical="center"/>
      <protection/>
    </xf>
    <xf numFmtId="0" fontId="15" fillId="0" borderId="13" xfId="22" applyFont="1" applyBorder="1" applyAlignment="1">
      <alignment horizontal="right" vertical="center" wrapText="1"/>
      <protection/>
    </xf>
    <xf numFmtId="49" fontId="9" fillId="0" borderId="25" xfId="22" applyNumberFormat="1" applyFont="1" applyBorder="1" applyAlignment="1">
      <alignment horizontal="center" vertical="center"/>
      <protection/>
    </xf>
    <xf numFmtId="0" fontId="2" fillId="0" borderId="11" xfId="22" applyBorder="1" applyAlignment="1">
      <alignment vertical="center"/>
      <protection/>
    </xf>
    <xf numFmtId="0" fontId="2" fillId="0" borderId="9" xfId="22" applyBorder="1" applyAlignment="1">
      <alignment vertical="center"/>
      <protection/>
    </xf>
    <xf numFmtId="0" fontId="2" fillId="0" borderId="14" xfId="22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3" fontId="15" fillId="0" borderId="9" xfId="22" applyNumberFormat="1" applyFont="1" applyBorder="1" applyAlignment="1">
      <alignment vertical="center"/>
      <protection/>
    </xf>
    <xf numFmtId="3" fontId="2" fillId="0" borderId="7" xfId="22" applyNumberFormat="1" applyBorder="1" applyAlignment="1">
      <alignment horizontal="right" vertical="center"/>
      <protection/>
    </xf>
    <xf numFmtId="0" fontId="2" fillId="0" borderId="9" xfId="22" applyFont="1" applyBorder="1" applyAlignment="1">
      <alignment vertical="center"/>
      <protection/>
    </xf>
    <xf numFmtId="0" fontId="2" fillId="0" borderId="0" xfId="22" applyBorder="1">
      <alignment/>
      <protection/>
    </xf>
    <xf numFmtId="3" fontId="11" fillId="0" borderId="0" xfId="22" applyNumberFormat="1" applyFont="1" applyAlignment="1">
      <alignment vertical="center"/>
      <protection/>
    </xf>
    <xf numFmtId="0" fontId="15" fillId="0" borderId="26" xfId="22" applyFont="1" applyBorder="1" applyAlignment="1">
      <alignment horizontal="right" vertical="center" wrapText="1"/>
      <protection/>
    </xf>
    <xf numFmtId="3" fontId="20" fillId="0" borderId="27" xfId="19" applyNumberFormat="1" applyFont="1" applyFill="1" applyBorder="1" applyAlignment="1">
      <alignment horizontal="center" vertical="center"/>
      <protection/>
    </xf>
    <xf numFmtId="0" fontId="2" fillId="0" borderId="9" xfId="22" applyFont="1" applyBorder="1" applyAlignment="1">
      <alignment vertical="center" wrapText="1"/>
      <protection/>
    </xf>
    <xf numFmtId="3" fontId="20" fillId="0" borderId="6" xfId="19" applyNumberFormat="1" applyFont="1" applyFill="1" applyBorder="1" applyAlignment="1">
      <alignment horizontal="center" vertical="center"/>
      <protection/>
    </xf>
    <xf numFmtId="0" fontId="2" fillId="0" borderId="25" xfId="22" applyBorder="1" applyAlignment="1">
      <alignment vertical="center" wrapText="1"/>
      <protection/>
    </xf>
    <xf numFmtId="0" fontId="7" fillId="0" borderId="6" xfId="22" applyFont="1" applyBorder="1" applyAlignment="1">
      <alignment horizontal="center" vertical="center"/>
      <protection/>
    </xf>
    <xf numFmtId="0" fontId="2" fillId="0" borderId="11" xfId="22" applyBorder="1" applyAlignment="1">
      <alignment vertical="center" wrapText="1"/>
      <protection/>
    </xf>
    <xf numFmtId="0" fontId="15" fillId="0" borderId="24" xfId="22" applyFont="1" applyBorder="1" applyAlignment="1">
      <alignment horizontal="right" vertical="center" wrapText="1"/>
      <protection/>
    </xf>
    <xf numFmtId="3" fontId="20" fillId="0" borderId="8" xfId="19" applyNumberFormat="1" applyFont="1" applyFill="1" applyBorder="1" applyAlignment="1">
      <alignment horizontal="center" vertical="center"/>
      <protection/>
    </xf>
    <xf numFmtId="49" fontId="9" fillId="0" borderId="22" xfId="22" applyNumberFormat="1" applyFont="1" applyBorder="1" applyAlignment="1">
      <alignment horizontal="center" vertical="center"/>
      <protection/>
    </xf>
    <xf numFmtId="3" fontId="21" fillId="0" borderId="5" xfId="22" applyNumberFormat="1" applyFont="1" applyBorder="1" applyAlignment="1">
      <alignment horizontal="center" vertical="center"/>
      <protection/>
    </xf>
    <xf numFmtId="49" fontId="2" fillId="0" borderId="28" xfId="22" applyNumberFormat="1" applyBorder="1" applyAlignment="1">
      <alignment horizontal="center" vertical="center"/>
      <protection/>
    </xf>
    <xf numFmtId="3" fontId="2" fillId="0" borderId="27" xfId="22" applyNumberFormat="1" applyBorder="1" applyAlignment="1">
      <alignment vertical="center"/>
      <protection/>
    </xf>
    <xf numFmtId="49" fontId="2" fillId="0" borderId="29" xfId="22" applyNumberFormat="1" applyBorder="1" applyAlignment="1">
      <alignment horizontal="center" vertical="center"/>
      <protection/>
    </xf>
    <xf numFmtId="3" fontId="2" fillId="0" borderId="30" xfId="22" applyNumberFormat="1" applyBorder="1" applyAlignment="1">
      <alignment vertical="center"/>
      <protection/>
    </xf>
    <xf numFmtId="3" fontId="2" fillId="0" borderId="19" xfId="22" applyNumberFormat="1" applyFont="1" applyBorder="1" applyAlignment="1">
      <alignment vertical="center"/>
      <protection/>
    </xf>
    <xf numFmtId="0" fontId="20" fillId="0" borderId="30" xfId="22" applyFont="1" applyBorder="1" applyAlignment="1">
      <alignment horizontal="right" vertical="center" wrapText="1"/>
      <protection/>
    </xf>
    <xf numFmtId="0" fontId="20" fillId="0" borderId="19" xfId="22" applyFont="1" applyBorder="1" applyAlignment="1">
      <alignment horizontal="right" vertical="center" wrapText="1"/>
      <protection/>
    </xf>
    <xf numFmtId="0" fontId="2" fillId="0" borderId="21" xfId="22" applyBorder="1" applyAlignment="1">
      <alignment horizontal="center"/>
      <protection/>
    </xf>
    <xf numFmtId="0" fontId="10" fillId="0" borderId="22" xfId="22" applyFont="1" applyBorder="1" applyAlignment="1">
      <alignment horizontal="center" vertical="center"/>
      <protection/>
    </xf>
    <xf numFmtId="49" fontId="2" fillId="0" borderId="24" xfId="22" applyNumberFormat="1" applyBorder="1" applyAlignment="1">
      <alignment horizontal="center" vertical="center"/>
      <protection/>
    </xf>
    <xf numFmtId="0" fontId="15" fillId="0" borderId="22" xfId="22" applyFont="1" applyBorder="1" applyAlignment="1">
      <alignment horizontal="right" vertical="center" wrapText="1"/>
      <protection/>
    </xf>
    <xf numFmtId="3" fontId="2" fillId="0" borderId="9" xfId="22" applyNumberFormat="1" applyBorder="1" applyAlignment="1">
      <alignment horizontal="center" vertical="center"/>
      <protection/>
    </xf>
    <xf numFmtId="49" fontId="2" fillId="0" borderId="16" xfId="22" applyNumberFormat="1" applyBorder="1" applyAlignment="1">
      <alignment horizontal="center" vertical="center"/>
      <protection/>
    </xf>
    <xf numFmtId="3" fontId="20" fillId="0" borderId="19" xfId="19" applyNumberFormat="1" applyFont="1" applyBorder="1" applyAlignment="1">
      <alignment horizontal="center"/>
      <protection/>
    </xf>
    <xf numFmtId="3" fontId="20" fillId="0" borderId="5" xfId="22" applyNumberFormat="1" applyFont="1" applyBorder="1" applyAlignment="1">
      <alignment horizontal="center" vertical="center"/>
      <protection/>
    </xf>
    <xf numFmtId="0" fontId="2" fillId="0" borderId="20" xfId="22" applyFont="1" applyBorder="1" applyAlignment="1">
      <alignment vertical="center" wrapText="1"/>
      <protection/>
    </xf>
    <xf numFmtId="0" fontId="15" fillId="0" borderId="17" xfId="22" applyFont="1" applyBorder="1" applyAlignment="1">
      <alignment horizontal="right" vertical="center" wrapText="1"/>
      <protection/>
    </xf>
    <xf numFmtId="49" fontId="9" fillId="0" borderId="16" xfId="22" applyNumberFormat="1" applyFont="1" applyBorder="1" applyAlignment="1">
      <alignment horizontal="center" vertical="center"/>
      <protection/>
    </xf>
    <xf numFmtId="0" fontId="8" fillId="0" borderId="31" xfId="22" applyFont="1" applyBorder="1" applyAlignment="1">
      <alignment horizontal="center"/>
      <protection/>
    </xf>
    <xf numFmtId="0" fontId="9" fillId="0" borderId="0" xfId="22" applyFont="1" applyBorder="1" applyAlignment="1">
      <alignment horizontal="center"/>
      <protection/>
    </xf>
    <xf numFmtId="0" fontId="8" fillId="0" borderId="31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/>
      <protection/>
    </xf>
    <xf numFmtId="3" fontId="2" fillId="0" borderId="9" xfId="22" applyNumberFormat="1" applyBorder="1" applyAlignment="1">
      <alignment horizontal="right" vertical="center"/>
      <protection/>
    </xf>
    <xf numFmtId="3" fontId="20" fillId="0" borderId="9" xfId="19" applyNumberFormat="1" applyFont="1" applyFill="1" applyBorder="1" applyAlignment="1">
      <alignment horizontal="center" vertical="center"/>
      <protection/>
    </xf>
    <xf numFmtId="0" fontId="9" fillId="0" borderId="28" xfId="22" applyFont="1" applyBorder="1" applyAlignment="1">
      <alignment horizontal="center" vertical="center"/>
      <protection/>
    </xf>
    <xf numFmtId="0" fontId="11" fillId="0" borderId="31" xfId="22" applyFont="1" applyBorder="1" applyAlignment="1">
      <alignment horizontal="center" vertical="center"/>
      <protection/>
    </xf>
    <xf numFmtId="4" fontId="8" fillId="0" borderId="2" xfId="22" applyNumberFormat="1" applyFont="1" applyBorder="1" applyAlignment="1">
      <alignment vertical="center"/>
      <protection/>
    </xf>
    <xf numFmtId="4" fontId="9" fillId="0" borderId="9" xfId="22" applyNumberFormat="1" applyFont="1" applyBorder="1" applyAlignment="1">
      <alignment vertical="center"/>
      <protection/>
    </xf>
    <xf numFmtId="4" fontId="15" fillId="0" borderId="5" xfId="19" applyNumberFormat="1" applyFont="1" applyFill="1" applyBorder="1" applyAlignment="1">
      <alignment horizontal="center" vertical="center"/>
      <protection/>
    </xf>
    <xf numFmtId="4" fontId="0" fillId="0" borderId="0" xfId="23" applyNumberFormat="1">
      <alignment/>
      <protection/>
    </xf>
    <xf numFmtId="4" fontId="0" fillId="0" borderId="0" xfId="23" applyNumberFormat="1" applyAlignment="1">
      <alignment vertical="center"/>
      <protection/>
    </xf>
    <xf numFmtId="0" fontId="12" fillId="0" borderId="16" xfId="22" applyFont="1" applyBorder="1" applyAlignment="1">
      <alignment horizontal="center" vertical="center"/>
      <protection/>
    </xf>
    <xf numFmtId="0" fontId="9" fillId="0" borderId="32" xfId="22" applyFont="1" applyBorder="1" applyAlignment="1">
      <alignment horizontal="center" vertical="center"/>
      <protection/>
    </xf>
    <xf numFmtId="0" fontId="15" fillId="0" borderId="30" xfId="22" applyFont="1" applyBorder="1" applyAlignment="1">
      <alignment horizontal="right" vertical="center" wrapText="1"/>
      <protection/>
    </xf>
    <xf numFmtId="4" fontId="8" fillId="0" borderId="0" xfId="22" applyNumberFormat="1" applyFont="1">
      <alignment/>
      <protection/>
    </xf>
    <xf numFmtId="49" fontId="0" fillId="0" borderId="13" xfId="22" applyNumberFormat="1" applyFont="1" applyBorder="1" applyAlignment="1">
      <alignment horizontal="center" vertical="center"/>
      <protection/>
    </xf>
    <xf numFmtId="49" fontId="0" fillId="0" borderId="19" xfId="22" applyNumberFormat="1" applyFont="1" applyBorder="1" applyAlignment="1">
      <alignment horizontal="center" vertical="center"/>
      <protection/>
    </xf>
    <xf numFmtId="3" fontId="21" fillId="0" borderId="6" xfId="22" applyNumberFormat="1" applyFont="1" applyBorder="1" applyAlignment="1">
      <alignment horizontal="center" vertical="center"/>
      <protection/>
    </xf>
    <xf numFmtId="0" fontId="15" fillId="0" borderId="22" xfId="22" applyFont="1" applyBorder="1" applyAlignment="1">
      <alignment horizontal="left" vertical="center" wrapText="1"/>
      <protection/>
    </xf>
    <xf numFmtId="3" fontId="21" fillId="0" borderId="27" xfId="22" applyNumberFormat="1" applyFont="1" applyBorder="1" applyAlignment="1">
      <alignment horizontal="center" vertical="center"/>
      <protection/>
    </xf>
    <xf numFmtId="3" fontId="21" fillId="0" borderId="8" xfId="22" applyNumberFormat="1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3" fontId="0" fillId="0" borderId="9" xfId="22" applyNumberFormat="1" applyFont="1" applyBorder="1" applyAlignment="1">
      <alignment vertical="center"/>
      <protection/>
    </xf>
    <xf numFmtId="3" fontId="10" fillId="0" borderId="8" xfId="22" applyNumberFormat="1" applyFont="1" applyBorder="1" applyAlignment="1">
      <alignment horizontal="center" vertical="center"/>
      <protection/>
    </xf>
    <xf numFmtId="0" fontId="15" fillId="0" borderId="33" xfId="22" applyFont="1" applyBorder="1" applyAlignment="1">
      <alignment horizontal="right" vertical="center" wrapText="1"/>
      <protection/>
    </xf>
    <xf numFmtId="3" fontId="20" fillId="0" borderId="1" xfId="19" applyNumberFormat="1" applyFont="1" applyFill="1" applyBorder="1" applyAlignment="1">
      <alignment horizontal="center" vertical="center"/>
      <protection/>
    </xf>
    <xf numFmtId="0" fontId="2" fillId="0" borderId="22" xfId="22" applyBorder="1" applyAlignment="1">
      <alignment horizontal="center" vertical="center"/>
      <protection/>
    </xf>
    <xf numFmtId="49" fontId="2" fillId="0" borderId="22" xfId="22" applyNumberFormat="1" applyBorder="1" applyAlignment="1">
      <alignment horizontal="center" vertical="center"/>
      <protection/>
    </xf>
    <xf numFmtId="0" fontId="15" fillId="0" borderId="25" xfId="22" applyFont="1" applyBorder="1" applyAlignment="1">
      <alignment horizontal="right" vertical="center" wrapText="1"/>
      <protection/>
    </xf>
    <xf numFmtId="49" fontId="12" fillId="0" borderId="13" xfId="22" applyNumberFormat="1" applyFont="1" applyBorder="1" applyAlignment="1">
      <alignment horizontal="center" vertical="center"/>
      <protection/>
    </xf>
    <xf numFmtId="49" fontId="12" fillId="0" borderId="17" xfId="22" applyNumberFormat="1" applyFont="1" applyBorder="1" applyAlignment="1">
      <alignment horizontal="center" vertical="center"/>
      <protection/>
    </xf>
    <xf numFmtId="0" fontId="15" fillId="0" borderId="20" xfId="22" applyFont="1" applyBorder="1" applyAlignment="1">
      <alignment horizontal="right" vertical="center" wrapText="1"/>
      <protection/>
    </xf>
    <xf numFmtId="0" fontId="15" fillId="0" borderId="23" xfId="22" applyFont="1" applyBorder="1" applyAlignment="1">
      <alignment vertical="center" wrapText="1"/>
      <protection/>
    </xf>
    <xf numFmtId="0" fontId="10" fillId="0" borderId="0" xfId="0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 vertical="center" wrapText="1"/>
    </xf>
    <xf numFmtId="0" fontId="15" fillId="0" borderId="0" xfId="22" applyFont="1" applyBorder="1" applyAlignment="1">
      <alignment vertical="center" wrapText="1"/>
      <protection/>
    </xf>
    <xf numFmtId="0" fontId="10" fillId="0" borderId="24" xfId="0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center"/>
    </xf>
    <xf numFmtId="4" fontId="13" fillId="0" borderId="2" xfId="22" applyNumberFormat="1" applyFont="1" applyBorder="1" applyAlignment="1">
      <alignment vertical="center"/>
      <protection/>
    </xf>
    <xf numFmtId="3" fontId="20" fillId="0" borderId="9" xfId="22" applyNumberFormat="1" applyFont="1" applyBorder="1" applyAlignment="1">
      <alignment horizontal="center" vertical="center"/>
      <protection/>
    </xf>
    <xf numFmtId="0" fontId="15" fillId="0" borderId="27" xfId="22" applyFont="1" applyBorder="1" applyAlignment="1">
      <alignment vertical="center" wrapText="1"/>
      <protection/>
    </xf>
    <xf numFmtId="0" fontId="15" fillId="0" borderId="8" xfId="22" applyFont="1" applyBorder="1" applyAlignment="1">
      <alignment vertical="center" wrapText="1"/>
      <protection/>
    </xf>
    <xf numFmtId="3" fontId="20" fillId="0" borderId="27" xfId="22" applyNumberFormat="1" applyFont="1" applyBorder="1" applyAlignment="1">
      <alignment horizontal="center" vertical="center" wrapText="1"/>
      <protection/>
    </xf>
    <xf numFmtId="3" fontId="20" fillId="0" borderId="8" xfId="22" applyNumberFormat="1" applyFont="1" applyBorder="1" applyAlignment="1">
      <alignment horizontal="center" vertical="center" wrapText="1"/>
      <protection/>
    </xf>
    <xf numFmtId="3" fontId="21" fillId="0" borderId="7" xfId="22" applyNumberFormat="1" applyFont="1" applyBorder="1" applyAlignment="1">
      <alignment horizontal="center" vertical="center"/>
      <protection/>
    </xf>
    <xf numFmtId="0" fontId="15" fillId="0" borderId="23" xfId="22" applyFont="1" applyBorder="1" applyAlignment="1">
      <alignment horizontal="right" vertical="center" wrapText="1"/>
      <protection/>
    </xf>
    <xf numFmtId="3" fontId="21" fillId="0" borderId="4" xfId="22" applyNumberFormat="1" applyFont="1" applyBorder="1" applyAlignment="1">
      <alignment horizontal="center" vertical="center"/>
      <protection/>
    </xf>
    <xf numFmtId="49" fontId="9" fillId="0" borderId="33" xfId="22" applyNumberFormat="1" applyFont="1" applyBorder="1" applyAlignment="1">
      <alignment horizontal="center" vertical="center"/>
      <protection/>
    </xf>
    <xf numFmtId="3" fontId="21" fillId="0" borderId="19" xfId="22" applyNumberFormat="1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3" fontId="21" fillId="0" borderId="9" xfId="22" applyNumberFormat="1" applyFont="1" applyBorder="1" applyAlignment="1">
      <alignment horizontal="center" vertical="center"/>
      <protection/>
    </xf>
    <xf numFmtId="49" fontId="2" fillId="0" borderId="26" xfId="22" applyNumberFormat="1" applyBorder="1" applyAlignment="1">
      <alignment horizontal="center" vertical="center"/>
      <protection/>
    </xf>
    <xf numFmtId="0" fontId="20" fillId="0" borderId="10" xfId="22" applyFont="1" applyBorder="1" applyAlignment="1">
      <alignment horizontal="center" vertical="center" wrapText="1"/>
      <protection/>
    </xf>
    <xf numFmtId="3" fontId="20" fillId="0" borderId="34" xfId="22" applyNumberFormat="1" applyFont="1" applyBorder="1" applyAlignment="1">
      <alignment horizontal="center" vertical="center" wrapText="1"/>
      <protection/>
    </xf>
    <xf numFmtId="0" fontId="15" fillId="0" borderId="33" xfId="19" applyFont="1" applyBorder="1" applyAlignment="1">
      <alignment horizontal="right" vertical="center" wrapText="1"/>
      <protection/>
    </xf>
    <xf numFmtId="0" fontId="15" fillId="0" borderId="25" xfId="19" applyFont="1" applyBorder="1" applyAlignment="1">
      <alignment horizontal="right" vertical="center" wrapText="1"/>
      <protection/>
    </xf>
    <xf numFmtId="0" fontId="15" fillId="0" borderId="22" xfId="19" applyFont="1" applyBorder="1" applyAlignment="1">
      <alignment horizontal="right" vertical="center" wrapText="1"/>
      <protection/>
    </xf>
    <xf numFmtId="3" fontId="20" fillId="0" borderId="5" xfId="19" applyNumberFormat="1" applyFont="1" applyBorder="1" applyAlignment="1">
      <alignment horizontal="center"/>
      <protection/>
    </xf>
    <xf numFmtId="0" fontId="5" fillId="0" borderId="7" xfId="19" applyFont="1" applyBorder="1" applyAlignment="1">
      <alignment horizontal="center" vertical="center" wrapText="1"/>
      <protection/>
    </xf>
    <xf numFmtId="3" fontId="21" fillId="0" borderId="16" xfId="22" applyNumberFormat="1" applyFont="1" applyBorder="1" applyAlignment="1">
      <alignment horizontal="center" vertical="center"/>
      <protection/>
    </xf>
    <xf numFmtId="49" fontId="9" fillId="0" borderId="14" xfId="22" applyNumberFormat="1" applyFont="1" applyBorder="1" applyAlignment="1">
      <alignment horizontal="center" vertical="center"/>
      <protection/>
    </xf>
    <xf numFmtId="0" fontId="15" fillId="0" borderId="16" xfId="22" applyFont="1" applyBorder="1" applyAlignment="1">
      <alignment horizontal="left" vertical="center" wrapText="1"/>
      <protection/>
    </xf>
    <xf numFmtId="0" fontId="15" fillId="0" borderId="35" xfId="22" applyFont="1" applyBorder="1" applyAlignment="1">
      <alignment horizontal="right" vertical="top" wrapText="1"/>
      <protection/>
    </xf>
    <xf numFmtId="3" fontId="20" fillId="0" borderId="30" xfId="22" applyNumberFormat="1" applyFont="1" applyBorder="1" applyAlignment="1">
      <alignment horizontal="center" vertical="center" wrapText="1"/>
      <protection/>
    </xf>
    <xf numFmtId="0" fontId="15" fillId="0" borderId="20" xfId="22" applyFont="1" applyBorder="1" applyAlignment="1">
      <alignment horizontal="left" vertical="center" wrapText="1"/>
      <protection/>
    </xf>
    <xf numFmtId="3" fontId="20" fillId="0" borderId="20" xfId="19" applyNumberFormat="1" applyFont="1" applyFill="1" applyBorder="1" applyAlignment="1">
      <alignment horizontal="center" vertical="center"/>
      <protection/>
    </xf>
    <xf numFmtId="3" fontId="20" fillId="0" borderId="9" xfId="22" applyNumberFormat="1" applyFont="1" applyBorder="1" applyAlignment="1">
      <alignment horizontal="center" vertical="center" wrapText="1"/>
      <protection/>
    </xf>
    <xf numFmtId="3" fontId="21" fillId="0" borderId="30" xfId="22" applyNumberFormat="1" applyFont="1" applyBorder="1" applyAlignment="1">
      <alignment horizontal="center" vertical="center"/>
      <protection/>
    </xf>
    <xf numFmtId="3" fontId="20" fillId="0" borderId="6" xfId="22" applyNumberFormat="1" applyFont="1" applyBorder="1" applyAlignment="1">
      <alignment horizontal="center" vertical="center" wrapText="1"/>
      <protection/>
    </xf>
    <xf numFmtId="3" fontId="20" fillId="0" borderId="19" xfId="22" applyNumberFormat="1" applyFont="1" applyBorder="1" applyAlignment="1">
      <alignment horizontal="center" vertical="center" wrapText="1"/>
      <protection/>
    </xf>
    <xf numFmtId="3" fontId="20" fillId="0" borderId="20" xfId="22" applyNumberFormat="1" applyFont="1" applyBorder="1" applyAlignment="1">
      <alignment horizontal="center" vertical="center" wrapText="1"/>
      <protection/>
    </xf>
    <xf numFmtId="0" fontId="4" fillId="0" borderId="0" xfId="24" applyFont="1" applyAlignment="1">
      <alignment vertical="center" wrapText="1"/>
      <protection/>
    </xf>
    <xf numFmtId="0" fontId="24" fillId="0" borderId="0" xfId="24" applyFont="1">
      <alignment/>
      <protection/>
    </xf>
    <xf numFmtId="0" fontId="25" fillId="0" borderId="0" xfId="24" applyFont="1">
      <alignment/>
      <protection/>
    </xf>
    <xf numFmtId="3" fontId="25" fillId="0" borderId="0" xfId="24" applyNumberFormat="1" applyFont="1">
      <alignment/>
      <protection/>
    </xf>
    <xf numFmtId="0" fontId="22" fillId="0" borderId="0" xfId="24" applyFont="1" applyAlignment="1">
      <alignment horizontal="right" vertical="center"/>
      <protection/>
    </xf>
    <xf numFmtId="0" fontId="26" fillId="0" borderId="0" xfId="24" applyFont="1" applyAlignment="1">
      <alignment textRotation="180"/>
      <protection/>
    </xf>
    <xf numFmtId="0" fontId="26" fillId="2" borderId="36" xfId="24" applyFont="1" applyFill="1" applyBorder="1" applyAlignment="1">
      <alignment horizontal="center" vertical="center" wrapText="1"/>
      <protection/>
    </xf>
    <xf numFmtId="0" fontId="25" fillId="0" borderId="0" xfId="24" applyFont="1" applyAlignment="1">
      <alignment vertical="center" wrapText="1"/>
      <protection/>
    </xf>
    <xf numFmtId="0" fontId="26" fillId="2" borderId="28" xfId="24" applyFont="1" applyFill="1" applyBorder="1" applyAlignment="1">
      <alignment horizontal="center" vertical="center" wrapText="1"/>
      <protection/>
    </xf>
    <xf numFmtId="0" fontId="6" fillId="2" borderId="11" xfId="24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center" vertical="center" wrapText="1"/>
      <protection/>
    </xf>
    <xf numFmtId="0" fontId="27" fillId="0" borderId="37" xfId="24" applyFont="1" applyFill="1" applyBorder="1" applyAlignment="1">
      <alignment horizontal="center" vertical="center" wrapText="1"/>
      <protection/>
    </xf>
    <xf numFmtId="0" fontId="27" fillId="0" borderId="11" xfId="24" applyFont="1" applyFill="1" applyBorder="1" applyAlignment="1">
      <alignment horizontal="center" vertical="center" wrapText="1"/>
      <protection/>
    </xf>
    <xf numFmtId="3" fontId="22" fillId="0" borderId="11" xfId="24" applyNumberFormat="1" applyFont="1" applyFill="1" applyBorder="1" applyAlignment="1">
      <alignment horizontal="center" vertical="center" wrapText="1"/>
      <protection/>
    </xf>
    <xf numFmtId="0" fontId="22" fillId="0" borderId="11" xfId="24" applyFont="1" applyFill="1" applyBorder="1" applyAlignment="1">
      <alignment horizontal="center" vertical="center" wrapText="1"/>
      <protection/>
    </xf>
    <xf numFmtId="0" fontId="22" fillId="0" borderId="38" xfId="24" applyFont="1" applyFill="1" applyBorder="1" applyAlignment="1">
      <alignment horizontal="center" vertical="center" wrapText="1"/>
      <protection/>
    </xf>
    <xf numFmtId="0" fontId="27" fillId="0" borderId="0" xfId="24" applyFont="1" applyFill="1" applyAlignment="1">
      <alignment horizontal="center" textRotation="180"/>
      <protection/>
    </xf>
    <xf numFmtId="0" fontId="27" fillId="0" borderId="0" xfId="24" applyFont="1" applyFill="1" applyAlignment="1">
      <alignment horizontal="center" vertical="center" wrapText="1"/>
      <protection/>
    </xf>
    <xf numFmtId="3" fontId="26" fillId="0" borderId="2" xfId="24" applyNumberFormat="1" applyFont="1" applyFill="1" applyBorder="1" applyAlignment="1">
      <alignment vertical="center" wrapText="1"/>
      <protection/>
    </xf>
    <xf numFmtId="3" fontId="26" fillId="0" borderId="39" xfId="24" applyNumberFormat="1" applyFont="1" applyFill="1" applyBorder="1" applyAlignment="1">
      <alignment vertical="center" wrapText="1"/>
      <protection/>
    </xf>
    <xf numFmtId="3" fontId="2" fillId="0" borderId="18" xfId="24" applyNumberFormat="1" applyFont="1" applyFill="1" applyBorder="1" applyAlignment="1">
      <alignment vertical="center" wrapText="1"/>
      <protection/>
    </xf>
    <xf numFmtId="0" fontId="26" fillId="0" borderId="0" xfId="24" applyFont="1" applyFill="1" applyAlignment="1">
      <alignment textRotation="180"/>
      <protection/>
    </xf>
    <xf numFmtId="0" fontId="25" fillId="0" borderId="0" xfId="24" applyFont="1" applyFill="1" applyAlignment="1">
      <alignment vertical="center" wrapText="1"/>
      <protection/>
    </xf>
    <xf numFmtId="3" fontId="5" fillId="0" borderId="40" xfId="24" applyNumberFormat="1" applyFont="1" applyFill="1" applyBorder="1" applyAlignment="1">
      <alignment vertical="center" wrapText="1"/>
      <protection/>
    </xf>
    <xf numFmtId="3" fontId="5" fillId="0" borderId="41" xfId="24" applyNumberFormat="1" applyFont="1" applyFill="1" applyBorder="1" applyAlignment="1">
      <alignment vertical="center" wrapText="1"/>
      <protection/>
    </xf>
    <xf numFmtId="3" fontId="2" fillId="0" borderId="42" xfId="24" applyNumberFormat="1" applyFont="1" applyFill="1" applyBorder="1" applyAlignment="1">
      <alignment vertical="center" wrapText="1"/>
      <protection/>
    </xf>
    <xf numFmtId="0" fontId="2" fillId="0" borderId="43" xfId="24" applyFont="1" applyFill="1" applyBorder="1" applyAlignment="1">
      <alignment horizontal="center" vertical="center" wrapText="1"/>
      <protection/>
    </xf>
    <xf numFmtId="0" fontId="2" fillId="0" borderId="7" xfId="24" applyFont="1" applyFill="1" applyBorder="1" applyAlignment="1">
      <alignment vertical="center" wrapText="1"/>
      <protection/>
    </xf>
    <xf numFmtId="0" fontId="2" fillId="0" borderId="7" xfId="24" applyNumberFormat="1" applyFont="1" applyFill="1" applyBorder="1" applyAlignment="1">
      <alignment horizontal="center" vertical="center" wrapText="1"/>
      <protection/>
    </xf>
    <xf numFmtId="3" fontId="25" fillId="0" borderId="7" xfId="24" applyNumberFormat="1" applyFont="1" applyFill="1" applyBorder="1" applyAlignment="1">
      <alignment vertical="center" wrapText="1"/>
      <protection/>
    </xf>
    <xf numFmtId="3" fontId="27" fillId="0" borderId="21" xfId="24" applyNumberFormat="1" applyFont="1" applyFill="1" applyBorder="1" applyAlignment="1">
      <alignment vertical="center" wrapText="1"/>
      <protection/>
    </xf>
    <xf numFmtId="0" fontId="2" fillId="0" borderId="44" xfId="24" applyFont="1" applyFill="1" applyBorder="1" applyAlignment="1">
      <alignment horizontal="center" vertical="center" wrapText="1"/>
      <protection/>
    </xf>
    <xf numFmtId="3" fontId="25" fillId="0" borderId="7" xfId="24" applyNumberFormat="1" applyFont="1" applyFill="1" applyBorder="1" applyAlignment="1">
      <alignment horizontal="right" vertical="center" wrapText="1"/>
      <protection/>
    </xf>
    <xf numFmtId="3" fontId="28" fillId="0" borderId="7" xfId="24" applyNumberFormat="1" applyFont="1" applyFill="1" applyBorder="1" applyAlignment="1">
      <alignment horizontal="center" vertical="center" wrapText="1"/>
      <protection/>
    </xf>
    <xf numFmtId="0" fontId="2" fillId="0" borderId="9" xfId="24" applyNumberFormat="1" applyFont="1" applyFill="1" applyBorder="1" applyAlignment="1">
      <alignment horizontal="center" vertical="center" wrapText="1"/>
      <protection/>
    </xf>
    <xf numFmtId="3" fontId="23" fillId="0" borderId="9" xfId="24" applyNumberFormat="1" applyFont="1" applyFill="1" applyBorder="1" applyAlignment="1">
      <alignment vertical="center" wrapText="1"/>
      <protection/>
    </xf>
    <xf numFmtId="3" fontId="29" fillId="0" borderId="7" xfId="24" applyNumberFormat="1" applyFont="1" applyFill="1" applyBorder="1" applyAlignment="1">
      <alignment vertical="center" wrapText="1"/>
      <protection/>
    </xf>
    <xf numFmtId="3" fontId="2" fillId="0" borderId="45" xfId="24" applyNumberFormat="1" applyFont="1" applyFill="1" applyBorder="1" applyAlignment="1">
      <alignment horizontal="center" vertical="center" wrapText="1"/>
      <protection/>
    </xf>
    <xf numFmtId="3" fontId="30" fillId="0" borderId="7" xfId="24" applyNumberFormat="1" applyFont="1" applyFill="1" applyBorder="1" applyAlignment="1">
      <alignment vertical="center" wrapText="1"/>
      <protection/>
    </xf>
    <xf numFmtId="0" fontId="2" fillId="0" borderId="9" xfId="24" applyFont="1" applyFill="1" applyBorder="1" applyAlignment="1">
      <alignment horizontal="left" vertical="center" wrapText="1"/>
      <protection/>
    </xf>
    <xf numFmtId="0" fontId="2" fillId="0" borderId="20" xfId="24" applyNumberFormat="1" applyFont="1" applyFill="1" applyBorder="1" applyAlignment="1">
      <alignment horizontal="center" vertical="center" wrapText="1"/>
      <protection/>
    </xf>
    <xf numFmtId="3" fontId="25" fillId="0" borderId="9" xfId="24" applyNumberFormat="1" applyFont="1" applyFill="1" applyBorder="1" applyAlignment="1">
      <alignment vertical="center" wrapText="1"/>
      <protection/>
    </xf>
    <xf numFmtId="3" fontId="25" fillId="0" borderId="21" xfId="24" applyNumberFormat="1" applyFont="1" applyFill="1" applyBorder="1" applyAlignment="1">
      <alignment vertical="center" wrapText="1"/>
      <protection/>
    </xf>
    <xf numFmtId="0" fontId="2" fillId="0" borderId="46" xfId="24" applyFont="1" applyFill="1" applyBorder="1" applyAlignment="1">
      <alignment horizontal="center" vertical="center" wrapText="1"/>
      <protection/>
    </xf>
    <xf numFmtId="0" fontId="2" fillId="0" borderId="47" xfId="24" applyFont="1" applyFill="1" applyBorder="1" applyAlignment="1">
      <alignment vertical="center" wrapText="1"/>
      <protection/>
    </xf>
    <xf numFmtId="1" fontId="2" fillId="0" borderId="48" xfId="24" applyNumberFormat="1" applyFont="1" applyFill="1" applyBorder="1" applyAlignment="1">
      <alignment horizontal="center" vertical="center" wrapText="1"/>
      <protection/>
    </xf>
    <xf numFmtId="3" fontId="25" fillId="0" borderId="47" xfId="24" applyNumberFormat="1" applyFont="1" applyFill="1" applyBorder="1" applyAlignment="1">
      <alignment vertical="center" wrapText="1"/>
      <protection/>
    </xf>
    <xf numFmtId="3" fontId="25" fillId="0" borderId="49" xfId="24" applyNumberFormat="1" applyFont="1" applyFill="1" applyBorder="1" applyAlignment="1">
      <alignment vertical="center" wrapText="1"/>
      <protection/>
    </xf>
    <xf numFmtId="3" fontId="2" fillId="0" borderId="50" xfId="24" applyNumberFormat="1" applyFont="1" applyFill="1" applyBorder="1" applyAlignment="1">
      <alignment vertical="center" wrapText="1"/>
      <protection/>
    </xf>
    <xf numFmtId="0" fontId="25" fillId="0" borderId="0" xfId="24" applyFont="1" applyBorder="1">
      <alignment/>
      <protection/>
    </xf>
    <xf numFmtId="3" fontId="25" fillId="0" borderId="0" xfId="24" applyNumberFormat="1" applyFont="1" applyBorder="1">
      <alignment/>
      <protection/>
    </xf>
    <xf numFmtId="3" fontId="2" fillId="0" borderId="0" xfId="24" applyNumberFormat="1" applyFont="1" applyFill="1" applyBorder="1" applyAlignment="1">
      <alignment horizontal="center" vertical="center" wrapText="1"/>
      <protection/>
    </xf>
    <xf numFmtId="0" fontId="26" fillId="0" borderId="0" xfId="24" applyFont="1" applyBorder="1" applyAlignment="1">
      <alignment textRotation="180"/>
      <protection/>
    </xf>
    <xf numFmtId="0" fontId="6" fillId="2" borderId="10" xfId="24" applyFont="1" applyFill="1" applyBorder="1" applyAlignment="1">
      <alignment horizontal="center" vertical="center" wrapText="1"/>
      <protection/>
    </xf>
    <xf numFmtId="0" fontId="27" fillId="0" borderId="43" xfId="24" applyFont="1" applyFill="1" applyBorder="1" applyAlignment="1">
      <alignment horizontal="center" vertical="center" wrapText="1"/>
      <protection/>
    </xf>
    <xf numFmtId="0" fontId="27" fillId="0" borderId="9" xfId="24" applyFont="1" applyFill="1" applyBorder="1" applyAlignment="1">
      <alignment horizontal="center" vertical="center" wrapText="1"/>
      <protection/>
    </xf>
    <xf numFmtId="3" fontId="22" fillId="0" borderId="9" xfId="24" applyNumberFormat="1" applyFont="1" applyFill="1" applyBorder="1" applyAlignment="1">
      <alignment horizontal="center" vertical="center" wrapText="1"/>
      <protection/>
    </xf>
    <xf numFmtId="0" fontId="22" fillId="0" borderId="9" xfId="24" applyFont="1" applyFill="1" applyBorder="1" applyAlignment="1">
      <alignment horizontal="center" vertical="center" wrapText="1"/>
      <protection/>
    </xf>
    <xf numFmtId="3" fontId="26" fillId="0" borderId="2" xfId="21" applyNumberFormat="1" applyFont="1" applyFill="1" applyBorder="1" applyAlignment="1">
      <alignment vertical="center" wrapText="1"/>
      <protection/>
    </xf>
    <xf numFmtId="0" fontId="2" fillId="0" borderId="18" xfId="24" applyFont="1" applyFill="1" applyBorder="1" applyAlignment="1">
      <alignment horizontal="center" vertical="center" wrapText="1"/>
      <protection/>
    </xf>
    <xf numFmtId="0" fontId="26" fillId="0" borderId="0" xfId="21" applyFont="1" applyFill="1" applyAlignment="1">
      <alignment textRotation="180"/>
      <protection/>
    </xf>
    <xf numFmtId="0" fontId="25" fillId="0" borderId="0" xfId="21" applyFont="1" applyFill="1" applyAlignment="1">
      <alignment vertical="center" wrapText="1"/>
      <protection/>
    </xf>
    <xf numFmtId="3" fontId="5" fillId="0" borderId="51" xfId="21" applyNumberFormat="1" applyFont="1" applyFill="1" applyBorder="1" applyAlignment="1">
      <alignment vertical="center" wrapText="1"/>
      <protection/>
    </xf>
    <xf numFmtId="0" fontId="2" fillId="0" borderId="52" xfId="24" applyFont="1" applyFill="1" applyBorder="1" applyAlignment="1">
      <alignment vertical="center" wrapText="1"/>
      <protection/>
    </xf>
    <xf numFmtId="0" fontId="2" fillId="0" borderId="53" xfId="24" applyFont="1" applyFill="1" applyBorder="1" applyAlignment="1">
      <alignment horizontal="center" vertical="center" wrapText="1"/>
      <protection/>
    </xf>
    <xf numFmtId="0" fontId="2" fillId="0" borderId="54" xfId="24" applyFont="1" applyFill="1" applyBorder="1" applyAlignment="1">
      <alignment vertical="center" wrapText="1"/>
      <protection/>
    </xf>
    <xf numFmtId="1" fontId="2" fillId="0" borderId="54" xfId="24" applyNumberFormat="1" applyFont="1" applyFill="1" applyBorder="1" applyAlignment="1">
      <alignment horizontal="center" vertical="center" wrapText="1"/>
      <protection/>
    </xf>
    <xf numFmtId="3" fontId="25" fillId="0" borderId="54" xfId="24" applyNumberFormat="1" applyFont="1" applyFill="1" applyBorder="1" applyAlignment="1">
      <alignment vertical="center" wrapText="1"/>
      <protection/>
    </xf>
    <xf numFmtId="3" fontId="27" fillId="0" borderId="54" xfId="24" applyNumberFormat="1" applyFont="1" applyFill="1" applyBorder="1" applyAlignment="1">
      <alignment vertical="center" wrapText="1"/>
      <protection/>
    </xf>
    <xf numFmtId="0" fontId="2" fillId="0" borderId="9" xfId="24" applyFont="1" applyFill="1" applyBorder="1" applyAlignment="1">
      <alignment vertical="center" wrapText="1"/>
      <protection/>
    </xf>
    <xf numFmtId="1" fontId="2" fillId="0" borderId="9" xfId="24" applyNumberFormat="1" applyFont="1" applyFill="1" applyBorder="1" applyAlignment="1">
      <alignment horizontal="center" vertical="center" wrapText="1"/>
      <protection/>
    </xf>
    <xf numFmtId="3" fontId="27" fillId="0" borderId="9" xfId="24" applyNumberFormat="1" applyFont="1" applyFill="1" applyBorder="1" applyAlignment="1">
      <alignment vertical="center" wrapText="1"/>
      <protection/>
    </xf>
    <xf numFmtId="1" fontId="2" fillId="0" borderId="7" xfId="24" applyNumberFormat="1" applyFont="1" applyFill="1" applyBorder="1" applyAlignment="1">
      <alignment horizontal="center" vertical="center" wrapText="1"/>
      <protection/>
    </xf>
    <xf numFmtId="3" fontId="27" fillId="0" borderId="7" xfId="24" applyNumberFormat="1" applyFont="1" applyFill="1" applyBorder="1" applyAlignment="1">
      <alignment vertical="center" wrapText="1"/>
      <protection/>
    </xf>
    <xf numFmtId="0" fontId="2" fillId="0" borderId="55" xfId="24" applyFont="1" applyFill="1" applyBorder="1" applyAlignment="1">
      <alignment horizontal="center" vertical="center" wrapText="1"/>
      <protection/>
    </xf>
    <xf numFmtId="0" fontId="2" fillId="0" borderId="10" xfId="24" applyFont="1" applyFill="1" applyBorder="1" applyAlignment="1">
      <alignment vertical="center" wrapText="1"/>
      <protection/>
    </xf>
    <xf numFmtId="1" fontId="2" fillId="0" borderId="10" xfId="24" applyNumberFormat="1" applyFont="1" applyFill="1" applyBorder="1" applyAlignment="1">
      <alignment vertical="center" wrapText="1"/>
      <protection/>
    </xf>
    <xf numFmtId="3" fontId="25" fillId="0" borderId="10" xfId="24" applyNumberFormat="1" applyFont="1" applyFill="1" applyBorder="1" applyAlignment="1">
      <alignment vertical="center" wrapText="1"/>
      <protection/>
    </xf>
    <xf numFmtId="3" fontId="25" fillId="0" borderId="56" xfId="24" applyNumberFormat="1" applyFont="1" applyFill="1" applyBorder="1" applyAlignment="1">
      <alignment vertical="center" wrapText="1"/>
      <protection/>
    </xf>
    <xf numFmtId="3" fontId="27" fillId="0" borderId="56" xfId="24" applyNumberFormat="1" applyFont="1" applyFill="1" applyBorder="1" applyAlignment="1">
      <alignment vertical="center" wrapText="1"/>
      <protection/>
    </xf>
    <xf numFmtId="0" fontId="2" fillId="0" borderId="18" xfId="24" applyFont="1" applyFill="1" applyBorder="1" applyAlignment="1">
      <alignment vertical="center" wrapText="1"/>
      <protection/>
    </xf>
    <xf numFmtId="3" fontId="5" fillId="0" borderId="57" xfId="24" applyNumberFormat="1" applyFont="1" applyFill="1" applyBorder="1" applyAlignment="1">
      <alignment vertical="center" wrapText="1"/>
      <protection/>
    </xf>
    <xf numFmtId="0" fontId="25" fillId="0" borderId="55" xfId="24" applyFont="1" applyFill="1" applyBorder="1" applyAlignment="1">
      <alignment horizontal="center" vertical="center" wrapText="1"/>
      <protection/>
    </xf>
    <xf numFmtId="1" fontId="2" fillId="0" borderId="20" xfId="24" applyNumberFormat="1" applyFont="1" applyFill="1" applyBorder="1" applyAlignment="1">
      <alignment horizontal="center" vertical="center" wrapText="1"/>
      <protection/>
    </xf>
    <xf numFmtId="3" fontId="27" fillId="0" borderId="9" xfId="24" applyNumberFormat="1" applyFont="1" applyFill="1" applyBorder="1" applyAlignment="1">
      <alignment horizontal="left" vertical="center" wrapText="1"/>
      <protection/>
    </xf>
    <xf numFmtId="0" fontId="26" fillId="0" borderId="58" xfId="24" applyFont="1" applyFill="1" applyBorder="1" applyAlignment="1">
      <alignment vertical="center" wrapText="1"/>
      <protection/>
    </xf>
    <xf numFmtId="3" fontId="26" fillId="0" borderId="59" xfId="24" applyNumberFormat="1" applyFont="1" applyFill="1" applyBorder="1" applyAlignment="1">
      <alignment vertical="center" wrapText="1"/>
      <protection/>
    </xf>
    <xf numFmtId="3" fontId="26" fillId="0" borderId="18" xfId="24" applyNumberFormat="1" applyFont="1" applyFill="1" applyBorder="1" applyAlignment="1">
      <alignment vertical="center" wrapText="1"/>
      <protection/>
    </xf>
    <xf numFmtId="0" fontId="20" fillId="0" borderId="0" xfId="24" applyFont="1" applyAlignment="1">
      <alignment vertical="top"/>
      <protection/>
    </xf>
    <xf numFmtId="0" fontId="26" fillId="0" borderId="0" xfId="24" applyFont="1" applyAlignment="1">
      <alignment vertical="center" wrapText="1"/>
      <protection/>
    </xf>
    <xf numFmtId="3" fontId="26" fillId="0" borderId="0" xfId="24" applyNumberFormat="1" applyFont="1" applyBorder="1" applyAlignment="1">
      <alignment vertical="center" wrapText="1"/>
      <protection/>
    </xf>
    <xf numFmtId="0" fontId="32" fillId="0" borderId="0" xfId="24" applyFont="1">
      <alignment/>
      <protection/>
    </xf>
    <xf numFmtId="3" fontId="32" fillId="0" borderId="0" xfId="24" applyNumberFormat="1" applyFont="1">
      <alignment/>
      <protection/>
    </xf>
    <xf numFmtId="0" fontId="32" fillId="0" borderId="0" xfId="24" applyFont="1" applyAlignment="1">
      <alignment horizontal="right"/>
      <protection/>
    </xf>
    <xf numFmtId="0" fontId="33" fillId="0" borderId="0" xfId="24" applyFont="1">
      <alignment/>
      <protection/>
    </xf>
    <xf numFmtId="3" fontId="17" fillId="0" borderId="0" xfId="24" applyNumberFormat="1" applyFont="1">
      <alignment/>
      <protection/>
    </xf>
    <xf numFmtId="3" fontId="2" fillId="0" borderId="45" xfId="24" applyNumberFormat="1" applyFont="1" applyFill="1" applyBorder="1" applyAlignment="1">
      <alignment vertical="center" wrapText="1"/>
      <protection/>
    </xf>
    <xf numFmtId="3" fontId="2" fillId="0" borderId="60" xfId="24" applyNumberFormat="1" applyFont="1" applyFill="1" applyBorder="1" applyAlignment="1">
      <alignment horizontal="center" vertical="center" wrapText="1"/>
      <protection/>
    </xf>
    <xf numFmtId="3" fontId="34" fillId="0" borderId="6" xfId="22" applyNumberFormat="1" applyFont="1" applyBorder="1" applyAlignment="1">
      <alignment horizontal="center" vertical="center"/>
      <protection/>
    </xf>
    <xf numFmtId="49" fontId="2" fillId="0" borderId="33" xfId="22" applyNumberFormat="1" applyBorder="1" applyAlignment="1">
      <alignment horizontal="center" vertical="center"/>
      <protection/>
    </xf>
    <xf numFmtId="49" fontId="2" fillId="0" borderId="61" xfId="22" applyNumberFormat="1" applyBorder="1" applyAlignment="1">
      <alignment horizontal="center" vertical="center"/>
      <protection/>
    </xf>
    <xf numFmtId="0" fontId="2" fillId="0" borderId="23" xfId="22" applyBorder="1" applyAlignment="1">
      <alignment horizontal="center" vertical="center"/>
      <protection/>
    </xf>
    <xf numFmtId="3" fontId="2" fillId="0" borderId="15" xfId="22" applyNumberFormat="1" applyBorder="1" applyAlignment="1">
      <alignment vertical="center"/>
      <protection/>
    </xf>
    <xf numFmtId="4" fontId="9" fillId="0" borderId="0" xfId="22" applyNumberFormat="1" applyFont="1">
      <alignment/>
      <protection/>
    </xf>
    <xf numFmtId="0" fontId="15" fillId="0" borderId="26" xfId="22" applyFont="1" applyBorder="1" applyAlignment="1">
      <alignment vertical="center" wrapText="1"/>
      <protection/>
    </xf>
    <xf numFmtId="3" fontId="20" fillId="0" borderId="27" xfId="22" applyNumberFormat="1" applyFont="1" applyBorder="1" applyAlignment="1">
      <alignment horizontal="center" vertical="center"/>
      <protection/>
    </xf>
    <xf numFmtId="3" fontId="15" fillId="0" borderId="27" xfId="22" applyNumberFormat="1" applyFont="1" applyBorder="1" applyAlignment="1">
      <alignment vertical="center"/>
      <protection/>
    </xf>
    <xf numFmtId="3" fontId="15" fillId="0" borderId="19" xfId="22" applyNumberFormat="1" applyFont="1" applyBorder="1" applyAlignment="1">
      <alignment vertical="center"/>
      <protection/>
    </xf>
    <xf numFmtId="3" fontId="20" fillId="0" borderId="6" xfId="22" applyNumberFormat="1" applyFont="1" applyBorder="1" applyAlignment="1">
      <alignment horizontal="center" vertical="center"/>
      <protection/>
    </xf>
    <xf numFmtId="0" fontId="15" fillId="0" borderId="61" xfId="22" applyFont="1" applyBorder="1" applyAlignment="1">
      <alignment vertical="center" wrapText="1"/>
      <protection/>
    </xf>
    <xf numFmtId="0" fontId="10" fillId="0" borderId="33" xfId="0" applyFont="1" applyBorder="1" applyAlignment="1">
      <alignment vertical="center" wrapText="1"/>
    </xf>
    <xf numFmtId="3" fontId="21" fillId="0" borderId="13" xfId="0" applyNumberFormat="1" applyFont="1" applyBorder="1" applyAlignment="1">
      <alignment horizontal="center" vertical="center"/>
    </xf>
    <xf numFmtId="3" fontId="2" fillId="0" borderId="62" xfId="24" applyNumberFormat="1" applyFont="1" applyFill="1" applyBorder="1" applyAlignment="1">
      <alignment horizontal="center" vertical="center" wrapText="1"/>
      <protection/>
    </xf>
    <xf numFmtId="3" fontId="9" fillId="0" borderId="20" xfId="22" applyNumberFormat="1" applyFont="1" applyBorder="1" applyAlignment="1">
      <alignment horizontal="center" vertical="center"/>
      <protection/>
    </xf>
    <xf numFmtId="3" fontId="9" fillId="0" borderId="0" xfId="22" applyNumberFormat="1" applyFont="1" applyBorder="1" applyAlignment="1">
      <alignment horizontal="center" vertical="center"/>
      <protection/>
    </xf>
    <xf numFmtId="3" fontId="2" fillId="0" borderId="13" xfId="22" applyNumberFormat="1" applyBorder="1" applyAlignment="1">
      <alignment horizontal="center" vertical="center"/>
      <protection/>
    </xf>
    <xf numFmtId="3" fontId="2" fillId="0" borderId="1" xfId="22" applyNumberFormat="1" applyBorder="1" applyAlignment="1">
      <alignment vertical="center" wrapText="1"/>
      <protection/>
    </xf>
    <xf numFmtId="3" fontId="2" fillId="0" borderId="15" xfId="22" applyNumberFormat="1" applyBorder="1" applyAlignment="1">
      <alignment horizontal="center" vertical="center"/>
      <protection/>
    </xf>
    <xf numFmtId="3" fontId="2" fillId="0" borderId="4" xfId="22" applyNumberFormat="1" applyBorder="1" applyAlignment="1">
      <alignment vertical="center" wrapText="1"/>
      <protection/>
    </xf>
    <xf numFmtId="3" fontId="10" fillId="0" borderId="0" xfId="22" applyNumberFormat="1" applyFont="1" applyBorder="1" applyAlignment="1">
      <alignment horizontal="center" vertical="center"/>
      <protection/>
    </xf>
    <xf numFmtId="3" fontId="2" fillId="0" borderId="19" xfId="22" applyNumberFormat="1" applyBorder="1" applyAlignment="1">
      <alignment horizontal="center" vertical="center"/>
      <protection/>
    </xf>
    <xf numFmtId="3" fontId="2" fillId="0" borderId="14" xfId="22" applyNumberFormat="1" applyBorder="1" applyAlignment="1">
      <alignment horizontal="center" vertical="center"/>
      <protection/>
    </xf>
    <xf numFmtId="3" fontId="2" fillId="0" borderId="7" xfId="22" applyNumberFormat="1" applyFont="1" applyBorder="1" applyAlignment="1">
      <alignment vertical="center" wrapText="1"/>
      <protection/>
    </xf>
    <xf numFmtId="3" fontId="15" fillId="0" borderId="30" xfId="22" applyNumberFormat="1" applyFont="1" applyBorder="1" applyAlignment="1">
      <alignment horizontal="right" vertical="center" wrapText="1"/>
      <protection/>
    </xf>
    <xf numFmtId="3" fontId="9" fillId="0" borderId="16" xfId="22" applyNumberFormat="1" applyFont="1" applyBorder="1" applyAlignment="1">
      <alignment horizontal="center" vertical="center"/>
      <protection/>
    </xf>
    <xf numFmtId="3" fontId="9" fillId="0" borderId="7" xfId="22" applyNumberFormat="1" applyFont="1" applyBorder="1" applyAlignment="1">
      <alignment horizontal="center" vertical="center"/>
      <protection/>
    </xf>
    <xf numFmtId="3" fontId="9" fillId="0" borderId="22" xfId="22" applyNumberFormat="1" applyFont="1" applyBorder="1" applyAlignment="1">
      <alignment horizontal="center" vertical="center"/>
      <protection/>
    </xf>
    <xf numFmtId="3" fontId="15" fillId="0" borderId="13" xfId="22" applyNumberFormat="1" applyFont="1" applyBorder="1" applyAlignment="1">
      <alignment horizontal="right" vertical="center" wrapText="1"/>
      <protection/>
    </xf>
    <xf numFmtId="3" fontId="12" fillId="0" borderId="0" xfId="22" applyNumberFormat="1" applyFont="1" applyBorder="1" applyAlignment="1">
      <alignment horizontal="center" vertical="center"/>
      <protection/>
    </xf>
    <xf numFmtId="3" fontId="2" fillId="0" borderId="29" xfId="22" applyNumberFormat="1" applyBorder="1" applyAlignment="1">
      <alignment horizontal="center" vertical="center"/>
      <protection/>
    </xf>
    <xf numFmtId="3" fontId="20" fillId="0" borderId="19" xfId="22" applyNumberFormat="1" applyFont="1" applyBorder="1" applyAlignment="1">
      <alignment horizontal="right" vertical="center" wrapText="1"/>
      <protection/>
    </xf>
    <xf numFmtId="1" fontId="9" fillId="0" borderId="9" xfId="22" applyNumberFormat="1" applyFont="1" applyBorder="1" applyAlignment="1">
      <alignment horizontal="center" vertical="center"/>
      <protection/>
    </xf>
    <xf numFmtId="1" fontId="9" fillId="0" borderId="0" xfId="22" applyNumberFormat="1" applyFont="1" applyBorder="1" applyAlignment="1">
      <alignment horizontal="center" vertical="center"/>
      <protection/>
    </xf>
    <xf numFmtId="1" fontId="2" fillId="0" borderId="0" xfId="22" applyNumberFormat="1" applyBorder="1" applyAlignment="1">
      <alignment horizontal="center" vertical="center"/>
      <protection/>
    </xf>
    <xf numFmtId="1" fontId="10" fillId="0" borderId="0" xfId="22" applyNumberFormat="1" applyFont="1" applyBorder="1" applyAlignment="1">
      <alignment horizontal="center" vertical="center"/>
      <protection/>
    </xf>
    <xf numFmtId="1" fontId="9" fillId="0" borderId="7" xfId="22" applyNumberFormat="1" applyFont="1" applyBorder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0" fontId="0" fillId="0" borderId="27" xfId="21" applyFont="1" applyBorder="1" applyAlignment="1">
      <alignment horizontal="center" vertical="center"/>
      <protection/>
    </xf>
    <xf numFmtId="3" fontId="0" fillId="0" borderId="27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center" vertical="center"/>
      <protection/>
    </xf>
    <xf numFmtId="3" fontId="0" fillId="0" borderId="0" xfId="21" applyNumberFormat="1" applyAlignment="1">
      <alignment vertical="center"/>
      <protection/>
    </xf>
    <xf numFmtId="4" fontId="0" fillId="0" borderId="0" xfId="21" applyNumberFormat="1" applyAlignment="1">
      <alignment vertical="center"/>
      <protection/>
    </xf>
    <xf numFmtId="0" fontId="2" fillId="0" borderId="0" xfId="21" applyFont="1">
      <alignment/>
      <protection/>
    </xf>
    <xf numFmtId="0" fontId="0" fillId="0" borderId="6" xfId="21" applyFont="1" applyBorder="1" applyAlignment="1">
      <alignment horizontal="center" vertical="center"/>
      <protection/>
    </xf>
    <xf numFmtId="3" fontId="0" fillId="0" borderId="6" xfId="21" applyNumberFormat="1" applyFont="1" applyBorder="1" applyAlignment="1">
      <alignment vertical="center"/>
      <protection/>
    </xf>
    <xf numFmtId="2" fontId="2" fillId="0" borderId="1" xfId="22" applyNumberFormat="1" applyBorder="1" applyAlignment="1">
      <alignment vertical="center"/>
      <protection/>
    </xf>
    <xf numFmtId="2" fontId="9" fillId="0" borderId="7" xfId="22" applyNumberFormat="1" applyFont="1" applyBorder="1" applyAlignment="1">
      <alignment vertical="center"/>
      <protection/>
    </xf>
    <xf numFmtId="2" fontId="2" fillId="0" borderId="6" xfId="22" applyNumberFormat="1" applyBorder="1" applyAlignment="1">
      <alignment vertical="center"/>
      <protection/>
    </xf>
    <xf numFmtId="2" fontId="2" fillId="0" borderId="5" xfId="22" applyNumberFormat="1" applyBorder="1" applyAlignment="1">
      <alignment vertical="center"/>
      <protection/>
    </xf>
    <xf numFmtId="2" fontId="0" fillId="0" borderId="6" xfId="0" applyNumberFormat="1" applyBorder="1" applyAlignment="1">
      <alignment/>
    </xf>
    <xf numFmtId="2" fontId="21" fillId="0" borderId="1" xfId="0" applyNumberFormat="1" applyFont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2" fontId="2" fillId="0" borderId="8" xfId="22" applyNumberFormat="1" applyBorder="1" applyAlignment="1">
      <alignment vertical="center"/>
      <protection/>
    </xf>
    <xf numFmtId="2" fontId="20" fillId="0" borderId="27" xfId="19" applyNumberFormat="1" applyFont="1" applyFill="1" applyBorder="1" applyAlignment="1">
      <alignment horizontal="center" vertical="center"/>
      <protection/>
    </xf>
    <xf numFmtId="49" fontId="2" fillId="0" borderId="21" xfId="22" applyNumberFormat="1" applyBorder="1" applyAlignment="1">
      <alignment horizontal="center" vertical="center"/>
      <protection/>
    </xf>
    <xf numFmtId="0" fontId="20" fillId="0" borderId="13" xfId="22" applyFont="1" applyBorder="1" applyAlignment="1">
      <alignment horizontal="right" vertical="center" wrapText="1"/>
      <protection/>
    </xf>
    <xf numFmtId="0" fontId="20" fillId="0" borderId="15" xfId="22" applyFont="1" applyBorder="1" applyAlignment="1">
      <alignment horizontal="right" vertical="center" wrapText="1"/>
      <protection/>
    </xf>
    <xf numFmtId="3" fontId="30" fillId="0" borderId="9" xfId="24" applyNumberFormat="1" applyFont="1" applyFill="1" applyBorder="1" applyAlignment="1">
      <alignment vertical="center" wrapText="1"/>
      <protection/>
    </xf>
    <xf numFmtId="3" fontId="20" fillId="0" borderId="13" xfId="22" applyNumberFormat="1" applyFont="1" applyBorder="1" applyAlignment="1">
      <alignment horizontal="center" vertical="center" wrapText="1"/>
      <protection/>
    </xf>
    <xf numFmtId="0" fontId="20" fillId="0" borderId="26" xfId="22" applyFont="1" applyBorder="1" applyAlignment="1">
      <alignment horizontal="right" vertical="center" wrapText="1"/>
      <protection/>
    </xf>
    <xf numFmtId="0" fontId="20" fillId="0" borderId="33" xfId="22" applyFont="1" applyBorder="1" applyAlignment="1">
      <alignment horizontal="right" vertical="center" wrapText="1"/>
      <protection/>
    </xf>
    <xf numFmtId="3" fontId="15" fillId="0" borderId="5" xfId="22" applyNumberFormat="1" applyFont="1" applyBorder="1" applyAlignment="1">
      <alignment horizontal="center" vertical="center" wrapText="1"/>
      <protection/>
    </xf>
    <xf numFmtId="0" fontId="15" fillId="0" borderId="15" xfId="22" applyFont="1" applyBorder="1" applyAlignment="1">
      <alignment horizontal="right" vertical="center" wrapText="1"/>
      <protection/>
    </xf>
    <xf numFmtId="4" fontId="21" fillId="0" borderId="8" xfId="22" applyNumberFormat="1" applyFont="1" applyBorder="1" applyAlignment="1">
      <alignment horizontal="center" vertical="center"/>
      <protection/>
    </xf>
    <xf numFmtId="4" fontId="21" fillId="0" borderId="1" xfId="22" applyNumberFormat="1" applyFont="1" applyBorder="1" applyAlignment="1">
      <alignment horizontal="center" vertical="center"/>
      <protection/>
    </xf>
    <xf numFmtId="4" fontId="8" fillId="0" borderId="18" xfId="22" applyNumberFormat="1" applyFont="1" applyBorder="1" applyAlignment="1">
      <alignment vertical="center"/>
      <protection/>
    </xf>
    <xf numFmtId="3" fontId="21" fillId="0" borderId="6" xfId="0" applyNumberFormat="1" applyFont="1" applyBorder="1" applyAlignment="1">
      <alignment horizontal="center" vertical="center"/>
    </xf>
    <xf numFmtId="49" fontId="2" fillId="0" borderId="63" xfId="22" applyNumberFormat="1" applyBorder="1" applyAlignment="1">
      <alignment horizontal="center" vertical="center"/>
      <protection/>
    </xf>
    <xf numFmtId="0" fontId="20" fillId="0" borderId="13" xfId="24" applyFont="1" applyFill="1" applyBorder="1" applyAlignment="1">
      <alignment horizontal="right" vertical="center" wrapText="1"/>
      <protection/>
    </xf>
    <xf numFmtId="0" fontId="21" fillId="0" borderId="33" xfId="0" applyFont="1" applyBorder="1" applyAlignment="1">
      <alignment horizontal="right" vertical="center" wrapText="1"/>
    </xf>
    <xf numFmtId="0" fontId="2" fillId="0" borderId="7" xfId="24" applyFont="1" applyFill="1" applyBorder="1" applyAlignment="1">
      <alignment horizontal="left" vertical="center" wrapText="1"/>
      <protection/>
    </xf>
    <xf numFmtId="0" fontId="25" fillId="0" borderId="44" xfId="24" applyFont="1" applyFill="1" applyBorder="1" applyAlignment="1">
      <alignment horizontal="center" vertical="center" wrapText="1"/>
      <protection/>
    </xf>
    <xf numFmtId="3" fontId="2" fillId="0" borderId="64" xfId="24" applyNumberFormat="1" applyFont="1" applyFill="1" applyBorder="1" applyAlignment="1">
      <alignment horizontal="center" vertical="center" wrapText="1"/>
      <protection/>
    </xf>
    <xf numFmtId="0" fontId="15" fillId="0" borderId="16" xfId="22" applyFont="1" applyBorder="1" applyAlignment="1">
      <alignment vertical="center" wrapText="1"/>
      <protection/>
    </xf>
    <xf numFmtId="0" fontId="17" fillId="0" borderId="0" xfId="19" applyFont="1" applyBorder="1" applyAlignment="1">
      <alignment vertical="top"/>
      <protection/>
    </xf>
    <xf numFmtId="0" fontId="20" fillId="0" borderId="26" xfId="19" applyFont="1" applyBorder="1" applyAlignment="1">
      <alignment horizontal="right" vertical="center" wrapText="1"/>
      <protection/>
    </xf>
    <xf numFmtId="3" fontId="20" fillId="0" borderId="27" xfId="19" applyNumberFormat="1" applyFont="1" applyBorder="1" applyAlignment="1">
      <alignment horizontal="center" vertical="center"/>
      <protection/>
    </xf>
    <xf numFmtId="0" fontId="20" fillId="0" borderId="25" xfId="19" applyFont="1" applyBorder="1" applyAlignment="1">
      <alignment horizontal="right" vertical="center" wrapText="1"/>
      <protection/>
    </xf>
    <xf numFmtId="3" fontId="20" fillId="0" borderId="6" xfId="19" applyNumberFormat="1" applyFont="1" applyBorder="1" applyAlignment="1">
      <alignment horizontal="center" vertical="center"/>
      <protection/>
    </xf>
    <xf numFmtId="3" fontId="20" fillId="0" borderId="19" xfId="19" applyNumberFormat="1" applyFont="1" applyBorder="1" applyAlignment="1">
      <alignment horizontal="center" vertical="center"/>
      <protection/>
    </xf>
    <xf numFmtId="0" fontId="20" fillId="0" borderId="33" xfId="19" applyFont="1" applyBorder="1" applyAlignment="1">
      <alignment horizontal="right" vertical="center" wrapText="1"/>
      <protection/>
    </xf>
    <xf numFmtId="3" fontId="20" fillId="0" borderId="5" xfId="19" applyNumberFormat="1" applyFont="1" applyBorder="1" applyAlignment="1">
      <alignment horizontal="center" vertical="center"/>
      <protection/>
    </xf>
    <xf numFmtId="0" fontId="20" fillId="0" borderId="22" xfId="19" applyFont="1" applyBorder="1" applyAlignment="1">
      <alignment horizontal="right" vertical="center" wrapText="1"/>
      <protection/>
    </xf>
    <xf numFmtId="3" fontId="20" fillId="0" borderId="20" xfId="19" applyNumberFormat="1" applyFont="1" applyBorder="1" applyAlignment="1">
      <alignment horizontal="center" vertical="center"/>
      <protection/>
    </xf>
    <xf numFmtId="0" fontId="34" fillId="0" borderId="12" xfId="22" applyFont="1" applyBorder="1" applyAlignment="1">
      <alignment horizontal="center"/>
      <protection/>
    </xf>
    <xf numFmtId="0" fontId="21" fillId="0" borderId="0" xfId="22" applyFont="1" applyBorder="1" applyAlignment="1">
      <alignment horizontal="center" vertical="center"/>
      <protection/>
    </xf>
    <xf numFmtId="0" fontId="34" fillId="0" borderId="22" xfId="19" applyFont="1" applyBorder="1" applyAlignment="1">
      <alignment vertical="top"/>
      <protection/>
    </xf>
    <xf numFmtId="3" fontId="34" fillId="0" borderId="0" xfId="19" applyNumberFormat="1" applyFont="1">
      <alignment/>
      <protection/>
    </xf>
    <xf numFmtId="0" fontId="34" fillId="0" borderId="0" xfId="19" applyFont="1">
      <alignment/>
      <protection/>
    </xf>
    <xf numFmtId="0" fontId="38" fillId="0" borderId="12" xfId="19" applyFont="1" applyBorder="1" applyAlignment="1">
      <alignment vertical="center"/>
      <protection/>
    </xf>
    <xf numFmtId="0" fontId="38" fillId="0" borderId="0" xfId="19" applyFont="1" applyBorder="1" applyAlignment="1">
      <alignment vertical="center"/>
      <protection/>
    </xf>
    <xf numFmtId="3" fontId="25" fillId="0" borderId="0" xfId="24" applyNumberFormat="1" applyFont="1" applyFill="1" applyAlignment="1">
      <alignment vertical="center" wrapText="1"/>
      <protection/>
    </xf>
    <xf numFmtId="3" fontId="2" fillId="0" borderId="65" xfId="24" applyNumberFormat="1" applyFont="1" applyFill="1" applyBorder="1" applyAlignment="1">
      <alignment vertical="center" wrapText="1"/>
      <protection/>
    </xf>
    <xf numFmtId="0" fontId="2" fillId="0" borderId="48" xfId="24" applyFont="1" applyFill="1" applyBorder="1" applyAlignment="1">
      <alignment horizontal="left" vertical="center" wrapText="1"/>
      <protection/>
    </xf>
    <xf numFmtId="49" fontId="9" fillId="0" borderId="9" xfId="22" applyNumberFormat="1" applyFont="1" applyBorder="1" applyAlignment="1">
      <alignment horizontal="center" vertical="center"/>
      <protection/>
    </xf>
    <xf numFmtId="0" fontId="15" fillId="0" borderId="16" xfId="22" applyFont="1" applyBorder="1" applyAlignment="1">
      <alignment horizontal="right" vertical="center" wrapText="1"/>
      <protection/>
    </xf>
    <xf numFmtId="0" fontId="8" fillId="0" borderId="55" xfId="22" applyFont="1" applyBorder="1" applyAlignment="1">
      <alignment horizontal="center" vertical="center"/>
      <protection/>
    </xf>
    <xf numFmtId="3" fontId="8" fillId="0" borderId="10" xfId="22" applyNumberFormat="1" applyFont="1" applyBorder="1" applyAlignment="1">
      <alignment vertical="center"/>
      <protection/>
    </xf>
    <xf numFmtId="3" fontId="8" fillId="0" borderId="45" xfId="22" applyNumberFormat="1" applyFont="1" applyBorder="1" applyAlignment="1">
      <alignment vertical="center"/>
      <protection/>
    </xf>
    <xf numFmtId="3" fontId="15" fillId="0" borderId="30" xfId="22" applyNumberFormat="1" applyFont="1" applyBorder="1" applyAlignment="1">
      <alignment horizontal="center" vertical="center" wrapText="1"/>
      <protection/>
    </xf>
    <xf numFmtId="0" fontId="7" fillId="0" borderId="66" xfId="22" applyFont="1" applyBorder="1" applyAlignment="1">
      <alignment horizontal="center" vertical="center"/>
      <protection/>
    </xf>
    <xf numFmtId="49" fontId="8" fillId="0" borderId="31" xfId="22" applyNumberFormat="1" applyFont="1" applyBorder="1" applyAlignment="1">
      <alignment horizontal="center"/>
      <protection/>
    </xf>
    <xf numFmtId="3" fontId="8" fillId="0" borderId="67" xfId="22" applyNumberFormat="1" applyFont="1" applyBorder="1" applyAlignment="1">
      <alignment vertical="center"/>
      <protection/>
    </xf>
    <xf numFmtId="0" fontId="15" fillId="0" borderId="12" xfId="22" applyFont="1" applyBorder="1" applyAlignment="1">
      <alignment/>
      <protection/>
    </xf>
    <xf numFmtId="0" fontId="15" fillId="0" borderId="0" xfId="22" applyFont="1" applyBorder="1" applyAlignment="1">
      <alignment/>
      <protection/>
    </xf>
    <xf numFmtId="3" fontId="2" fillId="0" borderId="7" xfId="22" applyNumberFormat="1" applyFont="1" applyBorder="1" applyAlignment="1">
      <alignment vertical="center"/>
      <protection/>
    </xf>
    <xf numFmtId="4" fontId="2" fillId="0" borderId="1" xfId="22" applyNumberFormat="1" applyBorder="1" applyAlignment="1">
      <alignment vertical="center"/>
      <protection/>
    </xf>
    <xf numFmtId="4" fontId="2" fillId="0" borderId="4" xfId="22" applyNumberFormat="1" applyBorder="1" applyAlignment="1">
      <alignment vertical="center"/>
      <protection/>
    </xf>
    <xf numFmtId="4" fontId="2" fillId="0" borderId="6" xfId="22" applyNumberFormat="1" applyBorder="1" applyAlignment="1">
      <alignment vertical="center"/>
      <protection/>
    </xf>
    <xf numFmtId="4" fontId="2" fillId="0" borderId="5" xfId="22" applyNumberFormat="1" applyBorder="1" applyAlignment="1">
      <alignment vertical="center"/>
      <protection/>
    </xf>
    <xf numFmtId="0" fontId="15" fillId="0" borderId="29" xfId="22" applyFont="1" applyBorder="1" applyAlignment="1">
      <alignment vertical="center" wrapText="1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0" xfId="22" applyFont="1" applyAlignment="1">
      <alignment vertical="center"/>
      <protection/>
    </xf>
    <xf numFmtId="49" fontId="2" fillId="0" borderId="27" xfId="22" applyNumberFormat="1" applyBorder="1" applyAlignment="1">
      <alignment horizontal="center" vertical="center"/>
      <protection/>
    </xf>
    <xf numFmtId="0" fontId="2" fillId="0" borderId="1" xfId="22" applyFont="1" applyBorder="1" applyAlignment="1">
      <alignment horizontal="left" vertical="center" wrapText="1"/>
      <protection/>
    </xf>
    <xf numFmtId="0" fontId="15" fillId="0" borderId="68" xfId="22" applyFont="1" applyBorder="1" applyAlignment="1">
      <alignment vertical="center" wrapText="1"/>
      <protection/>
    </xf>
    <xf numFmtId="0" fontId="15" fillId="0" borderId="27" xfId="22" applyFont="1" applyBorder="1" applyAlignment="1">
      <alignment horizontal="center" vertical="center" wrapText="1"/>
      <protection/>
    </xf>
    <xf numFmtId="0" fontId="15" fillId="0" borderId="69" xfId="22" applyFont="1" applyBorder="1" applyAlignment="1">
      <alignment vertical="center" wrapText="1"/>
      <protection/>
    </xf>
    <xf numFmtId="0" fontId="15" fillId="0" borderId="6" xfId="22" applyFont="1" applyBorder="1" applyAlignment="1">
      <alignment horizontal="center" vertical="center" wrapText="1"/>
      <protection/>
    </xf>
    <xf numFmtId="49" fontId="2" fillId="0" borderId="11" xfId="22" applyNumberFormat="1" applyBorder="1" applyAlignment="1">
      <alignment horizontal="center" vertical="center"/>
      <protection/>
    </xf>
    <xf numFmtId="0" fontId="2" fillId="0" borderId="8" xfId="22" applyBorder="1" applyAlignment="1">
      <alignment vertical="top" wrapText="1"/>
      <protection/>
    </xf>
    <xf numFmtId="0" fontId="9" fillId="0" borderId="7" xfId="22" applyFont="1" applyBorder="1" applyAlignment="1">
      <alignment horizontal="center"/>
      <protection/>
    </xf>
    <xf numFmtId="49" fontId="2" fillId="0" borderId="27" xfId="22" applyNumberFormat="1" applyFont="1" applyBorder="1" applyAlignment="1">
      <alignment horizontal="center" vertical="center"/>
      <protection/>
    </xf>
    <xf numFmtId="0" fontId="2" fillId="0" borderId="1" xfId="22" applyFont="1" applyBorder="1" applyAlignment="1">
      <alignment vertical="center"/>
      <protection/>
    </xf>
    <xf numFmtId="0" fontId="2" fillId="0" borderId="9" xfId="22" applyFont="1" applyBorder="1" applyAlignment="1">
      <alignment vertical="top" wrapText="1"/>
      <protection/>
    </xf>
    <xf numFmtId="4" fontId="2" fillId="0" borderId="9" xfId="22" applyNumberFormat="1" applyBorder="1" applyAlignment="1">
      <alignment vertical="center"/>
      <protection/>
    </xf>
    <xf numFmtId="0" fontId="2" fillId="0" borderId="27" xfId="22" applyBorder="1" applyAlignment="1">
      <alignment vertical="center"/>
      <protection/>
    </xf>
    <xf numFmtId="49" fontId="2" fillId="0" borderId="8" xfId="22" applyNumberFormat="1" applyFont="1" applyBorder="1" applyAlignment="1">
      <alignment horizontal="center" vertical="center"/>
      <protection/>
    </xf>
    <xf numFmtId="49" fontId="2" fillId="0" borderId="10" xfId="22" applyNumberFormat="1" applyBorder="1" applyAlignment="1">
      <alignment horizontal="center" vertical="center"/>
      <protection/>
    </xf>
    <xf numFmtId="3" fontId="2" fillId="0" borderId="3" xfId="22" applyNumberFormat="1" applyBorder="1" applyAlignment="1">
      <alignment vertical="center"/>
      <protection/>
    </xf>
    <xf numFmtId="49" fontId="12" fillId="0" borderId="5" xfId="22" applyNumberFormat="1" applyFont="1" applyBorder="1" applyAlignment="1">
      <alignment horizontal="center" vertical="center"/>
      <protection/>
    </xf>
    <xf numFmtId="0" fontId="12" fillId="0" borderId="8" xfId="22" applyFont="1" applyBorder="1" applyAlignment="1">
      <alignment horizontal="center" vertical="center"/>
      <protection/>
    </xf>
    <xf numFmtId="49" fontId="12" fillId="0" borderId="8" xfId="22" applyNumberFormat="1" applyFont="1" applyBorder="1" applyAlignment="1">
      <alignment horizontal="center" vertical="center"/>
      <protection/>
    </xf>
    <xf numFmtId="0" fontId="12" fillId="0" borderId="14" xfId="22" applyFont="1" applyBorder="1" applyAlignment="1">
      <alignment horizontal="center" vertical="center"/>
      <protection/>
    </xf>
    <xf numFmtId="49" fontId="0" fillId="0" borderId="7" xfId="22" applyNumberFormat="1" applyFont="1" applyBorder="1" applyAlignment="1">
      <alignment horizontal="center" vertical="center"/>
      <protection/>
    </xf>
    <xf numFmtId="0" fontId="0" fillId="0" borderId="7" xfId="22" applyFont="1" applyBorder="1" applyAlignment="1">
      <alignment horizontal="left" vertical="center" wrapText="1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/>
      <protection/>
    </xf>
    <xf numFmtId="0" fontId="10" fillId="0" borderId="8" xfId="22" applyFont="1" applyBorder="1" applyAlignment="1">
      <alignment horizontal="center" vertical="center"/>
      <protection/>
    </xf>
    <xf numFmtId="0" fontId="9" fillId="0" borderId="6" xfId="22" applyFont="1" applyBorder="1" applyAlignment="1">
      <alignment horizontal="center"/>
      <protection/>
    </xf>
    <xf numFmtId="49" fontId="0" fillId="0" borderId="5" xfId="22" applyNumberFormat="1" applyFont="1" applyBorder="1" applyAlignment="1">
      <alignment horizontal="center" vertical="center"/>
      <protection/>
    </xf>
    <xf numFmtId="0" fontId="9" fillId="0" borderId="4" xfId="22" applyFont="1" applyBorder="1" applyAlignment="1">
      <alignment horizontal="center" vertical="center"/>
      <protection/>
    </xf>
    <xf numFmtId="49" fontId="0" fillId="0" borderId="6" xfId="22" applyNumberFormat="1" applyFont="1" applyBorder="1" applyAlignment="1">
      <alignment horizontal="center" vertical="center"/>
      <protection/>
    </xf>
    <xf numFmtId="0" fontId="9" fillId="0" borderId="6" xfId="22" applyFont="1" applyBorder="1" applyAlignment="1">
      <alignment horizontal="center" vertical="center"/>
      <protection/>
    </xf>
    <xf numFmtId="2" fontId="9" fillId="0" borderId="26" xfId="22" applyNumberFormat="1" applyFont="1" applyBorder="1" applyAlignment="1">
      <alignment horizontal="center" vertical="center"/>
      <protection/>
    </xf>
    <xf numFmtId="2" fontId="15" fillId="0" borderId="26" xfId="22" applyNumberFormat="1" applyFont="1" applyBorder="1" applyAlignment="1">
      <alignment horizontal="right" vertical="center" wrapText="1"/>
      <protection/>
    </xf>
    <xf numFmtId="3" fontId="15" fillId="0" borderId="27" xfId="22" applyNumberFormat="1" applyFont="1" applyBorder="1" applyAlignment="1">
      <alignment horizontal="center" vertical="center" wrapText="1"/>
      <protection/>
    </xf>
    <xf numFmtId="3" fontId="15" fillId="0" borderId="9" xfId="22" applyNumberFormat="1" applyFont="1" applyBorder="1" applyAlignment="1">
      <alignment horizontal="center" vertical="center" wrapText="1"/>
      <protection/>
    </xf>
    <xf numFmtId="3" fontId="15" fillId="0" borderId="20" xfId="22" applyNumberFormat="1" applyFont="1" applyBorder="1" applyAlignment="1">
      <alignment horizontal="center" vertical="center" wrapText="1"/>
      <protection/>
    </xf>
    <xf numFmtId="4" fontId="11" fillId="0" borderId="2" xfId="22" applyNumberFormat="1" applyFont="1" applyBorder="1" applyAlignment="1">
      <alignment vertical="center"/>
      <protection/>
    </xf>
    <xf numFmtId="0" fontId="20" fillId="0" borderId="1" xfId="22" applyFont="1" applyBorder="1" applyAlignment="1">
      <alignment horizontal="center" vertical="center" wrapText="1"/>
      <protection/>
    </xf>
    <xf numFmtId="0" fontId="9" fillId="0" borderId="2" xfId="22" applyFont="1" applyBorder="1" applyAlignment="1">
      <alignment horizontal="center" vertical="center"/>
      <protection/>
    </xf>
    <xf numFmtId="0" fontId="20" fillId="0" borderId="27" xfId="22" applyFont="1" applyBorder="1" applyAlignment="1">
      <alignment horizontal="center" vertical="center" wrapText="1"/>
      <protection/>
    </xf>
    <xf numFmtId="3" fontId="20" fillId="0" borderId="27" xfId="22" applyNumberFormat="1" applyFont="1" applyBorder="1" applyAlignment="1">
      <alignment vertical="center" wrapText="1"/>
      <protection/>
    </xf>
    <xf numFmtId="3" fontId="20" fillId="0" borderId="1" xfId="22" applyNumberFormat="1" applyFont="1" applyBorder="1" applyAlignment="1">
      <alignment horizontal="center" vertical="center" wrapText="1"/>
      <protection/>
    </xf>
    <xf numFmtId="0" fontId="9" fillId="0" borderId="10" xfId="22" applyFont="1" applyBorder="1" applyAlignment="1">
      <alignment horizontal="center" vertical="center"/>
      <protection/>
    </xf>
    <xf numFmtId="0" fontId="2" fillId="0" borderId="5" xfId="22" applyBorder="1" applyAlignment="1">
      <alignment horizontal="center"/>
      <protection/>
    </xf>
    <xf numFmtId="0" fontId="12" fillId="0" borderId="5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left" vertical="center" wrapText="1"/>
      <protection/>
    </xf>
    <xf numFmtId="0" fontId="2" fillId="0" borderId="6" xfId="22" applyBorder="1" applyAlignment="1">
      <alignment horizontal="center" vertical="center"/>
      <protection/>
    </xf>
    <xf numFmtId="0" fontId="39" fillId="0" borderId="0" xfId="21" applyFont="1" applyAlignment="1">
      <alignment horizontal="center" vertical="center" wrapText="1"/>
      <protection/>
    </xf>
    <xf numFmtId="0" fontId="6" fillId="0" borderId="0" xfId="21" applyFont="1" applyAlignment="1">
      <alignment horizontal="left" vertical="center" wrapText="1"/>
      <protection/>
    </xf>
    <xf numFmtId="4" fontId="39" fillId="0" borderId="0" xfId="21" applyNumberFormat="1" applyFont="1" applyAlignment="1">
      <alignment horizontal="right" vertical="center" wrapText="1"/>
      <protection/>
    </xf>
    <xf numFmtId="0" fontId="39" fillId="0" borderId="0" xfId="21" applyFont="1" applyAlignment="1">
      <alignment horizontal="left" vertical="center" wrapText="1"/>
      <protection/>
    </xf>
    <xf numFmtId="0" fontId="6" fillId="0" borderId="0" xfId="21" applyFont="1" applyAlignment="1">
      <alignment horizontal="left" vertical="center"/>
      <protection/>
    </xf>
    <xf numFmtId="0" fontId="22" fillId="0" borderId="0" xfId="21" applyFont="1" applyAlignment="1">
      <alignment horizontal="right" vertical="top"/>
      <protection/>
    </xf>
    <xf numFmtId="0" fontId="40" fillId="0" borderId="7" xfId="21" applyFont="1" applyBorder="1" applyAlignment="1">
      <alignment horizontal="center" vertical="center"/>
      <protection/>
    </xf>
    <xf numFmtId="0" fontId="40" fillId="0" borderId="0" xfId="21" applyFont="1" applyAlignment="1">
      <alignment vertical="center"/>
      <protection/>
    </xf>
    <xf numFmtId="3" fontId="6" fillId="0" borderId="7" xfId="21" applyNumberFormat="1" applyFont="1" applyBorder="1" applyAlignment="1">
      <alignment vertical="center"/>
      <protection/>
    </xf>
    <xf numFmtId="0" fontId="0" fillId="0" borderId="69" xfId="21" applyFont="1" applyBorder="1" applyAlignment="1">
      <alignment horizontal="left" vertical="center"/>
      <protection/>
    </xf>
    <xf numFmtId="0" fontId="0" fillId="0" borderId="25" xfId="21" applyFont="1" applyBorder="1" applyAlignment="1">
      <alignment horizontal="left" vertical="center"/>
      <protection/>
    </xf>
    <xf numFmtId="0" fontId="0" fillId="0" borderId="19" xfId="21" applyFont="1" applyBorder="1" applyAlignment="1">
      <alignment horizontal="left" vertical="center"/>
      <protection/>
    </xf>
    <xf numFmtId="0" fontId="0" fillId="0" borderId="8" xfId="21" applyFont="1" applyBorder="1" applyAlignment="1">
      <alignment horizontal="center" vertical="center"/>
      <protection/>
    </xf>
    <xf numFmtId="3" fontId="0" fillId="0" borderId="8" xfId="21" applyNumberFormat="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23" fillId="0" borderId="0" xfId="21" applyFont="1">
      <alignment/>
      <protection/>
    </xf>
    <xf numFmtId="0" fontId="23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4" fontId="34" fillId="0" borderId="0" xfId="21" applyNumberFormat="1" applyFont="1" applyAlignment="1">
      <alignment horizontal="center"/>
      <protection/>
    </xf>
    <xf numFmtId="3" fontId="2" fillId="0" borderId="0" xfId="21" applyNumberFormat="1" applyFont="1" applyAlignment="1">
      <alignment horizontal="center"/>
      <protection/>
    </xf>
    <xf numFmtId="4" fontId="14" fillId="0" borderId="0" xfId="21" applyNumberFormat="1" applyFont="1" applyAlignment="1">
      <alignment vertical="center"/>
      <protection/>
    </xf>
    <xf numFmtId="0" fontId="0" fillId="0" borderId="22" xfId="21" applyBorder="1" applyAlignment="1">
      <alignment vertical="center"/>
      <protection/>
    </xf>
    <xf numFmtId="4" fontId="14" fillId="0" borderId="22" xfId="21" applyNumberFormat="1" applyFont="1" applyBorder="1" applyAlignment="1">
      <alignment horizontal="center" vertical="center"/>
      <protection/>
    </xf>
    <xf numFmtId="3" fontId="0" fillId="0" borderId="0" xfId="21" applyNumberFormat="1" applyBorder="1" applyAlignment="1">
      <alignment horizontal="center" vertical="center"/>
      <protection/>
    </xf>
    <xf numFmtId="4" fontId="14" fillId="0" borderId="22" xfId="21" applyNumberFormat="1" applyFont="1" applyBorder="1" applyAlignment="1">
      <alignment vertical="center"/>
      <protection/>
    </xf>
    <xf numFmtId="4" fontId="14" fillId="0" borderId="0" xfId="21" applyNumberFormat="1" applyFont="1" applyAlignment="1">
      <alignment horizontal="center" vertical="center"/>
      <protection/>
    </xf>
    <xf numFmtId="3" fontId="0" fillId="0" borderId="0" xfId="21" applyNumberFormat="1" applyAlignment="1">
      <alignment horizontal="center" vertical="center"/>
      <protection/>
    </xf>
    <xf numFmtId="4" fontId="2" fillId="0" borderId="9" xfId="22" applyNumberFormat="1" applyFont="1" applyBorder="1" applyAlignment="1">
      <alignment vertical="center" wrapText="1"/>
      <protection/>
    </xf>
    <xf numFmtId="4" fontId="2" fillId="0" borderId="9" xfId="22" applyNumberFormat="1" applyFont="1" applyBorder="1" applyAlignment="1">
      <alignment vertical="center"/>
      <protection/>
    </xf>
    <xf numFmtId="0" fontId="20" fillId="0" borderId="20" xfId="22" applyFont="1" applyBorder="1" applyAlignment="1">
      <alignment horizontal="right" vertical="center" wrapText="1"/>
      <protection/>
    </xf>
    <xf numFmtId="4" fontId="21" fillId="0" borderId="27" xfId="22" applyNumberFormat="1" applyFont="1" applyBorder="1" applyAlignment="1">
      <alignment horizontal="center" vertical="center"/>
      <protection/>
    </xf>
    <xf numFmtId="4" fontId="21" fillId="0" borderId="5" xfId="22" applyNumberFormat="1" applyFont="1" applyBorder="1" applyAlignment="1">
      <alignment horizontal="center" vertical="center"/>
      <protection/>
    </xf>
    <xf numFmtId="3" fontId="10" fillId="0" borderId="5" xfId="22" applyNumberFormat="1" applyFont="1" applyBorder="1" applyAlignment="1">
      <alignment horizontal="center" vertical="center"/>
      <protection/>
    </xf>
    <xf numFmtId="0" fontId="20" fillId="0" borderId="5" xfId="22" applyFont="1" applyBorder="1" applyAlignment="1">
      <alignment horizontal="right" vertical="center" wrapText="1"/>
      <protection/>
    </xf>
    <xf numFmtId="0" fontId="15" fillId="0" borderId="7" xfId="22" applyFont="1" applyBorder="1" applyAlignment="1">
      <alignment horizontal="center" vertical="center" wrapText="1"/>
      <protection/>
    </xf>
    <xf numFmtId="4" fontId="20" fillId="0" borderId="7" xfId="22" applyNumberFormat="1" applyFont="1" applyBorder="1" applyAlignment="1">
      <alignment horizontal="center" vertical="center" wrapText="1"/>
      <protection/>
    </xf>
    <xf numFmtId="0" fontId="20" fillId="0" borderId="16" xfId="22" applyFont="1" applyBorder="1" applyAlignment="1">
      <alignment horizontal="right" vertical="center" wrapText="1"/>
      <protection/>
    </xf>
    <xf numFmtId="0" fontId="0" fillId="0" borderId="32" xfId="23" applyBorder="1" applyAlignment="1">
      <alignment horizontal="center"/>
      <protection/>
    </xf>
    <xf numFmtId="0" fontId="0" fillId="0" borderId="36" xfId="23" applyBorder="1" applyAlignment="1">
      <alignment horizontal="center"/>
      <protection/>
    </xf>
    <xf numFmtId="0" fontId="34" fillId="0" borderId="16" xfId="22" applyFont="1" applyBorder="1" applyAlignment="1">
      <alignment horizontal="right" vertical="center" wrapText="1"/>
      <protection/>
    </xf>
    <xf numFmtId="4" fontId="0" fillId="0" borderId="3" xfId="23" applyNumberFormat="1" applyFont="1" applyBorder="1" applyAlignment="1">
      <alignment horizontal="right" vertical="center"/>
      <protection/>
    </xf>
    <xf numFmtId="0" fontId="0" fillId="0" borderId="70" xfId="23" applyFont="1" applyBorder="1" applyAlignment="1">
      <alignment horizontal="right" vertical="center"/>
      <protection/>
    </xf>
    <xf numFmtId="4" fontId="21" fillId="0" borderId="6" xfId="22" applyNumberFormat="1" applyFont="1" applyBorder="1" applyAlignment="1">
      <alignment horizontal="center" vertical="center"/>
      <protection/>
    </xf>
    <xf numFmtId="3" fontId="2" fillId="0" borderId="0" xfId="24" applyNumberFormat="1" applyFont="1" applyFill="1" applyBorder="1" applyAlignment="1">
      <alignment vertical="center" wrapText="1"/>
      <protection/>
    </xf>
    <xf numFmtId="4" fontId="9" fillId="0" borderId="3" xfId="22" applyNumberFormat="1" applyFont="1" applyBorder="1" applyAlignment="1">
      <alignment vertical="center"/>
      <protection/>
    </xf>
    <xf numFmtId="4" fontId="2" fillId="0" borderId="8" xfId="22" applyNumberFormat="1" applyBorder="1" applyAlignment="1">
      <alignment vertical="center"/>
      <protection/>
    </xf>
    <xf numFmtId="4" fontId="20" fillId="0" borderId="27" xfId="19" applyNumberFormat="1" applyFont="1" applyFill="1" applyBorder="1" applyAlignment="1">
      <alignment horizontal="center" vertical="center"/>
      <protection/>
    </xf>
    <xf numFmtId="4" fontId="20" fillId="0" borderId="8" xfId="19" applyNumberFormat="1" applyFont="1" applyFill="1" applyBorder="1" applyAlignment="1">
      <alignment horizontal="center" vertical="center"/>
      <protection/>
    </xf>
    <xf numFmtId="4" fontId="9" fillId="0" borderId="27" xfId="22" applyNumberFormat="1" applyFont="1" applyBorder="1" applyAlignment="1">
      <alignment vertical="center"/>
      <protection/>
    </xf>
    <xf numFmtId="4" fontId="9" fillId="0" borderId="4" xfId="22" applyNumberFormat="1" applyFont="1" applyBorder="1" applyAlignment="1">
      <alignment vertical="center"/>
      <protection/>
    </xf>
    <xf numFmtId="4" fontId="20" fillId="0" borderId="5" xfId="19" applyNumberFormat="1" applyFont="1" applyFill="1" applyBorder="1" applyAlignment="1">
      <alignment horizontal="center" vertical="center"/>
      <protection/>
    </xf>
    <xf numFmtId="4" fontId="9" fillId="0" borderId="5" xfId="22" applyNumberFormat="1" applyFont="1" applyBorder="1" applyAlignment="1">
      <alignment vertical="center"/>
      <protection/>
    </xf>
    <xf numFmtId="4" fontId="20" fillId="0" borderId="6" xfId="19" applyNumberFormat="1" applyFont="1" applyFill="1" applyBorder="1" applyAlignment="1">
      <alignment horizontal="center" vertical="center"/>
      <protection/>
    </xf>
    <xf numFmtId="4" fontId="2" fillId="0" borderId="25" xfId="22" applyNumberFormat="1" applyBorder="1" applyAlignment="1">
      <alignment vertical="center"/>
      <protection/>
    </xf>
    <xf numFmtId="4" fontId="7" fillId="0" borderId="6" xfId="22" applyNumberFormat="1" applyFont="1" applyBorder="1" applyAlignment="1">
      <alignment horizontal="center" vertical="center"/>
      <protection/>
    </xf>
    <xf numFmtId="4" fontId="2" fillId="0" borderId="11" xfId="22" applyNumberFormat="1" applyBorder="1" applyAlignment="1">
      <alignment vertical="center"/>
      <protection/>
    </xf>
    <xf numFmtId="4" fontId="21" fillId="0" borderId="9" xfId="22" applyNumberFormat="1" applyFont="1" applyBorder="1" applyAlignment="1">
      <alignment horizontal="center" vertical="center"/>
      <protection/>
    </xf>
    <xf numFmtId="0" fontId="20" fillId="0" borderId="22" xfId="22" applyFont="1" applyBorder="1" applyAlignment="1">
      <alignment horizontal="right" vertical="center" wrapText="1"/>
      <protection/>
    </xf>
    <xf numFmtId="3" fontId="20" fillId="0" borderId="20" xfId="22" applyNumberFormat="1" applyFont="1" applyBorder="1" applyAlignment="1">
      <alignment horizontal="right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24" fillId="0" borderId="0" xfId="20" applyFont="1">
      <alignment/>
      <protection/>
    </xf>
    <xf numFmtId="0" fontId="25" fillId="0" borderId="0" xfId="20" applyFont="1">
      <alignment/>
      <protection/>
    </xf>
    <xf numFmtId="3" fontId="25" fillId="0" borderId="0" xfId="20" applyNumberFormat="1" applyFont="1">
      <alignment/>
      <protection/>
    </xf>
    <xf numFmtId="0" fontId="22" fillId="0" borderId="0" xfId="20" applyFont="1" applyAlignment="1">
      <alignment horizontal="right" vertical="center"/>
      <protection/>
    </xf>
    <xf numFmtId="0" fontId="26" fillId="0" borderId="0" xfId="20" applyFont="1" applyAlignment="1">
      <alignment textRotation="180"/>
      <protection/>
    </xf>
    <xf numFmtId="0" fontId="26" fillId="2" borderId="36" xfId="20" applyFont="1" applyFill="1" applyBorder="1" applyAlignment="1">
      <alignment horizontal="center" vertical="center" wrapText="1"/>
      <protection/>
    </xf>
    <xf numFmtId="0" fontId="25" fillId="0" borderId="0" xfId="20" applyFont="1" applyAlignment="1">
      <alignment vertical="center" wrapText="1"/>
      <protection/>
    </xf>
    <xf numFmtId="0" fontId="26" fillId="2" borderId="61" xfId="20" applyFont="1" applyFill="1" applyBorder="1" applyAlignment="1">
      <alignment horizontal="center" vertical="center" wrapText="1"/>
      <protection/>
    </xf>
    <xf numFmtId="0" fontId="6" fillId="2" borderId="71" xfId="20" applyFont="1" applyFill="1" applyBorder="1" applyAlignment="1">
      <alignment horizontal="center" vertical="center" wrapText="1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35" fillId="0" borderId="9" xfId="20" applyFont="1" applyFill="1" applyBorder="1" applyAlignment="1">
      <alignment horizontal="center" vertical="center" wrapText="1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 wrapText="1"/>
      <protection/>
    </xf>
    <xf numFmtId="0" fontId="35" fillId="0" borderId="0" xfId="20" applyFont="1" applyFill="1" applyAlignment="1">
      <alignment horizontal="center" textRotation="180"/>
      <protection/>
    </xf>
    <xf numFmtId="0" fontId="35" fillId="0" borderId="0" xfId="20" applyFont="1" applyFill="1" applyAlignment="1">
      <alignment horizontal="center" vertical="center" wrapText="1"/>
      <protection/>
    </xf>
    <xf numFmtId="3" fontId="2" fillId="0" borderId="28" xfId="20" applyNumberFormat="1" applyFont="1" applyFill="1" applyBorder="1" applyAlignment="1">
      <alignment vertical="center" wrapText="1"/>
      <protection/>
    </xf>
    <xf numFmtId="3" fontId="25" fillId="0" borderId="16" xfId="20" applyNumberFormat="1" applyFont="1" applyFill="1" applyBorder="1" applyAlignment="1">
      <alignment vertical="center" wrapText="1"/>
      <protection/>
    </xf>
    <xf numFmtId="3" fontId="25" fillId="0" borderId="7" xfId="20" applyNumberFormat="1" applyFont="1" applyFill="1" applyBorder="1" applyAlignment="1">
      <alignment vertical="center" wrapText="1"/>
      <protection/>
    </xf>
    <xf numFmtId="0" fontId="26" fillId="0" borderId="0" xfId="20" applyFont="1" applyFill="1" applyAlignment="1">
      <alignment textRotation="180"/>
      <protection/>
    </xf>
    <xf numFmtId="0" fontId="25" fillId="0" borderId="0" xfId="20" applyFont="1" applyFill="1" applyAlignment="1">
      <alignment vertical="center" wrapText="1"/>
      <protection/>
    </xf>
    <xf numFmtId="0" fontId="36" fillId="0" borderId="12" xfId="20" applyFont="1" applyFill="1" applyBorder="1" applyAlignment="1">
      <alignment horizontal="center" vertical="center" wrapText="1"/>
      <protection/>
    </xf>
    <xf numFmtId="3" fontId="2" fillId="0" borderId="12" xfId="20" applyNumberFormat="1" applyFont="1" applyFill="1" applyBorder="1" applyAlignment="1">
      <alignment vertical="center" wrapText="1"/>
      <protection/>
    </xf>
    <xf numFmtId="3" fontId="25" fillId="0" borderId="14" xfId="20" applyNumberFormat="1" applyFont="1" applyFill="1" applyBorder="1" applyAlignment="1">
      <alignment vertical="center" wrapText="1"/>
      <protection/>
    </xf>
    <xf numFmtId="3" fontId="25" fillId="0" borderId="0" xfId="20" applyNumberFormat="1" applyFont="1" applyFill="1" applyBorder="1" applyAlignment="1">
      <alignment vertical="center" wrapText="1"/>
      <protection/>
    </xf>
    <xf numFmtId="3" fontId="25" fillId="0" borderId="1" xfId="20" applyNumberFormat="1" applyFont="1" applyFill="1" applyBorder="1" applyAlignment="1">
      <alignment vertical="center" wrapText="1"/>
      <protection/>
    </xf>
    <xf numFmtId="3" fontId="2" fillId="0" borderId="21" xfId="20" applyNumberFormat="1" applyFont="1" applyFill="1" applyBorder="1" applyAlignment="1">
      <alignment vertical="center" wrapText="1"/>
      <protection/>
    </xf>
    <xf numFmtId="3" fontId="25" fillId="0" borderId="20" xfId="20" applyNumberFormat="1" applyFont="1" applyFill="1" applyBorder="1" applyAlignment="1">
      <alignment vertical="center" wrapText="1"/>
      <protection/>
    </xf>
    <xf numFmtId="3" fontId="25" fillId="0" borderId="22" xfId="20" applyNumberFormat="1" applyFont="1" applyFill="1" applyBorder="1" applyAlignment="1">
      <alignment vertical="center" wrapText="1"/>
      <protection/>
    </xf>
    <xf numFmtId="3" fontId="25" fillId="0" borderId="9" xfId="20" applyNumberFormat="1" applyFont="1" applyFill="1" applyBorder="1" applyAlignment="1">
      <alignment vertical="center" wrapText="1"/>
      <protection/>
    </xf>
    <xf numFmtId="3" fontId="25" fillId="0" borderId="61" xfId="20" applyNumberFormat="1" applyFont="1" applyFill="1" applyBorder="1" applyAlignment="1">
      <alignment vertical="center" wrapText="1"/>
      <protection/>
    </xf>
    <xf numFmtId="3" fontId="2" fillId="0" borderId="0" xfId="20" applyNumberFormat="1" applyFont="1" applyFill="1" applyBorder="1" applyAlignment="1">
      <alignment vertical="center" wrapText="1"/>
      <protection/>
    </xf>
    <xf numFmtId="3" fontId="25" fillId="0" borderId="28" xfId="20" applyNumberFormat="1" applyFont="1" applyFill="1" applyBorder="1" applyAlignment="1">
      <alignment vertical="center" wrapText="1"/>
      <protection/>
    </xf>
    <xf numFmtId="3" fontId="25" fillId="0" borderId="71" xfId="20" applyNumberFormat="1" applyFont="1" applyFill="1" applyBorder="1" applyAlignment="1">
      <alignment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vertical="center" wrapText="1"/>
      <protection/>
    </xf>
    <xf numFmtId="0" fontId="24" fillId="0" borderId="0" xfId="20" applyFont="1" applyBorder="1">
      <alignment/>
      <protection/>
    </xf>
    <xf numFmtId="0" fontId="37" fillId="0" borderId="0" xfId="20" applyFont="1" applyFill="1" applyBorder="1" applyAlignment="1">
      <alignment horizontal="center" vertical="center" wrapText="1"/>
      <protection/>
    </xf>
    <xf numFmtId="3" fontId="2" fillId="0" borderId="0" xfId="20" applyNumberFormat="1" applyFont="1" applyFill="1" applyBorder="1" applyAlignment="1">
      <alignment horizontal="center" vertical="center" wrapText="1"/>
      <protection/>
    </xf>
    <xf numFmtId="0" fontId="2" fillId="0" borderId="0" xfId="20" applyNumberFormat="1" applyFont="1" applyFill="1" applyBorder="1" applyAlignment="1">
      <alignment horizontal="center" vertical="center" wrapText="1"/>
      <protection/>
    </xf>
    <xf numFmtId="3" fontId="2" fillId="0" borderId="22" xfId="20" applyNumberFormat="1" applyFont="1" applyFill="1" applyBorder="1" applyAlignment="1">
      <alignment vertical="center" wrapText="1"/>
      <protection/>
    </xf>
    <xf numFmtId="0" fontId="36" fillId="0" borderId="1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1" fontId="2" fillId="0" borderId="0" xfId="20" applyNumberFormat="1" applyFont="1" applyFill="1" applyBorder="1" applyAlignment="1">
      <alignment horizontal="center" vertical="center" wrapText="1"/>
      <protection/>
    </xf>
    <xf numFmtId="3" fontId="25" fillId="0" borderId="35" xfId="20" applyNumberFormat="1" applyFont="1" applyFill="1" applyBorder="1" applyAlignment="1">
      <alignment vertical="center" wrapText="1"/>
      <protection/>
    </xf>
    <xf numFmtId="3" fontId="2" fillId="0" borderId="63" xfId="20" applyNumberFormat="1" applyFont="1" applyFill="1" applyBorder="1" applyAlignment="1">
      <alignment vertical="center" wrapText="1"/>
      <protection/>
    </xf>
    <xf numFmtId="3" fontId="25" fillId="0" borderId="29" xfId="20" applyNumberFormat="1" applyFont="1" applyFill="1" applyBorder="1" applyAlignment="1">
      <alignment vertical="center" wrapText="1"/>
      <protection/>
    </xf>
    <xf numFmtId="3" fontId="25" fillId="0" borderId="11" xfId="20" applyNumberFormat="1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36" fillId="0" borderId="0" xfId="20" applyFont="1" applyFill="1" applyBorder="1" applyAlignment="1">
      <alignment vertical="center" wrapText="1"/>
      <protection/>
    </xf>
    <xf numFmtId="0" fontId="36" fillId="0" borderId="22" xfId="20" applyFont="1" applyFill="1" applyBorder="1" applyAlignment="1">
      <alignment vertical="center" wrapText="1"/>
      <protection/>
    </xf>
    <xf numFmtId="0" fontId="36" fillId="0" borderId="0" xfId="20" applyFont="1" applyFill="1" applyBorder="1" applyAlignment="1">
      <alignment horizontal="center" vertical="center" wrapText="1"/>
      <protection/>
    </xf>
    <xf numFmtId="3" fontId="25" fillId="0" borderId="34" xfId="20" applyNumberFormat="1" applyFont="1" applyFill="1" applyBorder="1" applyAlignment="1">
      <alignment vertical="center" wrapText="1"/>
      <protection/>
    </xf>
    <xf numFmtId="3" fontId="31" fillId="0" borderId="63" xfId="20" applyNumberFormat="1" applyFont="1" applyFill="1" applyBorder="1" applyAlignment="1">
      <alignment vertical="center" wrapText="1"/>
      <protection/>
    </xf>
    <xf numFmtId="3" fontId="26" fillId="0" borderId="29" xfId="20" applyNumberFormat="1" applyFont="1" applyFill="1" applyBorder="1" applyAlignment="1">
      <alignment vertical="center" wrapText="1"/>
      <protection/>
    </xf>
    <xf numFmtId="3" fontId="26" fillId="0" borderId="7" xfId="20" applyNumberFormat="1" applyFont="1" applyFill="1" applyBorder="1" applyAlignment="1">
      <alignment vertical="center" wrapText="1"/>
      <protection/>
    </xf>
    <xf numFmtId="0" fontId="20" fillId="0" borderId="0" xfId="20" applyFont="1" applyFill="1" applyAlignment="1">
      <alignment vertical="top"/>
      <protection/>
    </xf>
    <xf numFmtId="0" fontId="25" fillId="0" borderId="0" xfId="20" applyFont="1" applyFill="1">
      <alignment/>
      <protection/>
    </xf>
    <xf numFmtId="3" fontId="26" fillId="0" borderId="0" xfId="20" applyNumberFormat="1" applyFont="1" applyFill="1" applyBorder="1" applyAlignment="1">
      <alignment vertical="center" wrapText="1"/>
      <protection/>
    </xf>
    <xf numFmtId="3" fontId="25" fillId="0" borderId="0" xfId="20" applyNumberFormat="1" applyFont="1" applyFill="1">
      <alignment/>
      <protection/>
    </xf>
    <xf numFmtId="3" fontId="41" fillId="0" borderId="0" xfId="20" applyNumberFormat="1" applyFont="1" applyFill="1">
      <alignment/>
      <protection/>
    </xf>
    <xf numFmtId="0" fontId="26" fillId="0" borderId="0" xfId="20" applyFont="1" applyAlignment="1">
      <alignment vertical="center" wrapText="1"/>
      <protection/>
    </xf>
    <xf numFmtId="0" fontId="32" fillId="0" borderId="0" xfId="20" applyFont="1" applyFill="1">
      <alignment/>
      <protection/>
    </xf>
    <xf numFmtId="3" fontId="32" fillId="0" borderId="0" xfId="20" applyNumberFormat="1" applyFont="1" applyFill="1">
      <alignment/>
      <protection/>
    </xf>
    <xf numFmtId="0" fontId="32" fillId="0" borderId="0" xfId="20" applyFont="1">
      <alignment/>
      <protection/>
    </xf>
    <xf numFmtId="3" fontId="32" fillId="0" borderId="0" xfId="20" applyNumberFormat="1" applyFont="1">
      <alignment/>
      <protection/>
    </xf>
    <xf numFmtId="0" fontId="6" fillId="3" borderId="7" xfId="21" applyFont="1" applyFill="1" applyBorder="1" applyAlignment="1">
      <alignment horizontal="center" vertical="center"/>
      <protection/>
    </xf>
    <xf numFmtId="4" fontId="25" fillId="0" borderId="7" xfId="24" applyNumberFormat="1" applyFont="1" applyFill="1" applyBorder="1" applyAlignment="1">
      <alignment vertical="center" wrapText="1"/>
      <protection/>
    </xf>
    <xf numFmtId="0" fontId="0" fillId="0" borderId="8" xfId="22" applyFont="1" applyBorder="1" applyAlignment="1">
      <alignment horizontal="left" vertical="center" wrapText="1"/>
      <protection/>
    </xf>
    <xf numFmtId="0" fontId="14" fillId="0" borderId="0" xfId="21" applyFont="1" applyAlignment="1">
      <alignment horizontal="right" vertical="center"/>
      <protection/>
    </xf>
    <xf numFmtId="0" fontId="6" fillId="3" borderId="7" xfId="21" applyFont="1" applyFill="1" applyBorder="1" applyAlignment="1">
      <alignment horizontal="center" vertical="center" wrapText="1"/>
      <protection/>
    </xf>
    <xf numFmtId="0" fontId="7" fillId="0" borderId="7" xfId="21" applyFont="1" applyBorder="1" applyAlignment="1">
      <alignment horizontal="center" vertical="center"/>
      <protection/>
    </xf>
    <xf numFmtId="0" fontId="42" fillId="0" borderId="58" xfId="21" applyFont="1" applyBorder="1" applyAlignment="1">
      <alignment vertical="center"/>
      <protection/>
    </xf>
    <xf numFmtId="0" fontId="42" fillId="0" borderId="72" xfId="21" applyFont="1" applyBorder="1" applyAlignment="1">
      <alignment vertical="center"/>
      <protection/>
    </xf>
    <xf numFmtId="3" fontId="42" fillId="0" borderId="18" xfId="21" applyNumberFormat="1" applyFont="1" applyBorder="1" applyAlignment="1">
      <alignment vertical="center"/>
      <protection/>
    </xf>
    <xf numFmtId="0" fontId="42" fillId="0" borderId="9" xfId="21" applyFont="1" applyBorder="1" applyAlignment="1">
      <alignment vertical="center"/>
      <protection/>
    </xf>
    <xf numFmtId="3" fontId="42" fillId="0" borderId="9" xfId="21" applyNumberFormat="1" applyFont="1" applyBorder="1" applyAlignment="1">
      <alignment vertical="center"/>
      <protection/>
    </xf>
    <xf numFmtId="0" fontId="22" fillId="0" borderId="5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vertical="center" wrapText="1"/>
      <protection/>
    </xf>
    <xf numFmtId="0" fontId="0" fillId="0" borderId="5" xfId="21" applyFont="1" applyBorder="1" applyAlignment="1">
      <alignment vertical="center"/>
      <protection/>
    </xf>
    <xf numFmtId="3" fontId="0" fillId="0" borderId="5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22" fillId="0" borderId="27" xfId="21" applyFont="1" applyBorder="1" applyAlignment="1">
      <alignment horizontal="center" vertical="center"/>
      <protection/>
    </xf>
    <xf numFmtId="0" fontId="0" fillId="0" borderId="27" xfId="21" applyFont="1" applyBorder="1" applyAlignment="1">
      <alignment vertical="center" wrapText="1"/>
      <protection/>
    </xf>
    <xf numFmtId="0" fontId="0" fillId="0" borderId="27" xfId="21" applyFont="1" applyBorder="1" applyAlignment="1">
      <alignment vertical="center"/>
      <protection/>
    </xf>
    <xf numFmtId="0" fontId="22" fillId="0" borderId="7" xfId="21" applyFont="1" applyBorder="1" applyAlignment="1">
      <alignment horizontal="center" vertical="center"/>
      <protection/>
    </xf>
    <xf numFmtId="0" fontId="0" fillId="0" borderId="27" xfId="21" applyFont="1" applyBorder="1" applyAlignment="1">
      <alignment horizontal="center" vertical="center" wrapText="1"/>
      <protection/>
    </xf>
    <xf numFmtId="0" fontId="0" fillId="0" borderId="7" xfId="21" applyFont="1" applyBorder="1" applyAlignment="1">
      <alignment vertical="center" wrapText="1"/>
      <protection/>
    </xf>
    <xf numFmtId="3" fontId="0" fillId="0" borderId="7" xfId="21" applyNumberFormat="1" applyFont="1" applyBorder="1" applyAlignment="1">
      <alignment vertical="center"/>
      <protection/>
    </xf>
    <xf numFmtId="0" fontId="42" fillId="0" borderId="39" xfId="21" applyFont="1" applyBorder="1" applyAlignment="1">
      <alignment vertical="center"/>
      <protection/>
    </xf>
    <xf numFmtId="3" fontId="42" fillId="0" borderId="2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center" vertical="center" wrapText="1"/>
      <protection/>
    </xf>
    <xf numFmtId="0" fontId="22" fillId="0" borderId="7" xfId="21" applyFont="1" applyFill="1" applyBorder="1" applyAlignment="1">
      <alignment horizontal="center" vertical="center"/>
      <protection/>
    </xf>
    <xf numFmtId="49" fontId="0" fillId="0" borderId="7" xfId="21" applyNumberFormat="1" applyFont="1" applyFill="1" applyBorder="1" applyAlignment="1">
      <alignment horizontal="center" vertical="center"/>
      <protection/>
    </xf>
    <xf numFmtId="49" fontId="0" fillId="0" borderId="7" xfId="21" applyNumberFormat="1" applyFont="1" applyFill="1" applyBorder="1" applyAlignment="1">
      <alignment horizontal="center" vertical="center" wrapText="1"/>
      <protection/>
    </xf>
    <xf numFmtId="0" fontId="0" fillId="0" borderId="7" xfId="21" applyFont="1" applyFill="1" applyBorder="1" applyAlignment="1">
      <alignment vertical="center" wrapText="1"/>
      <protection/>
    </xf>
    <xf numFmtId="3" fontId="0" fillId="0" borderId="7" xfId="21" applyNumberFormat="1" applyFont="1" applyFill="1" applyBorder="1" applyAlignment="1">
      <alignment vertical="center"/>
      <protection/>
    </xf>
    <xf numFmtId="0" fontId="42" fillId="0" borderId="32" xfId="21" applyFont="1" applyBorder="1" applyAlignment="1">
      <alignment vertical="center"/>
      <protection/>
    </xf>
    <xf numFmtId="0" fontId="42" fillId="0" borderId="36" xfId="21" applyFont="1" applyBorder="1" applyAlignment="1">
      <alignment vertical="center"/>
      <protection/>
    </xf>
    <xf numFmtId="3" fontId="42" fillId="0" borderId="3" xfId="21" applyNumberFormat="1" applyFont="1" applyBorder="1" applyAlignment="1">
      <alignment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vertical="center" wrapText="1"/>
      <protection/>
    </xf>
    <xf numFmtId="3" fontId="0" fillId="0" borderId="3" xfId="21" applyNumberFormat="1" applyFont="1" applyBorder="1" applyAlignment="1">
      <alignment vertical="center"/>
      <protection/>
    </xf>
    <xf numFmtId="0" fontId="22" fillId="0" borderId="6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 wrapText="1"/>
      <protection/>
    </xf>
    <xf numFmtId="0" fontId="0" fillId="0" borderId="19" xfId="21" applyFont="1" applyBorder="1" applyAlignment="1">
      <alignment vertical="center" wrapText="1"/>
      <protection/>
    </xf>
    <xf numFmtId="3" fontId="6" fillId="0" borderId="18" xfId="21" applyNumberFormat="1" applyFont="1" applyBorder="1" applyAlignment="1">
      <alignment horizontal="center" vertical="center"/>
      <protection/>
    </xf>
    <xf numFmtId="4" fontId="21" fillId="0" borderId="6" xfId="0" applyNumberFormat="1" applyFont="1" applyBorder="1" applyAlignment="1">
      <alignment horizontal="center" vertical="center" wrapText="1"/>
    </xf>
    <xf numFmtId="4" fontId="20" fillId="0" borderId="5" xfId="22" applyNumberFormat="1" applyFont="1" applyBorder="1" applyAlignment="1">
      <alignment horizontal="center" vertical="center"/>
      <protection/>
    </xf>
    <xf numFmtId="4" fontId="0" fillId="0" borderId="9" xfId="23" applyNumberFormat="1" applyFont="1" applyBorder="1" applyAlignment="1">
      <alignment horizontal="right" vertical="center"/>
      <protection/>
    </xf>
    <xf numFmtId="4" fontId="0" fillId="0" borderId="9" xfId="23" applyNumberFormat="1" applyBorder="1">
      <alignment/>
      <protection/>
    </xf>
    <xf numFmtId="3" fontId="15" fillId="0" borderId="7" xfId="22" applyNumberFormat="1" applyFont="1" applyBorder="1" applyAlignment="1">
      <alignment vertical="center" wrapText="1"/>
      <protection/>
    </xf>
    <xf numFmtId="0" fontId="10" fillId="0" borderId="0" xfId="0" applyFont="1" applyBorder="1" applyAlignment="1">
      <alignment vertical="center" wrapText="1"/>
    </xf>
    <xf numFmtId="0" fontId="20" fillId="0" borderId="23" xfId="22" applyFont="1" applyBorder="1" applyAlignment="1">
      <alignment horizontal="right" vertical="center" wrapText="1"/>
      <protection/>
    </xf>
    <xf numFmtId="4" fontId="32" fillId="0" borderId="0" xfId="24" applyNumberFormat="1" applyFont="1">
      <alignment/>
      <protection/>
    </xf>
    <xf numFmtId="4" fontId="25" fillId="0" borderId="0" xfId="24" applyNumberFormat="1" applyFont="1">
      <alignment/>
      <protection/>
    </xf>
    <xf numFmtId="4" fontId="26" fillId="0" borderId="2" xfId="24" applyNumberFormat="1" applyFont="1" applyFill="1" applyBorder="1" applyAlignment="1">
      <alignment vertical="center" wrapText="1"/>
      <protection/>
    </xf>
    <xf numFmtId="4" fontId="5" fillId="0" borderId="40" xfId="24" applyNumberFormat="1" applyFont="1" applyFill="1" applyBorder="1" applyAlignment="1">
      <alignment vertical="center" wrapText="1"/>
      <protection/>
    </xf>
    <xf numFmtId="49" fontId="0" fillId="0" borderId="27" xfId="21" applyNumberFormat="1" applyFont="1" applyBorder="1" applyAlignment="1">
      <alignment horizontal="center" vertical="center"/>
      <protection/>
    </xf>
    <xf numFmtId="0" fontId="0" fillId="0" borderId="16" xfId="21" applyFont="1" applyBorder="1" applyAlignment="1">
      <alignment vertical="center" wrapText="1"/>
      <protection/>
    </xf>
    <xf numFmtId="0" fontId="2" fillId="0" borderId="73" xfId="22" applyBorder="1" applyAlignment="1">
      <alignment horizontal="center"/>
      <protection/>
    </xf>
    <xf numFmtId="4" fontId="0" fillId="0" borderId="7" xfId="21" applyNumberFormat="1" applyFont="1" applyFill="1" applyBorder="1" applyAlignment="1">
      <alignment vertical="center"/>
      <protection/>
    </xf>
    <xf numFmtId="4" fontId="0" fillId="0" borderId="7" xfId="21" applyNumberFormat="1" applyFont="1" applyFill="1" applyBorder="1" applyAlignment="1">
      <alignment horizontal="right" vertical="center" wrapText="1"/>
      <protection/>
    </xf>
    <xf numFmtId="0" fontId="2" fillId="0" borderId="0" xfId="18" applyFont="1">
      <alignment/>
      <protection/>
    </xf>
    <xf numFmtId="0" fontId="2" fillId="0" borderId="0" xfId="18" applyFont="1" applyFill="1">
      <alignment/>
      <protection/>
    </xf>
    <xf numFmtId="0" fontId="26" fillId="0" borderId="0" xfId="18" applyFont="1" applyBorder="1" applyAlignment="1">
      <alignment horizontal="center" vertical="top" wrapText="1"/>
      <protection/>
    </xf>
    <xf numFmtId="0" fontId="26" fillId="0" borderId="0" xfId="18" applyFont="1" applyFill="1" applyBorder="1" applyAlignment="1">
      <alignment horizontal="center" vertical="top" wrapText="1"/>
      <protection/>
    </xf>
    <xf numFmtId="0" fontId="27" fillId="0" borderId="0" xfId="20" applyFont="1" applyBorder="1" applyAlignment="1">
      <alignment horizontal="right" vertical="center"/>
      <protection/>
    </xf>
    <xf numFmtId="0" fontId="45" fillId="3" borderId="10" xfId="18" applyFont="1" applyFill="1" applyBorder="1" applyAlignment="1">
      <alignment horizontal="center" vertical="center" wrapText="1"/>
      <protection/>
    </xf>
    <xf numFmtId="0" fontId="45" fillId="3" borderId="45" xfId="18" applyFont="1" applyFill="1" applyBorder="1" applyAlignment="1">
      <alignment horizontal="center" vertical="center" wrapText="1"/>
      <protection/>
    </xf>
    <xf numFmtId="0" fontId="35" fillId="0" borderId="43" xfId="18" applyFont="1" applyBorder="1" applyAlignment="1">
      <alignment horizontal="center" vertical="center" wrapText="1"/>
      <protection/>
    </xf>
    <xf numFmtId="0" fontId="35" fillId="0" borderId="9" xfId="18" applyFont="1" applyBorder="1" applyAlignment="1">
      <alignment horizontal="center" vertical="center" wrapText="1"/>
      <protection/>
    </xf>
    <xf numFmtId="3" fontId="35" fillId="0" borderId="9" xfId="18" applyNumberFormat="1" applyFont="1" applyBorder="1" applyAlignment="1">
      <alignment horizontal="center" vertical="center"/>
      <protection/>
    </xf>
    <xf numFmtId="3" fontId="35" fillId="0" borderId="9" xfId="18" applyNumberFormat="1" applyFont="1" applyFill="1" applyBorder="1" applyAlignment="1">
      <alignment horizontal="center" vertical="center"/>
      <protection/>
    </xf>
    <xf numFmtId="3" fontId="35" fillId="0" borderId="60" xfId="18" applyNumberFormat="1" applyFont="1" applyBorder="1" applyAlignment="1">
      <alignment horizontal="center" vertical="center"/>
      <protection/>
    </xf>
    <xf numFmtId="0" fontId="35" fillId="0" borderId="0" xfId="18" applyFont="1" applyAlignment="1">
      <alignment vertical="center"/>
      <protection/>
    </xf>
    <xf numFmtId="0" fontId="35" fillId="0" borderId="0" xfId="18" applyFont="1" applyFill="1" applyAlignment="1">
      <alignment vertical="center"/>
      <protection/>
    </xf>
    <xf numFmtId="0" fontId="34" fillId="0" borderId="46" xfId="18" applyFont="1" applyBorder="1" applyAlignment="1">
      <alignment horizontal="center" vertical="center" wrapText="1"/>
      <protection/>
    </xf>
    <xf numFmtId="0" fontId="31" fillId="0" borderId="47" xfId="18" applyFont="1" applyBorder="1" applyAlignment="1">
      <alignment horizontal="center" vertical="center" wrapText="1"/>
      <protection/>
    </xf>
    <xf numFmtId="0" fontId="27" fillId="0" borderId="47" xfId="18" applyFont="1" applyBorder="1" applyAlignment="1">
      <alignment horizontal="center" vertical="center" wrapText="1"/>
      <protection/>
    </xf>
    <xf numFmtId="3" fontId="36" fillId="0" borderId="47" xfId="18" applyNumberFormat="1" applyFont="1" applyBorder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Fill="1" applyAlignment="1">
      <alignment vertical="center"/>
      <protection/>
    </xf>
    <xf numFmtId="0" fontId="31" fillId="0" borderId="74" xfId="18" applyFont="1" applyFill="1" applyBorder="1" applyAlignment="1">
      <alignment horizontal="center" vertical="center"/>
      <protection/>
    </xf>
    <xf numFmtId="0" fontId="31" fillId="0" borderId="9" xfId="18" applyFont="1" applyFill="1" applyBorder="1" applyAlignment="1">
      <alignment vertical="center" wrapText="1"/>
      <protection/>
    </xf>
    <xf numFmtId="0" fontId="2" fillId="0" borderId="1" xfId="18" applyFont="1" applyFill="1" applyBorder="1" applyAlignment="1">
      <alignment horizontal="center" vertical="center"/>
      <protection/>
    </xf>
    <xf numFmtId="49" fontId="34" fillId="0" borderId="1" xfId="18" applyNumberFormat="1" applyFont="1" applyFill="1" applyBorder="1" applyAlignment="1">
      <alignment vertical="center" wrapText="1"/>
      <protection/>
    </xf>
    <xf numFmtId="0" fontId="25" fillId="0" borderId="20" xfId="18" applyFont="1" applyFill="1" applyBorder="1" applyAlignment="1">
      <alignment vertical="center"/>
      <protection/>
    </xf>
    <xf numFmtId="3" fontId="36" fillId="0" borderId="9" xfId="18" applyNumberFormat="1" applyFont="1" applyFill="1" applyBorder="1" applyAlignment="1">
      <alignment horizontal="center" vertical="center"/>
      <protection/>
    </xf>
    <xf numFmtId="3" fontId="36" fillId="0" borderId="60" xfId="18" applyNumberFormat="1" applyFont="1" applyFill="1" applyBorder="1" applyAlignment="1">
      <alignment horizontal="center" vertical="center"/>
      <protection/>
    </xf>
    <xf numFmtId="0" fontId="2" fillId="0" borderId="74" xfId="18" applyFont="1" applyFill="1" applyBorder="1" applyAlignment="1">
      <alignment horizontal="center" vertical="center"/>
      <protection/>
    </xf>
    <xf numFmtId="0" fontId="31" fillId="0" borderId="7" xfId="18" applyFont="1" applyFill="1" applyBorder="1" applyAlignment="1">
      <alignment vertical="center" wrapText="1"/>
      <protection/>
    </xf>
    <xf numFmtId="0" fontId="34" fillId="0" borderId="1" xfId="18" applyFont="1" applyFill="1" applyBorder="1" applyAlignment="1">
      <alignment vertical="center"/>
      <protection/>
    </xf>
    <xf numFmtId="0" fontId="25" fillId="0" borderId="16" xfId="18" applyFont="1" applyFill="1" applyBorder="1" applyAlignment="1">
      <alignment vertical="center"/>
      <protection/>
    </xf>
    <xf numFmtId="3" fontId="37" fillId="0" borderId="7" xfId="18" applyNumberFormat="1" applyFont="1" applyFill="1" applyBorder="1" applyAlignment="1">
      <alignment horizontal="center" vertical="center"/>
      <protection/>
    </xf>
    <xf numFmtId="3" fontId="36" fillId="0" borderId="7" xfId="18" applyNumberFormat="1" applyFont="1" applyFill="1" applyBorder="1" applyAlignment="1">
      <alignment horizontal="center" vertical="center"/>
      <protection/>
    </xf>
    <xf numFmtId="0" fontId="2" fillId="0" borderId="75" xfId="18" applyFont="1" applyFill="1" applyBorder="1" applyAlignment="1">
      <alignment horizontal="center" vertical="center"/>
      <protection/>
    </xf>
    <xf numFmtId="0" fontId="2" fillId="0" borderId="10" xfId="18" applyFont="1" applyFill="1" applyBorder="1" applyAlignment="1">
      <alignment horizontal="center" vertical="center"/>
      <protection/>
    </xf>
    <xf numFmtId="0" fontId="34" fillId="0" borderId="10" xfId="18" applyFont="1" applyFill="1" applyBorder="1" applyAlignment="1">
      <alignment vertical="center"/>
      <protection/>
    </xf>
    <xf numFmtId="0" fontId="25" fillId="0" borderId="48" xfId="18" applyFont="1" applyFill="1" applyBorder="1" applyAlignment="1">
      <alignment vertical="center"/>
      <protection/>
    </xf>
    <xf numFmtId="3" fontId="37" fillId="0" borderId="47" xfId="18" applyNumberFormat="1" applyFont="1" applyFill="1" applyBorder="1" applyAlignment="1">
      <alignment horizontal="center" vertical="center"/>
      <protection/>
    </xf>
    <xf numFmtId="3" fontId="36" fillId="0" borderId="76" xfId="18" applyNumberFormat="1" applyFont="1" applyFill="1" applyBorder="1" applyAlignment="1">
      <alignment horizontal="center" vertical="center"/>
      <protection/>
    </xf>
    <xf numFmtId="0" fontId="2" fillId="0" borderId="0" xfId="18" applyFont="1" applyBorder="1" applyAlignment="1">
      <alignment vertical="center"/>
      <protection/>
    </xf>
    <xf numFmtId="0" fontId="2" fillId="0" borderId="0" xfId="18" applyFont="1" applyFill="1" applyBorder="1" applyAlignment="1">
      <alignment vertical="center"/>
      <protection/>
    </xf>
    <xf numFmtId="0" fontId="31" fillId="0" borderId="77" xfId="18" applyFont="1" applyFill="1" applyBorder="1" applyAlignment="1">
      <alignment horizontal="center" vertical="center"/>
      <protection/>
    </xf>
    <xf numFmtId="0" fontId="27" fillId="0" borderId="66" xfId="18" applyFont="1" applyFill="1" applyBorder="1" applyAlignment="1">
      <alignment horizontal="center" vertical="center"/>
      <protection/>
    </xf>
    <xf numFmtId="49" fontId="34" fillId="0" borderId="66" xfId="18" applyNumberFormat="1" applyFont="1" applyFill="1" applyBorder="1" applyAlignment="1">
      <alignment vertical="center" wrapText="1"/>
      <protection/>
    </xf>
    <xf numFmtId="0" fontId="25" fillId="0" borderId="70" xfId="18" applyFont="1" applyFill="1" applyBorder="1" applyAlignment="1">
      <alignment vertical="center"/>
      <protection/>
    </xf>
    <xf numFmtId="0" fontId="27" fillId="0" borderId="1" xfId="18" applyFont="1" applyFill="1" applyBorder="1" applyAlignment="1">
      <alignment horizontal="center" vertical="center"/>
      <protection/>
    </xf>
    <xf numFmtId="0" fontId="27" fillId="0" borderId="1" xfId="18" applyFont="1" applyFill="1" applyBorder="1" applyAlignment="1">
      <alignment vertical="center"/>
      <protection/>
    </xf>
    <xf numFmtId="0" fontId="27" fillId="0" borderId="10" xfId="18" applyFont="1" applyFill="1" applyBorder="1" applyAlignment="1">
      <alignment horizontal="center" vertical="center"/>
      <protection/>
    </xf>
    <xf numFmtId="0" fontId="27" fillId="0" borderId="10" xfId="18" applyFont="1" applyFill="1" applyBorder="1" applyAlignment="1">
      <alignment vertical="center"/>
      <protection/>
    </xf>
    <xf numFmtId="0" fontId="31" fillId="0" borderId="78" xfId="18" applyFont="1" applyFill="1" applyBorder="1" applyAlignment="1">
      <alignment vertical="center"/>
      <protection/>
    </xf>
    <xf numFmtId="49" fontId="34" fillId="0" borderId="66" xfId="18" applyNumberFormat="1" applyFont="1" applyFill="1" applyBorder="1" applyAlignment="1">
      <alignment vertical="center"/>
      <protection/>
    </xf>
    <xf numFmtId="1" fontId="36" fillId="0" borderId="3" xfId="18" applyNumberFormat="1" applyFont="1" applyFill="1" applyBorder="1" applyAlignment="1">
      <alignment horizontal="center" vertical="center"/>
      <protection/>
    </xf>
    <xf numFmtId="3" fontId="36" fillId="0" borderId="64" xfId="18" applyNumberFormat="1" applyFont="1" applyFill="1" applyBorder="1" applyAlignment="1">
      <alignment horizontal="center" vertical="center"/>
      <protection/>
    </xf>
    <xf numFmtId="0" fontId="48" fillId="0" borderId="0" xfId="18" applyFont="1" applyAlignment="1">
      <alignment vertical="center"/>
      <protection/>
    </xf>
    <xf numFmtId="0" fontId="48" fillId="0" borderId="0" xfId="18" applyFont="1" applyFill="1" applyAlignment="1">
      <alignment vertical="center"/>
      <protection/>
    </xf>
    <xf numFmtId="0" fontId="31" fillId="0" borderId="44" xfId="18" applyFont="1" applyFill="1" applyBorder="1" applyAlignment="1">
      <alignment vertical="center" wrapText="1"/>
      <protection/>
    </xf>
    <xf numFmtId="49" fontId="34" fillId="0" borderId="1" xfId="18" applyNumberFormat="1" applyFont="1" applyFill="1" applyBorder="1" applyAlignment="1">
      <alignment vertical="center"/>
      <protection/>
    </xf>
    <xf numFmtId="0" fontId="2" fillId="0" borderId="79" xfId="18" applyFont="1" applyFill="1" applyBorder="1" applyAlignment="1">
      <alignment horizontal="center" vertical="center"/>
      <protection/>
    </xf>
    <xf numFmtId="0" fontId="27" fillId="0" borderId="9" xfId="18" applyFont="1" applyFill="1" applyBorder="1" applyAlignment="1">
      <alignment horizontal="center" vertical="center"/>
      <protection/>
    </xf>
    <xf numFmtId="49" fontId="34" fillId="0" borderId="9" xfId="18" applyNumberFormat="1" applyFont="1" applyFill="1" applyBorder="1" applyAlignment="1">
      <alignment vertical="center"/>
      <protection/>
    </xf>
    <xf numFmtId="0" fontId="2" fillId="0" borderId="35" xfId="18" applyFont="1" applyBorder="1" applyAlignment="1">
      <alignment vertical="center"/>
      <protection/>
    </xf>
    <xf numFmtId="0" fontId="35" fillId="0" borderId="78" xfId="18" applyFont="1" applyBorder="1" applyAlignment="1">
      <alignment horizontal="center" vertical="center" wrapText="1"/>
      <protection/>
    </xf>
    <xf numFmtId="0" fontId="35" fillId="0" borderId="3" xfId="18" applyFont="1" applyBorder="1" applyAlignment="1">
      <alignment horizontal="center" vertical="center" wrapText="1"/>
      <protection/>
    </xf>
    <xf numFmtId="3" fontId="35" fillId="0" borderId="3" xfId="18" applyNumberFormat="1" applyFont="1" applyBorder="1" applyAlignment="1">
      <alignment horizontal="center" vertical="center"/>
      <protection/>
    </xf>
    <xf numFmtId="3" fontId="35" fillId="0" borderId="3" xfId="18" applyNumberFormat="1" applyFont="1" applyFill="1" applyBorder="1" applyAlignment="1">
      <alignment horizontal="center" vertical="center"/>
      <protection/>
    </xf>
    <xf numFmtId="3" fontId="35" fillId="0" borderId="64" xfId="18" applyNumberFormat="1" applyFont="1" applyBorder="1" applyAlignment="1">
      <alignment horizontal="center" vertical="center"/>
      <protection/>
    </xf>
    <xf numFmtId="0" fontId="31" fillId="0" borderId="9" xfId="18" applyFont="1" applyFill="1" applyBorder="1" applyAlignment="1">
      <alignment vertical="center"/>
      <protection/>
    </xf>
    <xf numFmtId="49" fontId="34" fillId="0" borderId="1" xfId="18" applyNumberFormat="1" applyFont="1" applyFill="1" applyBorder="1" applyAlignment="1">
      <alignment horizontal="left" vertical="center"/>
      <protection/>
    </xf>
    <xf numFmtId="1" fontId="36" fillId="0" borderId="9" xfId="18" applyNumberFormat="1" applyFont="1" applyFill="1" applyBorder="1" applyAlignment="1">
      <alignment horizontal="center" vertical="center"/>
      <protection/>
    </xf>
    <xf numFmtId="3" fontId="36" fillId="0" borderId="80" xfId="18" applyNumberFormat="1" applyFont="1" applyFill="1" applyBorder="1" applyAlignment="1">
      <alignment horizontal="center" vertical="center"/>
      <protection/>
    </xf>
    <xf numFmtId="0" fontId="25" fillId="0" borderId="16" xfId="18" applyFont="1" applyFill="1" applyBorder="1" applyAlignment="1">
      <alignment vertical="center" wrapText="1"/>
      <protection/>
    </xf>
    <xf numFmtId="3" fontId="37" fillId="0" borderId="10" xfId="18" applyNumberFormat="1" applyFont="1" applyFill="1" applyBorder="1" applyAlignment="1">
      <alignment horizontal="center" vertical="center"/>
      <protection/>
    </xf>
    <xf numFmtId="0" fontId="37" fillId="0" borderId="7" xfId="18" applyNumberFormat="1" applyFont="1" applyFill="1" applyBorder="1" applyAlignment="1">
      <alignment horizontal="center" vertical="center"/>
      <protection/>
    </xf>
    <xf numFmtId="0" fontId="31" fillId="0" borderId="74" xfId="18" applyFont="1" applyFill="1" applyBorder="1" applyAlignment="1">
      <alignment horizontal="center" vertical="center"/>
      <protection/>
    </xf>
    <xf numFmtId="49" fontId="34" fillId="0" borderId="14" xfId="18" applyNumberFormat="1" applyFont="1" applyFill="1" applyBorder="1" applyAlignment="1">
      <alignment vertical="center"/>
      <protection/>
    </xf>
    <xf numFmtId="1" fontId="37" fillId="0" borderId="7" xfId="18" applyNumberFormat="1" applyFont="1" applyFill="1" applyBorder="1" applyAlignment="1">
      <alignment horizontal="center" vertical="center"/>
      <protection/>
    </xf>
    <xf numFmtId="49" fontId="34" fillId="0" borderId="10" xfId="18" applyNumberFormat="1" applyFont="1" applyFill="1" applyBorder="1" applyAlignment="1">
      <alignment vertical="center"/>
      <protection/>
    </xf>
    <xf numFmtId="49" fontId="34" fillId="0" borderId="34" xfId="18" applyNumberFormat="1" applyFont="1" applyFill="1" applyBorder="1" applyAlignment="1">
      <alignment vertical="center"/>
      <protection/>
    </xf>
    <xf numFmtId="0" fontId="31" fillId="0" borderId="77" xfId="18" applyFont="1" applyFill="1" applyBorder="1" applyAlignment="1">
      <alignment horizontal="center" vertical="center"/>
      <protection/>
    </xf>
    <xf numFmtId="0" fontId="2" fillId="0" borderId="66" xfId="18" applyFont="1" applyFill="1" applyBorder="1" applyAlignment="1">
      <alignment horizontal="center" vertical="center"/>
      <protection/>
    </xf>
    <xf numFmtId="0" fontId="2" fillId="0" borderId="0" xfId="18" applyFont="1" applyFill="1" applyBorder="1" applyAlignment="1">
      <alignment horizontal="center" vertical="center"/>
      <protection/>
    </xf>
    <xf numFmtId="0" fontId="47" fillId="0" borderId="0" xfId="18" applyFont="1" applyFill="1" applyBorder="1" applyAlignment="1">
      <alignment horizontal="left" vertical="center" wrapText="1"/>
      <protection/>
    </xf>
    <xf numFmtId="49" fontId="34" fillId="0" borderId="0" xfId="18" applyNumberFormat="1" applyFont="1" applyFill="1" applyBorder="1" applyAlignment="1">
      <alignment vertical="center"/>
      <protection/>
    </xf>
    <xf numFmtId="0" fontId="25" fillId="0" borderId="0" xfId="18" applyFont="1" applyFill="1" applyBorder="1" applyAlignment="1">
      <alignment vertical="center"/>
      <protection/>
    </xf>
    <xf numFmtId="3" fontId="37" fillId="0" borderId="0" xfId="18" applyNumberFormat="1" applyFont="1" applyFill="1" applyBorder="1" applyAlignment="1">
      <alignment horizontal="center" vertical="center"/>
      <protection/>
    </xf>
    <xf numFmtId="3" fontId="36" fillId="0" borderId="0" xfId="18" applyNumberFormat="1" applyFont="1" applyFill="1" applyBorder="1" applyAlignment="1">
      <alignment horizontal="center" vertical="center"/>
      <protection/>
    </xf>
    <xf numFmtId="0" fontId="31" fillId="0" borderId="3" xfId="18" applyFont="1" applyFill="1" applyBorder="1" applyAlignment="1">
      <alignment vertical="center"/>
      <protection/>
    </xf>
    <xf numFmtId="49" fontId="34" fillId="0" borderId="81" xfId="18" applyNumberFormat="1" applyFont="1" applyFill="1" applyBorder="1" applyAlignment="1">
      <alignment vertical="center"/>
      <protection/>
    </xf>
    <xf numFmtId="0" fontId="27" fillId="0" borderId="14" xfId="18" applyFont="1" applyFill="1" applyBorder="1" applyAlignment="1">
      <alignment vertical="center"/>
      <protection/>
    </xf>
    <xf numFmtId="0" fontId="25" fillId="0" borderId="71" xfId="18" applyFont="1" applyFill="1" applyBorder="1" applyAlignment="1">
      <alignment vertical="center"/>
      <protection/>
    </xf>
    <xf numFmtId="3" fontId="37" fillId="0" borderId="11" xfId="18" applyNumberFormat="1" applyFont="1" applyFill="1" applyBorder="1" applyAlignment="1">
      <alignment horizontal="center" vertical="center"/>
      <protection/>
    </xf>
    <xf numFmtId="3" fontId="36" fillId="0" borderId="38" xfId="18" applyNumberFormat="1" applyFont="1" applyFill="1" applyBorder="1" applyAlignment="1">
      <alignment horizontal="center" vertical="center"/>
      <protection/>
    </xf>
    <xf numFmtId="0" fontId="35" fillId="0" borderId="79" xfId="18" applyFont="1" applyBorder="1" applyAlignment="1">
      <alignment horizontal="center" vertical="center" wrapText="1"/>
      <protection/>
    </xf>
    <xf numFmtId="0" fontId="35" fillId="0" borderId="55" xfId="18" applyFont="1" applyBorder="1" applyAlignment="1">
      <alignment horizontal="center" vertical="center" wrapText="1"/>
      <protection/>
    </xf>
    <xf numFmtId="0" fontId="35" fillId="0" borderId="10" xfId="18" applyFont="1" applyBorder="1" applyAlignment="1">
      <alignment horizontal="center" vertical="center" wrapText="1"/>
      <protection/>
    </xf>
    <xf numFmtId="3" fontId="35" fillId="0" borderId="10" xfId="18" applyNumberFormat="1" applyFont="1" applyBorder="1" applyAlignment="1">
      <alignment horizontal="center" vertical="center"/>
      <protection/>
    </xf>
    <xf numFmtId="3" fontId="35" fillId="0" borderId="10" xfId="18" applyNumberFormat="1" applyFont="1" applyFill="1" applyBorder="1" applyAlignment="1">
      <alignment horizontal="center" vertical="center"/>
      <protection/>
    </xf>
    <xf numFmtId="3" fontId="35" fillId="0" borderId="18" xfId="18" applyNumberFormat="1" applyFont="1" applyBorder="1" applyAlignment="1">
      <alignment horizontal="center" vertical="center"/>
      <protection/>
    </xf>
    <xf numFmtId="0" fontId="2" fillId="0" borderId="31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vertical="center"/>
      <protection/>
    </xf>
    <xf numFmtId="0" fontId="26" fillId="0" borderId="2" xfId="18" applyFont="1" applyBorder="1" applyAlignment="1">
      <alignment horizontal="center" vertical="center"/>
      <protection/>
    </xf>
    <xf numFmtId="3" fontId="36" fillId="0" borderId="2" xfId="18" applyNumberFormat="1" applyFont="1" applyBorder="1" applyAlignment="1">
      <alignment horizontal="center" vertical="center"/>
      <protection/>
    </xf>
    <xf numFmtId="3" fontId="2" fillId="0" borderId="0" xfId="18" applyNumberFormat="1" applyFont="1" applyAlignment="1">
      <alignment vertical="center"/>
      <protection/>
    </xf>
    <xf numFmtId="0" fontId="49" fillId="0" borderId="0" xfId="18" applyFont="1" applyAlignment="1">
      <alignment horizontal="center"/>
      <protection/>
    </xf>
    <xf numFmtId="0" fontId="49" fillId="0" borderId="0" xfId="18" applyFont="1" applyBorder="1">
      <alignment/>
      <protection/>
    </xf>
    <xf numFmtId="0" fontId="49" fillId="0" borderId="0" xfId="18" applyFont="1" applyFill="1" applyBorder="1">
      <alignment/>
      <protection/>
    </xf>
    <xf numFmtId="0" fontId="49" fillId="0" borderId="0" xfId="18" applyFont="1">
      <alignment/>
      <protection/>
    </xf>
    <xf numFmtId="0" fontId="49" fillId="0" borderId="0" xfId="18" applyFont="1" applyFill="1">
      <alignment/>
      <protection/>
    </xf>
    <xf numFmtId="0" fontId="31" fillId="0" borderId="0" xfId="20" applyFont="1">
      <alignment/>
      <protection/>
    </xf>
    <xf numFmtId="0" fontId="49" fillId="0" borderId="7" xfId="18" applyFont="1" applyBorder="1">
      <alignment/>
      <protection/>
    </xf>
    <xf numFmtId="0" fontId="49" fillId="0" borderId="61" xfId="18" applyFont="1" applyBorder="1">
      <alignment/>
      <protection/>
    </xf>
    <xf numFmtId="0" fontId="49" fillId="0" borderId="28" xfId="18" applyFont="1" applyBorder="1">
      <alignment/>
      <protection/>
    </xf>
    <xf numFmtId="0" fontId="49" fillId="0" borderId="28" xfId="18" applyFont="1" applyFill="1" applyBorder="1">
      <alignment/>
      <protection/>
    </xf>
    <xf numFmtId="3" fontId="27" fillId="0" borderId="11" xfId="24" applyNumberFormat="1" applyFont="1" applyFill="1" applyBorder="1" applyAlignment="1">
      <alignment vertical="center" wrapText="1"/>
      <protection/>
    </xf>
    <xf numFmtId="3" fontId="2" fillId="0" borderId="82" xfId="24" applyNumberFormat="1" applyFont="1" applyFill="1" applyBorder="1" applyAlignment="1">
      <alignment vertical="center" wrapText="1"/>
      <protection/>
    </xf>
    <xf numFmtId="3" fontId="27" fillId="0" borderId="83" xfId="24" applyNumberFormat="1" applyFont="1" applyFill="1" applyBorder="1" applyAlignment="1">
      <alignment vertical="center" wrapText="1"/>
      <protection/>
    </xf>
    <xf numFmtId="3" fontId="5" fillId="0" borderId="40" xfId="21" applyNumberFormat="1" applyFont="1" applyFill="1" applyBorder="1" applyAlignment="1">
      <alignment vertical="center" wrapText="1"/>
      <protection/>
    </xf>
    <xf numFmtId="0" fontId="2" fillId="0" borderId="84" xfId="24" applyFont="1" applyFill="1" applyBorder="1" applyAlignment="1">
      <alignment vertical="center" wrapText="1"/>
      <protection/>
    </xf>
    <xf numFmtId="3" fontId="27" fillId="0" borderId="47" xfId="24" applyNumberFormat="1" applyFont="1" applyFill="1" applyBorder="1" applyAlignment="1">
      <alignment vertical="center" wrapText="1"/>
      <protection/>
    </xf>
    <xf numFmtId="3" fontId="2" fillId="0" borderId="76" xfId="24" applyNumberFormat="1" applyFont="1" applyFill="1" applyBorder="1" applyAlignment="1">
      <alignment vertical="center" wrapText="1"/>
      <protection/>
    </xf>
    <xf numFmtId="0" fontId="15" fillId="0" borderId="12" xfId="22" applyFont="1" applyBorder="1" applyAlignment="1">
      <alignment vertical="center" wrapText="1"/>
      <protection/>
    </xf>
    <xf numFmtId="0" fontId="15" fillId="0" borderId="1" xfId="22" applyFont="1" applyBorder="1" applyAlignment="1">
      <alignment horizontal="center" vertical="center" wrapText="1"/>
      <protection/>
    </xf>
    <xf numFmtId="3" fontId="2" fillId="0" borderId="11" xfId="22" applyNumberFormat="1" applyBorder="1" applyAlignment="1">
      <alignment vertical="center"/>
      <protection/>
    </xf>
    <xf numFmtId="0" fontId="20" fillId="0" borderId="17" xfId="22" applyFont="1" applyBorder="1" applyAlignment="1">
      <alignment vertical="center" wrapText="1"/>
      <protection/>
    </xf>
    <xf numFmtId="0" fontId="20" fillId="0" borderId="24" xfId="22" applyFont="1" applyBorder="1" applyAlignment="1">
      <alignment horizontal="right" vertical="center" wrapText="1"/>
      <protection/>
    </xf>
    <xf numFmtId="0" fontId="20" fillId="0" borderId="8" xfId="22" applyFont="1" applyBorder="1" applyAlignment="1">
      <alignment horizontal="center" vertical="center" wrapText="1"/>
      <protection/>
    </xf>
    <xf numFmtId="1" fontId="2" fillId="0" borderId="34" xfId="24" applyNumberFormat="1" applyFont="1" applyFill="1" applyBorder="1" applyAlignment="1">
      <alignment horizontal="center" vertical="center" wrapText="1"/>
      <protection/>
    </xf>
    <xf numFmtId="1" fontId="2" fillId="0" borderId="85" xfId="24" applyNumberFormat="1" applyFont="1" applyFill="1" applyBorder="1" applyAlignment="1">
      <alignment horizontal="center" vertical="center" wrapText="1"/>
      <protection/>
    </xf>
    <xf numFmtId="3" fontId="25" fillId="0" borderId="86" xfId="24" applyNumberFormat="1" applyFont="1" applyFill="1" applyBorder="1" applyAlignment="1">
      <alignment vertical="center" wrapText="1"/>
      <protection/>
    </xf>
    <xf numFmtId="3" fontId="2" fillId="0" borderId="62" xfId="24" applyNumberFormat="1" applyFont="1" applyFill="1" applyBorder="1" applyAlignment="1">
      <alignment vertical="center" wrapText="1"/>
      <protection/>
    </xf>
    <xf numFmtId="3" fontId="20" fillId="0" borderId="8" xfId="19" applyNumberFormat="1" applyFont="1" applyBorder="1" applyAlignment="1">
      <alignment horizontal="center" vertical="center"/>
      <protection/>
    </xf>
    <xf numFmtId="0" fontId="15" fillId="0" borderId="61" xfId="22" applyFont="1" applyBorder="1" applyAlignment="1">
      <alignment horizontal="center" vertical="center" wrapText="1"/>
      <protection/>
    </xf>
    <xf numFmtId="0" fontId="7" fillId="0" borderId="28" xfId="21" applyFont="1" applyBorder="1" applyAlignment="1">
      <alignment horizontal="center" vertical="center"/>
      <protection/>
    </xf>
    <xf numFmtId="0" fontId="7" fillId="0" borderId="61" xfId="21" applyFont="1" applyBorder="1" applyAlignment="1">
      <alignment horizontal="center" vertical="center"/>
      <protection/>
    </xf>
    <xf numFmtId="0" fontId="6" fillId="0" borderId="16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right" vertical="center"/>
      <protection/>
    </xf>
    <xf numFmtId="3" fontId="39" fillId="0" borderId="7" xfId="21" applyNumberFormat="1" applyFont="1" applyBorder="1" applyAlignment="1">
      <alignment vertical="center"/>
      <protection/>
    </xf>
    <xf numFmtId="3" fontId="0" fillId="0" borderId="7" xfId="21" applyNumberFormat="1" applyBorder="1" applyAlignment="1">
      <alignment vertical="center"/>
      <protection/>
    </xf>
    <xf numFmtId="0" fontId="0" fillId="0" borderId="7" xfId="21" applyBorder="1" applyAlignment="1">
      <alignment horizontal="center" vertical="center"/>
      <protection/>
    </xf>
    <xf numFmtId="0" fontId="0" fillId="0" borderId="7" xfId="21" applyNumberFormat="1" applyBorder="1" applyAlignment="1">
      <alignment horizontal="center" vertical="center" wrapText="1"/>
      <protection/>
    </xf>
    <xf numFmtId="4" fontId="39" fillId="0" borderId="7" xfId="21" applyNumberFormat="1" applyFont="1" applyBorder="1" applyAlignment="1">
      <alignment vertical="center"/>
      <protection/>
    </xf>
    <xf numFmtId="3" fontId="39" fillId="0" borderId="7" xfId="21" applyNumberFormat="1" applyFont="1" applyBorder="1" applyAlignment="1">
      <alignment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6" xfId="21" applyBorder="1" applyAlignment="1">
      <alignment vertical="center"/>
      <protection/>
    </xf>
    <xf numFmtId="3" fontId="0" fillId="0" borderId="6" xfId="21" applyNumberFormat="1" applyBorder="1" applyAlignment="1">
      <alignment vertical="center"/>
      <protection/>
    </xf>
    <xf numFmtId="4" fontId="0" fillId="0" borderId="6" xfId="21" applyNumberFormat="1" applyBorder="1" applyAlignment="1">
      <alignment vertical="center"/>
      <protection/>
    </xf>
    <xf numFmtId="0" fontId="0" fillId="0" borderId="8" xfId="21" applyBorder="1" applyAlignment="1">
      <alignment vertical="center"/>
      <protection/>
    </xf>
    <xf numFmtId="3" fontId="0" fillId="0" borderId="8" xfId="21" applyNumberForma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4" fontId="39" fillId="0" borderId="7" xfId="21" applyNumberFormat="1" applyFont="1" applyBorder="1" applyAlignment="1">
      <alignment vertical="center"/>
      <protection/>
    </xf>
    <xf numFmtId="4" fontId="0" fillId="0" borderId="7" xfId="21" applyNumberFormat="1" applyBorder="1" applyAlignme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36" fillId="0" borderId="63" xfId="20" applyFont="1" applyFill="1" applyBorder="1" applyAlignment="1">
      <alignment vertical="center" wrapText="1"/>
      <protection/>
    </xf>
    <xf numFmtId="0" fontId="36" fillId="0" borderId="12" xfId="20" applyFont="1" applyFill="1" applyBorder="1" applyAlignment="1">
      <alignment vertical="center" wrapText="1"/>
      <protection/>
    </xf>
    <xf numFmtId="0" fontId="15" fillId="0" borderId="26" xfId="22" applyFont="1" applyBorder="1" applyAlignment="1">
      <alignment horizontal="center" vertical="center" wrapText="1"/>
      <protection/>
    </xf>
    <xf numFmtId="0" fontId="15" fillId="0" borderId="30" xfId="22" applyFont="1" applyBorder="1" applyAlignment="1">
      <alignment horizontal="center" vertical="center" wrapText="1"/>
      <protection/>
    </xf>
    <xf numFmtId="0" fontId="9" fillId="0" borderId="22" xfId="22" applyFont="1" applyBorder="1" applyAlignment="1">
      <alignment horizontal="center" vertical="center" wrapText="1"/>
      <protection/>
    </xf>
    <xf numFmtId="0" fontId="13" fillId="0" borderId="59" xfId="22" applyFont="1" applyBorder="1" applyAlignment="1">
      <alignment horizontal="right" vertical="center"/>
      <protection/>
    </xf>
    <xf numFmtId="0" fontId="8" fillId="0" borderId="39" xfId="22" applyFont="1" applyBorder="1" applyAlignment="1">
      <alignment horizontal="center" vertical="center" wrapText="1"/>
      <protection/>
    </xf>
    <xf numFmtId="0" fontId="8" fillId="0" borderId="72" xfId="22" applyFont="1" applyBorder="1" applyAlignment="1">
      <alignment horizontal="center" vertical="center" wrapText="1"/>
      <protection/>
    </xf>
    <xf numFmtId="0" fontId="8" fillId="0" borderId="59" xfId="22" applyFont="1" applyBorder="1" applyAlignment="1">
      <alignment horizontal="center" vertical="center" wrapText="1"/>
      <protection/>
    </xf>
    <xf numFmtId="0" fontId="9" fillId="0" borderId="32" xfId="22" applyFont="1" applyBorder="1" applyAlignment="1">
      <alignment horizontal="center" vertical="center" wrapText="1"/>
      <protection/>
    </xf>
    <xf numFmtId="0" fontId="9" fillId="0" borderId="70" xfId="22" applyFont="1" applyBorder="1" applyAlignment="1">
      <alignment horizontal="center" vertical="center" wrapText="1"/>
      <protection/>
    </xf>
    <xf numFmtId="0" fontId="15" fillId="0" borderId="29" xfId="22" applyFont="1" applyBorder="1" applyAlignment="1">
      <alignment horizontal="center" vertical="center" wrapText="1"/>
      <protection/>
    </xf>
    <xf numFmtId="0" fontId="15" fillId="0" borderId="71" xfId="22" applyFont="1" applyBorder="1" applyAlignment="1">
      <alignment horizontal="center" vertical="center" wrapText="1"/>
      <protection/>
    </xf>
    <xf numFmtId="0" fontId="13" fillId="0" borderId="58" xfId="22" applyFont="1" applyBorder="1" applyAlignment="1">
      <alignment horizontal="right" vertical="center"/>
      <protection/>
    </xf>
    <xf numFmtId="0" fontId="13" fillId="0" borderId="72" xfId="22" applyFont="1" applyBorder="1" applyAlignment="1">
      <alignment horizontal="right" vertical="center"/>
      <protection/>
    </xf>
    <xf numFmtId="0" fontId="9" fillId="0" borderId="28" xfId="22" applyFont="1" applyBorder="1" applyAlignment="1">
      <alignment horizontal="center" vertical="center"/>
      <protection/>
    </xf>
    <xf numFmtId="0" fontId="9" fillId="0" borderId="16" xfId="22" applyFont="1" applyBorder="1" applyAlignment="1">
      <alignment horizontal="center" vertical="center"/>
      <protection/>
    </xf>
    <xf numFmtId="0" fontId="9" fillId="0" borderId="28" xfId="22" applyFont="1" applyBorder="1" applyAlignment="1">
      <alignment horizontal="center" vertical="center" wrapText="1"/>
      <protection/>
    </xf>
    <xf numFmtId="0" fontId="9" fillId="0" borderId="16" xfId="22" applyFont="1" applyBorder="1" applyAlignment="1">
      <alignment horizontal="center" vertical="center" wrapText="1"/>
      <protection/>
    </xf>
    <xf numFmtId="0" fontId="9" fillId="0" borderId="32" xfId="22" applyFont="1" applyBorder="1" applyAlignment="1">
      <alignment horizontal="center" vertical="center"/>
      <protection/>
    </xf>
    <xf numFmtId="0" fontId="9" fillId="0" borderId="70" xfId="22" applyFont="1" applyBorder="1" applyAlignment="1">
      <alignment horizontal="center" vertical="center"/>
      <protection/>
    </xf>
    <xf numFmtId="0" fontId="6" fillId="0" borderId="61" xfId="22" applyFont="1" applyBorder="1" applyAlignment="1">
      <alignment horizontal="center" vertical="center"/>
      <protection/>
    </xf>
    <xf numFmtId="0" fontId="6" fillId="0" borderId="16" xfId="22" applyFont="1" applyBorder="1" applyAlignment="1">
      <alignment horizontal="center" vertical="center"/>
      <protection/>
    </xf>
    <xf numFmtId="0" fontId="15" fillId="0" borderId="22" xfId="22" applyFont="1" applyBorder="1" applyAlignment="1">
      <alignment horizontal="center" vertical="center" wrapText="1"/>
      <protection/>
    </xf>
    <xf numFmtId="0" fontId="15" fillId="0" borderId="20" xfId="22" applyFont="1" applyBorder="1" applyAlignment="1">
      <alignment horizontal="center" vertical="center" wrapText="1"/>
      <protection/>
    </xf>
    <xf numFmtId="0" fontId="8" fillId="0" borderId="39" xfId="22" applyFont="1" applyBorder="1" applyAlignment="1">
      <alignment horizontal="center" vertical="center"/>
      <protection/>
    </xf>
    <xf numFmtId="0" fontId="8" fillId="0" borderId="72" xfId="22" applyFont="1" applyBorder="1" applyAlignment="1">
      <alignment horizontal="center" vertical="center"/>
      <protection/>
    </xf>
    <xf numFmtId="0" fontId="8" fillId="0" borderId="59" xfId="22" applyFont="1" applyBorder="1" applyAlignment="1">
      <alignment horizontal="center" vertical="center"/>
      <protection/>
    </xf>
    <xf numFmtId="0" fontId="15" fillId="0" borderId="87" xfId="22" applyFont="1" applyBorder="1" applyAlignment="1">
      <alignment horizontal="center" vertical="center" wrapText="1"/>
      <protection/>
    </xf>
    <xf numFmtId="0" fontId="15" fillId="0" borderId="48" xfId="22" applyFont="1" applyBorder="1" applyAlignment="1">
      <alignment horizontal="center" vertical="center" wrapText="1"/>
      <protection/>
    </xf>
    <xf numFmtId="0" fontId="15" fillId="0" borderId="88" xfId="22" applyFont="1" applyBorder="1" applyAlignment="1">
      <alignment horizontal="center" vertical="center" wrapText="1"/>
      <protection/>
    </xf>
    <xf numFmtId="0" fontId="15" fillId="0" borderId="89" xfId="22" applyFont="1" applyBorder="1" applyAlignment="1">
      <alignment horizontal="center" vertical="center" wrapText="1"/>
      <protection/>
    </xf>
    <xf numFmtId="0" fontId="15" fillId="0" borderId="33" xfId="22" applyFont="1" applyBorder="1" applyAlignment="1">
      <alignment horizontal="center" vertical="center" wrapText="1"/>
      <protection/>
    </xf>
    <xf numFmtId="0" fontId="15" fillId="0" borderId="13" xfId="22" applyFont="1" applyBorder="1" applyAlignment="1">
      <alignment horizontal="center" vertical="center" wrapText="1"/>
      <protection/>
    </xf>
    <xf numFmtId="0" fontId="9" fillId="0" borderId="21" xfId="22" applyFont="1" applyBorder="1" applyAlignment="1">
      <alignment horizontal="center" vertical="center" wrapText="1"/>
      <protection/>
    </xf>
    <xf numFmtId="0" fontId="9" fillId="0" borderId="20" xfId="22" applyFont="1" applyBorder="1" applyAlignment="1">
      <alignment horizontal="center" vertical="center" wrapText="1"/>
      <protection/>
    </xf>
    <xf numFmtId="0" fontId="15" fillId="0" borderId="16" xfId="22" applyFont="1" applyBorder="1" applyAlignment="1">
      <alignment horizontal="center" vertical="center" wrapText="1"/>
      <protection/>
    </xf>
    <xf numFmtId="0" fontId="11" fillId="0" borderId="28" xfId="22" applyFont="1" applyBorder="1" applyAlignment="1">
      <alignment horizontal="center" vertical="center"/>
      <protection/>
    </xf>
    <xf numFmtId="0" fontId="11" fillId="0" borderId="16" xfId="22" applyFont="1" applyBorder="1" applyAlignment="1">
      <alignment horizontal="center" vertical="center"/>
      <protection/>
    </xf>
    <xf numFmtId="0" fontId="9" fillId="0" borderId="61" xfId="22" applyFont="1" applyBorder="1" applyAlignment="1">
      <alignment horizontal="center" vertical="center" wrapText="1"/>
      <protection/>
    </xf>
    <xf numFmtId="0" fontId="4" fillId="0" borderId="0" xfId="23" applyFont="1" applyAlignment="1">
      <alignment horizontal="center"/>
      <protection/>
    </xf>
    <xf numFmtId="0" fontId="6" fillId="3" borderId="66" xfId="22" applyFont="1" applyFill="1" applyBorder="1" applyAlignment="1">
      <alignment horizontal="center" vertical="center" wrapText="1"/>
      <protection/>
    </xf>
    <xf numFmtId="0" fontId="6" fillId="3" borderId="10" xfId="22" applyFont="1" applyFill="1" applyBorder="1" applyAlignment="1">
      <alignment horizontal="center" vertical="center"/>
      <protection/>
    </xf>
    <xf numFmtId="0" fontId="6" fillId="3" borderId="90" xfId="22" applyFont="1" applyFill="1" applyBorder="1" applyAlignment="1">
      <alignment horizontal="center" vertical="center"/>
      <protection/>
    </xf>
    <xf numFmtId="0" fontId="6" fillId="3" borderId="55" xfId="22" applyFont="1" applyFill="1" applyBorder="1" applyAlignment="1">
      <alignment horizontal="center" vertical="center"/>
      <protection/>
    </xf>
    <xf numFmtId="0" fontId="6" fillId="3" borderId="66" xfId="22" applyFont="1" applyFill="1" applyBorder="1" applyAlignment="1">
      <alignment horizontal="center" vertical="center"/>
      <protection/>
    </xf>
    <xf numFmtId="0" fontId="15" fillId="0" borderId="22" xfId="22" applyFont="1" applyBorder="1" applyAlignment="1">
      <alignment horizontal="right" vertical="center" wrapText="1"/>
      <protection/>
    </xf>
    <xf numFmtId="0" fontId="15" fillId="0" borderId="20" xfId="22" applyFont="1" applyBorder="1" applyAlignment="1">
      <alignment horizontal="right" vertical="center" wrapText="1"/>
      <protection/>
    </xf>
    <xf numFmtId="0" fontId="0" fillId="0" borderId="21" xfId="23" applyFont="1" applyBorder="1" applyAlignment="1">
      <alignment horizontal="right" vertical="top" wrapText="1"/>
      <protection/>
    </xf>
    <xf numFmtId="0" fontId="0" fillId="0" borderId="22" xfId="23" applyFont="1" applyBorder="1" applyAlignment="1">
      <alignment horizontal="right" vertical="top" wrapText="1"/>
      <protection/>
    </xf>
    <xf numFmtId="0" fontId="0" fillId="0" borderId="20" xfId="23" applyFont="1" applyBorder="1" applyAlignment="1">
      <alignment horizontal="right" vertical="top" wrapText="1"/>
      <protection/>
    </xf>
    <xf numFmtId="4" fontId="15" fillId="0" borderId="61" xfId="22" applyNumberFormat="1" applyFont="1" applyBorder="1" applyAlignment="1">
      <alignment horizontal="center" vertical="center" wrapText="1"/>
      <protection/>
    </xf>
    <xf numFmtId="4" fontId="15" fillId="0" borderId="16" xfId="22" applyNumberFormat="1" applyFont="1" applyBorder="1" applyAlignment="1">
      <alignment horizontal="center" vertical="center" wrapText="1"/>
      <protection/>
    </xf>
    <xf numFmtId="4" fontId="9" fillId="0" borderId="28" xfId="22" applyNumberFormat="1" applyFont="1" applyBorder="1" applyAlignment="1">
      <alignment horizontal="center" vertical="center"/>
      <protection/>
    </xf>
    <xf numFmtId="4" fontId="9" fillId="0" borderId="16" xfId="22" applyNumberFormat="1" applyFont="1" applyBorder="1" applyAlignment="1">
      <alignment horizontal="center" vertical="center"/>
      <protection/>
    </xf>
    <xf numFmtId="0" fontId="9" fillId="0" borderId="28" xfId="22" applyFont="1" applyBorder="1" applyAlignment="1">
      <alignment horizontal="center" vertical="top" wrapText="1"/>
      <protection/>
    </xf>
    <xf numFmtId="0" fontId="9" fillId="0" borderId="16" xfId="22" applyFont="1" applyBorder="1" applyAlignment="1">
      <alignment horizontal="center" vertical="top" wrapText="1"/>
      <protection/>
    </xf>
    <xf numFmtId="0" fontId="9" fillId="0" borderId="61" xfId="22" applyFont="1" applyBorder="1" applyAlignment="1">
      <alignment horizontal="center" vertical="center"/>
      <protection/>
    </xf>
    <xf numFmtId="0" fontId="20" fillId="0" borderId="22" xfId="22" applyFont="1" applyBorder="1" applyAlignment="1">
      <alignment horizontal="center" vertical="center" wrapText="1"/>
      <protection/>
    </xf>
    <xf numFmtId="0" fontId="20" fillId="0" borderId="20" xfId="22" applyFont="1" applyBorder="1" applyAlignment="1">
      <alignment horizontal="center" vertical="center" wrapText="1"/>
      <protection/>
    </xf>
    <xf numFmtId="0" fontId="6" fillId="3" borderId="1" xfId="22" applyFont="1" applyFill="1" applyBorder="1" applyAlignment="1">
      <alignment horizontal="center" vertical="center"/>
      <protection/>
    </xf>
    <xf numFmtId="0" fontId="13" fillId="0" borderId="39" xfId="22" applyFont="1" applyBorder="1" applyAlignment="1">
      <alignment horizontal="right" vertical="center"/>
      <protection/>
    </xf>
    <xf numFmtId="0" fontId="15" fillId="0" borderId="12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20" fillId="0" borderId="25" xfId="22" applyFont="1" applyBorder="1" applyAlignment="1">
      <alignment horizontal="center" vertical="center" wrapText="1"/>
      <protection/>
    </xf>
    <xf numFmtId="0" fontId="20" fillId="0" borderId="19" xfId="22" applyFont="1" applyBorder="1" applyAlignment="1">
      <alignment horizontal="center" vertical="center" wrapText="1"/>
      <protection/>
    </xf>
    <xf numFmtId="3" fontId="15" fillId="0" borderId="26" xfId="22" applyNumberFormat="1" applyFont="1" applyBorder="1" applyAlignment="1">
      <alignment horizontal="center" vertical="center" wrapText="1"/>
      <protection/>
    </xf>
    <xf numFmtId="3" fontId="15" fillId="0" borderId="30" xfId="22" applyNumberFormat="1" applyFont="1" applyBorder="1" applyAlignment="1">
      <alignment horizontal="center" vertical="center" wrapText="1"/>
      <protection/>
    </xf>
    <xf numFmtId="3" fontId="8" fillId="0" borderId="39" xfId="22" applyNumberFormat="1" applyFont="1" applyBorder="1" applyAlignment="1">
      <alignment horizontal="center" vertical="center"/>
      <protection/>
    </xf>
    <xf numFmtId="3" fontId="8" fillId="0" borderId="72" xfId="22" applyNumberFormat="1" applyFont="1" applyBorder="1" applyAlignment="1">
      <alignment horizontal="center" vertical="center"/>
      <protection/>
    </xf>
    <xf numFmtId="3" fontId="8" fillId="0" borderId="59" xfId="22" applyNumberFormat="1" applyFont="1" applyBorder="1" applyAlignment="1">
      <alignment horizontal="center" vertical="center"/>
      <protection/>
    </xf>
    <xf numFmtId="0" fontId="6" fillId="3" borderId="1" xfId="22" applyFont="1" applyFill="1" applyBorder="1" applyAlignment="1">
      <alignment horizontal="center" vertical="center" wrapText="1"/>
      <protection/>
    </xf>
    <xf numFmtId="0" fontId="2" fillId="0" borderId="61" xfId="22" applyFont="1" applyBorder="1" applyAlignment="1">
      <alignment horizontal="center" vertical="center" wrapText="1"/>
      <protection/>
    </xf>
    <xf numFmtId="0" fontId="2" fillId="0" borderId="16" xfId="22" applyFont="1" applyBorder="1" applyAlignment="1">
      <alignment horizontal="center" vertical="center" wrapText="1"/>
      <protection/>
    </xf>
    <xf numFmtId="0" fontId="15" fillId="0" borderId="25" xfId="22" applyFont="1" applyBorder="1" applyAlignment="1">
      <alignment horizontal="center" vertical="center" wrapText="1"/>
      <protection/>
    </xf>
    <xf numFmtId="0" fontId="15" fillId="0" borderId="19" xfId="22" applyFont="1" applyBorder="1" applyAlignment="1">
      <alignment horizontal="center" vertical="center" wrapText="1"/>
      <protection/>
    </xf>
    <xf numFmtId="0" fontId="8" fillId="0" borderId="56" xfId="22" applyFont="1" applyBorder="1" applyAlignment="1">
      <alignment horizontal="center" vertical="center" wrapText="1"/>
      <protection/>
    </xf>
    <xf numFmtId="0" fontId="8" fillId="0" borderId="35" xfId="22" applyFont="1" applyBorder="1" applyAlignment="1">
      <alignment horizontal="center" vertical="center" wrapText="1"/>
      <protection/>
    </xf>
    <xf numFmtId="0" fontId="8" fillId="0" borderId="34" xfId="22" applyFont="1" applyBorder="1" applyAlignment="1">
      <alignment horizontal="center" vertical="center" wrapText="1"/>
      <protection/>
    </xf>
    <xf numFmtId="0" fontId="19" fillId="0" borderId="21" xfId="19" applyFont="1" applyBorder="1" applyAlignment="1">
      <alignment horizontal="center" vertical="center"/>
      <protection/>
    </xf>
    <xf numFmtId="0" fontId="19" fillId="0" borderId="22" xfId="19" applyFont="1" applyBorder="1" applyAlignment="1">
      <alignment horizontal="center" vertical="center"/>
      <protection/>
    </xf>
    <xf numFmtId="0" fontId="19" fillId="0" borderId="12" xfId="19" applyFont="1" applyBorder="1" applyAlignment="1">
      <alignment horizontal="center" vertical="center"/>
      <protection/>
    </xf>
    <xf numFmtId="0" fontId="19" fillId="0" borderId="0" xfId="19" applyFont="1" applyBorder="1" applyAlignment="1">
      <alignment horizontal="center" vertical="center"/>
      <protection/>
    </xf>
    <xf numFmtId="0" fontId="18" fillId="0" borderId="26" xfId="19" applyFont="1" applyBorder="1" applyAlignment="1">
      <alignment horizontal="center" vertical="center" wrapText="1"/>
      <protection/>
    </xf>
    <xf numFmtId="0" fontId="18" fillId="0" borderId="30" xfId="19" applyFont="1" applyBorder="1" applyAlignment="1">
      <alignment horizontal="center" vertical="center" wrapText="1"/>
      <protection/>
    </xf>
    <xf numFmtId="0" fontId="15" fillId="0" borderId="0" xfId="22" applyFont="1" applyBorder="1" applyAlignment="1">
      <alignment horizontal="right" vertical="center" wrapText="1"/>
      <protection/>
    </xf>
    <xf numFmtId="0" fontId="15" fillId="0" borderId="14" xfId="22" applyFont="1" applyBorder="1" applyAlignment="1">
      <alignment horizontal="right" vertical="center" wrapText="1"/>
      <protection/>
    </xf>
    <xf numFmtId="0" fontId="15" fillId="0" borderId="0" xfId="22" applyFont="1" applyBorder="1" applyAlignment="1">
      <alignment horizontal="center" vertical="center" wrapText="1"/>
      <protection/>
    </xf>
    <xf numFmtId="0" fontId="15" fillId="0" borderId="14" xfId="22" applyFont="1" applyBorder="1" applyAlignment="1">
      <alignment horizontal="center" vertical="center" wrapText="1"/>
      <protection/>
    </xf>
    <xf numFmtId="0" fontId="20" fillId="0" borderId="61" xfId="19" applyFont="1" applyBorder="1" applyAlignment="1">
      <alignment horizontal="center" vertical="center" wrapText="1"/>
      <protection/>
    </xf>
    <xf numFmtId="0" fontId="20" fillId="0" borderId="16" xfId="19" applyFont="1" applyBorder="1" applyAlignment="1">
      <alignment horizontal="center" vertical="center" wrapText="1"/>
      <protection/>
    </xf>
    <xf numFmtId="0" fontId="20" fillId="0" borderId="15" xfId="22" applyFont="1" applyBorder="1" applyAlignment="1">
      <alignment horizontal="center" vertical="center" wrapText="1"/>
      <protection/>
    </xf>
    <xf numFmtId="0" fontId="15" fillId="0" borderId="25" xfId="22" applyFont="1" applyBorder="1" applyAlignment="1">
      <alignment horizontal="right" vertical="center" wrapText="1"/>
      <protection/>
    </xf>
    <xf numFmtId="0" fontId="15" fillId="0" borderId="19" xfId="22" applyFont="1" applyBorder="1" applyAlignment="1">
      <alignment horizontal="right" vertical="center" wrapText="1"/>
      <protection/>
    </xf>
    <xf numFmtId="0" fontId="20" fillId="0" borderId="61" xfId="22" applyFont="1" applyBorder="1" applyAlignment="1">
      <alignment horizontal="center" vertical="center" wrapText="1"/>
      <protection/>
    </xf>
    <xf numFmtId="0" fontId="20" fillId="0" borderId="16" xfId="22" applyFont="1" applyBorder="1" applyAlignment="1">
      <alignment horizontal="center" vertical="center" wrapText="1"/>
      <protection/>
    </xf>
    <xf numFmtId="0" fontId="5" fillId="0" borderId="91" xfId="21" applyFont="1" applyFill="1" applyBorder="1" applyAlignment="1">
      <alignment horizontal="left" vertical="center" wrapText="1"/>
      <protection/>
    </xf>
    <xf numFmtId="0" fontId="5" fillId="0" borderId="51" xfId="21" applyFont="1" applyFill="1" applyBorder="1" applyAlignment="1">
      <alignment horizontal="left" vertical="center" wrapText="1"/>
      <protection/>
    </xf>
    <xf numFmtId="3" fontId="2" fillId="0" borderId="82" xfId="24" applyNumberFormat="1" applyFont="1" applyFill="1" applyBorder="1" applyAlignment="1">
      <alignment horizontal="center" vertical="center" wrapText="1"/>
      <protection/>
    </xf>
    <xf numFmtId="3" fontId="2" fillId="0" borderId="50" xfId="24" applyNumberFormat="1" applyFont="1" applyFill="1" applyBorder="1" applyAlignment="1">
      <alignment horizontal="center" vertical="center" wrapText="1"/>
      <protection/>
    </xf>
    <xf numFmtId="3" fontId="2" fillId="0" borderId="38" xfId="24" applyNumberFormat="1" applyFont="1" applyFill="1" applyBorder="1" applyAlignment="1">
      <alignment horizontal="center" vertical="center" wrapText="1"/>
      <protection/>
    </xf>
    <xf numFmtId="3" fontId="2" fillId="0" borderId="45" xfId="24" applyNumberFormat="1" applyFont="1" applyFill="1" applyBorder="1" applyAlignment="1">
      <alignment horizontal="center" vertical="center" wrapText="1"/>
      <protection/>
    </xf>
    <xf numFmtId="0" fontId="5" fillId="0" borderId="92" xfId="24" applyFont="1" applyFill="1" applyBorder="1" applyAlignment="1">
      <alignment horizontal="left" vertical="center" wrapText="1"/>
      <protection/>
    </xf>
    <xf numFmtId="0" fontId="5" fillId="0" borderId="40" xfId="24" applyFont="1" applyFill="1" applyBorder="1" applyAlignment="1">
      <alignment horizontal="left" vertical="center" wrapText="1"/>
      <protection/>
    </xf>
    <xf numFmtId="0" fontId="26" fillId="2" borderId="66" xfId="24" applyFont="1" applyFill="1" applyBorder="1" applyAlignment="1">
      <alignment horizontal="center" vertical="center" wrapText="1"/>
      <protection/>
    </xf>
    <xf numFmtId="0" fontId="26" fillId="2" borderId="1" xfId="24" applyFont="1" applyFill="1" applyBorder="1" applyAlignment="1">
      <alignment horizontal="center" vertical="center" wrapText="1"/>
      <protection/>
    </xf>
    <xf numFmtId="0" fontId="26" fillId="2" borderId="10" xfId="24" applyFont="1" applyFill="1" applyBorder="1" applyAlignment="1">
      <alignment horizontal="center" vertical="center" wrapText="1"/>
      <protection/>
    </xf>
    <xf numFmtId="3" fontId="6" fillId="2" borderId="66" xfId="24" applyNumberFormat="1" applyFont="1" applyFill="1" applyBorder="1" applyAlignment="1">
      <alignment horizontal="center" vertical="center" wrapText="1"/>
      <protection/>
    </xf>
    <xf numFmtId="3" fontId="6" fillId="2" borderId="1" xfId="24" applyNumberFormat="1" applyFont="1" applyFill="1" applyBorder="1" applyAlignment="1">
      <alignment horizontal="center" vertical="center" wrapText="1"/>
      <protection/>
    </xf>
    <xf numFmtId="3" fontId="6" fillId="2" borderId="10" xfId="24" applyNumberFormat="1" applyFont="1" applyFill="1" applyBorder="1" applyAlignment="1">
      <alignment horizontal="center" vertical="center" wrapText="1"/>
      <protection/>
    </xf>
    <xf numFmtId="0" fontId="26" fillId="2" borderId="32" xfId="24" applyFont="1" applyFill="1" applyBorder="1" applyAlignment="1">
      <alignment horizontal="center" vertical="center" wrapText="1"/>
      <protection/>
    </xf>
    <xf numFmtId="0" fontId="26" fillId="2" borderId="36" xfId="24" applyFont="1" applyFill="1" applyBorder="1" applyAlignment="1">
      <alignment horizontal="center" vertical="center" wrapText="1"/>
      <protection/>
    </xf>
    <xf numFmtId="0" fontId="26" fillId="2" borderId="70" xfId="24" applyFont="1" applyFill="1" applyBorder="1" applyAlignment="1">
      <alignment horizontal="center" vertical="center" wrapText="1"/>
      <protection/>
    </xf>
    <xf numFmtId="0" fontId="5" fillId="0" borderId="93" xfId="24" applyFont="1" applyFill="1" applyBorder="1" applyAlignment="1">
      <alignment horizontal="left" vertical="center" wrapText="1"/>
      <protection/>
    </xf>
    <xf numFmtId="0" fontId="5" fillId="0" borderId="94" xfId="24" applyFont="1" applyFill="1" applyBorder="1" applyAlignment="1">
      <alignment horizontal="left" vertical="center" wrapText="1"/>
      <protection/>
    </xf>
    <xf numFmtId="0" fontId="5" fillId="0" borderId="95" xfId="24" applyFont="1" applyFill="1" applyBorder="1" applyAlignment="1">
      <alignment horizontal="left" vertical="center" wrapText="1"/>
      <protection/>
    </xf>
    <xf numFmtId="0" fontId="26" fillId="0" borderId="31" xfId="21" applyFont="1" applyFill="1" applyBorder="1" applyAlignment="1">
      <alignment horizontal="center" vertical="center" wrapText="1"/>
      <protection/>
    </xf>
    <xf numFmtId="0" fontId="26" fillId="0" borderId="2" xfId="21" applyFont="1" applyFill="1" applyBorder="1" applyAlignment="1">
      <alignment horizontal="center" vertical="center" wrapText="1"/>
      <protection/>
    </xf>
    <xf numFmtId="0" fontId="26" fillId="0" borderId="58" xfId="24" applyFont="1" applyFill="1" applyBorder="1" applyAlignment="1">
      <alignment horizontal="center" vertical="center" wrapText="1"/>
      <protection/>
    </xf>
    <xf numFmtId="0" fontId="26" fillId="0" borderId="72" xfId="24" applyFont="1" applyFill="1" applyBorder="1" applyAlignment="1">
      <alignment horizontal="center" vertical="center" wrapText="1"/>
      <protection/>
    </xf>
    <xf numFmtId="0" fontId="26" fillId="0" borderId="59" xfId="24" applyFont="1" applyFill="1" applyBorder="1" applyAlignment="1">
      <alignment horizontal="center" vertical="center" wrapText="1"/>
      <protection/>
    </xf>
    <xf numFmtId="0" fontId="26" fillId="2" borderId="90" xfId="24" applyFont="1" applyFill="1" applyBorder="1" applyAlignment="1">
      <alignment horizontal="center" vertical="center" wrapText="1"/>
      <protection/>
    </xf>
    <xf numFmtId="0" fontId="26" fillId="2" borderId="96" xfId="24" applyFont="1" applyFill="1" applyBorder="1" applyAlignment="1">
      <alignment horizontal="center" vertical="center" wrapText="1"/>
      <protection/>
    </xf>
    <xf numFmtId="0" fontId="26" fillId="2" borderId="55" xfId="24" applyFont="1" applyFill="1" applyBorder="1" applyAlignment="1">
      <alignment horizontal="center" vertical="center" wrapText="1"/>
      <protection/>
    </xf>
    <xf numFmtId="0" fontId="26" fillId="0" borderId="31" xfId="24" applyFont="1" applyFill="1" applyBorder="1" applyAlignment="1">
      <alignment horizontal="center" vertical="center" wrapText="1"/>
      <protection/>
    </xf>
    <xf numFmtId="0" fontId="26" fillId="0" borderId="2" xfId="24" applyFont="1" applyFill="1" applyBorder="1" applyAlignment="1">
      <alignment horizontal="center" vertical="center" wrapText="1"/>
      <protection/>
    </xf>
    <xf numFmtId="0" fontId="6" fillId="2" borderId="11" xfId="24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center" vertical="center" wrapText="1"/>
      <protection/>
    </xf>
    <xf numFmtId="0" fontId="6" fillId="2" borderId="9" xfId="24" applyFont="1" applyFill="1" applyBorder="1" applyAlignment="1">
      <alignment horizontal="center" vertical="center" wrapText="1"/>
      <protection/>
    </xf>
    <xf numFmtId="0" fontId="4" fillId="0" borderId="0" xfId="24" applyFont="1" applyAlignment="1">
      <alignment horizontal="center" vertical="center" wrapText="1"/>
      <protection/>
    </xf>
    <xf numFmtId="0" fontId="6" fillId="2" borderId="64" xfId="24" applyFont="1" applyFill="1" applyBorder="1" applyAlignment="1">
      <alignment horizontal="center" vertical="center" wrapText="1"/>
      <protection/>
    </xf>
    <xf numFmtId="0" fontId="6" fillId="2" borderId="80" xfId="24" applyFont="1" applyFill="1" applyBorder="1" applyAlignment="1">
      <alignment horizontal="center" vertical="center" wrapText="1"/>
      <protection/>
    </xf>
    <xf numFmtId="0" fontId="6" fillId="2" borderId="38" xfId="24" applyFont="1" applyFill="1" applyBorder="1" applyAlignment="1">
      <alignment horizontal="center" vertical="center" wrapText="1"/>
      <protection/>
    </xf>
    <xf numFmtId="0" fontId="26" fillId="2" borderId="7" xfId="24" applyFont="1" applyFill="1" applyBorder="1" applyAlignment="1">
      <alignment horizontal="center" vertical="center" wrapText="1"/>
      <protection/>
    </xf>
    <xf numFmtId="0" fontId="26" fillId="2" borderId="11" xfId="24" applyFont="1" applyFill="1" applyBorder="1" applyAlignment="1">
      <alignment horizontal="center" vertical="center" wrapText="1"/>
      <protection/>
    </xf>
    <xf numFmtId="0" fontId="6" fillId="2" borderId="10" xfId="24" applyFont="1" applyFill="1" applyBorder="1" applyAlignment="1">
      <alignment horizontal="center" vertical="center" wrapText="1"/>
      <protection/>
    </xf>
    <xf numFmtId="3" fontId="2" fillId="0" borderId="60" xfId="24" applyNumberFormat="1" applyFont="1" applyFill="1" applyBorder="1" applyAlignment="1">
      <alignment horizontal="center" vertical="center" wrapText="1"/>
      <protection/>
    </xf>
    <xf numFmtId="3" fontId="27" fillId="0" borderId="11" xfId="24" applyNumberFormat="1" applyFont="1" applyFill="1" applyBorder="1" applyAlignment="1">
      <alignment horizontal="center" vertical="center" wrapText="1"/>
      <protection/>
    </xf>
    <xf numFmtId="3" fontId="27" fillId="0" borderId="9" xfId="24" applyNumberFormat="1" applyFont="1" applyFill="1" applyBorder="1" applyAlignment="1">
      <alignment horizontal="center" vertical="center" wrapText="1"/>
      <protection/>
    </xf>
    <xf numFmtId="0" fontId="2" fillId="0" borderId="38" xfId="24" applyFont="1" applyFill="1" applyBorder="1" applyAlignment="1">
      <alignment horizontal="center" vertical="center" wrapText="1"/>
      <protection/>
    </xf>
    <xf numFmtId="0" fontId="2" fillId="0" borderId="60" xfId="24" applyFont="1" applyFill="1" applyBorder="1" applyAlignment="1">
      <alignment horizontal="center" vertical="center" wrapText="1"/>
      <protection/>
    </xf>
    <xf numFmtId="0" fontId="6" fillId="2" borderId="76" xfId="24" applyFont="1" applyFill="1" applyBorder="1" applyAlignment="1">
      <alignment horizontal="center" vertical="center" wrapText="1"/>
      <protection/>
    </xf>
    <xf numFmtId="0" fontId="26" fillId="2" borderId="47" xfId="24" applyFont="1" applyFill="1" applyBorder="1" applyAlignment="1">
      <alignment horizontal="center" vertical="center" wrapText="1"/>
      <protection/>
    </xf>
    <xf numFmtId="3" fontId="27" fillId="0" borderId="10" xfId="24" applyNumberFormat="1" applyFont="1" applyFill="1" applyBorder="1" applyAlignment="1">
      <alignment horizontal="center" vertical="center" wrapText="1"/>
      <protection/>
    </xf>
    <xf numFmtId="3" fontId="2" fillId="0" borderId="65" xfId="24" applyNumberFormat="1" applyFont="1" applyFill="1" applyBorder="1" applyAlignment="1">
      <alignment horizontal="center" vertical="center" wrapText="1"/>
      <protection/>
    </xf>
    <xf numFmtId="0" fontId="2" fillId="0" borderId="97" xfId="24" applyFont="1" applyFill="1" applyBorder="1" applyAlignment="1">
      <alignment horizontal="center" vertical="center" wrapText="1"/>
      <protection/>
    </xf>
    <xf numFmtId="0" fontId="2" fillId="0" borderId="45" xfId="24" applyFont="1" applyFill="1" applyBorder="1" applyAlignment="1">
      <alignment horizontal="center" vertical="center" wrapText="1"/>
      <protection/>
    </xf>
    <xf numFmtId="0" fontId="0" fillId="0" borderId="69" xfId="21" applyFont="1" applyBorder="1" applyAlignment="1">
      <alignment horizontal="left" vertical="center"/>
      <protection/>
    </xf>
    <xf numFmtId="0" fontId="0" fillId="0" borderId="25" xfId="21" applyFont="1" applyBorder="1" applyAlignment="1">
      <alignment horizontal="left" vertical="center"/>
      <protection/>
    </xf>
    <xf numFmtId="0" fontId="0" fillId="0" borderId="19" xfId="21" applyFont="1" applyBorder="1" applyAlignment="1">
      <alignment horizontal="left" vertical="center"/>
      <protection/>
    </xf>
    <xf numFmtId="0" fontId="6" fillId="0" borderId="0" xfId="21" applyFont="1" applyAlignment="1">
      <alignment horizontal="left" vertical="center" wrapText="1"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61" xfId="21" applyFont="1" applyBorder="1" applyAlignment="1">
      <alignment horizontal="center" vertical="center"/>
      <protection/>
    </xf>
    <xf numFmtId="0" fontId="6" fillId="0" borderId="16" xfId="21" applyFont="1" applyBorder="1" applyAlignment="1">
      <alignment horizontal="center" vertical="center"/>
      <protection/>
    </xf>
    <xf numFmtId="0" fontId="0" fillId="0" borderId="69" xfId="21" applyFont="1" applyBorder="1" applyAlignment="1">
      <alignment horizontal="left" vertical="top" wrapText="1"/>
      <protection/>
    </xf>
    <xf numFmtId="0" fontId="0" fillId="0" borderId="25" xfId="21" applyFont="1" applyBorder="1" applyAlignment="1">
      <alignment horizontal="left" vertical="top" wrapText="1"/>
      <protection/>
    </xf>
    <xf numFmtId="0" fontId="0" fillId="0" borderId="19" xfId="21" applyFont="1" applyBorder="1" applyAlignment="1">
      <alignment horizontal="left" vertical="top" wrapText="1"/>
      <protection/>
    </xf>
    <xf numFmtId="0" fontId="40" fillId="0" borderId="28" xfId="21" applyFont="1" applyBorder="1" applyAlignment="1">
      <alignment horizontal="center" vertical="center"/>
      <protection/>
    </xf>
    <xf numFmtId="0" fontId="40" fillId="0" borderId="61" xfId="21" applyFont="1" applyBorder="1" applyAlignment="1">
      <alignment horizontal="center" vertical="center"/>
      <protection/>
    </xf>
    <xf numFmtId="0" fontId="40" fillId="0" borderId="16" xfId="21" applyFont="1" applyBorder="1" applyAlignment="1">
      <alignment horizontal="center" vertical="center"/>
      <protection/>
    </xf>
    <xf numFmtId="0" fontId="0" fillId="0" borderId="68" xfId="21" applyFont="1" applyBorder="1" applyAlignment="1">
      <alignment horizontal="left" vertical="center"/>
      <protection/>
    </xf>
    <xf numFmtId="0" fontId="0" fillId="0" borderId="26" xfId="21" applyFont="1" applyBorder="1" applyAlignment="1">
      <alignment horizontal="left" vertical="center"/>
      <protection/>
    </xf>
    <xf numFmtId="0" fontId="0" fillId="0" borderId="30" xfId="21" applyFont="1" applyBorder="1" applyAlignment="1">
      <alignment horizontal="left" vertical="center"/>
      <protection/>
    </xf>
    <xf numFmtId="0" fontId="0" fillId="0" borderId="98" xfId="21" applyFont="1" applyBorder="1" applyAlignment="1">
      <alignment horizontal="left" vertical="center"/>
      <protection/>
    </xf>
    <xf numFmtId="0" fontId="0" fillId="0" borderId="24" xfId="21" applyFont="1" applyBorder="1" applyAlignment="1">
      <alignment horizontal="left" vertical="center"/>
      <protection/>
    </xf>
    <xf numFmtId="0" fontId="0" fillId="0" borderId="17" xfId="21" applyFont="1" applyBorder="1" applyAlignment="1">
      <alignment horizontal="left" vertical="center"/>
      <protection/>
    </xf>
    <xf numFmtId="0" fontId="0" fillId="0" borderId="69" xfId="21" applyFont="1" applyBorder="1" applyAlignment="1">
      <alignment horizontal="left" vertical="center" wrapText="1"/>
      <protection/>
    </xf>
    <xf numFmtId="0" fontId="0" fillId="0" borderId="25" xfId="21" applyFont="1" applyBorder="1" applyAlignment="1">
      <alignment horizontal="left" vertical="center" wrapText="1"/>
      <protection/>
    </xf>
    <xf numFmtId="0" fontId="0" fillId="0" borderId="19" xfId="21" applyFont="1" applyBorder="1" applyAlignment="1">
      <alignment horizontal="left" vertical="center" wrapText="1"/>
      <protection/>
    </xf>
    <xf numFmtId="0" fontId="13" fillId="0" borderId="0" xfId="21" applyFont="1" applyAlignment="1">
      <alignment horizontal="center" vertical="center"/>
      <protection/>
    </xf>
    <xf numFmtId="0" fontId="6" fillId="3" borderId="7" xfId="21" applyFont="1" applyFill="1" applyBorder="1" applyAlignment="1">
      <alignment horizontal="center" vertical="center"/>
      <protection/>
    </xf>
    <xf numFmtId="0" fontId="6" fillId="3" borderId="11" xfId="21" applyFont="1" applyFill="1" applyBorder="1" applyAlignment="1">
      <alignment horizontal="center" vertical="center" wrapText="1"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6" fillId="3" borderId="9" xfId="21" applyFont="1" applyFill="1" applyBorder="1" applyAlignment="1">
      <alignment horizontal="center" vertical="center" wrapText="1"/>
      <protection/>
    </xf>
    <xf numFmtId="0" fontId="6" fillId="3" borderId="63" xfId="21" applyFont="1" applyFill="1" applyBorder="1" applyAlignment="1">
      <alignment horizontal="center" vertical="center"/>
      <protection/>
    </xf>
    <xf numFmtId="0" fontId="6" fillId="3" borderId="29" xfId="21" applyFont="1" applyFill="1" applyBorder="1" applyAlignment="1">
      <alignment horizontal="center" vertical="center"/>
      <protection/>
    </xf>
    <xf numFmtId="0" fontId="6" fillId="3" borderId="71" xfId="21" applyFont="1" applyFill="1" applyBorder="1" applyAlignment="1">
      <alignment horizontal="center" vertical="center"/>
      <protection/>
    </xf>
    <xf numFmtId="0" fontId="6" fillId="3" borderId="12" xfId="21" applyFont="1" applyFill="1" applyBorder="1" applyAlignment="1">
      <alignment horizontal="center" vertical="center"/>
      <protection/>
    </xf>
    <xf numFmtId="0" fontId="6" fillId="3" borderId="0" xfId="21" applyFont="1" applyFill="1" applyBorder="1" applyAlignment="1">
      <alignment horizontal="center" vertical="center"/>
      <protection/>
    </xf>
    <xf numFmtId="0" fontId="6" fillId="3" borderId="14" xfId="21" applyFont="1" applyFill="1" applyBorder="1" applyAlignment="1">
      <alignment horizontal="center" vertical="center"/>
      <protection/>
    </xf>
    <xf numFmtId="0" fontId="6" fillId="3" borderId="21" xfId="21" applyFont="1" applyFill="1" applyBorder="1" applyAlignment="1">
      <alignment horizontal="center" vertical="center"/>
      <protection/>
    </xf>
    <xf numFmtId="0" fontId="6" fillId="3" borderId="22" xfId="21" applyFont="1" applyFill="1" applyBorder="1" applyAlignment="1">
      <alignment horizontal="center" vertical="center"/>
      <protection/>
    </xf>
    <xf numFmtId="0" fontId="6" fillId="3" borderId="20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39" fillId="0" borderId="0" xfId="21" applyFont="1" applyAlignment="1">
      <alignment horizontal="center" vertical="center" wrapText="1"/>
      <protection/>
    </xf>
    <xf numFmtId="3" fontId="7" fillId="0" borderId="9" xfId="20" applyNumberFormat="1" applyFont="1" applyFill="1" applyBorder="1" applyAlignment="1">
      <alignment horizontal="center" vertical="center" wrapText="1"/>
      <protection/>
    </xf>
    <xf numFmtId="1" fontId="2" fillId="0" borderId="11" xfId="20" applyNumberFormat="1" applyFont="1" applyFill="1" applyBorder="1" applyAlignment="1">
      <alignment horizontal="center" vertical="center" wrapText="1"/>
      <protection/>
    </xf>
    <xf numFmtId="1" fontId="2" fillId="0" borderId="1" xfId="20" applyNumberFormat="1" applyFont="1" applyFill="1" applyBorder="1" applyAlignment="1">
      <alignment horizontal="center" vertical="center" wrapText="1"/>
      <protection/>
    </xf>
    <xf numFmtId="1" fontId="2" fillId="0" borderId="9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3" fontId="6" fillId="2" borderId="73" xfId="20" applyNumberFormat="1" applyFont="1" applyFill="1" applyBorder="1" applyAlignment="1">
      <alignment horizontal="center" vertical="center" wrapText="1"/>
      <protection/>
    </xf>
    <xf numFmtId="3" fontId="6" fillId="2" borderId="81" xfId="20" applyNumberFormat="1" applyFont="1" applyFill="1" applyBorder="1" applyAlignment="1">
      <alignment horizontal="center" vertical="center" wrapText="1"/>
      <protection/>
    </xf>
    <xf numFmtId="3" fontId="6" fillId="2" borderId="12" xfId="20" applyNumberFormat="1" applyFont="1" applyFill="1" applyBorder="1" applyAlignment="1">
      <alignment horizontal="center" vertical="center" wrapText="1"/>
      <protection/>
    </xf>
    <xf numFmtId="3" fontId="6" fillId="2" borderId="14" xfId="20" applyNumberFormat="1" applyFont="1" applyFill="1" applyBorder="1" applyAlignment="1">
      <alignment horizontal="center" vertical="center" wrapText="1"/>
      <protection/>
    </xf>
    <xf numFmtId="3" fontId="6" fillId="2" borderId="56" xfId="20" applyNumberFormat="1" applyFont="1" applyFill="1" applyBorder="1" applyAlignment="1">
      <alignment horizontal="center" vertical="center" wrapText="1"/>
      <protection/>
    </xf>
    <xf numFmtId="3" fontId="6" fillId="2" borderId="34" xfId="20" applyNumberFormat="1" applyFont="1" applyFill="1" applyBorder="1" applyAlignment="1">
      <alignment horizontal="center" vertical="center" wrapText="1"/>
      <protection/>
    </xf>
    <xf numFmtId="3" fontId="2" fillId="0" borderId="11" xfId="20" applyNumberFormat="1" applyFont="1" applyFill="1" applyBorder="1" applyAlignment="1">
      <alignment horizontal="center" vertical="center" wrapText="1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3" fontId="2" fillId="0" borderId="9" xfId="20" applyNumberFormat="1" applyFont="1" applyFill="1" applyBorder="1" applyAlignment="1">
      <alignment horizontal="center" vertical="center" wrapText="1"/>
      <protection/>
    </xf>
    <xf numFmtId="0" fontId="26" fillId="2" borderId="73" xfId="20" applyFont="1" applyFill="1" applyBorder="1" applyAlignment="1">
      <alignment horizontal="center" vertical="center" wrapText="1"/>
      <protection/>
    </xf>
    <xf numFmtId="0" fontId="26" fillId="2" borderId="99" xfId="20" applyFont="1" applyFill="1" applyBorder="1" applyAlignment="1">
      <alignment horizontal="center" vertical="center" wrapText="1"/>
      <protection/>
    </xf>
    <xf numFmtId="0" fontId="26" fillId="2" borderId="100" xfId="20" applyFont="1" applyFill="1" applyBorder="1" applyAlignment="1">
      <alignment horizontal="center" vertical="center" wrapText="1"/>
      <protection/>
    </xf>
    <xf numFmtId="0" fontId="26" fillId="2" borderId="21" xfId="20" applyFont="1" applyFill="1" applyBorder="1" applyAlignment="1">
      <alignment horizontal="center" vertical="center" wrapText="1"/>
      <protection/>
    </xf>
    <xf numFmtId="0" fontId="26" fillId="2" borderId="22" xfId="20" applyFont="1" applyFill="1" applyBorder="1" applyAlignment="1">
      <alignment horizontal="center" vertical="center" wrapText="1"/>
      <protection/>
    </xf>
    <xf numFmtId="0" fontId="26" fillId="2" borderId="101" xfId="20" applyFont="1" applyFill="1" applyBorder="1" applyAlignment="1">
      <alignment horizontal="center" vertical="center" wrapText="1"/>
      <protection/>
    </xf>
    <xf numFmtId="0" fontId="6" fillId="2" borderId="11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2" borderId="38" xfId="20" applyFont="1" applyFill="1" applyBorder="1" applyAlignment="1">
      <alignment horizontal="center" vertical="center" wrapText="1"/>
      <protection/>
    </xf>
    <xf numFmtId="0" fontId="6" fillId="2" borderId="45" xfId="20" applyFont="1" applyFill="1" applyBorder="1" applyAlignment="1">
      <alignment horizontal="center" vertical="center" wrapText="1"/>
      <protection/>
    </xf>
    <xf numFmtId="0" fontId="37" fillId="0" borderId="11" xfId="20" applyFont="1" applyFill="1" applyBorder="1" applyAlignment="1">
      <alignment horizontal="center" vertical="center" wrapText="1"/>
      <protection/>
    </xf>
    <xf numFmtId="0" fontId="37" fillId="0" borderId="1" xfId="20" applyFont="1" applyFill="1" applyBorder="1" applyAlignment="1">
      <alignment horizontal="center" vertical="center" wrapText="1"/>
      <protection/>
    </xf>
    <xf numFmtId="0" fontId="37" fillId="0" borderId="9" xfId="20" applyFont="1" applyFill="1" applyBorder="1" applyAlignment="1">
      <alignment horizontal="center" vertical="center" wrapText="1"/>
      <protection/>
    </xf>
    <xf numFmtId="3" fontId="2" fillId="0" borderId="63" xfId="20" applyNumberFormat="1" applyFont="1" applyFill="1" applyBorder="1" applyAlignment="1">
      <alignment horizontal="center" vertical="center" wrapText="1"/>
      <protection/>
    </xf>
    <xf numFmtId="3" fontId="2" fillId="0" borderId="12" xfId="20" applyNumberFormat="1" applyFont="1" applyFill="1" applyBorder="1" applyAlignment="1">
      <alignment horizontal="center" vertical="center" wrapText="1"/>
      <protection/>
    </xf>
    <xf numFmtId="0" fontId="26" fillId="2" borderId="66" xfId="20" applyFont="1" applyFill="1" applyBorder="1" applyAlignment="1">
      <alignment horizontal="center" vertical="center" wrapText="1"/>
      <protection/>
    </xf>
    <xf numFmtId="0" fontId="26" fillId="2" borderId="1" xfId="20" applyFont="1" applyFill="1" applyBorder="1" applyAlignment="1">
      <alignment horizontal="center" vertical="center" wrapText="1"/>
      <protection/>
    </xf>
    <xf numFmtId="0" fontId="26" fillId="2" borderId="10" xfId="20" applyFont="1" applyFill="1" applyBorder="1" applyAlignment="1">
      <alignment horizontal="center" vertical="center" wrapText="1"/>
      <protection/>
    </xf>
    <xf numFmtId="0" fontId="6" fillId="2" borderId="73" xfId="20" applyFont="1" applyFill="1" applyBorder="1" applyAlignment="1">
      <alignment horizontal="center" vertical="center" wrapText="1"/>
      <protection/>
    </xf>
    <xf numFmtId="0" fontId="6" fillId="2" borderId="12" xfId="20" applyFont="1" applyFill="1" applyBorder="1" applyAlignment="1">
      <alignment horizontal="center" vertical="center" wrapText="1"/>
      <protection/>
    </xf>
    <xf numFmtId="0" fontId="6" fillId="2" borderId="56" xfId="20" applyFont="1" applyFill="1" applyBorder="1" applyAlignment="1">
      <alignment horizontal="center" vertical="center" wrapText="1"/>
      <protection/>
    </xf>
    <xf numFmtId="0" fontId="2" fillId="0" borderId="11" xfId="20" applyNumberFormat="1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9" xfId="20" applyNumberFormat="1" applyFont="1" applyFill="1" applyBorder="1" applyAlignment="1">
      <alignment horizontal="center" vertical="center" wrapText="1"/>
      <protection/>
    </xf>
    <xf numFmtId="1" fontId="2" fillId="0" borderId="12" xfId="20" applyNumberFormat="1" applyFont="1" applyFill="1" applyBorder="1" applyAlignment="1">
      <alignment horizontal="center" vertical="center" wrapText="1"/>
      <protection/>
    </xf>
    <xf numFmtId="1" fontId="2" fillId="0" borderId="21" xfId="20" applyNumberFormat="1" applyFont="1" applyFill="1" applyBorder="1" applyAlignment="1">
      <alignment horizontal="center" vertical="center" wrapText="1"/>
      <protection/>
    </xf>
    <xf numFmtId="3" fontId="2" fillId="0" borderId="21" xfId="20" applyNumberFormat="1" applyFont="1" applyFill="1" applyBorder="1" applyAlignment="1">
      <alignment horizontal="center" vertical="center" wrapText="1"/>
      <protection/>
    </xf>
    <xf numFmtId="0" fontId="26" fillId="2" borderId="90" xfId="20" applyFont="1" applyFill="1" applyBorder="1" applyAlignment="1">
      <alignment horizontal="center" vertical="center" wrapText="1"/>
      <protection/>
    </xf>
    <xf numFmtId="0" fontId="26" fillId="2" borderId="96" xfId="20" applyFont="1" applyFill="1" applyBorder="1" applyAlignment="1">
      <alignment horizontal="center" vertical="center" wrapText="1"/>
      <protection/>
    </xf>
    <xf numFmtId="0" fontId="26" fillId="2" borderId="55" xfId="20" applyFont="1" applyFill="1" applyBorder="1" applyAlignment="1">
      <alignment horizontal="center" vertical="center" wrapText="1"/>
      <protection/>
    </xf>
    <xf numFmtId="0" fontId="36" fillId="0" borderId="63" xfId="20" applyFont="1" applyFill="1" applyBorder="1" applyAlignment="1">
      <alignment horizontal="center" vertical="center" wrapText="1"/>
      <protection/>
    </xf>
    <xf numFmtId="0" fontId="36" fillId="0" borderId="12" xfId="20" applyFont="1" applyFill="1" applyBorder="1" applyAlignment="1">
      <alignment horizontal="center" vertical="center" wrapText="1"/>
      <protection/>
    </xf>
    <xf numFmtId="0" fontId="36" fillId="0" borderId="21" xfId="20" applyFont="1" applyFill="1" applyBorder="1" applyAlignment="1">
      <alignment horizontal="center" vertical="center" wrapText="1"/>
      <protection/>
    </xf>
    <xf numFmtId="0" fontId="36" fillId="0" borderId="11" xfId="20" applyFont="1" applyFill="1" applyBorder="1" applyAlignment="1">
      <alignment horizontal="center" vertical="center" wrapText="1"/>
      <protection/>
    </xf>
    <xf numFmtId="0" fontId="36" fillId="0" borderId="1" xfId="20" applyFont="1" applyFill="1" applyBorder="1" applyAlignment="1">
      <alignment horizontal="center" vertical="center" wrapText="1"/>
      <protection/>
    </xf>
    <xf numFmtId="0" fontId="36" fillId="0" borderId="9" xfId="20" applyFont="1" applyFill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3" fontId="2" fillId="0" borderId="7" xfId="20" applyNumberFormat="1" applyFont="1" applyFill="1" applyBorder="1" applyAlignment="1">
      <alignment horizontal="center" vertical="center" wrapText="1"/>
      <protection/>
    </xf>
    <xf numFmtId="0" fontId="37" fillId="0" borderId="7" xfId="20" applyFont="1" applyFill="1" applyBorder="1" applyAlignment="1">
      <alignment horizontal="center" vertical="center" wrapText="1"/>
      <protection/>
    </xf>
    <xf numFmtId="0" fontId="6" fillId="2" borderId="66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36" fillId="0" borderId="29" xfId="20" applyFont="1" applyFill="1" applyBorder="1" applyAlignment="1">
      <alignment horizontal="center" vertical="center" wrapText="1"/>
      <protection/>
    </xf>
    <xf numFmtId="0" fontId="36" fillId="0" borderId="71" xfId="20" applyFont="1" applyFill="1" applyBorder="1" applyAlignment="1">
      <alignment horizontal="center" vertical="center" wrapText="1"/>
      <protection/>
    </xf>
    <xf numFmtId="0" fontId="36" fillId="0" borderId="0" xfId="20" applyFont="1" applyFill="1" applyBorder="1" applyAlignment="1">
      <alignment horizontal="center" vertical="center" wrapText="1"/>
      <protection/>
    </xf>
    <xf numFmtId="0" fontId="36" fillId="0" borderId="22" xfId="20" applyFont="1" applyFill="1" applyBorder="1" applyAlignment="1">
      <alignment horizontal="center" vertical="center" wrapText="1"/>
      <protection/>
    </xf>
    <xf numFmtId="0" fontId="36" fillId="0" borderId="20" xfId="20" applyFont="1" applyFill="1" applyBorder="1" applyAlignment="1">
      <alignment horizontal="center" vertical="center" wrapText="1"/>
      <protection/>
    </xf>
    <xf numFmtId="0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28" xfId="20" applyNumberFormat="1" applyFont="1" applyFill="1" applyBorder="1" applyAlignment="1">
      <alignment horizontal="center" vertical="center" wrapText="1"/>
      <protection/>
    </xf>
    <xf numFmtId="0" fontId="2" fillId="0" borderId="28" xfId="20" applyFont="1" applyFill="1" applyBorder="1" applyAlignment="1">
      <alignment horizontal="center" vertical="center" wrapText="1"/>
      <protection/>
    </xf>
    <xf numFmtId="0" fontId="36" fillId="0" borderId="7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49" fontId="34" fillId="0" borderId="1" xfId="18" applyNumberFormat="1" applyFont="1" applyFill="1" applyBorder="1" applyAlignment="1">
      <alignment horizontal="center" vertical="center"/>
      <protection/>
    </xf>
    <xf numFmtId="49" fontId="34" fillId="0" borderId="10" xfId="18" applyNumberFormat="1" applyFont="1" applyFill="1" applyBorder="1" applyAlignment="1">
      <alignment horizontal="center" vertical="center"/>
      <protection/>
    </xf>
    <xf numFmtId="0" fontId="47" fillId="0" borderId="11" xfId="18" applyFont="1" applyFill="1" applyBorder="1" applyAlignment="1">
      <alignment horizontal="left" vertical="center" wrapText="1"/>
      <protection/>
    </xf>
    <xf numFmtId="0" fontId="47" fillId="0" borderId="10" xfId="18" applyFont="1" applyFill="1" applyBorder="1" applyAlignment="1">
      <alignment horizontal="left" vertical="center" wrapText="1"/>
      <protection/>
    </xf>
    <xf numFmtId="49" fontId="34" fillId="0" borderId="66" xfId="18" applyNumberFormat="1" applyFont="1" applyFill="1" applyBorder="1" applyAlignment="1">
      <alignment horizontal="center" vertical="center"/>
      <protection/>
    </xf>
    <xf numFmtId="0" fontId="49" fillId="0" borderId="0" xfId="18" applyFont="1" applyBorder="1" applyAlignment="1">
      <alignment horizontal="left" wrapText="1"/>
      <protection/>
    </xf>
    <xf numFmtId="0" fontId="47" fillId="0" borderId="37" xfId="18" applyFont="1" applyFill="1" applyBorder="1" applyAlignment="1">
      <alignment horizontal="left" vertical="center" wrapText="1"/>
      <protection/>
    </xf>
    <xf numFmtId="0" fontId="47" fillId="0" borderId="43" xfId="18" applyFont="1" applyFill="1" applyBorder="1" applyAlignment="1">
      <alignment horizontal="left" vertical="center" wrapText="1"/>
      <protection/>
    </xf>
    <xf numFmtId="0" fontId="46" fillId="0" borderId="10" xfId="18" applyFont="1" applyFill="1" applyBorder="1" applyAlignment="1">
      <alignment horizontal="left" vertical="center" wrapText="1"/>
      <protection/>
    </xf>
    <xf numFmtId="49" fontId="34" fillId="0" borderId="9" xfId="18" applyNumberFormat="1" applyFont="1" applyFill="1" applyBorder="1" applyAlignment="1">
      <alignment horizontal="center" vertical="center"/>
      <protection/>
    </xf>
    <xf numFmtId="0" fontId="45" fillId="3" borderId="11" xfId="18" applyFont="1" applyFill="1" applyBorder="1" applyAlignment="1">
      <alignment horizontal="center" vertical="center" wrapText="1"/>
      <protection/>
    </xf>
    <xf numFmtId="0" fontId="45" fillId="3" borderId="10" xfId="18" applyFont="1" applyFill="1" applyBorder="1" applyAlignment="1">
      <alignment horizontal="center" vertical="center" wrapText="1"/>
      <protection/>
    </xf>
    <xf numFmtId="0" fontId="45" fillId="3" borderId="73" xfId="18" applyFont="1" applyFill="1" applyBorder="1" applyAlignment="1">
      <alignment horizontal="center" vertical="center" wrapText="1"/>
      <protection/>
    </xf>
    <xf numFmtId="0" fontId="45" fillId="3" borderId="99" xfId="18" applyFont="1" applyFill="1" applyBorder="1" applyAlignment="1">
      <alignment horizontal="center" vertical="center" wrapText="1"/>
      <protection/>
    </xf>
    <xf numFmtId="0" fontId="45" fillId="3" borderId="100" xfId="18" applyFont="1" applyFill="1" applyBorder="1" applyAlignment="1">
      <alignment horizontal="center" vertical="center" wrapText="1"/>
      <protection/>
    </xf>
    <xf numFmtId="0" fontId="45" fillId="3" borderId="21" xfId="18" applyFont="1" applyFill="1" applyBorder="1" applyAlignment="1">
      <alignment horizontal="center" vertical="center" wrapText="1"/>
      <protection/>
    </xf>
    <xf numFmtId="0" fontId="45" fillId="3" borderId="22" xfId="18" applyFont="1" applyFill="1" applyBorder="1" applyAlignment="1">
      <alignment horizontal="center" vertical="center" wrapText="1"/>
      <protection/>
    </xf>
    <xf numFmtId="0" fontId="45" fillId="3" borderId="101" xfId="18" applyFont="1" applyFill="1" applyBorder="1" applyAlignment="1">
      <alignment horizontal="center" vertical="center" wrapText="1"/>
      <protection/>
    </xf>
    <xf numFmtId="0" fontId="36" fillId="0" borderId="0" xfId="18" applyFont="1" applyBorder="1" applyAlignment="1">
      <alignment horizontal="center" vertical="top" wrapText="1"/>
      <protection/>
    </xf>
    <xf numFmtId="0" fontId="44" fillId="3" borderId="78" xfId="18" applyFont="1" applyFill="1" applyBorder="1" applyAlignment="1">
      <alignment horizontal="center" vertical="center" wrapText="1"/>
      <protection/>
    </xf>
    <xf numFmtId="0" fontId="44" fillId="3" borderId="44" xfId="18" applyFont="1" applyFill="1" applyBorder="1" applyAlignment="1">
      <alignment horizontal="center" vertical="center" wrapText="1"/>
      <protection/>
    </xf>
    <xf numFmtId="0" fontId="44" fillId="3" borderId="46" xfId="18" applyFont="1" applyFill="1" applyBorder="1" applyAlignment="1">
      <alignment horizontal="center" vertical="center" wrapText="1"/>
      <protection/>
    </xf>
    <xf numFmtId="0" fontId="45" fillId="3" borderId="3" xfId="18" applyFont="1" applyFill="1" applyBorder="1" applyAlignment="1">
      <alignment horizontal="center" vertical="center" wrapText="1"/>
      <protection/>
    </xf>
    <xf numFmtId="0" fontId="45" fillId="3" borderId="7" xfId="18" applyFont="1" applyFill="1" applyBorder="1" applyAlignment="1">
      <alignment horizontal="center" vertical="center" wrapText="1"/>
      <protection/>
    </xf>
    <xf numFmtId="0" fontId="45" fillId="3" borderId="47" xfId="18" applyFont="1" applyFill="1" applyBorder="1" applyAlignment="1">
      <alignment horizontal="center" vertical="center" wrapText="1"/>
      <protection/>
    </xf>
    <xf numFmtId="0" fontId="45" fillId="3" borderId="32" xfId="18" applyFont="1" applyFill="1" applyBorder="1" applyAlignment="1">
      <alignment horizontal="center" vertical="center" wrapText="1"/>
      <protection/>
    </xf>
    <xf numFmtId="0" fontId="45" fillId="3" borderId="36" xfId="18" applyFont="1" applyFill="1" applyBorder="1" applyAlignment="1">
      <alignment horizontal="center" vertical="center" wrapText="1"/>
      <protection/>
    </xf>
    <xf numFmtId="0" fontId="0" fillId="0" borderId="70" xfId="20" applyBorder="1" applyAlignment="1">
      <alignment horizontal="center" vertical="center" wrapText="1"/>
      <protection/>
    </xf>
    <xf numFmtId="0" fontId="45" fillId="3" borderId="66" xfId="18" applyFont="1" applyFill="1" applyBorder="1" applyAlignment="1">
      <alignment horizontal="center" vertical="center" wrapText="1"/>
      <protection/>
    </xf>
    <xf numFmtId="0" fontId="45" fillId="3" borderId="1" xfId="18" applyFont="1" applyFill="1" applyBorder="1" applyAlignment="1">
      <alignment horizontal="center" vertical="center" wrapText="1"/>
      <protection/>
    </xf>
    <xf numFmtId="49" fontId="34" fillId="0" borderId="66" xfId="18" applyNumberFormat="1" applyFont="1" applyFill="1" applyBorder="1" applyAlignment="1">
      <alignment horizontal="center" vertical="center" wrapText="1"/>
      <protection/>
    </xf>
    <xf numFmtId="49" fontId="34" fillId="0" borderId="1" xfId="18" applyNumberFormat="1" applyFont="1" applyFill="1" applyBorder="1" applyAlignment="1">
      <alignment horizontal="center" vertical="center" wrapText="1"/>
      <protection/>
    </xf>
    <xf numFmtId="49" fontId="34" fillId="0" borderId="10" xfId="18" applyNumberFormat="1" applyFont="1" applyFill="1" applyBorder="1" applyAlignment="1">
      <alignment horizontal="center" vertical="center" wrapText="1"/>
      <protection/>
    </xf>
    <xf numFmtId="0" fontId="44" fillId="3" borderId="102" xfId="18" applyFont="1" applyFill="1" applyBorder="1" applyAlignment="1">
      <alignment horizontal="center" vertical="center" wrapText="1"/>
      <protection/>
    </xf>
    <xf numFmtId="0" fontId="44" fillId="3" borderId="103" xfId="18" applyFont="1" applyFill="1" applyBorder="1" applyAlignment="1">
      <alignment horizontal="center" vertical="center" wrapText="1"/>
      <protection/>
    </xf>
    <xf numFmtId="0" fontId="44" fillId="3" borderId="104" xfId="18" applyFont="1" applyFill="1" applyBorder="1" applyAlignment="1">
      <alignment horizontal="center" vertical="center" wrapText="1"/>
      <protection/>
    </xf>
    <xf numFmtId="0" fontId="45" fillId="3" borderId="78" xfId="18" applyFont="1" applyFill="1" applyBorder="1" applyAlignment="1">
      <alignment horizontal="center" vertical="center" wrapText="1"/>
      <protection/>
    </xf>
    <xf numFmtId="0" fontId="45" fillId="3" borderId="44" xfId="18" applyFont="1" applyFill="1" applyBorder="1" applyAlignment="1">
      <alignment horizontal="center" vertical="center" wrapText="1"/>
      <protection/>
    </xf>
    <xf numFmtId="0" fontId="45" fillId="3" borderId="46" xfId="18" applyFont="1" applyFill="1" applyBorder="1" applyAlignment="1">
      <alignment horizontal="center" vertical="center" wrapText="1"/>
      <protection/>
    </xf>
    <xf numFmtId="0" fontId="6" fillId="0" borderId="58" xfId="21" applyFont="1" applyBorder="1" applyAlignment="1">
      <alignment horizontal="center" vertical="center"/>
      <protection/>
    </xf>
    <xf numFmtId="0" fontId="6" fillId="0" borderId="72" xfId="21" applyFont="1" applyBorder="1" applyAlignment="1">
      <alignment horizontal="center" vertical="center"/>
      <protection/>
    </xf>
    <xf numFmtId="0" fontId="6" fillId="0" borderId="59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 wrapText="1"/>
      <protection/>
    </xf>
    <xf numFmtId="0" fontId="39" fillId="0" borderId="28" xfId="21" applyFont="1" applyBorder="1" applyAlignment="1">
      <alignment horizontal="center" vertical="center"/>
      <protection/>
    </xf>
    <xf numFmtId="0" fontId="39" fillId="0" borderId="61" xfId="21" applyFont="1" applyBorder="1" applyAlignment="1">
      <alignment horizontal="center" vertical="center"/>
      <protection/>
    </xf>
    <xf numFmtId="0" fontId="39" fillId="0" borderId="16" xfId="21" applyFont="1" applyBorder="1" applyAlignment="1">
      <alignment horizontal="center" vertical="center"/>
      <protection/>
    </xf>
    <xf numFmtId="0" fontId="13" fillId="0" borderId="0" xfId="21" applyFont="1" applyAlignment="1">
      <alignment horizontal="center" vertical="center" wrapText="1"/>
      <protection/>
    </xf>
    <xf numFmtId="0" fontId="6" fillId="3" borderId="1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center" vertical="center"/>
      <protection/>
    </xf>
    <xf numFmtId="0" fontId="6" fillId="3" borderId="9" xfId="21" applyFont="1" applyFill="1" applyBorder="1" applyAlignment="1">
      <alignment horizontal="center" vertical="center"/>
      <protection/>
    </xf>
    <xf numFmtId="0" fontId="6" fillId="3" borderId="7" xfId="21" applyFont="1" applyFill="1" applyBorder="1" applyAlignment="1">
      <alignment horizontal="center" vertical="center" wrapText="1"/>
      <protection/>
    </xf>
    <xf numFmtId="3" fontId="2" fillId="0" borderId="0" xfId="22" applyNumberFormat="1" applyBorder="1" applyAlignment="1">
      <alignment horizontal="center" vertical="center"/>
      <protection/>
    </xf>
    <xf numFmtId="3" fontId="20" fillId="0" borderId="13" xfId="22" applyNumberFormat="1" applyFont="1" applyBorder="1" applyAlignment="1">
      <alignment horizontal="right" vertical="center" wrapText="1"/>
      <protection/>
    </xf>
    <xf numFmtId="3" fontId="20" fillId="0" borderId="13" xfId="22" applyNumberFormat="1" applyFont="1" applyBorder="1" applyAlignment="1">
      <alignment horizontal="center" vertical="center"/>
      <protection/>
    </xf>
    <xf numFmtId="3" fontId="20" fillId="0" borderId="5" xfId="22" applyNumberFormat="1" applyFont="1" applyBorder="1" applyAlignment="1">
      <alignment horizontal="center" vertical="center"/>
      <protection/>
    </xf>
    <xf numFmtId="3" fontId="15" fillId="0" borderId="20" xfId="22" applyNumberFormat="1" applyFont="1" applyBorder="1" applyAlignment="1">
      <alignment horizontal="right" vertical="center" wrapText="1"/>
      <protection/>
    </xf>
    <xf numFmtId="0" fontId="20" fillId="0" borderId="21" xfId="22" applyFont="1" applyBorder="1" applyAlignment="1">
      <alignment horizontal="center" vertical="center" wrapText="1"/>
      <protection/>
    </xf>
    <xf numFmtId="3" fontId="20" fillId="0" borderId="1" xfId="22" applyNumberFormat="1" applyFont="1" applyBorder="1" applyAlignment="1">
      <alignment horizontal="center" vertical="center"/>
      <protection/>
    </xf>
    <xf numFmtId="0" fontId="20" fillId="0" borderId="88" xfId="22" applyFont="1" applyBorder="1" applyAlignment="1">
      <alignment horizontal="center" vertical="center" wrapText="1"/>
      <protection/>
    </xf>
    <xf numFmtId="0" fontId="20" fillId="0" borderId="89" xfId="22" applyFont="1" applyBorder="1" applyAlignment="1">
      <alignment horizontal="center" vertical="center" wrapText="1"/>
      <protection/>
    </xf>
  </cellXfs>
  <cellStyles count="15">
    <cellStyle name="Normal" xfId="0"/>
    <cellStyle name="Comma" xfId="15"/>
    <cellStyle name="Comma [0]" xfId="16"/>
    <cellStyle name="Hyperlink" xfId="17"/>
    <cellStyle name="Normalny_28647_20060508_140808" xfId="18"/>
    <cellStyle name="Normalny_Budżet 2008" xfId="19"/>
    <cellStyle name="Normalny_ukł wykonawczy_Projekt załączników" xfId="20"/>
    <cellStyle name="Normalny_Zał_budżet_252" xfId="21"/>
    <cellStyle name="Normalny_zarz_układ wykonawczy" xfId="22"/>
    <cellStyle name="Normalny_Zarz60_Zał1_Projekt załączników2007" xfId="23"/>
    <cellStyle name="Normalny_Zarz78_Zał1_Projekt załączników2008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zm_budz_U2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2">
        <row r="83">
          <cell r="E83">
            <v>7991278.65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470"/>
  <sheetViews>
    <sheetView showGridLines="0" zoomScale="75" zoomScaleNormal="75" workbookViewId="0" topLeftCell="A1">
      <selection activeCell="I61" sqref="I61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6.5" customHeight="1">
      <c r="A2" s="944" t="s">
        <v>80</v>
      </c>
      <c r="B2" s="944"/>
      <c r="C2" s="944"/>
      <c r="D2" s="944"/>
      <c r="E2" s="944"/>
      <c r="F2" s="944"/>
    </row>
    <row r="3" spans="1:6" ht="6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947" t="s">
        <v>457</v>
      </c>
      <c r="B4" s="949" t="s">
        <v>458</v>
      </c>
      <c r="C4" s="949" t="s">
        <v>459</v>
      </c>
      <c r="D4" s="949" t="s">
        <v>460</v>
      </c>
      <c r="E4" s="945" t="s">
        <v>679</v>
      </c>
      <c r="F4" s="945" t="s">
        <v>81</v>
      </c>
    </row>
    <row r="5" spans="1:6" s="4" customFormat="1" ht="15" customHeight="1" thickBot="1">
      <c r="A5" s="948"/>
      <c r="B5" s="946"/>
      <c r="C5" s="946"/>
      <c r="D5" s="946"/>
      <c r="E5" s="946"/>
      <c r="F5" s="946"/>
    </row>
    <row r="6" spans="1:6" s="6" customFormat="1" ht="7.5" customHeight="1" thickBot="1">
      <c r="A6" s="503">
        <v>1</v>
      </c>
      <c r="B6" s="503">
        <v>2</v>
      </c>
      <c r="C6" s="503">
        <v>3</v>
      </c>
      <c r="D6" s="503">
        <v>4</v>
      </c>
      <c r="E6" s="503">
        <v>5</v>
      </c>
      <c r="F6" s="503">
        <v>6</v>
      </c>
    </row>
    <row r="7" spans="1:6" s="11" customFormat="1" ht="23.25" customHeight="1" thickBot="1">
      <c r="A7" s="504" t="s">
        <v>461</v>
      </c>
      <c r="B7" s="929" t="s">
        <v>462</v>
      </c>
      <c r="C7" s="930"/>
      <c r="D7" s="931"/>
      <c r="E7" s="10">
        <f>E18+E9</f>
        <v>0</v>
      </c>
      <c r="F7" s="505">
        <f>F18+F35+F8+F29+F31+F33</f>
        <v>1915000</v>
      </c>
    </row>
    <row r="8" spans="1:6" s="16" customFormat="1" ht="23.25" customHeight="1" hidden="1">
      <c r="A8" s="147"/>
      <c r="B8" s="497" t="s">
        <v>463</v>
      </c>
      <c r="C8" s="923" t="s">
        <v>464</v>
      </c>
      <c r="D8" s="924"/>
      <c r="E8" s="54">
        <f>SUM(E9:E16)</f>
        <v>0</v>
      </c>
      <c r="F8" s="54">
        <f>SUM(F9:F16)</f>
        <v>0</v>
      </c>
    </row>
    <row r="9" spans="1:6" s="22" customFormat="1" ht="38.25" hidden="1">
      <c r="A9" s="133"/>
      <c r="B9" s="45"/>
      <c r="C9" s="158" t="s">
        <v>97</v>
      </c>
      <c r="D9" s="156" t="s">
        <v>98</v>
      </c>
      <c r="E9" s="91"/>
      <c r="F9" s="91"/>
    </row>
    <row r="10" spans="1:6" s="22" customFormat="1" ht="16.5" customHeight="1" hidden="1">
      <c r="A10" s="133"/>
      <c r="B10" s="45"/>
      <c r="C10" s="141" t="s">
        <v>467</v>
      </c>
      <c r="D10" s="25" t="s">
        <v>468</v>
      </c>
      <c r="E10" s="21"/>
      <c r="F10" s="21"/>
    </row>
    <row r="11" spans="1:6" s="22" customFormat="1" ht="16.5" customHeight="1" hidden="1">
      <c r="A11" s="133"/>
      <c r="B11" s="45"/>
      <c r="C11" s="141" t="s">
        <v>469</v>
      </c>
      <c r="D11" s="25" t="s">
        <v>470</v>
      </c>
      <c r="E11" s="26"/>
      <c r="F11" s="26"/>
    </row>
    <row r="12" spans="1:6" s="22" customFormat="1" ht="16.5" customHeight="1" hidden="1">
      <c r="A12" s="133"/>
      <c r="B12" s="45"/>
      <c r="C12" s="141" t="s">
        <v>471</v>
      </c>
      <c r="D12" s="25" t="s">
        <v>472</v>
      </c>
      <c r="E12" s="26"/>
      <c r="F12" s="26"/>
    </row>
    <row r="13" spans="1:6" s="22" customFormat="1" ht="16.5" customHeight="1" hidden="1">
      <c r="A13" s="133"/>
      <c r="B13" s="45"/>
      <c r="C13" s="141" t="s">
        <v>473</v>
      </c>
      <c r="D13" s="25" t="s">
        <v>474</v>
      </c>
      <c r="E13" s="26"/>
      <c r="F13" s="26"/>
    </row>
    <row r="14" spans="1:6" s="22" customFormat="1" ht="16.5" customHeight="1" hidden="1">
      <c r="A14" s="133"/>
      <c r="B14" s="45"/>
      <c r="C14" s="141" t="s">
        <v>475</v>
      </c>
      <c r="D14" s="25" t="s">
        <v>476</v>
      </c>
      <c r="E14" s="26"/>
      <c r="F14" s="26"/>
    </row>
    <row r="15" spans="1:6" s="22" customFormat="1" ht="16.5" customHeight="1" hidden="1">
      <c r="A15" s="133"/>
      <c r="B15" s="45"/>
      <c r="C15" s="141" t="s">
        <v>477</v>
      </c>
      <c r="D15" s="25" t="s">
        <v>478</v>
      </c>
      <c r="E15" s="26"/>
      <c r="F15" s="26"/>
    </row>
    <row r="16" spans="1:6" s="22" customFormat="1" ht="16.5" customHeight="1" hidden="1">
      <c r="A16" s="133"/>
      <c r="B16" s="45"/>
      <c r="C16" s="142" t="s">
        <v>479</v>
      </c>
      <c r="D16" s="25" t="s">
        <v>480</v>
      </c>
      <c r="E16" s="26"/>
      <c r="F16" s="26"/>
    </row>
    <row r="17" spans="1:6" s="22" customFormat="1" ht="27.75" customHeight="1" hidden="1">
      <c r="A17" s="133"/>
      <c r="B17" s="45"/>
      <c r="C17" s="46"/>
      <c r="D17" s="927" t="s">
        <v>263</v>
      </c>
      <c r="E17" s="927"/>
      <c r="F17" s="928"/>
    </row>
    <row r="18" spans="1:6" s="16" customFormat="1" ht="21.75" customHeight="1">
      <c r="A18" s="12"/>
      <c r="B18" s="29" t="s">
        <v>481</v>
      </c>
      <c r="C18" s="941" t="s">
        <v>482</v>
      </c>
      <c r="D18" s="942"/>
      <c r="E18" s="31">
        <f>E22+E23</f>
        <v>0</v>
      </c>
      <c r="F18" s="31">
        <f>F22+F23</f>
        <v>1915000</v>
      </c>
    </row>
    <row r="19" spans="1:6" s="22" customFormat="1" ht="24.75" customHeight="1">
      <c r="A19" s="506"/>
      <c r="B19" s="507"/>
      <c r="C19" s="883" t="s">
        <v>739</v>
      </c>
      <c r="D19" s="883"/>
      <c r="E19" s="883"/>
      <c r="F19" s="940"/>
    </row>
    <row r="20" spans="1:6" s="22" customFormat="1" ht="21.75" customHeight="1" hidden="1">
      <c r="A20" s="133"/>
      <c r="B20" s="45"/>
      <c r="C20" s="90" t="s">
        <v>483</v>
      </c>
      <c r="D20" s="159" t="s">
        <v>484</v>
      </c>
      <c r="E20" s="175"/>
      <c r="F20" s="508"/>
    </row>
    <row r="21" spans="1:6" s="22" customFormat="1" ht="38.25" hidden="1">
      <c r="A21" s="133"/>
      <c r="B21" s="146"/>
      <c r="C21" s="158" t="s">
        <v>82</v>
      </c>
      <c r="D21" s="179" t="s">
        <v>486</v>
      </c>
      <c r="E21" s="175"/>
      <c r="F21" s="508"/>
    </row>
    <row r="22" spans="1:6" s="22" customFormat="1" ht="51.75" thickBot="1">
      <c r="A22" s="133"/>
      <c r="B22" s="146"/>
      <c r="C22" s="162">
        <v>6207</v>
      </c>
      <c r="D22" s="156" t="s">
        <v>142</v>
      </c>
      <c r="E22" s="91"/>
      <c r="F22" s="91">
        <v>1915000</v>
      </c>
    </row>
    <row r="23" spans="1:6" s="22" customFormat="1" ht="38.25" hidden="1">
      <c r="A23" s="133"/>
      <c r="B23" s="146"/>
      <c r="C23" s="162">
        <v>6298</v>
      </c>
      <c r="D23" s="179" t="s">
        <v>487</v>
      </c>
      <c r="E23" s="175"/>
      <c r="F23" s="91"/>
    </row>
    <row r="24" spans="1:6" s="22" customFormat="1" ht="19.5" customHeight="1" hidden="1">
      <c r="A24" s="133"/>
      <c r="B24" s="45"/>
      <c r="C24" s="140" t="s">
        <v>488</v>
      </c>
      <c r="D24" s="38" t="s">
        <v>489</v>
      </c>
      <c r="E24" s="509"/>
      <c r="F24" s="21"/>
    </row>
    <row r="25" spans="1:6" s="22" customFormat="1" ht="19.5" customHeight="1" hidden="1">
      <c r="A25" s="133"/>
      <c r="B25" s="45"/>
      <c r="C25" s="141"/>
      <c r="D25" s="33"/>
      <c r="E25" s="510"/>
      <c r="F25" s="26"/>
    </row>
    <row r="26" spans="1:6" s="22" customFormat="1" ht="12.75" hidden="1">
      <c r="A26" s="133"/>
      <c r="B26" s="146"/>
      <c r="C26" s="141" t="s">
        <v>490</v>
      </c>
      <c r="D26" s="33" t="s">
        <v>489</v>
      </c>
      <c r="E26" s="511"/>
      <c r="F26" s="26"/>
    </row>
    <row r="27" spans="1:6" s="22" customFormat="1" ht="26.25" customHeight="1" hidden="1">
      <c r="A27" s="133"/>
      <c r="B27" s="146"/>
      <c r="C27" s="145">
        <v>6059</v>
      </c>
      <c r="D27" s="33" t="s">
        <v>489</v>
      </c>
      <c r="E27" s="512"/>
      <c r="F27" s="34"/>
    </row>
    <row r="28" spans="1:6" s="22" customFormat="1" ht="38.25" hidden="1">
      <c r="A28" s="133"/>
      <c r="B28" s="146"/>
      <c r="C28" s="161">
        <v>6210</v>
      </c>
      <c r="D28" s="33" t="s">
        <v>83</v>
      </c>
      <c r="E28" s="509"/>
      <c r="F28" s="21"/>
    </row>
    <row r="29" spans="1:6" s="16" customFormat="1" ht="23.25" customHeight="1" hidden="1">
      <c r="A29" s="133"/>
      <c r="B29" s="124" t="s">
        <v>491</v>
      </c>
      <c r="C29" s="130"/>
      <c r="D29" s="30" t="s">
        <v>492</v>
      </c>
      <c r="E29" s="173">
        <f>E30</f>
        <v>0</v>
      </c>
      <c r="F29" s="31">
        <f>F30</f>
        <v>0</v>
      </c>
    </row>
    <row r="30" spans="1:6" s="22" customFormat="1" ht="19.5" customHeight="1" hidden="1">
      <c r="A30" s="133"/>
      <c r="B30" s="45"/>
      <c r="C30" s="137" t="s">
        <v>477</v>
      </c>
      <c r="D30" s="20" t="s">
        <v>478</v>
      </c>
      <c r="E30" s="509"/>
      <c r="F30" s="21"/>
    </row>
    <row r="31" spans="1:6" s="16" customFormat="1" ht="23.25" customHeight="1" hidden="1">
      <c r="A31" s="133"/>
      <c r="B31" s="124" t="s">
        <v>493</v>
      </c>
      <c r="C31" s="130"/>
      <c r="D31" s="30" t="s">
        <v>494</v>
      </c>
      <c r="E31" s="173">
        <f>E32</f>
        <v>0</v>
      </c>
      <c r="F31" s="31">
        <f>F32</f>
        <v>0</v>
      </c>
    </row>
    <row r="32" spans="1:6" s="22" customFormat="1" ht="19.5" customHeight="1" hidden="1">
      <c r="A32" s="133"/>
      <c r="B32" s="45"/>
      <c r="C32" s="137" t="s">
        <v>495</v>
      </c>
      <c r="D32" s="38" t="s">
        <v>496</v>
      </c>
      <c r="E32" s="509"/>
      <c r="F32" s="21"/>
    </row>
    <row r="33" spans="1:6" s="16" customFormat="1" ht="23.25" customHeight="1" hidden="1">
      <c r="A33" s="133"/>
      <c r="B33" s="124" t="s">
        <v>497</v>
      </c>
      <c r="C33" s="130"/>
      <c r="D33" s="30" t="s">
        <v>498</v>
      </c>
      <c r="E33" s="173">
        <f>E34</f>
        <v>0</v>
      </c>
      <c r="F33" s="31">
        <f>F34</f>
        <v>0</v>
      </c>
    </row>
    <row r="34" spans="1:6" s="22" customFormat="1" ht="19.5" customHeight="1" hidden="1">
      <c r="A34" s="133"/>
      <c r="B34" s="45"/>
      <c r="C34" s="137" t="s">
        <v>488</v>
      </c>
      <c r="D34" s="38" t="s">
        <v>489</v>
      </c>
      <c r="E34" s="509"/>
      <c r="F34" s="21"/>
    </row>
    <row r="35" spans="1:6" s="16" customFormat="1" ht="20.25" customHeight="1" hidden="1">
      <c r="A35" s="147"/>
      <c r="B35" s="29" t="s">
        <v>499</v>
      </c>
      <c r="C35" s="961" t="s">
        <v>500</v>
      </c>
      <c r="D35" s="920"/>
      <c r="E35" s="31">
        <f>E36+E37</f>
        <v>0</v>
      </c>
      <c r="F35" s="31">
        <f>F37</f>
        <v>0</v>
      </c>
    </row>
    <row r="36" spans="1:6" s="22" customFormat="1" ht="25.5" hidden="1">
      <c r="A36" s="133"/>
      <c r="B36" s="45"/>
      <c r="C36" s="158" t="s">
        <v>84</v>
      </c>
      <c r="D36" s="156" t="s">
        <v>85</v>
      </c>
      <c r="E36" s="91"/>
      <c r="F36" s="91"/>
    </row>
    <row r="37" spans="1:6" s="22" customFormat="1" ht="39" customHeight="1" hidden="1">
      <c r="A37" s="133"/>
      <c r="B37" s="45"/>
      <c r="C37" s="90" t="s">
        <v>539</v>
      </c>
      <c r="D37" s="38" t="s">
        <v>540</v>
      </c>
      <c r="E37" s="21"/>
      <c r="F37" s="21"/>
    </row>
    <row r="38" spans="1:6" s="16" customFormat="1" ht="27" customHeight="1" hidden="1" thickBot="1">
      <c r="A38" s="126"/>
      <c r="B38" s="123"/>
      <c r="C38" s="513"/>
      <c r="D38" s="932" t="s">
        <v>712</v>
      </c>
      <c r="E38" s="932"/>
      <c r="F38" s="933"/>
    </row>
    <row r="39" spans="1:6" s="11" customFormat="1" ht="22.5" customHeight="1" hidden="1" thickBot="1">
      <c r="A39" s="504" t="s">
        <v>503</v>
      </c>
      <c r="B39" s="8"/>
      <c r="C39" s="514"/>
      <c r="D39" s="9" t="s">
        <v>504</v>
      </c>
      <c r="E39" s="10">
        <f>E40</f>
        <v>0</v>
      </c>
      <c r="F39" s="135">
        <f>F40</f>
        <v>0</v>
      </c>
    </row>
    <row r="40" spans="1:6" s="16" customFormat="1" ht="22.5" customHeight="1" hidden="1">
      <c r="A40" s="12"/>
      <c r="B40" s="497" t="s">
        <v>505</v>
      </c>
      <c r="C40" s="53"/>
      <c r="D40" s="53" t="s">
        <v>506</v>
      </c>
      <c r="E40" s="54">
        <f>E41</f>
        <v>0</v>
      </c>
      <c r="F40" s="54">
        <f>F41</f>
        <v>0</v>
      </c>
    </row>
    <row r="41" spans="1:6" s="22" customFormat="1" ht="59.25" customHeight="1" hidden="1">
      <c r="A41" s="39"/>
      <c r="B41" s="40"/>
      <c r="C41" s="41" t="s">
        <v>507</v>
      </c>
      <c r="D41" s="42" t="s">
        <v>508</v>
      </c>
      <c r="E41" s="43"/>
      <c r="F41" s="43"/>
    </row>
    <row r="42" spans="1:6" s="22" customFormat="1" ht="8.25" customHeight="1" hidden="1">
      <c r="A42" s="44"/>
      <c r="B42" s="45"/>
      <c r="C42" s="46"/>
      <c r="D42" s="47"/>
      <c r="E42" s="48"/>
      <c r="F42" s="48"/>
    </row>
    <row r="43" spans="1:6" s="6" customFormat="1" ht="7.5" customHeight="1" hidden="1" thickBot="1">
      <c r="A43" s="62">
        <v>1</v>
      </c>
      <c r="B43" s="62">
        <v>2</v>
      </c>
      <c r="C43" s="62">
        <v>3</v>
      </c>
      <c r="D43" s="62">
        <v>4</v>
      </c>
      <c r="E43" s="62">
        <v>5</v>
      </c>
      <c r="F43" s="62">
        <v>6</v>
      </c>
    </row>
    <row r="44" spans="1:6" s="515" customFormat="1" ht="30" customHeight="1" hidden="1" thickBot="1">
      <c r="A44" s="231">
        <v>400</v>
      </c>
      <c r="B44" s="910" t="s">
        <v>509</v>
      </c>
      <c r="C44" s="911"/>
      <c r="D44" s="912"/>
      <c r="E44" s="10">
        <f>E45</f>
        <v>0</v>
      </c>
      <c r="F44" s="135">
        <f>F45</f>
        <v>0</v>
      </c>
    </row>
    <row r="45" spans="1:6" s="16" customFormat="1" ht="21.75" customHeight="1" hidden="1">
      <c r="A45" s="126"/>
      <c r="B45" s="53">
        <v>40002</v>
      </c>
      <c r="C45" s="923" t="s">
        <v>510</v>
      </c>
      <c r="D45" s="924"/>
      <c r="E45" s="54">
        <f>E46</f>
        <v>0</v>
      </c>
      <c r="F45" s="54">
        <f>F46</f>
        <v>0</v>
      </c>
    </row>
    <row r="46" spans="1:6" s="22" customFormat="1" ht="19.5" customHeight="1" hidden="1">
      <c r="A46" s="133"/>
      <c r="B46" s="45"/>
      <c r="C46" s="516" t="s">
        <v>483</v>
      </c>
      <c r="D46" s="20" t="s">
        <v>484</v>
      </c>
      <c r="E46" s="36"/>
      <c r="F46" s="21"/>
    </row>
    <row r="47" spans="1:6" s="22" customFormat="1" ht="19.5" customHeight="1" hidden="1">
      <c r="A47" s="133"/>
      <c r="B47" s="45"/>
      <c r="C47" s="142" t="s">
        <v>511</v>
      </c>
      <c r="D47" s="33" t="s">
        <v>512</v>
      </c>
      <c r="E47" s="34"/>
      <c r="F47" s="26"/>
    </row>
    <row r="48" spans="1:6" s="22" customFormat="1" ht="19.5" customHeight="1" hidden="1" thickBot="1">
      <c r="A48" s="133"/>
      <c r="B48" s="45"/>
      <c r="C48" s="142" t="s">
        <v>513</v>
      </c>
      <c r="D48" s="25" t="s">
        <v>514</v>
      </c>
      <c r="E48" s="26"/>
      <c r="F48" s="26"/>
    </row>
    <row r="49" spans="1:6" s="11" customFormat="1" ht="18.75" customHeight="1" thickBot="1">
      <c r="A49" s="231">
        <v>600</v>
      </c>
      <c r="B49" s="929" t="s">
        <v>515</v>
      </c>
      <c r="C49" s="930"/>
      <c r="D49" s="931"/>
      <c r="E49" s="10">
        <f>E50+E53</f>
        <v>220000</v>
      </c>
      <c r="F49" s="135">
        <f>F53+F50</f>
        <v>0</v>
      </c>
    </row>
    <row r="50" spans="1:6" s="16" customFormat="1" ht="25.5" customHeight="1" hidden="1">
      <c r="A50" s="126"/>
      <c r="B50" s="53">
        <v>60014</v>
      </c>
      <c r="C50" s="923" t="s">
        <v>516</v>
      </c>
      <c r="D50" s="924"/>
      <c r="E50" s="54">
        <f>E52</f>
        <v>0</v>
      </c>
      <c r="F50" s="54">
        <f>F52</f>
        <v>0</v>
      </c>
    </row>
    <row r="51" spans="1:6" s="16" customFormat="1" ht="15.75" customHeight="1" hidden="1">
      <c r="A51" s="144"/>
      <c r="B51" s="123"/>
      <c r="C51" s="123"/>
      <c r="D51" s="925" t="s">
        <v>86</v>
      </c>
      <c r="E51" s="925"/>
      <c r="F51" s="926"/>
    </row>
    <row r="52" spans="1:6" s="22" customFormat="1" ht="56.25" customHeight="1" hidden="1">
      <c r="A52" s="144"/>
      <c r="B52" s="45"/>
      <c r="C52" s="158" t="s">
        <v>87</v>
      </c>
      <c r="D52" s="517" t="s">
        <v>88</v>
      </c>
      <c r="E52" s="21"/>
      <c r="F52" s="21"/>
    </row>
    <row r="53" spans="1:6" s="16" customFormat="1" ht="18" customHeight="1">
      <c r="A53" s="144"/>
      <c r="B53" s="30">
        <v>60016</v>
      </c>
      <c r="C53" s="919" t="s">
        <v>519</v>
      </c>
      <c r="D53" s="920"/>
      <c r="E53" s="31">
        <f>E61</f>
        <v>220000</v>
      </c>
      <c r="F53" s="31">
        <f>F55</f>
        <v>0</v>
      </c>
    </row>
    <row r="54" spans="1:6" s="16" customFormat="1" ht="15.75" customHeight="1" hidden="1">
      <c r="A54" s="144"/>
      <c r="B54" s="123"/>
      <c r="C54" s="123"/>
      <c r="D54" s="925" t="s">
        <v>89</v>
      </c>
      <c r="E54" s="925"/>
      <c r="F54" s="926"/>
    </row>
    <row r="55" spans="1:6" s="22" customFormat="1" ht="25.5" hidden="1">
      <c r="A55" s="144"/>
      <c r="B55" s="45"/>
      <c r="C55" s="158" t="s">
        <v>621</v>
      </c>
      <c r="D55" s="179" t="s">
        <v>622</v>
      </c>
      <c r="E55" s="91"/>
      <c r="F55" s="91"/>
    </row>
    <row r="56" spans="1:6" s="16" customFormat="1" ht="16.5" customHeight="1" hidden="1">
      <c r="A56" s="126"/>
      <c r="B56" s="950" t="s">
        <v>223</v>
      </c>
      <c r="C56" s="950"/>
      <c r="D56" s="950"/>
      <c r="E56" s="950"/>
      <c r="F56" s="951"/>
    </row>
    <row r="57" spans="1:6" s="22" customFormat="1" ht="38.25" hidden="1">
      <c r="A57" s="133"/>
      <c r="B57" s="146"/>
      <c r="C57" s="158" t="s">
        <v>82</v>
      </c>
      <c r="D57" s="179" t="s">
        <v>486</v>
      </c>
      <c r="E57" s="91"/>
      <c r="F57" s="91"/>
    </row>
    <row r="58" spans="1:6" s="22" customFormat="1" ht="17.25" customHeight="1" hidden="1">
      <c r="A58" s="506"/>
      <c r="B58" s="507"/>
      <c r="C58" s="507"/>
      <c r="D58" s="200" t="s">
        <v>90</v>
      </c>
      <c r="E58" s="518"/>
      <c r="F58" s="519"/>
    </row>
    <row r="59" spans="1:6" s="22" customFormat="1" ht="17.25" customHeight="1" hidden="1">
      <c r="A59" s="506"/>
      <c r="B59" s="507"/>
      <c r="C59" s="507"/>
      <c r="D59" s="259" t="s">
        <v>91</v>
      </c>
      <c r="E59" s="520"/>
      <c r="F59" s="521"/>
    </row>
    <row r="60" spans="1:6" s="22" customFormat="1" ht="17.25" customHeight="1" hidden="1">
      <c r="A60" s="506"/>
      <c r="B60" s="507"/>
      <c r="C60" s="507"/>
      <c r="D60" s="125" t="s">
        <v>92</v>
      </c>
      <c r="E60" s="872"/>
      <c r="F60" s="873"/>
    </row>
    <row r="61" spans="1:6" s="22" customFormat="1" ht="38.25">
      <c r="A61" s="133"/>
      <c r="B61" s="146"/>
      <c r="C61" s="162">
        <v>6290</v>
      </c>
      <c r="D61" s="179" t="s">
        <v>487</v>
      </c>
      <c r="E61" s="91">
        <v>220000</v>
      </c>
      <c r="F61" s="91"/>
    </row>
    <row r="62" spans="1:6" s="22" customFormat="1" ht="17.25" customHeight="1" thickBot="1">
      <c r="A62" s="506"/>
      <c r="B62" s="507"/>
      <c r="C62" s="507"/>
      <c r="D62" s="936" t="s">
        <v>355</v>
      </c>
      <c r="E62" s="936"/>
      <c r="F62" s="937"/>
    </row>
    <row r="63" spans="1:6" s="22" customFormat="1" ht="19.5" customHeight="1" hidden="1">
      <c r="A63" s="133"/>
      <c r="B63" s="45"/>
      <c r="C63" s="141" t="s">
        <v>469</v>
      </c>
      <c r="D63" s="25" t="s">
        <v>470</v>
      </c>
      <c r="E63" s="26"/>
      <c r="F63" s="26"/>
    </row>
    <row r="64" spans="1:6" s="22" customFormat="1" ht="19.5" customHeight="1" hidden="1">
      <c r="A64" s="133"/>
      <c r="B64" s="45"/>
      <c r="C64" s="141" t="s">
        <v>473</v>
      </c>
      <c r="D64" s="25" t="s">
        <v>474</v>
      </c>
      <c r="E64" s="26"/>
      <c r="F64" s="26"/>
    </row>
    <row r="65" spans="1:6" s="22" customFormat="1" ht="19.5" customHeight="1" hidden="1">
      <c r="A65" s="133"/>
      <c r="B65" s="45"/>
      <c r="C65" s="141" t="s">
        <v>475</v>
      </c>
      <c r="D65" s="25" t="s">
        <v>476</v>
      </c>
      <c r="E65" s="26"/>
      <c r="F65" s="26"/>
    </row>
    <row r="66" spans="1:6" s="22" customFormat="1" ht="19.5" customHeight="1" hidden="1">
      <c r="A66" s="133"/>
      <c r="B66" s="45"/>
      <c r="C66" s="141" t="s">
        <v>522</v>
      </c>
      <c r="D66" s="25" t="s">
        <v>523</v>
      </c>
      <c r="E66" s="26"/>
      <c r="F66" s="26"/>
    </row>
    <row r="67" spans="1:6" s="22" customFormat="1" ht="19.5" customHeight="1" hidden="1">
      <c r="A67" s="133"/>
      <c r="B67" s="45"/>
      <c r="C67" s="141" t="s">
        <v>477</v>
      </c>
      <c r="D67" s="25" t="s">
        <v>478</v>
      </c>
      <c r="E67" s="26"/>
      <c r="F67" s="26"/>
    </row>
    <row r="68" spans="1:6" s="22" customFormat="1" ht="19.5" customHeight="1" hidden="1" thickBot="1">
      <c r="A68" s="133"/>
      <c r="B68" s="45"/>
      <c r="C68" s="142" t="s">
        <v>488</v>
      </c>
      <c r="D68" s="25" t="s">
        <v>489</v>
      </c>
      <c r="E68" s="26"/>
      <c r="F68" s="26"/>
    </row>
    <row r="69" spans="1:7" s="11" customFormat="1" ht="19.5" customHeight="1" hidden="1" thickBot="1">
      <c r="A69" s="231">
        <v>700</v>
      </c>
      <c r="B69" s="929" t="s">
        <v>524</v>
      </c>
      <c r="C69" s="930"/>
      <c r="D69" s="931"/>
      <c r="E69" s="10">
        <f>E70</f>
        <v>0</v>
      </c>
      <c r="F69" s="135">
        <f>F70+F83</f>
        <v>0</v>
      </c>
      <c r="G69" s="55"/>
    </row>
    <row r="70" spans="1:6" s="16" customFormat="1" ht="20.25" customHeight="1" hidden="1">
      <c r="A70" s="126"/>
      <c r="B70" s="53">
        <v>70005</v>
      </c>
      <c r="C70" s="923" t="s">
        <v>525</v>
      </c>
      <c r="D70" s="924"/>
      <c r="E70" s="54">
        <f>SUM(E71:E77)</f>
        <v>0</v>
      </c>
      <c r="F70" s="54">
        <f>F74+F75</f>
        <v>0</v>
      </c>
    </row>
    <row r="71" spans="1:6" s="22" customFormat="1" ht="25.5" hidden="1">
      <c r="A71" s="133"/>
      <c r="B71" s="45"/>
      <c r="C71" s="140" t="s">
        <v>526</v>
      </c>
      <c r="D71" s="57" t="s">
        <v>527</v>
      </c>
      <c r="E71" s="36"/>
      <c r="F71" s="36"/>
    </row>
    <row r="72" spans="1:6" s="22" customFormat="1" ht="19.5" customHeight="1" hidden="1">
      <c r="A72" s="133"/>
      <c r="B72" s="45"/>
      <c r="C72" s="140" t="s">
        <v>528</v>
      </c>
      <c r="D72" s="58" t="s">
        <v>529</v>
      </c>
      <c r="E72" s="36"/>
      <c r="F72" s="36"/>
    </row>
    <row r="73" spans="1:6" s="22" customFormat="1" ht="51" hidden="1">
      <c r="A73" s="133"/>
      <c r="B73" s="45"/>
      <c r="C73" s="142" t="s">
        <v>507</v>
      </c>
      <c r="D73" s="33" t="s">
        <v>508</v>
      </c>
      <c r="E73" s="26"/>
      <c r="F73" s="26"/>
    </row>
    <row r="74" spans="1:6" s="22" customFormat="1" ht="25.5" hidden="1">
      <c r="A74" s="133"/>
      <c r="B74" s="45"/>
      <c r="C74" s="158" t="s">
        <v>84</v>
      </c>
      <c r="D74" s="156" t="s">
        <v>85</v>
      </c>
      <c r="E74" s="91"/>
      <c r="F74" s="91"/>
    </row>
    <row r="75" spans="1:6" s="22" customFormat="1" ht="19.5" customHeight="1" hidden="1">
      <c r="A75" s="133"/>
      <c r="B75" s="45"/>
      <c r="C75" s="516" t="s">
        <v>483</v>
      </c>
      <c r="D75" s="20" t="s">
        <v>484</v>
      </c>
      <c r="E75" s="36"/>
      <c r="F75" s="21"/>
    </row>
    <row r="76" spans="1:6" s="22" customFormat="1" ht="19.5" customHeight="1" hidden="1">
      <c r="A76" s="133"/>
      <c r="B76" s="45"/>
      <c r="C76" s="140" t="s">
        <v>530</v>
      </c>
      <c r="D76" s="20" t="s">
        <v>531</v>
      </c>
      <c r="E76" s="36"/>
      <c r="F76" s="21"/>
    </row>
    <row r="77" spans="1:6" s="22" customFormat="1" ht="28.5" customHeight="1" hidden="1">
      <c r="A77" s="133"/>
      <c r="B77" s="45"/>
      <c r="C77" s="161">
        <v>6298</v>
      </c>
      <c r="D77" s="33" t="s">
        <v>487</v>
      </c>
      <c r="E77" s="34"/>
      <c r="F77" s="26"/>
    </row>
    <row r="78" spans="1:6" s="22" customFormat="1" ht="19.5" customHeight="1" hidden="1">
      <c r="A78" s="133"/>
      <c r="B78" s="45"/>
      <c r="C78" s="141" t="s">
        <v>477</v>
      </c>
      <c r="D78" s="25" t="s">
        <v>478</v>
      </c>
      <c r="E78" s="26"/>
      <c r="F78" s="26"/>
    </row>
    <row r="79" spans="1:6" s="22" customFormat="1" ht="19.5" customHeight="1" hidden="1">
      <c r="A79" s="133"/>
      <c r="B79" s="45"/>
      <c r="C79" s="141" t="s">
        <v>532</v>
      </c>
      <c r="D79" s="33" t="s">
        <v>533</v>
      </c>
      <c r="E79" s="26"/>
      <c r="F79" s="26"/>
    </row>
    <row r="80" spans="1:6" s="22" customFormat="1" ht="19.5" customHeight="1" hidden="1">
      <c r="A80" s="133"/>
      <c r="B80" s="45"/>
      <c r="C80" s="141" t="s">
        <v>517</v>
      </c>
      <c r="D80" s="25" t="s">
        <v>518</v>
      </c>
      <c r="E80" s="26"/>
      <c r="F80" s="26"/>
    </row>
    <row r="81" spans="1:6" s="22" customFormat="1" ht="19.5" customHeight="1" hidden="1">
      <c r="A81" s="133"/>
      <c r="B81" s="45"/>
      <c r="C81" s="141" t="s">
        <v>534</v>
      </c>
      <c r="D81" s="60" t="s">
        <v>535</v>
      </c>
      <c r="E81" s="26"/>
      <c r="F81" s="26"/>
    </row>
    <row r="82" spans="1:6" s="22" customFormat="1" ht="19.5" customHeight="1" hidden="1">
      <c r="A82" s="133"/>
      <c r="B82" s="45"/>
      <c r="C82" s="142" t="s">
        <v>488</v>
      </c>
      <c r="D82" s="25" t="s">
        <v>489</v>
      </c>
      <c r="E82" s="26"/>
      <c r="F82" s="26"/>
    </row>
    <row r="83" spans="1:6" s="16" customFormat="1" ht="22.5" customHeight="1" hidden="1">
      <c r="A83" s="126"/>
      <c r="B83" s="123">
        <v>70095</v>
      </c>
      <c r="C83" s="130"/>
      <c r="D83" s="30" t="s">
        <v>500</v>
      </c>
      <c r="E83" s="31">
        <f>SUM(E84:E86)</f>
        <v>0</v>
      </c>
      <c r="F83" s="31">
        <f>SUM(F84:F86)</f>
        <v>0</v>
      </c>
    </row>
    <row r="84" spans="1:6" s="22" customFormat="1" ht="19.5" customHeight="1" hidden="1">
      <c r="A84" s="133"/>
      <c r="B84" s="45"/>
      <c r="C84" s="140" t="s">
        <v>513</v>
      </c>
      <c r="D84" s="20" t="s">
        <v>514</v>
      </c>
      <c r="E84" s="21"/>
      <c r="F84" s="21"/>
    </row>
    <row r="85" spans="1:6" s="22" customFormat="1" ht="19.5" customHeight="1" hidden="1">
      <c r="A85" s="133"/>
      <c r="B85" s="45"/>
      <c r="C85" s="141" t="s">
        <v>477</v>
      </c>
      <c r="D85" s="25" t="s">
        <v>478</v>
      </c>
      <c r="E85" s="26"/>
      <c r="F85" s="26"/>
    </row>
    <row r="86" spans="1:6" s="22" customFormat="1" ht="19.5" customHeight="1" hidden="1" thickBot="1">
      <c r="A86" s="133"/>
      <c r="B86" s="45"/>
      <c r="C86" s="142" t="s">
        <v>517</v>
      </c>
      <c r="D86" s="25" t="s">
        <v>518</v>
      </c>
      <c r="E86" s="26"/>
      <c r="F86" s="26"/>
    </row>
    <row r="87" spans="1:6" s="11" customFormat="1" ht="20.25" customHeight="1" hidden="1" thickBot="1">
      <c r="A87" s="514">
        <v>710</v>
      </c>
      <c r="B87" s="50"/>
      <c r="C87" s="9"/>
      <c r="D87" s="9" t="s">
        <v>536</v>
      </c>
      <c r="E87" s="10">
        <f>E93+E88</f>
        <v>0</v>
      </c>
      <c r="F87" s="10">
        <f>F88</f>
        <v>0</v>
      </c>
    </row>
    <row r="88" spans="1:6" s="16" customFormat="1" ht="18.75" customHeight="1" hidden="1">
      <c r="A88" s="56"/>
      <c r="B88" s="14">
        <v>71004</v>
      </c>
      <c r="C88" s="14"/>
      <c r="D88" s="14" t="s">
        <v>93</v>
      </c>
      <c r="E88" s="15"/>
      <c r="F88" s="15">
        <f>F89</f>
        <v>0</v>
      </c>
    </row>
    <row r="89" spans="1:6" s="22" customFormat="1" ht="21.75" customHeight="1" hidden="1">
      <c r="A89" s="39"/>
      <c r="B89" s="61"/>
      <c r="C89" s="41" t="s">
        <v>477</v>
      </c>
      <c r="D89" s="42" t="s">
        <v>478</v>
      </c>
      <c r="E89" s="43"/>
      <c r="F89" s="43"/>
    </row>
    <row r="90" spans="1:6" s="22" customFormat="1" ht="8.25" customHeight="1" hidden="1">
      <c r="A90" s="44"/>
      <c r="B90" s="45"/>
      <c r="C90" s="46"/>
      <c r="D90" s="47"/>
      <c r="E90" s="48"/>
      <c r="F90" s="48"/>
    </row>
    <row r="91" spans="1:6" s="6" customFormat="1" ht="7.5" customHeight="1" hidden="1" thickBot="1">
      <c r="A91" s="62">
        <v>1</v>
      </c>
      <c r="B91" s="62">
        <v>2</v>
      </c>
      <c r="C91" s="62">
        <v>3</v>
      </c>
      <c r="D91" s="62">
        <v>4</v>
      </c>
      <c r="E91" s="62">
        <v>5</v>
      </c>
      <c r="F91" s="62">
        <v>6</v>
      </c>
    </row>
    <row r="92" spans="1:6" s="11" customFormat="1" ht="18.75" customHeight="1" hidden="1" thickBot="1">
      <c r="A92" s="9">
        <v>750</v>
      </c>
      <c r="B92" s="929" t="s">
        <v>537</v>
      </c>
      <c r="C92" s="930"/>
      <c r="D92" s="931"/>
      <c r="E92" s="237">
        <f>E105+E93+E99+E136</f>
        <v>0</v>
      </c>
      <c r="F92" s="10">
        <f>F105+F93+F99+F136</f>
        <v>0</v>
      </c>
    </row>
    <row r="93" spans="1:6" s="16" customFormat="1" ht="18.75" customHeight="1" hidden="1">
      <c r="A93" s="56"/>
      <c r="B93" s="14">
        <v>75011</v>
      </c>
      <c r="C93" s="14"/>
      <c r="D93" s="14" t="s">
        <v>538</v>
      </c>
      <c r="E93" s="15">
        <f>SUM(E94:E95)</f>
        <v>0</v>
      </c>
      <c r="F93" s="15">
        <f>SUM(F96:F98)</f>
        <v>0</v>
      </c>
    </row>
    <row r="94" spans="1:6" s="22" customFormat="1" ht="51" hidden="1">
      <c r="A94" s="27"/>
      <c r="B94" s="63"/>
      <c r="C94" s="19" t="s">
        <v>539</v>
      </c>
      <c r="D94" s="38" t="s">
        <v>540</v>
      </c>
      <c r="E94" s="36"/>
      <c r="F94" s="21"/>
    </row>
    <row r="95" spans="1:6" s="22" customFormat="1" ht="38.25" hidden="1">
      <c r="A95" s="17"/>
      <c r="B95" s="32"/>
      <c r="C95" s="24" t="s">
        <v>541</v>
      </c>
      <c r="D95" s="33" t="s">
        <v>542</v>
      </c>
      <c r="E95" s="34"/>
      <c r="F95" s="26"/>
    </row>
    <row r="96" spans="1:6" s="22" customFormat="1" ht="16.5" customHeight="1" hidden="1">
      <c r="A96" s="17"/>
      <c r="B96" s="23"/>
      <c r="C96" s="24" t="s">
        <v>465</v>
      </c>
      <c r="D96" s="25" t="s">
        <v>466</v>
      </c>
      <c r="E96" s="26"/>
      <c r="F96" s="26"/>
    </row>
    <row r="97" spans="1:6" s="22" customFormat="1" ht="16.5" customHeight="1" hidden="1">
      <c r="A97" s="17"/>
      <c r="B97" s="23"/>
      <c r="C97" s="24" t="s">
        <v>469</v>
      </c>
      <c r="D97" s="25" t="s">
        <v>470</v>
      </c>
      <c r="E97" s="26"/>
      <c r="F97" s="26"/>
    </row>
    <row r="98" spans="1:6" s="22" customFormat="1" ht="16.5" customHeight="1" hidden="1">
      <c r="A98" s="17"/>
      <c r="B98" s="23"/>
      <c r="C98" s="28" t="s">
        <v>471</v>
      </c>
      <c r="D98" s="25" t="s">
        <v>472</v>
      </c>
      <c r="E98" s="26"/>
      <c r="F98" s="26"/>
    </row>
    <row r="99" spans="1:6" s="16" customFormat="1" ht="22.5" customHeight="1" hidden="1">
      <c r="A99" s="64"/>
      <c r="B99" s="30">
        <v>75022</v>
      </c>
      <c r="C99" s="30"/>
      <c r="D99" s="30" t="s">
        <v>543</v>
      </c>
      <c r="E99" s="31"/>
      <c r="F99" s="31">
        <f>SUM(F100:F104)</f>
        <v>0</v>
      </c>
    </row>
    <row r="100" spans="1:6" s="22" customFormat="1" ht="15.75" customHeight="1" hidden="1">
      <c r="A100" s="17"/>
      <c r="B100" s="18"/>
      <c r="C100" s="19" t="s">
        <v>544</v>
      </c>
      <c r="D100" s="20" t="s">
        <v>545</v>
      </c>
      <c r="E100" s="21"/>
      <c r="F100" s="21"/>
    </row>
    <row r="101" spans="1:6" s="22" customFormat="1" ht="15.75" customHeight="1" hidden="1">
      <c r="A101" s="17"/>
      <c r="B101" s="23"/>
      <c r="C101" s="24" t="s">
        <v>475</v>
      </c>
      <c r="D101" s="25" t="s">
        <v>476</v>
      </c>
      <c r="E101" s="26"/>
      <c r="F101" s="26"/>
    </row>
    <row r="102" spans="1:6" s="22" customFormat="1" ht="15.75" customHeight="1" hidden="1">
      <c r="A102" s="17"/>
      <c r="B102" s="23"/>
      <c r="C102" s="24" t="s">
        <v>546</v>
      </c>
      <c r="D102" s="25" t="s">
        <v>547</v>
      </c>
      <c r="E102" s="26"/>
      <c r="F102" s="26"/>
    </row>
    <row r="103" spans="1:6" s="22" customFormat="1" ht="15.75" customHeight="1" hidden="1">
      <c r="A103" s="17"/>
      <c r="B103" s="23"/>
      <c r="C103" s="24" t="s">
        <v>477</v>
      </c>
      <c r="D103" s="25" t="s">
        <v>478</v>
      </c>
      <c r="E103" s="26"/>
      <c r="F103" s="26"/>
    </row>
    <row r="104" spans="1:6" s="22" customFormat="1" ht="15.75" customHeight="1" hidden="1">
      <c r="A104" s="17"/>
      <c r="B104" s="23"/>
      <c r="C104" s="28" t="s">
        <v>548</v>
      </c>
      <c r="D104" s="25" t="s">
        <v>549</v>
      </c>
      <c r="E104" s="26"/>
      <c r="F104" s="26"/>
    </row>
    <row r="105" spans="1:6" s="16" customFormat="1" ht="22.5" customHeight="1" hidden="1">
      <c r="A105" s="126"/>
      <c r="B105" s="30">
        <v>75023</v>
      </c>
      <c r="C105" s="130"/>
      <c r="D105" s="30" t="s">
        <v>550</v>
      </c>
      <c r="E105" s="31">
        <f>SUM(E106:E108)</f>
        <v>0</v>
      </c>
      <c r="F105" s="31">
        <f>SUM(F109:F135)-F129</f>
        <v>0</v>
      </c>
    </row>
    <row r="106" spans="1:6" s="22" customFormat="1" ht="25.5" hidden="1">
      <c r="A106" s="133"/>
      <c r="B106" s="146"/>
      <c r="C106" s="137" t="s">
        <v>94</v>
      </c>
      <c r="D106" s="38" t="s">
        <v>95</v>
      </c>
      <c r="E106" s="21"/>
      <c r="F106" s="21"/>
    </row>
    <row r="107" spans="1:6" s="22" customFormat="1" ht="19.5" customHeight="1" hidden="1">
      <c r="A107" s="133"/>
      <c r="B107" s="146"/>
      <c r="C107" s="90" t="s">
        <v>483</v>
      </c>
      <c r="D107" s="159" t="s">
        <v>484</v>
      </c>
      <c r="E107" s="91"/>
      <c r="F107" s="91"/>
    </row>
    <row r="108" spans="1:6" s="22" customFormat="1" ht="38.25" hidden="1">
      <c r="A108" s="133"/>
      <c r="B108" s="146"/>
      <c r="C108" s="193">
        <v>6298</v>
      </c>
      <c r="D108" s="38" t="s">
        <v>487</v>
      </c>
      <c r="E108" s="36"/>
      <c r="F108" s="21"/>
    </row>
    <row r="109" spans="1:6" s="22" customFormat="1" ht="17.25" customHeight="1" hidden="1">
      <c r="A109" s="133"/>
      <c r="B109" s="45"/>
      <c r="C109" s="141" t="s">
        <v>551</v>
      </c>
      <c r="D109" s="25" t="s">
        <v>552</v>
      </c>
      <c r="E109" s="26"/>
      <c r="F109" s="26"/>
    </row>
    <row r="110" spans="1:6" s="22" customFormat="1" ht="17.25" customHeight="1" hidden="1">
      <c r="A110" s="133"/>
      <c r="B110" s="45"/>
      <c r="C110" s="141" t="s">
        <v>465</v>
      </c>
      <c r="D110" s="25" t="s">
        <v>466</v>
      </c>
      <c r="E110" s="26"/>
      <c r="F110" s="26"/>
    </row>
    <row r="111" spans="1:6" s="22" customFormat="1" ht="17.25" customHeight="1" hidden="1">
      <c r="A111" s="133"/>
      <c r="B111" s="45"/>
      <c r="C111" s="141" t="s">
        <v>467</v>
      </c>
      <c r="D111" s="25" t="s">
        <v>468</v>
      </c>
      <c r="E111" s="26"/>
      <c r="F111" s="26"/>
    </row>
    <row r="112" spans="1:6" s="22" customFormat="1" ht="17.25" customHeight="1" hidden="1">
      <c r="A112" s="133"/>
      <c r="B112" s="45"/>
      <c r="C112" s="141" t="s">
        <v>469</v>
      </c>
      <c r="D112" s="25" t="s">
        <v>470</v>
      </c>
      <c r="E112" s="26"/>
      <c r="F112" s="26"/>
    </row>
    <row r="113" spans="1:6" s="22" customFormat="1" ht="17.25" customHeight="1" hidden="1">
      <c r="A113" s="133"/>
      <c r="B113" s="45"/>
      <c r="C113" s="141" t="s">
        <v>471</v>
      </c>
      <c r="D113" s="25" t="s">
        <v>472</v>
      </c>
      <c r="E113" s="26"/>
      <c r="F113" s="26"/>
    </row>
    <row r="114" spans="1:6" s="22" customFormat="1" ht="17.25" customHeight="1" hidden="1">
      <c r="A114" s="133"/>
      <c r="B114" s="45"/>
      <c r="C114" s="141" t="s">
        <v>553</v>
      </c>
      <c r="D114" s="25" t="s">
        <v>554</v>
      </c>
      <c r="E114" s="26"/>
      <c r="F114" s="26"/>
    </row>
    <row r="115" spans="1:6" s="22" customFormat="1" ht="17.25" customHeight="1" hidden="1">
      <c r="A115" s="133"/>
      <c r="B115" s="45"/>
      <c r="C115" s="141" t="s">
        <v>473</v>
      </c>
      <c r="D115" s="25" t="s">
        <v>474</v>
      </c>
      <c r="E115" s="26"/>
      <c r="F115" s="26"/>
    </row>
    <row r="116" spans="1:6" s="22" customFormat="1" ht="17.25" customHeight="1" hidden="1">
      <c r="A116" s="133"/>
      <c r="B116" s="45"/>
      <c r="C116" s="141" t="s">
        <v>475</v>
      </c>
      <c r="D116" s="25" t="s">
        <v>476</v>
      </c>
      <c r="E116" s="26"/>
      <c r="F116" s="26"/>
    </row>
    <row r="117" spans="1:6" s="22" customFormat="1" ht="17.25" customHeight="1" hidden="1">
      <c r="A117" s="133"/>
      <c r="B117" s="45"/>
      <c r="C117" s="141" t="s">
        <v>513</v>
      </c>
      <c r="D117" s="25" t="s">
        <v>514</v>
      </c>
      <c r="E117" s="26"/>
      <c r="F117" s="26"/>
    </row>
    <row r="118" spans="1:6" s="22" customFormat="1" ht="17.25" customHeight="1" hidden="1">
      <c r="A118" s="133"/>
      <c r="B118" s="45"/>
      <c r="C118" s="141" t="s">
        <v>522</v>
      </c>
      <c r="D118" s="25" t="s">
        <v>523</v>
      </c>
      <c r="E118" s="26"/>
      <c r="F118" s="26"/>
    </row>
    <row r="119" spans="1:6" s="22" customFormat="1" ht="17.25" customHeight="1" hidden="1">
      <c r="A119" s="133"/>
      <c r="B119" s="45"/>
      <c r="C119" s="141" t="s">
        <v>555</v>
      </c>
      <c r="D119" s="25" t="s">
        <v>556</v>
      </c>
      <c r="E119" s="26"/>
      <c r="F119" s="26"/>
    </row>
    <row r="120" spans="1:6" s="22" customFormat="1" ht="17.25" customHeight="1" hidden="1">
      <c r="A120" s="133"/>
      <c r="B120" s="45"/>
      <c r="C120" s="141" t="s">
        <v>477</v>
      </c>
      <c r="D120" s="25" t="s">
        <v>478</v>
      </c>
      <c r="E120" s="26"/>
      <c r="F120" s="26"/>
    </row>
    <row r="121" spans="1:6" s="22" customFormat="1" ht="17.25" customHeight="1" hidden="1">
      <c r="A121" s="133"/>
      <c r="B121" s="45"/>
      <c r="C121" s="141" t="s">
        <v>557</v>
      </c>
      <c r="D121" s="25" t="s">
        <v>558</v>
      </c>
      <c r="E121" s="26"/>
      <c r="F121" s="26"/>
    </row>
    <row r="122" spans="1:6" s="22" customFormat="1" ht="25.5" hidden="1">
      <c r="A122" s="133"/>
      <c r="B122" s="45"/>
      <c r="C122" s="141" t="s">
        <v>559</v>
      </c>
      <c r="D122" s="33" t="s">
        <v>560</v>
      </c>
      <c r="E122" s="26"/>
      <c r="F122" s="26"/>
    </row>
    <row r="123" spans="1:6" s="22" customFormat="1" ht="25.5" hidden="1">
      <c r="A123" s="133"/>
      <c r="B123" s="45"/>
      <c r="C123" s="141" t="s">
        <v>561</v>
      </c>
      <c r="D123" s="33" t="s">
        <v>562</v>
      </c>
      <c r="E123" s="26"/>
      <c r="F123" s="26"/>
    </row>
    <row r="124" spans="1:6" s="22" customFormat="1" ht="25.5" hidden="1">
      <c r="A124" s="133"/>
      <c r="B124" s="45"/>
      <c r="C124" s="141" t="s">
        <v>532</v>
      </c>
      <c r="D124" s="33" t="s">
        <v>533</v>
      </c>
      <c r="E124" s="26"/>
      <c r="F124" s="26"/>
    </row>
    <row r="125" spans="1:6" s="22" customFormat="1" ht="16.5" customHeight="1" hidden="1">
      <c r="A125" s="133"/>
      <c r="B125" s="45"/>
      <c r="C125" s="141" t="s">
        <v>548</v>
      </c>
      <c r="D125" s="25" t="s">
        <v>549</v>
      </c>
      <c r="E125" s="26"/>
      <c r="F125" s="26"/>
    </row>
    <row r="126" spans="1:6" s="22" customFormat="1" ht="16.5" customHeight="1" hidden="1">
      <c r="A126" s="133"/>
      <c r="B126" s="45"/>
      <c r="C126" s="141" t="s">
        <v>517</v>
      </c>
      <c r="D126" s="25" t="s">
        <v>518</v>
      </c>
      <c r="E126" s="26"/>
      <c r="F126" s="26"/>
    </row>
    <row r="127" spans="1:6" s="22" customFormat="1" ht="14.25" customHeight="1" hidden="1">
      <c r="A127" s="133"/>
      <c r="B127" s="45"/>
      <c r="C127" s="178" t="s">
        <v>479</v>
      </c>
      <c r="D127" s="67" t="s">
        <v>480</v>
      </c>
      <c r="E127" s="68"/>
      <c r="F127" s="68"/>
    </row>
    <row r="128" spans="1:6" s="22" customFormat="1" ht="12" customHeight="1" hidden="1">
      <c r="A128" s="133"/>
      <c r="B128" s="45"/>
      <c r="C128" s="46"/>
      <c r="D128" s="47"/>
      <c r="E128" s="48"/>
      <c r="F128" s="48"/>
    </row>
    <row r="129" spans="1:6" s="6" customFormat="1" ht="7.5" customHeight="1" hidden="1">
      <c r="A129" s="134">
        <v>1</v>
      </c>
      <c r="B129" s="194">
        <v>2</v>
      </c>
      <c r="C129" s="132">
        <v>3</v>
      </c>
      <c r="D129" s="49">
        <v>4</v>
      </c>
      <c r="E129" s="49">
        <v>5</v>
      </c>
      <c r="F129" s="49">
        <v>6</v>
      </c>
    </row>
    <row r="130" spans="1:6" s="22" customFormat="1" ht="25.5" hidden="1">
      <c r="A130" s="133"/>
      <c r="B130" s="45"/>
      <c r="C130" s="140" t="s">
        <v>563</v>
      </c>
      <c r="D130" s="38" t="s">
        <v>564</v>
      </c>
      <c r="E130" s="21"/>
      <c r="F130" s="21"/>
    </row>
    <row r="131" spans="1:6" s="22" customFormat="1" ht="25.5" hidden="1">
      <c r="A131" s="133"/>
      <c r="B131" s="45"/>
      <c r="C131" s="141" t="s">
        <v>565</v>
      </c>
      <c r="D131" s="33" t="s">
        <v>566</v>
      </c>
      <c r="E131" s="26"/>
      <c r="F131" s="26"/>
    </row>
    <row r="132" spans="1:6" s="22" customFormat="1" ht="19.5" customHeight="1" hidden="1">
      <c r="A132" s="133"/>
      <c r="B132" s="45"/>
      <c r="C132" s="141" t="s">
        <v>488</v>
      </c>
      <c r="D132" s="25" t="s">
        <v>489</v>
      </c>
      <c r="E132" s="26"/>
      <c r="F132" s="26"/>
    </row>
    <row r="133" spans="1:6" s="22" customFormat="1" ht="12.75" hidden="1">
      <c r="A133" s="133"/>
      <c r="B133" s="45"/>
      <c r="C133" s="141" t="s">
        <v>567</v>
      </c>
      <c r="D133" s="33" t="s">
        <v>568</v>
      </c>
      <c r="E133" s="26"/>
      <c r="F133" s="26"/>
    </row>
    <row r="134" spans="1:6" s="22" customFormat="1" ht="17.25" customHeight="1" hidden="1">
      <c r="A134" s="133"/>
      <c r="B134" s="45"/>
      <c r="C134" s="141" t="s">
        <v>490</v>
      </c>
      <c r="D134" s="25" t="s">
        <v>489</v>
      </c>
      <c r="E134" s="26"/>
      <c r="F134" s="26"/>
    </row>
    <row r="135" spans="1:6" s="22" customFormat="1" ht="17.25" customHeight="1" hidden="1">
      <c r="A135" s="133"/>
      <c r="B135" s="45"/>
      <c r="C135" s="142" t="s">
        <v>569</v>
      </c>
      <c r="D135" s="25" t="s">
        <v>489</v>
      </c>
      <c r="E135" s="26"/>
      <c r="F135" s="26"/>
    </row>
    <row r="136" spans="1:6" s="16" customFormat="1" ht="16.5" customHeight="1" hidden="1">
      <c r="A136" s="56"/>
      <c r="B136" s="30">
        <v>75075</v>
      </c>
      <c r="C136" s="957" t="s">
        <v>570</v>
      </c>
      <c r="D136" s="958"/>
      <c r="E136" s="173">
        <f>E138</f>
        <v>0</v>
      </c>
      <c r="F136" s="173"/>
    </row>
    <row r="137" spans="1:6" s="16" customFormat="1" ht="15" customHeight="1" hidden="1">
      <c r="A137" s="126"/>
      <c r="B137" s="123"/>
      <c r="C137" s="124"/>
      <c r="D137" s="955" t="s">
        <v>214</v>
      </c>
      <c r="E137" s="955"/>
      <c r="F137" s="956"/>
    </row>
    <row r="138" spans="1:6" s="22" customFormat="1" ht="51" hidden="1">
      <c r="A138" s="133"/>
      <c r="B138" s="143"/>
      <c r="C138" s="158" t="s">
        <v>141</v>
      </c>
      <c r="D138" s="591" t="s">
        <v>142</v>
      </c>
      <c r="E138" s="592"/>
      <c r="F138" s="528"/>
    </row>
    <row r="139" spans="1:6" s="22" customFormat="1" ht="17.25" customHeight="1" hidden="1">
      <c r="A139" s="17"/>
      <c r="B139" s="18"/>
      <c r="C139" s="19" t="s">
        <v>473</v>
      </c>
      <c r="D139" s="20" t="s">
        <v>474</v>
      </c>
      <c r="E139" s="21"/>
      <c r="F139" s="21"/>
    </row>
    <row r="140" spans="1:6" s="22" customFormat="1" ht="17.25" customHeight="1" hidden="1">
      <c r="A140" s="17"/>
      <c r="B140" s="23"/>
      <c r="C140" s="24" t="s">
        <v>475</v>
      </c>
      <c r="D140" s="25" t="s">
        <v>476</v>
      </c>
      <c r="E140" s="26"/>
      <c r="F140" s="26"/>
    </row>
    <row r="141" spans="1:6" s="22" customFormat="1" ht="17.25" customHeight="1" hidden="1">
      <c r="A141" s="17"/>
      <c r="B141" s="23"/>
      <c r="C141" s="24" t="s">
        <v>546</v>
      </c>
      <c r="D141" s="25" t="s">
        <v>547</v>
      </c>
      <c r="E141" s="26"/>
      <c r="F141" s="26"/>
    </row>
    <row r="142" spans="1:6" s="22" customFormat="1" ht="17.25" customHeight="1" hidden="1">
      <c r="A142" s="17"/>
      <c r="B142" s="23"/>
      <c r="C142" s="24" t="s">
        <v>477</v>
      </c>
      <c r="D142" s="25" t="s">
        <v>478</v>
      </c>
      <c r="E142" s="26"/>
      <c r="F142" s="26"/>
    </row>
    <row r="143" spans="1:6" s="22" customFormat="1" ht="17.25" customHeight="1" hidden="1" thickBot="1">
      <c r="A143" s="17"/>
      <c r="B143" s="23"/>
      <c r="C143" s="28" t="s">
        <v>517</v>
      </c>
      <c r="D143" s="25" t="s">
        <v>518</v>
      </c>
      <c r="E143" s="26"/>
      <c r="F143" s="26"/>
    </row>
    <row r="144" spans="1:6" s="11" customFormat="1" ht="45.75" customHeight="1" hidden="1" thickBot="1">
      <c r="A144" s="231">
        <v>751</v>
      </c>
      <c r="B144" s="910" t="s">
        <v>571</v>
      </c>
      <c r="C144" s="911"/>
      <c r="D144" s="912"/>
      <c r="E144" s="10">
        <f>E150</f>
        <v>0</v>
      </c>
      <c r="F144" s="135">
        <f>F145+F160</f>
        <v>0</v>
      </c>
    </row>
    <row r="145" spans="1:6" s="16" customFormat="1" ht="28.5" hidden="1">
      <c r="A145" s="126"/>
      <c r="B145" s="53">
        <v>75101</v>
      </c>
      <c r="C145" s="183"/>
      <c r="D145" s="82" t="s">
        <v>572</v>
      </c>
      <c r="E145" s="54">
        <f>E146</f>
        <v>0</v>
      </c>
      <c r="F145" s="54">
        <f>SUM(F147:F149)</f>
        <v>0</v>
      </c>
    </row>
    <row r="146" spans="1:6" s="22" customFormat="1" ht="51" hidden="1">
      <c r="A146" s="133"/>
      <c r="B146" s="146"/>
      <c r="C146" s="140" t="s">
        <v>539</v>
      </c>
      <c r="D146" s="57" t="s">
        <v>540</v>
      </c>
      <c r="E146" s="36"/>
      <c r="F146" s="21"/>
    </row>
    <row r="147" spans="1:6" s="22" customFormat="1" ht="17.25" customHeight="1" hidden="1">
      <c r="A147" s="133"/>
      <c r="B147" s="45"/>
      <c r="C147" s="141" t="s">
        <v>469</v>
      </c>
      <c r="D147" s="25" t="s">
        <v>470</v>
      </c>
      <c r="E147" s="26"/>
      <c r="F147" s="26"/>
    </row>
    <row r="148" spans="1:6" s="22" customFormat="1" ht="17.25" customHeight="1" hidden="1">
      <c r="A148" s="133"/>
      <c r="B148" s="45"/>
      <c r="C148" s="141" t="s">
        <v>471</v>
      </c>
      <c r="D148" s="25" t="s">
        <v>472</v>
      </c>
      <c r="E148" s="26"/>
      <c r="F148" s="26"/>
    </row>
    <row r="149" spans="1:6" s="22" customFormat="1" ht="17.25" customHeight="1" hidden="1">
      <c r="A149" s="133"/>
      <c r="B149" s="45"/>
      <c r="C149" s="142" t="s">
        <v>473</v>
      </c>
      <c r="D149" s="25" t="s">
        <v>474</v>
      </c>
      <c r="E149" s="26"/>
      <c r="F149" s="26"/>
    </row>
    <row r="150" spans="1:6" s="16" customFormat="1" ht="24" customHeight="1" hidden="1">
      <c r="A150" s="126"/>
      <c r="B150" s="30">
        <v>75107</v>
      </c>
      <c r="C150" s="943" t="s">
        <v>53</v>
      </c>
      <c r="D150" s="922"/>
      <c r="E150" s="31">
        <f>E151</f>
        <v>0</v>
      </c>
      <c r="F150" s="31">
        <f>SUM(F153:F159)</f>
        <v>0</v>
      </c>
    </row>
    <row r="151" spans="1:6" s="22" customFormat="1" ht="51" hidden="1">
      <c r="A151" s="133"/>
      <c r="B151" s="146"/>
      <c r="C151" s="90" t="s">
        <v>539</v>
      </c>
      <c r="D151" s="179" t="s">
        <v>540</v>
      </c>
      <c r="E151" s="91"/>
      <c r="F151" s="91"/>
    </row>
    <row r="152" spans="1:6" s="16" customFormat="1" ht="33.75" customHeight="1" hidden="1">
      <c r="A152" s="148"/>
      <c r="B152" s="149"/>
      <c r="C152" s="209"/>
      <c r="D152" s="883" t="s">
        <v>684</v>
      </c>
      <c r="E152" s="883"/>
      <c r="F152" s="940"/>
    </row>
    <row r="153" spans="1:6" s="22" customFormat="1" ht="17.25" customHeight="1" hidden="1">
      <c r="A153" s="133"/>
      <c r="B153" s="45"/>
      <c r="C153" s="140" t="s">
        <v>544</v>
      </c>
      <c r="D153" s="20" t="s">
        <v>545</v>
      </c>
      <c r="E153" s="21"/>
      <c r="F153" s="21"/>
    </row>
    <row r="154" spans="1:6" s="22" customFormat="1" ht="17.25" customHeight="1" hidden="1">
      <c r="A154" s="133"/>
      <c r="B154" s="45"/>
      <c r="C154" s="141" t="s">
        <v>469</v>
      </c>
      <c r="D154" s="25" t="s">
        <v>470</v>
      </c>
      <c r="E154" s="26"/>
      <c r="F154" s="26"/>
    </row>
    <row r="155" spans="1:6" s="22" customFormat="1" ht="17.25" customHeight="1" hidden="1">
      <c r="A155" s="133"/>
      <c r="B155" s="45"/>
      <c r="C155" s="141" t="s">
        <v>471</v>
      </c>
      <c r="D155" s="25" t="s">
        <v>472</v>
      </c>
      <c r="E155" s="26"/>
      <c r="F155" s="26"/>
    </row>
    <row r="156" spans="1:6" s="22" customFormat="1" ht="17.25" customHeight="1" hidden="1">
      <c r="A156" s="133"/>
      <c r="B156" s="45"/>
      <c r="C156" s="141" t="s">
        <v>473</v>
      </c>
      <c r="D156" s="25" t="s">
        <v>474</v>
      </c>
      <c r="E156" s="26"/>
      <c r="F156" s="26"/>
    </row>
    <row r="157" spans="1:6" s="22" customFormat="1" ht="17.25" customHeight="1" hidden="1">
      <c r="A157" s="133"/>
      <c r="B157" s="45"/>
      <c r="C157" s="141" t="s">
        <v>475</v>
      </c>
      <c r="D157" s="25" t="s">
        <v>476</v>
      </c>
      <c r="E157" s="26"/>
      <c r="F157" s="26"/>
    </row>
    <row r="158" spans="1:6" s="22" customFormat="1" ht="17.25" customHeight="1" hidden="1">
      <c r="A158" s="133"/>
      <c r="B158" s="45"/>
      <c r="C158" s="141" t="s">
        <v>513</v>
      </c>
      <c r="D158" s="25" t="s">
        <v>514</v>
      </c>
      <c r="E158" s="26"/>
      <c r="F158" s="26"/>
    </row>
    <row r="159" spans="1:6" s="22" customFormat="1" ht="17.25" customHeight="1" hidden="1">
      <c r="A159" s="69"/>
      <c r="B159" s="18"/>
      <c r="C159" s="28" t="s">
        <v>477</v>
      </c>
      <c r="D159" s="25" t="s">
        <v>478</v>
      </c>
      <c r="E159" s="26"/>
      <c r="F159" s="26"/>
    </row>
    <row r="160" spans="1:6" s="16" customFormat="1" ht="24" customHeight="1" hidden="1">
      <c r="A160" s="126"/>
      <c r="B160" s="30">
        <v>75113</v>
      </c>
      <c r="C160" s="943" t="s">
        <v>96</v>
      </c>
      <c r="D160" s="922"/>
      <c r="E160" s="31">
        <f>E161</f>
        <v>0</v>
      </c>
      <c r="F160" s="31">
        <f>SUM(F163:F169)</f>
        <v>0</v>
      </c>
    </row>
    <row r="161" spans="1:6" s="22" customFormat="1" ht="51" hidden="1">
      <c r="A161" s="133"/>
      <c r="B161" s="146"/>
      <c r="C161" s="90" t="s">
        <v>539</v>
      </c>
      <c r="D161" s="179" t="s">
        <v>540</v>
      </c>
      <c r="E161" s="91"/>
      <c r="F161" s="91"/>
    </row>
    <row r="162" spans="1:6" s="16" customFormat="1" ht="33.75" customHeight="1" hidden="1">
      <c r="A162" s="148"/>
      <c r="B162" s="149"/>
      <c r="C162" s="209"/>
      <c r="D162" s="883" t="s">
        <v>684</v>
      </c>
      <c r="E162" s="883"/>
      <c r="F162" s="940"/>
    </row>
    <row r="163" spans="1:6" s="22" customFormat="1" ht="17.25" customHeight="1" hidden="1">
      <c r="A163" s="133"/>
      <c r="B163" s="45"/>
      <c r="C163" s="140" t="s">
        <v>544</v>
      </c>
      <c r="D163" s="20" t="s">
        <v>545</v>
      </c>
      <c r="E163" s="21"/>
      <c r="F163" s="21"/>
    </row>
    <row r="164" spans="1:6" s="22" customFormat="1" ht="17.25" customHeight="1" hidden="1">
      <c r="A164" s="133"/>
      <c r="B164" s="45"/>
      <c r="C164" s="141" t="s">
        <v>469</v>
      </c>
      <c r="D164" s="25" t="s">
        <v>470</v>
      </c>
      <c r="E164" s="26"/>
      <c r="F164" s="26"/>
    </row>
    <row r="165" spans="1:6" s="22" customFormat="1" ht="17.25" customHeight="1" hidden="1">
      <c r="A165" s="133"/>
      <c r="B165" s="45"/>
      <c r="C165" s="141" t="s">
        <v>471</v>
      </c>
      <c r="D165" s="25" t="s">
        <v>472</v>
      </c>
      <c r="E165" s="26"/>
      <c r="F165" s="26"/>
    </row>
    <row r="166" spans="1:6" s="22" customFormat="1" ht="17.25" customHeight="1" hidden="1">
      <c r="A166" s="133"/>
      <c r="B166" s="45"/>
      <c r="C166" s="141" t="s">
        <v>473</v>
      </c>
      <c r="D166" s="25" t="s">
        <v>474</v>
      </c>
      <c r="E166" s="26"/>
      <c r="F166" s="26"/>
    </row>
    <row r="167" spans="1:6" s="22" customFormat="1" ht="17.25" customHeight="1" hidden="1">
      <c r="A167" s="133"/>
      <c r="B167" s="45"/>
      <c r="C167" s="141" t="s">
        <v>475</v>
      </c>
      <c r="D167" s="25" t="s">
        <v>476</v>
      </c>
      <c r="E167" s="26"/>
      <c r="F167" s="26"/>
    </row>
    <row r="168" spans="1:6" s="22" customFormat="1" ht="17.25" customHeight="1" hidden="1">
      <c r="A168" s="133"/>
      <c r="B168" s="45"/>
      <c r="C168" s="141" t="s">
        <v>513</v>
      </c>
      <c r="D168" s="25" t="s">
        <v>514</v>
      </c>
      <c r="E168" s="26"/>
      <c r="F168" s="26"/>
    </row>
    <row r="169" spans="1:6" s="22" customFormat="1" ht="17.25" customHeight="1" hidden="1" thickBot="1">
      <c r="A169" s="69"/>
      <c r="B169" s="18"/>
      <c r="C169" s="28" t="s">
        <v>477</v>
      </c>
      <c r="D169" s="25" t="s">
        <v>478</v>
      </c>
      <c r="E169" s="26"/>
      <c r="F169" s="26"/>
    </row>
    <row r="170" spans="1:6" s="11" customFormat="1" ht="23.25" customHeight="1" hidden="1" thickBot="1">
      <c r="A170" s="72">
        <v>752</v>
      </c>
      <c r="B170" s="52"/>
      <c r="C170" s="9"/>
      <c r="D170" s="70" t="s">
        <v>573</v>
      </c>
      <c r="E170" s="10">
        <f>E171</f>
        <v>0</v>
      </c>
      <c r="F170" s="10">
        <f>F171</f>
        <v>0</v>
      </c>
    </row>
    <row r="171" spans="1:6" s="16" customFormat="1" ht="23.25" customHeight="1" hidden="1">
      <c r="A171" s="51"/>
      <c r="B171" s="73">
        <v>75212</v>
      </c>
      <c r="C171" s="73"/>
      <c r="D171" s="74" t="s">
        <v>574</v>
      </c>
      <c r="E171" s="75">
        <f>SUM(E172:E176)-E174</f>
        <v>0</v>
      </c>
      <c r="F171" s="75">
        <f>SUM(F172:F176)-F174</f>
        <v>0</v>
      </c>
    </row>
    <row r="172" spans="1:6" s="22" customFormat="1" ht="51" hidden="1">
      <c r="A172" s="39"/>
      <c r="B172" s="76"/>
      <c r="C172" s="66" t="s">
        <v>539</v>
      </c>
      <c r="D172" s="77" t="s">
        <v>540</v>
      </c>
      <c r="E172" s="68"/>
      <c r="F172" s="68"/>
    </row>
    <row r="173" spans="1:6" s="22" customFormat="1" ht="12.75" customHeight="1" hidden="1">
      <c r="A173" s="44"/>
      <c r="B173" s="45"/>
      <c r="C173" s="46"/>
      <c r="D173" s="47"/>
      <c r="E173" s="48"/>
      <c r="F173" s="48"/>
    </row>
    <row r="174" spans="1:6" s="6" customFormat="1" ht="7.5" customHeight="1" hidden="1">
      <c r="A174" s="49">
        <v>1</v>
      </c>
      <c r="B174" s="49">
        <v>2</v>
      </c>
      <c r="C174" s="49">
        <v>3</v>
      </c>
      <c r="D174" s="49">
        <v>4</v>
      </c>
      <c r="E174" s="49">
        <v>5</v>
      </c>
      <c r="F174" s="49">
        <v>6</v>
      </c>
    </row>
    <row r="175" spans="1:6" s="22" customFormat="1" ht="38.25" hidden="1">
      <c r="A175" s="78"/>
      <c r="B175" s="79"/>
      <c r="C175" s="41" t="s">
        <v>520</v>
      </c>
      <c r="D175" s="42" t="s">
        <v>521</v>
      </c>
      <c r="E175" s="43"/>
      <c r="F175" s="43"/>
    </row>
    <row r="176" spans="1:6" s="22" customFormat="1" ht="16.5" customHeight="1" hidden="1" thickBot="1">
      <c r="A176" s="69"/>
      <c r="B176" s="80"/>
      <c r="C176" s="37" t="s">
        <v>477</v>
      </c>
      <c r="D176" s="38" t="s">
        <v>478</v>
      </c>
      <c r="E176" s="21"/>
      <c r="F176" s="21"/>
    </row>
    <row r="177" spans="1:6" s="11" customFormat="1" ht="29.25" customHeight="1" hidden="1" thickBot="1">
      <c r="A177" s="231">
        <v>754</v>
      </c>
      <c r="B177" s="910" t="s">
        <v>575</v>
      </c>
      <c r="C177" s="911"/>
      <c r="D177" s="912"/>
      <c r="E177" s="10">
        <f>E180</f>
        <v>0</v>
      </c>
      <c r="F177" s="135">
        <f>F193+F178+F180+F199</f>
        <v>0</v>
      </c>
    </row>
    <row r="178" spans="1:6" s="16" customFormat="1" ht="21" customHeight="1" hidden="1">
      <c r="A178" s="126"/>
      <c r="B178" s="123">
        <v>75403</v>
      </c>
      <c r="C178" s="183"/>
      <c r="D178" s="82" t="s">
        <v>576</v>
      </c>
      <c r="E178" s="54">
        <f>E179</f>
        <v>0</v>
      </c>
      <c r="F178" s="54">
        <f>F179</f>
        <v>0</v>
      </c>
    </row>
    <row r="179" spans="1:6" s="22" customFormat="1" ht="21.75" customHeight="1" hidden="1">
      <c r="A179" s="133"/>
      <c r="B179" s="146"/>
      <c r="C179" s="137" t="s">
        <v>475</v>
      </c>
      <c r="D179" s="38" t="s">
        <v>476</v>
      </c>
      <c r="E179" s="21"/>
      <c r="F179" s="21"/>
    </row>
    <row r="180" spans="1:6" s="16" customFormat="1" ht="18.75" customHeight="1" hidden="1">
      <c r="A180" s="126"/>
      <c r="B180" s="30">
        <v>75412</v>
      </c>
      <c r="C180" s="921" t="s">
        <v>577</v>
      </c>
      <c r="D180" s="922"/>
      <c r="E180" s="31">
        <f>E181</f>
        <v>0</v>
      </c>
      <c r="F180" s="31">
        <f>F181</f>
        <v>0</v>
      </c>
    </row>
    <row r="181" spans="1:6" s="22" customFormat="1" ht="38.25" hidden="1">
      <c r="A181" s="133"/>
      <c r="B181" s="143"/>
      <c r="C181" s="158" t="s">
        <v>97</v>
      </c>
      <c r="D181" s="156" t="s">
        <v>98</v>
      </c>
      <c r="E181" s="43"/>
      <c r="F181" s="43"/>
    </row>
    <row r="182" spans="1:6" s="22" customFormat="1" ht="16.5" customHeight="1" hidden="1">
      <c r="A182" s="133"/>
      <c r="B182" s="45"/>
      <c r="C182" s="140" t="s">
        <v>544</v>
      </c>
      <c r="D182" s="20" t="s">
        <v>545</v>
      </c>
      <c r="E182" s="21"/>
      <c r="F182" s="21"/>
    </row>
    <row r="183" spans="1:6" s="22" customFormat="1" ht="16.5" customHeight="1" hidden="1">
      <c r="A183" s="133"/>
      <c r="B183" s="45"/>
      <c r="C183" s="141" t="s">
        <v>469</v>
      </c>
      <c r="D183" s="25" t="s">
        <v>470</v>
      </c>
      <c r="E183" s="26"/>
      <c r="F183" s="26"/>
    </row>
    <row r="184" spans="1:6" s="22" customFormat="1" ht="16.5" customHeight="1" hidden="1">
      <c r="A184" s="133"/>
      <c r="B184" s="45"/>
      <c r="C184" s="141" t="s">
        <v>473</v>
      </c>
      <c r="D184" s="25" t="s">
        <v>474</v>
      </c>
      <c r="E184" s="26"/>
      <c r="F184" s="26"/>
    </row>
    <row r="185" spans="1:6" s="22" customFormat="1" ht="16.5" customHeight="1" hidden="1">
      <c r="A185" s="133"/>
      <c r="B185" s="45"/>
      <c r="C185" s="141" t="s">
        <v>475</v>
      </c>
      <c r="D185" s="25" t="s">
        <v>476</v>
      </c>
      <c r="E185" s="26"/>
      <c r="F185" s="26"/>
    </row>
    <row r="186" spans="1:6" s="22" customFormat="1" ht="16.5" customHeight="1" hidden="1">
      <c r="A186" s="133"/>
      <c r="B186" s="45"/>
      <c r="C186" s="141" t="s">
        <v>546</v>
      </c>
      <c r="D186" s="25" t="s">
        <v>547</v>
      </c>
      <c r="E186" s="26"/>
      <c r="F186" s="26"/>
    </row>
    <row r="187" spans="1:6" s="22" customFormat="1" ht="16.5" customHeight="1" hidden="1">
      <c r="A187" s="133"/>
      <c r="B187" s="45"/>
      <c r="C187" s="141" t="s">
        <v>513</v>
      </c>
      <c r="D187" s="25" t="s">
        <v>514</v>
      </c>
      <c r="E187" s="26"/>
      <c r="F187" s="26"/>
    </row>
    <row r="188" spans="1:6" s="22" customFormat="1" ht="16.5" customHeight="1" hidden="1">
      <c r="A188" s="133"/>
      <c r="B188" s="45"/>
      <c r="C188" s="141" t="s">
        <v>522</v>
      </c>
      <c r="D188" s="25" t="s">
        <v>523</v>
      </c>
      <c r="E188" s="26"/>
      <c r="F188" s="26"/>
    </row>
    <row r="189" spans="1:6" s="22" customFormat="1" ht="16.5" customHeight="1" hidden="1">
      <c r="A189" s="133"/>
      <c r="B189" s="45"/>
      <c r="C189" s="141" t="s">
        <v>477</v>
      </c>
      <c r="D189" s="25" t="s">
        <v>478</v>
      </c>
      <c r="E189" s="26"/>
      <c r="F189" s="26"/>
    </row>
    <row r="190" spans="1:6" s="22" customFormat="1" ht="16.5" customHeight="1" hidden="1">
      <c r="A190" s="133"/>
      <c r="B190" s="45"/>
      <c r="C190" s="141" t="s">
        <v>548</v>
      </c>
      <c r="D190" s="25" t="s">
        <v>549</v>
      </c>
      <c r="E190" s="26"/>
      <c r="F190" s="26"/>
    </row>
    <row r="191" spans="1:6" s="22" customFormat="1" ht="16.5" customHeight="1" hidden="1">
      <c r="A191" s="133"/>
      <c r="B191" s="45"/>
      <c r="C191" s="141" t="s">
        <v>517</v>
      </c>
      <c r="D191" s="25" t="s">
        <v>518</v>
      </c>
      <c r="E191" s="26"/>
      <c r="F191" s="26"/>
    </row>
    <row r="192" spans="1:6" s="22" customFormat="1" ht="12.75" hidden="1">
      <c r="A192" s="133"/>
      <c r="B192" s="45"/>
      <c r="C192" s="142" t="s">
        <v>567</v>
      </c>
      <c r="D192" s="33" t="s">
        <v>568</v>
      </c>
      <c r="E192" s="26"/>
      <c r="F192" s="26"/>
    </row>
    <row r="193" spans="1:6" s="16" customFormat="1" ht="21" customHeight="1" hidden="1">
      <c r="A193" s="126"/>
      <c r="B193" s="123">
        <v>75414</v>
      </c>
      <c r="C193" s="130"/>
      <c r="D193" s="81" t="s">
        <v>578</v>
      </c>
      <c r="E193" s="31">
        <f>E194</f>
        <v>0</v>
      </c>
      <c r="F193" s="31">
        <f>SUM(F195:F198)</f>
        <v>0</v>
      </c>
    </row>
    <row r="194" spans="1:6" s="22" customFormat="1" ht="51" hidden="1">
      <c r="A194" s="133"/>
      <c r="B194" s="146"/>
      <c r="C194" s="140" t="s">
        <v>539</v>
      </c>
      <c r="D194" s="57" t="s">
        <v>540</v>
      </c>
      <c r="E194" s="36"/>
      <c r="F194" s="21"/>
    </row>
    <row r="195" spans="1:6" s="22" customFormat="1" ht="19.5" customHeight="1" hidden="1">
      <c r="A195" s="133"/>
      <c r="B195" s="146"/>
      <c r="C195" s="141" t="s">
        <v>475</v>
      </c>
      <c r="D195" s="35" t="s">
        <v>476</v>
      </c>
      <c r="E195" s="34"/>
      <c r="F195" s="26"/>
    </row>
    <row r="196" spans="1:6" s="22" customFormat="1" ht="19.5" customHeight="1" hidden="1">
      <c r="A196" s="133"/>
      <c r="B196" s="146"/>
      <c r="C196" s="141" t="s">
        <v>477</v>
      </c>
      <c r="D196" s="35" t="s">
        <v>478</v>
      </c>
      <c r="E196" s="34"/>
      <c r="F196" s="26"/>
    </row>
    <row r="197" spans="1:6" s="22" customFormat="1" ht="25.5" hidden="1">
      <c r="A197" s="133"/>
      <c r="B197" s="146"/>
      <c r="C197" s="141" t="s">
        <v>561</v>
      </c>
      <c r="D197" s="35" t="s">
        <v>562</v>
      </c>
      <c r="E197" s="34"/>
      <c r="F197" s="26"/>
    </row>
    <row r="198" spans="1:6" s="22" customFormat="1" ht="25.5" hidden="1">
      <c r="A198" s="133"/>
      <c r="B198" s="146"/>
      <c r="C198" s="142" t="s">
        <v>563</v>
      </c>
      <c r="D198" s="33" t="s">
        <v>564</v>
      </c>
      <c r="E198" s="26"/>
      <c r="F198" s="26"/>
    </row>
    <row r="199" spans="1:6" s="16" customFormat="1" ht="21" customHeight="1" hidden="1">
      <c r="A199" s="126"/>
      <c r="B199" s="30">
        <v>75421</v>
      </c>
      <c r="C199" s="921" t="s">
        <v>500</v>
      </c>
      <c r="D199" s="922"/>
      <c r="E199" s="31">
        <f>E200</f>
        <v>0</v>
      </c>
      <c r="F199" s="31">
        <f>F200</f>
        <v>0</v>
      </c>
    </row>
    <row r="200" spans="1:6" s="22" customFormat="1" ht="19.5" customHeight="1" hidden="1" thickBot="1">
      <c r="A200" s="133"/>
      <c r="B200" s="146"/>
      <c r="C200" s="522" t="s">
        <v>475</v>
      </c>
      <c r="D200" s="38" t="s">
        <v>476</v>
      </c>
      <c r="E200" s="21"/>
      <c r="F200" s="21"/>
    </row>
    <row r="201" spans="1:6" s="11" customFormat="1" ht="61.5" customHeight="1" thickBot="1">
      <c r="A201" s="231">
        <v>756</v>
      </c>
      <c r="B201" s="910" t="s">
        <v>579</v>
      </c>
      <c r="C201" s="911"/>
      <c r="D201" s="912"/>
      <c r="E201" s="237">
        <f>E223</f>
        <v>2999.73</v>
      </c>
      <c r="F201" s="135">
        <f>F202+F204+F212+F223+F227+F230</f>
        <v>0</v>
      </c>
    </row>
    <row r="202" spans="1:6" s="16" customFormat="1" ht="24.75" customHeight="1" hidden="1">
      <c r="A202" s="126"/>
      <c r="B202" s="53">
        <v>75601</v>
      </c>
      <c r="C202" s="913" t="s">
        <v>99</v>
      </c>
      <c r="D202" s="914"/>
      <c r="E202" s="54"/>
      <c r="F202" s="54">
        <f>F203</f>
        <v>0</v>
      </c>
    </row>
    <row r="203" spans="1:6" s="22" customFormat="1" ht="25.5" hidden="1">
      <c r="A203" s="133"/>
      <c r="B203" s="146"/>
      <c r="C203" s="90" t="s">
        <v>100</v>
      </c>
      <c r="D203" s="38" t="s">
        <v>101</v>
      </c>
      <c r="E203" s="21"/>
      <c r="F203" s="21"/>
    </row>
    <row r="204" spans="1:6" s="16" customFormat="1" ht="41.25" customHeight="1" hidden="1">
      <c r="A204" s="126"/>
      <c r="B204" s="30">
        <v>75615</v>
      </c>
      <c r="C204" s="921" t="s">
        <v>102</v>
      </c>
      <c r="D204" s="922"/>
      <c r="E204" s="31"/>
      <c r="F204" s="31">
        <f>SUM(F205:F211)</f>
        <v>0</v>
      </c>
    </row>
    <row r="205" spans="1:6" s="22" customFormat="1" ht="17.25" customHeight="1" hidden="1">
      <c r="A205" s="133"/>
      <c r="B205" s="146"/>
      <c r="C205" s="516" t="s">
        <v>103</v>
      </c>
      <c r="D205" s="20" t="s">
        <v>104</v>
      </c>
      <c r="E205" s="21"/>
      <c r="F205" s="21"/>
    </row>
    <row r="206" spans="1:6" s="22" customFormat="1" ht="17.25" customHeight="1" hidden="1">
      <c r="A206" s="133"/>
      <c r="B206" s="146"/>
      <c r="C206" s="24" t="s">
        <v>105</v>
      </c>
      <c r="D206" s="59" t="s">
        <v>106</v>
      </c>
      <c r="E206" s="34"/>
      <c r="F206" s="34"/>
    </row>
    <row r="207" spans="1:6" s="22" customFormat="1" ht="17.25" customHeight="1" hidden="1">
      <c r="A207" s="133"/>
      <c r="B207" s="146"/>
      <c r="C207" s="19" t="s">
        <v>107</v>
      </c>
      <c r="D207" s="20" t="s">
        <v>108</v>
      </c>
      <c r="E207" s="21"/>
      <c r="F207" s="21"/>
    </row>
    <row r="208" spans="1:6" s="22" customFormat="1" ht="17.25" customHeight="1" hidden="1">
      <c r="A208" s="133"/>
      <c r="B208" s="146"/>
      <c r="C208" s="24" t="s">
        <v>109</v>
      </c>
      <c r="D208" s="59" t="s">
        <v>110</v>
      </c>
      <c r="E208" s="26"/>
      <c r="F208" s="26"/>
    </row>
    <row r="209" spans="1:6" s="22" customFormat="1" ht="17.25" customHeight="1" hidden="1">
      <c r="A209" s="133"/>
      <c r="B209" s="146"/>
      <c r="C209" s="24" t="s">
        <v>111</v>
      </c>
      <c r="D209" s="59" t="s">
        <v>112</v>
      </c>
      <c r="E209" s="34"/>
      <c r="F209" s="34"/>
    </row>
    <row r="210" spans="1:6" s="22" customFormat="1" ht="17.25" customHeight="1" hidden="1">
      <c r="A210" s="133"/>
      <c r="B210" s="146"/>
      <c r="C210" s="19" t="s">
        <v>528</v>
      </c>
      <c r="D210" s="58" t="s">
        <v>529</v>
      </c>
      <c r="E210" s="21"/>
      <c r="F210" s="21"/>
    </row>
    <row r="211" spans="1:6" s="22" customFormat="1" ht="15" customHeight="1" hidden="1">
      <c r="A211" s="218"/>
      <c r="B211" s="257"/>
      <c r="C211" s="66" t="s">
        <v>113</v>
      </c>
      <c r="D211" s="523" t="s">
        <v>114</v>
      </c>
      <c r="E211" s="68"/>
      <c r="F211" s="68"/>
    </row>
    <row r="212" spans="1:6" s="16" customFormat="1" ht="44.25" customHeight="1" hidden="1">
      <c r="A212" s="126"/>
      <c r="B212" s="30">
        <v>75616</v>
      </c>
      <c r="C212" s="959" t="s">
        <v>115</v>
      </c>
      <c r="D212" s="960"/>
      <c r="E212" s="31"/>
      <c r="F212" s="31">
        <f>F213+F214+F216+F222</f>
        <v>0</v>
      </c>
    </row>
    <row r="213" spans="1:6" s="22" customFormat="1" ht="16.5" customHeight="1" hidden="1">
      <c r="A213" s="218"/>
      <c r="B213" s="257"/>
      <c r="C213" s="90" t="s">
        <v>103</v>
      </c>
      <c r="D213" s="192" t="s">
        <v>104</v>
      </c>
      <c r="E213" s="43"/>
      <c r="F213" s="43"/>
    </row>
    <row r="214" spans="1:6" s="22" customFormat="1" ht="16.5" customHeight="1" hidden="1">
      <c r="A214" s="133"/>
      <c r="B214" s="146"/>
      <c r="C214" s="19" t="s">
        <v>105</v>
      </c>
      <c r="D214" s="58" t="s">
        <v>106</v>
      </c>
      <c r="E214" s="21"/>
      <c r="F214" s="21"/>
    </row>
    <row r="215" spans="1:6" s="22" customFormat="1" ht="16.5" customHeight="1" hidden="1">
      <c r="A215" s="133"/>
      <c r="B215" s="146"/>
      <c r="C215" s="24" t="s">
        <v>107</v>
      </c>
      <c r="D215" s="25" t="s">
        <v>108</v>
      </c>
      <c r="E215" s="26"/>
      <c r="F215" s="26"/>
    </row>
    <row r="216" spans="1:6" s="22" customFormat="1" ht="16.5" customHeight="1" hidden="1">
      <c r="A216" s="133"/>
      <c r="B216" s="146"/>
      <c r="C216" s="24" t="s">
        <v>109</v>
      </c>
      <c r="D216" s="59" t="s">
        <v>110</v>
      </c>
      <c r="E216" s="26"/>
      <c r="F216" s="26"/>
    </row>
    <row r="217" spans="1:6" s="22" customFormat="1" ht="16.5" customHeight="1" hidden="1">
      <c r="A217" s="133"/>
      <c r="B217" s="146"/>
      <c r="C217" s="24" t="s">
        <v>116</v>
      </c>
      <c r="D217" s="59" t="s">
        <v>117</v>
      </c>
      <c r="E217" s="26"/>
      <c r="F217" s="26"/>
    </row>
    <row r="218" spans="1:6" s="22" customFormat="1" ht="16.5" customHeight="1" hidden="1">
      <c r="A218" s="133"/>
      <c r="B218" s="146"/>
      <c r="C218" s="24" t="s">
        <v>118</v>
      </c>
      <c r="D218" s="59" t="s">
        <v>119</v>
      </c>
      <c r="E218" s="26"/>
      <c r="F218" s="26"/>
    </row>
    <row r="219" spans="1:6" s="22" customFormat="1" ht="25.5" hidden="1">
      <c r="A219" s="133"/>
      <c r="B219" s="146"/>
      <c r="C219" s="19" t="s">
        <v>120</v>
      </c>
      <c r="D219" s="57" t="s">
        <v>121</v>
      </c>
      <c r="E219" s="26"/>
      <c r="F219" s="26"/>
    </row>
    <row r="220" spans="1:6" s="22" customFormat="1" ht="15.75" customHeight="1" hidden="1">
      <c r="A220" s="133"/>
      <c r="B220" s="146"/>
      <c r="C220" s="24" t="s">
        <v>111</v>
      </c>
      <c r="D220" s="59" t="s">
        <v>112</v>
      </c>
      <c r="E220" s="26"/>
      <c r="F220" s="26"/>
    </row>
    <row r="221" spans="1:6" s="22" customFormat="1" ht="15.75" customHeight="1" hidden="1">
      <c r="A221" s="133"/>
      <c r="B221" s="146"/>
      <c r="C221" s="24" t="s">
        <v>528</v>
      </c>
      <c r="D221" s="59" t="s">
        <v>529</v>
      </c>
      <c r="E221" s="26"/>
      <c r="F221" s="26"/>
    </row>
    <row r="222" spans="1:6" s="22" customFormat="1" ht="16.5" customHeight="1" hidden="1">
      <c r="A222" s="218"/>
      <c r="B222" s="257"/>
      <c r="C222" s="66" t="s">
        <v>113</v>
      </c>
      <c r="D222" s="523" t="s">
        <v>114</v>
      </c>
      <c r="E222" s="68"/>
      <c r="F222" s="68"/>
    </row>
    <row r="223" spans="1:6" s="16" customFormat="1" ht="29.25" customHeight="1">
      <c r="A223" s="524"/>
      <c r="B223" s="30">
        <v>75618</v>
      </c>
      <c r="C223" s="921" t="s">
        <v>122</v>
      </c>
      <c r="D223" s="922"/>
      <c r="E223" s="173">
        <f>E225</f>
        <v>2999.73</v>
      </c>
      <c r="F223" s="31">
        <f>SUM(F224:F226)</f>
        <v>0</v>
      </c>
    </row>
    <row r="224" spans="1:6" s="22" customFormat="1" ht="15.75" customHeight="1" hidden="1">
      <c r="A224" s="133"/>
      <c r="B224" s="146"/>
      <c r="C224" s="525" t="s">
        <v>123</v>
      </c>
      <c r="D224" s="526" t="s">
        <v>124</v>
      </c>
      <c r="E224" s="21"/>
      <c r="F224" s="21"/>
    </row>
    <row r="225" spans="1:6" s="22" customFormat="1" ht="15.75" customHeight="1" thickBot="1">
      <c r="A225" s="133"/>
      <c r="B225" s="146"/>
      <c r="C225" s="24" t="s">
        <v>125</v>
      </c>
      <c r="D225" s="35" t="s">
        <v>126</v>
      </c>
      <c r="E225" s="511">
        <v>2999.73</v>
      </c>
      <c r="F225" s="34"/>
    </row>
    <row r="226" spans="1:6" s="22" customFormat="1" ht="24.75" customHeight="1" hidden="1">
      <c r="A226" s="218"/>
      <c r="B226" s="257"/>
      <c r="C226" s="114" t="s">
        <v>127</v>
      </c>
      <c r="D226" s="527" t="s">
        <v>128</v>
      </c>
      <c r="E226" s="43"/>
      <c r="F226" s="43"/>
    </row>
    <row r="227" spans="1:6" s="16" customFormat="1" ht="18.75" customHeight="1" hidden="1">
      <c r="A227" s="126"/>
      <c r="B227" s="30">
        <v>75621</v>
      </c>
      <c r="C227" s="943" t="s">
        <v>129</v>
      </c>
      <c r="D227" s="922"/>
      <c r="E227" s="31">
        <f>SUM(E228:E229)</f>
        <v>0</v>
      </c>
      <c r="F227" s="31">
        <f>SUM(F228:F229)</f>
        <v>0</v>
      </c>
    </row>
    <row r="228" spans="1:6" s="22" customFormat="1" ht="16.5" customHeight="1" hidden="1">
      <c r="A228" s="133"/>
      <c r="B228" s="146"/>
      <c r="C228" s="525" t="s">
        <v>130</v>
      </c>
      <c r="D228" s="529" t="s">
        <v>131</v>
      </c>
      <c r="E228" s="36"/>
      <c r="F228" s="21"/>
    </row>
    <row r="229" spans="1:6" s="22" customFormat="1" ht="16.5" customHeight="1" hidden="1">
      <c r="A229" s="133"/>
      <c r="B229" s="146"/>
      <c r="C229" s="530" t="s">
        <v>132</v>
      </c>
      <c r="D229" s="67" t="s">
        <v>133</v>
      </c>
      <c r="E229" s="26"/>
      <c r="F229" s="26"/>
    </row>
    <row r="230" spans="1:6" s="16" customFormat="1" ht="33" customHeight="1" hidden="1">
      <c r="A230" s="126"/>
      <c r="B230" s="30">
        <v>75647</v>
      </c>
      <c r="C230" s="921" t="s">
        <v>580</v>
      </c>
      <c r="D230" s="922"/>
      <c r="E230" s="31">
        <f>SUM(E231:E236)</f>
        <v>0</v>
      </c>
      <c r="F230" s="31">
        <f>SUM(F231:F236)</f>
        <v>0</v>
      </c>
    </row>
    <row r="231" spans="1:6" s="22" customFormat="1" ht="17.25" customHeight="1" hidden="1">
      <c r="A231" s="133"/>
      <c r="B231" s="146"/>
      <c r="C231" s="516" t="s">
        <v>581</v>
      </c>
      <c r="D231" s="58" t="s">
        <v>582</v>
      </c>
      <c r="E231" s="36"/>
      <c r="F231" s="21"/>
    </row>
    <row r="232" spans="1:6" s="22" customFormat="1" ht="17.25" customHeight="1" hidden="1">
      <c r="A232" s="133"/>
      <c r="B232" s="146"/>
      <c r="C232" s="24" t="s">
        <v>469</v>
      </c>
      <c r="D232" s="59" t="s">
        <v>583</v>
      </c>
      <c r="E232" s="34"/>
      <c r="F232" s="26"/>
    </row>
    <row r="233" spans="1:6" s="22" customFormat="1" ht="17.25" customHeight="1" hidden="1">
      <c r="A233" s="133"/>
      <c r="B233" s="146"/>
      <c r="C233" s="24" t="s">
        <v>471</v>
      </c>
      <c r="D233" s="59" t="s">
        <v>472</v>
      </c>
      <c r="E233" s="34"/>
      <c r="F233" s="26"/>
    </row>
    <row r="234" spans="1:6" s="22" customFormat="1" ht="17.25" customHeight="1" hidden="1">
      <c r="A234" s="133"/>
      <c r="B234" s="146"/>
      <c r="C234" s="24" t="s">
        <v>473</v>
      </c>
      <c r="D234" s="59" t="s">
        <v>474</v>
      </c>
      <c r="E234" s="34"/>
      <c r="F234" s="26"/>
    </row>
    <row r="235" spans="1:6" s="22" customFormat="1" ht="17.25" customHeight="1" hidden="1">
      <c r="A235" s="133"/>
      <c r="B235" s="146"/>
      <c r="C235" s="24" t="s">
        <v>475</v>
      </c>
      <c r="D235" s="59" t="s">
        <v>476</v>
      </c>
      <c r="E235" s="34"/>
      <c r="F235" s="26"/>
    </row>
    <row r="236" spans="1:6" s="22" customFormat="1" ht="17.25" customHeight="1" hidden="1" thickBot="1">
      <c r="A236" s="133"/>
      <c r="B236" s="146"/>
      <c r="C236" s="66" t="s">
        <v>477</v>
      </c>
      <c r="D236" s="25" t="s">
        <v>478</v>
      </c>
      <c r="E236" s="26"/>
      <c r="F236" s="26"/>
    </row>
    <row r="237" spans="1:6" s="22" customFormat="1" ht="19.5" customHeight="1" hidden="1" thickBot="1">
      <c r="A237" s="50">
        <v>757</v>
      </c>
      <c r="B237" s="165"/>
      <c r="C237" s="531"/>
      <c r="D237" s="9" t="s">
        <v>584</v>
      </c>
      <c r="E237" s="10">
        <f>E238</f>
        <v>0</v>
      </c>
      <c r="F237" s="10">
        <f>F238</f>
        <v>0</v>
      </c>
    </row>
    <row r="238" spans="1:6" s="22" customFormat="1" ht="30.75" customHeight="1" hidden="1">
      <c r="A238" s="69"/>
      <c r="B238" s="14">
        <v>75702</v>
      </c>
      <c r="C238" s="85"/>
      <c r="D238" s="86" t="s">
        <v>585</v>
      </c>
      <c r="E238" s="532">
        <f>E240</f>
        <v>0</v>
      </c>
      <c r="F238" s="532">
        <f>SUM(F239:F240)</f>
        <v>0</v>
      </c>
    </row>
    <row r="239" spans="1:6" s="22" customFormat="1" ht="20.25" customHeight="1" hidden="1">
      <c r="A239" s="17"/>
      <c r="B239" s="80"/>
      <c r="C239" s="533" t="s">
        <v>477</v>
      </c>
      <c r="D239" s="87" t="s">
        <v>478</v>
      </c>
      <c r="E239" s="21"/>
      <c r="F239" s="21"/>
    </row>
    <row r="240" spans="1:6" s="22" customFormat="1" ht="42.75" hidden="1">
      <c r="A240" s="39"/>
      <c r="B240" s="534"/>
      <c r="C240" s="535" t="s">
        <v>586</v>
      </c>
      <c r="D240" s="88" t="s">
        <v>587</v>
      </c>
      <c r="E240" s="68"/>
      <c r="F240" s="68"/>
    </row>
    <row r="241" spans="1:6" s="22" customFormat="1" ht="15" customHeight="1" hidden="1">
      <c r="A241" s="44"/>
      <c r="B241" s="45"/>
      <c r="C241" s="46"/>
      <c r="D241" s="47"/>
      <c r="E241" s="48"/>
      <c r="F241" s="48"/>
    </row>
    <row r="242" spans="1:6" s="6" customFormat="1" ht="7.5" customHeight="1" hidden="1" thickBot="1">
      <c r="A242" s="62">
        <v>1</v>
      </c>
      <c r="B242" s="62">
        <v>2</v>
      </c>
      <c r="C242" s="62">
        <v>3</v>
      </c>
      <c r="D242" s="62">
        <v>4</v>
      </c>
      <c r="E242" s="62">
        <v>5</v>
      </c>
      <c r="F242" s="62">
        <v>6</v>
      </c>
    </row>
    <row r="243" spans="1:6" s="22" customFormat="1" ht="19.5" customHeight="1" hidden="1" thickBot="1">
      <c r="A243" s="236">
        <v>758</v>
      </c>
      <c r="B243" s="929" t="s">
        <v>588</v>
      </c>
      <c r="C243" s="930"/>
      <c r="D243" s="931"/>
      <c r="E243" s="10">
        <f>E244+E247+E254+E249</f>
        <v>0</v>
      </c>
      <c r="F243" s="135">
        <f>F244+F247+F254+F249+F252</f>
        <v>0</v>
      </c>
    </row>
    <row r="244" spans="1:6" s="22" customFormat="1" ht="27" customHeight="1" hidden="1">
      <c r="A244" s="133"/>
      <c r="B244" s="14">
        <v>75801</v>
      </c>
      <c r="C244" s="938" t="s">
        <v>134</v>
      </c>
      <c r="D244" s="939"/>
      <c r="E244" s="43">
        <f>E246</f>
        <v>0</v>
      </c>
      <c r="F244" s="43">
        <f>F246</f>
        <v>0</v>
      </c>
    </row>
    <row r="245" spans="1:6" s="16" customFormat="1" ht="15.75" customHeight="1" hidden="1">
      <c r="A245" s="144"/>
      <c r="B245" s="123"/>
      <c r="C245" s="123"/>
      <c r="D245" s="925" t="s">
        <v>89</v>
      </c>
      <c r="E245" s="925"/>
      <c r="F245" s="926"/>
    </row>
    <row r="246" spans="1:6" s="22" customFormat="1" ht="23.25" customHeight="1" hidden="1">
      <c r="A246" s="133"/>
      <c r="B246" s="536"/>
      <c r="C246" s="537" t="s">
        <v>589</v>
      </c>
      <c r="D246" s="538" t="s">
        <v>590</v>
      </c>
      <c r="E246" s="91"/>
      <c r="F246" s="91"/>
    </row>
    <row r="247" spans="1:6" s="22" customFormat="1" ht="14.25" hidden="1">
      <c r="A247" s="133"/>
      <c r="B247" s="130">
        <v>75807</v>
      </c>
      <c r="C247" s="90"/>
      <c r="D247" s="81" t="s">
        <v>135</v>
      </c>
      <c r="E247" s="91">
        <f>E248</f>
        <v>0</v>
      </c>
      <c r="F247" s="91">
        <f>F248</f>
        <v>0</v>
      </c>
    </row>
    <row r="248" spans="1:6" s="22" customFormat="1" ht="20.25" customHeight="1" hidden="1">
      <c r="A248" s="133"/>
      <c r="B248" s="536"/>
      <c r="C248" s="89" t="s">
        <v>589</v>
      </c>
      <c r="D248" s="87" t="s">
        <v>590</v>
      </c>
      <c r="E248" s="21"/>
      <c r="F248" s="21"/>
    </row>
    <row r="249" spans="1:6" s="22" customFormat="1" ht="21" customHeight="1" hidden="1">
      <c r="A249" s="133"/>
      <c r="B249" s="30">
        <v>75814</v>
      </c>
      <c r="C249" s="921" t="s">
        <v>136</v>
      </c>
      <c r="D249" s="922"/>
      <c r="E249" s="91">
        <f>E251</f>
        <v>0</v>
      </c>
      <c r="F249" s="91">
        <f>F251</f>
        <v>0</v>
      </c>
    </row>
    <row r="250" spans="1:6" s="16" customFormat="1" ht="15.75" customHeight="1" hidden="1">
      <c r="A250" s="144"/>
      <c r="B250" s="123"/>
      <c r="C250" s="123"/>
      <c r="D250" s="925" t="s">
        <v>89</v>
      </c>
      <c r="E250" s="925"/>
      <c r="F250" s="926"/>
    </row>
    <row r="251" spans="1:6" s="22" customFormat="1" ht="23.25" customHeight="1" hidden="1">
      <c r="A251" s="133"/>
      <c r="B251" s="536"/>
      <c r="C251" s="537" t="s">
        <v>483</v>
      </c>
      <c r="D251" s="94" t="s">
        <v>484</v>
      </c>
      <c r="E251" s="21"/>
      <c r="F251" s="21"/>
    </row>
    <row r="252" spans="1:6" s="22" customFormat="1" ht="21" customHeight="1" hidden="1">
      <c r="A252" s="133"/>
      <c r="B252" s="130">
        <v>75818</v>
      </c>
      <c r="C252" s="90"/>
      <c r="D252" s="81" t="s">
        <v>591</v>
      </c>
      <c r="E252" s="91">
        <f>E253</f>
        <v>0</v>
      </c>
      <c r="F252" s="91">
        <f>F253</f>
        <v>0</v>
      </c>
    </row>
    <row r="253" spans="1:6" s="22" customFormat="1" ht="20.25" customHeight="1" hidden="1">
      <c r="A253" s="133"/>
      <c r="B253" s="536"/>
      <c r="C253" s="89" t="s">
        <v>592</v>
      </c>
      <c r="D253" s="87" t="s">
        <v>593</v>
      </c>
      <c r="E253" s="21"/>
      <c r="F253" s="21"/>
    </row>
    <row r="254" spans="1:6" s="22" customFormat="1" ht="19.5" customHeight="1" hidden="1">
      <c r="A254" s="133"/>
      <c r="B254" s="130">
        <v>75831</v>
      </c>
      <c r="C254" s="90"/>
      <c r="D254" s="81" t="s">
        <v>594</v>
      </c>
      <c r="E254" s="91">
        <f>E255</f>
        <v>0</v>
      </c>
      <c r="F254" s="91">
        <f>F255</f>
        <v>0</v>
      </c>
    </row>
    <row r="255" spans="1:6" s="22" customFormat="1" ht="20.25" customHeight="1" hidden="1">
      <c r="A255" s="133"/>
      <c r="B255" s="193"/>
      <c r="C255" s="89" t="s">
        <v>589</v>
      </c>
      <c r="D255" s="87" t="s">
        <v>590</v>
      </c>
      <c r="E255" s="21"/>
      <c r="F255" s="21"/>
    </row>
    <row r="256" spans="1:6" s="16" customFormat="1" ht="30.75" customHeight="1" hidden="1" thickBot="1">
      <c r="A256" s="126"/>
      <c r="B256" s="149"/>
      <c r="C256" s="209"/>
      <c r="D256" s="927" t="s">
        <v>137</v>
      </c>
      <c r="E256" s="927"/>
      <c r="F256" s="928"/>
    </row>
    <row r="257" spans="1:6" s="11" customFormat="1" ht="19.5" customHeight="1" thickBot="1">
      <c r="A257" s="229">
        <v>801</v>
      </c>
      <c r="B257" s="929" t="s">
        <v>595</v>
      </c>
      <c r="C257" s="930"/>
      <c r="D257" s="931"/>
      <c r="E257" s="10">
        <f>E337</f>
        <v>92</v>
      </c>
      <c r="F257" s="135">
        <f>F258+F282+F300+F302+F321+F335+F337</f>
        <v>0</v>
      </c>
    </row>
    <row r="258" spans="1:6" s="16" customFormat="1" ht="19.5" customHeight="1" hidden="1">
      <c r="A258" s="56"/>
      <c r="B258" s="14">
        <v>80101</v>
      </c>
      <c r="C258" s="923" t="s">
        <v>596</v>
      </c>
      <c r="D258" s="924"/>
      <c r="E258" s="15"/>
      <c r="F258" s="15">
        <f>SUM(F262:F281)</f>
        <v>0</v>
      </c>
    </row>
    <row r="259" spans="1:6" s="22" customFormat="1" ht="25.5" hidden="1">
      <c r="A259" s="133"/>
      <c r="B259" s="146"/>
      <c r="C259" s="90" t="s">
        <v>621</v>
      </c>
      <c r="D259" s="179" t="s">
        <v>622</v>
      </c>
      <c r="E259" s="91"/>
      <c r="F259" s="91"/>
    </row>
    <row r="260" spans="1:6" s="16" customFormat="1" ht="30.75" customHeight="1" hidden="1">
      <c r="A260" s="126"/>
      <c r="B260" s="123"/>
      <c r="C260" s="209"/>
      <c r="D260" s="927" t="s">
        <v>692</v>
      </c>
      <c r="E260" s="927"/>
      <c r="F260" s="928"/>
    </row>
    <row r="261" spans="1:6" s="16" customFormat="1" ht="19.5" customHeight="1" hidden="1">
      <c r="A261" s="56"/>
      <c r="B261" s="93"/>
      <c r="C261" s="539"/>
      <c r="D261" s="540"/>
      <c r="E261" s="119"/>
      <c r="F261" s="119"/>
    </row>
    <row r="262" spans="1:6" s="22" customFormat="1" ht="16.5" customHeight="1" hidden="1">
      <c r="A262" s="17"/>
      <c r="B262" s="18"/>
      <c r="C262" s="19" t="s">
        <v>551</v>
      </c>
      <c r="D262" s="38" t="s">
        <v>552</v>
      </c>
      <c r="E262" s="21"/>
      <c r="F262" s="21"/>
    </row>
    <row r="263" spans="1:6" s="22" customFormat="1" ht="16.5" customHeight="1" hidden="1">
      <c r="A263" s="17"/>
      <c r="B263" s="23"/>
      <c r="C263" s="24" t="s">
        <v>465</v>
      </c>
      <c r="D263" s="25" t="s">
        <v>466</v>
      </c>
      <c r="E263" s="26"/>
      <c r="F263" s="26"/>
    </row>
    <row r="264" spans="1:6" s="22" customFormat="1" ht="16.5" customHeight="1" hidden="1">
      <c r="A264" s="17"/>
      <c r="B264" s="23"/>
      <c r="C264" s="24" t="s">
        <v>467</v>
      </c>
      <c r="D264" s="25" t="s">
        <v>468</v>
      </c>
      <c r="E264" s="26"/>
      <c r="F264" s="26"/>
    </row>
    <row r="265" spans="1:6" s="22" customFormat="1" ht="16.5" customHeight="1" hidden="1">
      <c r="A265" s="17"/>
      <c r="B265" s="23"/>
      <c r="C265" s="24" t="s">
        <v>469</v>
      </c>
      <c r="D265" s="25" t="s">
        <v>470</v>
      </c>
      <c r="E265" s="26"/>
      <c r="F265" s="26"/>
    </row>
    <row r="266" spans="1:6" s="22" customFormat="1" ht="16.5" customHeight="1" hidden="1">
      <c r="A266" s="17"/>
      <c r="B266" s="23"/>
      <c r="C266" s="24" t="s">
        <v>471</v>
      </c>
      <c r="D266" s="25" t="s">
        <v>472</v>
      </c>
      <c r="E266" s="26"/>
      <c r="F266" s="26"/>
    </row>
    <row r="267" spans="1:7" s="22" customFormat="1" ht="16.5" customHeight="1" hidden="1">
      <c r="A267" s="17"/>
      <c r="B267" s="23"/>
      <c r="C267" s="24" t="s">
        <v>473</v>
      </c>
      <c r="D267" s="25" t="s">
        <v>474</v>
      </c>
      <c r="E267" s="26"/>
      <c r="F267" s="26"/>
      <c r="G267" s="92"/>
    </row>
    <row r="268" spans="1:6" s="22" customFormat="1" ht="16.5" customHeight="1" hidden="1">
      <c r="A268" s="17"/>
      <c r="B268" s="23"/>
      <c r="C268" s="24" t="s">
        <v>475</v>
      </c>
      <c r="D268" s="25" t="s">
        <v>476</v>
      </c>
      <c r="E268" s="26"/>
      <c r="F268" s="26"/>
    </row>
    <row r="269" spans="1:6" s="22" customFormat="1" ht="20.25" customHeight="1" hidden="1">
      <c r="A269" s="17"/>
      <c r="B269" s="23"/>
      <c r="C269" s="24" t="s">
        <v>597</v>
      </c>
      <c r="D269" s="33" t="s">
        <v>598</v>
      </c>
      <c r="E269" s="26"/>
      <c r="F269" s="26"/>
    </row>
    <row r="270" spans="1:6" s="22" customFormat="1" ht="16.5" customHeight="1" hidden="1">
      <c r="A270" s="17"/>
      <c r="B270" s="23"/>
      <c r="C270" s="24" t="s">
        <v>513</v>
      </c>
      <c r="D270" s="25" t="s">
        <v>514</v>
      </c>
      <c r="E270" s="26"/>
      <c r="F270" s="26"/>
    </row>
    <row r="271" spans="1:6" s="22" customFormat="1" ht="16.5" customHeight="1" hidden="1">
      <c r="A271" s="17"/>
      <c r="B271" s="23"/>
      <c r="C271" s="24" t="s">
        <v>522</v>
      </c>
      <c r="D271" s="25" t="s">
        <v>523</v>
      </c>
      <c r="E271" s="26"/>
      <c r="F271" s="26"/>
    </row>
    <row r="272" spans="1:6" s="22" customFormat="1" ht="16.5" customHeight="1" hidden="1">
      <c r="A272" s="17"/>
      <c r="B272" s="23"/>
      <c r="C272" s="24" t="s">
        <v>555</v>
      </c>
      <c r="D272" s="25" t="s">
        <v>556</v>
      </c>
      <c r="E272" s="26"/>
      <c r="F272" s="26"/>
    </row>
    <row r="273" spans="1:6" s="22" customFormat="1" ht="16.5" customHeight="1" hidden="1">
      <c r="A273" s="17"/>
      <c r="B273" s="23"/>
      <c r="C273" s="24" t="s">
        <v>477</v>
      </c>
      <c r="D273" s="25" t="s">
        <v>478</v>
      </c>
      <c r="E273" s="26"/>
      <c r="F273" s="26"/>
    </row>
    <row r="274" spans="1:6" s="22" customFormat="1" ht="16.5" customHeight="1" hidden="1">
      <c r="A274" s="17"/>
      <c r="B274" s="23"/>
      <c r="C274" s="24" t="s">
        <v>557</v>
      </c>
      <c r="D274" s="25" t="s">
        <v>558</v>
      </c>
      <c r="E274" s="26"/>
      <c r="F274" s="26"/>
    </row>
    <row r="275" spans="1:6" s="22" customFormat="1" ht="25.5" hidden="1">
      <c r="A275" s="17"/>
      <c r="B275" s="23"/>
      <c r="C275" s="24" t="s">
        <v>561</v>
      </c>
      <c r="D275" s="33" t="s">
        <v>562</v>
      </c>
      <c r="E275" s="26"/>
      <c r="F275" s="26"/>
    </row>
    <row r="276" spans="1:6" s="22" customFormat="1" ht="16.5" customHeight="1" hidden="1">
      <c r="A276" s="17"/>
      <c r="B276" s="23"/>
      <c r="C276" s="24" t="s">
        <v>548</v>
      </c>
      <c r="D276" s="25" t="s">
        <v>549</v>
      </c>
      <c r="E276" s="26"/>
      <c r="F276" s="26"/>
    </row>
    <row r="277" spans="1:6" s="22" customFormat="1" ht="16.5" customHeight="1" hidden="1">
      <c r="A277" s="17"/>
      <c r="B277" s="23"/>
      <c r="C277" s="24" t="s">
        <v>517</v>
      </c>
      <c r="D277" s="25" t="s">
        <v>518</v>
      </c>
      <c r="E277" s="26"/>
      <c r="F277" s="26"/>
    </row>
    <row r="278" spans="1:6" s="22" customFormat="1" ht="16.5" customHeight="1" hidden="1">
      <c r="A278" s="17"/>
      <c r="B278" s="23"/>
      <c r="C278" s="24" t="s">
        <v>479</v>
      </c>
      <c r="D278" s="25" t="s">
        <v>480</v>
      </c>
      <c r="E278" s="26"/>
      <c r="F278" s="26"/>
    </row>
    <row r="279" spans="1:6" s="22" customFormat="1" ht="25.5" hidden="1">
      <c r="A279" s="17"/>
      <c r="B279" s="23"/>
      <c r="C279" s="24" t="s">
        <v>563</v>
      </c>
      <c r="D279" s="33" t="s">
        <v>564</v>
      </c>
      <c r="E279" s="26"/>
      <c r="F279" s="26"/>
    </row>
    <row r="280" spans="1:6" s="22" customFormat="1" ht="25.5" hidden="1">
      <c r="A280" s="17"/>
      <c r="B280" s="23"/>
      <c r="C280" s="24" t="s">
        <v>565</v>
      </c>
      <c r="D280" s="33" t="s">
        <v>566</v>
      </c>
      <c r="E280" s="26"/>
      <c r="F280" s="26"/>
    </row>
    <row r="281" spans="1:6" s="22" customFormat="1" ht="16.5" customHeight="1" hidden="1">
      <c r="A281" s="27"/>
      <c r="B281" s="23"/>
      <c r="C281" s="28" t="s">
        <v>488</v>
      </c>
      <c r="D281" s="25" t="s">
        <v>489</v>
      </c>
      <c r="E281" s="26"/>
      <c r="F281" s="26"/>
    </row>
    <row r="282" spans="1:6" s="16" customFormat="1" ht="14.25" hidden="1">
      <c r="A282" s="56"/>
      <c r="B282" s="30">
        <v>80103</v>
      </c>
      <c r="C282" s="29"/>
      <c r="D282" s="81" t="s">
        <v>599</v>
      </c>
      <c r="E282" s="31">
        <f>SUM(E283:E299)-E288</f>
        <v>0</v>
      </c>
      <c r="F282" s="31">
        <f>SUM(F283:F299)-F288</f>
        <v>0</v>
      </c>
    </row>
    <row r="283" spans="1:6" s="22" customFormat="1" ht="16.5" customHeight="1" hidden="1">
      <c r="A283" s="17"/>
      <c r="B283" s="18"/>
      <c r="C283" s="19" t="s">
        <v>551</v>
      </c>
      <c r="D283" s="20" t="s">
        <v>552</v>
      </c>
      <c r="E283" s="21"/>
      <c r="F283" s="21"/>
    </row>
    <row r="284" spans="1:6" s="22" customFormat="1" ht="16.5" customHeight="1" hidden="1">
      <c r="A284" s="17"/>
      <c r="B284" s="23"/>
      <c r="C284" s="24" t="s">
        <v>465</v>
      </c>
      <c r="D284" s="25" t="s">
        <v>466</v>
      </c>
      <c r="E284" s="26"/>
      <c r="F284" s="26"/>
    </row>
    <row r="285" spans="1:6" s="22" customFormat="1" ht="16.5" customHeight="1" hidden="1">
      <c r="A285" s="17"/>
      <c r="B285" s="23"/>
      <c r="C285" s="24" t="s">
        <v>467</v>
      </c>
      <c r="D285" s="25" t="s">
        <v>468</v>
      </c>
      <c r="E285" s="26"/>
      <c r="F285" s="26"/>
    </row>
    <row r="286" spans="1:6" s="22" customFormat="1" ht="15.75" customHeight="1" hidden="1">
      <c r="A286" s="39"/>
      <c r="B286" s="541"/>
      <c r="C286" s="66" t="s">
        <v>469</v>
      </c>
      <c r="D286" s="67" t="s">
        <v>470</v>
      </c>
      <c r="E286" s="68"/>
      <c r="F286" s="68"/>
    </row>
    <row r="287" spans="1:6" s="22" customFormat="1" ht="14.25" customHeight="1" hidden="1">
      <c r="A287" s="44"/>
      <c r="B287" s="45"/>
      <c r="C287" s="46"/>
      <c r="D287" s="47"/>
      <c r="E287" s="48"/>
      <c r="F287" s="48"/>
    </row>
    <row r="288" spans="1:6" s="6" customFormat="1" ht="7.5" customHeight="1" hidden="1">
      <c r="A288" s="49">
        <v>1</v>
      </c>
      <c r="B288" s="49">
        <v>2</v>
      </c>
      <c r="C288" s="49">
        <v>3</v>
      </c>
      <c r="D288" s="49">
        <v>4</v>
      </c>
      <c r="E288" s="49">
        <v>5</v>
      </c>
      <c r="F288" s="49">
        <v>6</v>
      </c>
    </row>
    <row r="289" spans="1:7" s="22" customFormat="1" ht="16.5" customHeight="1" hidden="1">
      <c r="A289" s="17"/>
      <c r="B289" s="23"/>
      <c r="C289" s="24" t="s">
        <v>471</v>
      </c>
      <c r="D289" s="25" t="s">
        <v>472</v>
      </c>
      <c r="E289" s="26"/>
      <c r="F289" s="26"/>
      <c r="G289" s="92"/>
    </row>
    <row r="290" spans="1:6" s="22" customFormat="1" ht="16.5" customHeight="1" hidden="1">
      <c r="A290" s="17"/>
      <c r="B290" s="23"/>
      <c r="C290" s="24" t="s">
        <v>475</v>
      </c>
      <c r="D290" s="25" t="s">
        <v>476</v>
      </c>
      <c r="E290" s="26"/>
      <c r="F290" s="26"/>
    </row>
    <row r="291" spans="1:6" s="22" customFormat="1" ht="16.5" customHeight="1" hidden="1">
      <c r="A291" s="17"/>
      <c r="B291" s="23"/>
      <c r="C291" s="24" t="s">
        <v>597</v>
      </c>
      <c r="D291" s="25" t="s">
        <v>598</v>
      </c>
      <c r="E291" s="26"/>
      <c r="F291" s="26"/>
    </row>
    <row r="292" spans="1:6" s="22" customFormat="1" ht="16.5" customHeight="1" hidden="1">
      <c r="A292" s="17"/>
      <c r="B292" s="23"/>
      <c r="C292" s="24" t="s">
        <v>513</v>
      </c>
      <c r="D292" s="25" t="s">
        <v>514</v>
      </c>
      <c r="E292" s="26"/>
      <c r="F292" s="26"/>
    </row>
    <row r="293" spans="1:6" s="22" customFormat="1" ht="16.5" customHeight="1" hidden="1">
      <c r="A293" s="17"/>
      <c r="B293" s="23"/>
      <c r="C293" s="24" t="s">
        <v>555</v>
      </c>
      <c r="D293" s="25" t="s">
        <v>556</v>
      </c>
      <c r="E293" s="26"/>
      <c r="F293" s="26"/>
    </row>
    <row r="294" spans="1:6" s="22" customFormat="1" ht="19.5" customHeight="1" hidden="1">
      <c r="A294" s="17"/>
      <c r="B294" s="23"/>
      <c r="C294" s="24" t="s">
        <v>477</v>
      </c>
      <c r="D294" s="25" t="s">
        <v>478</v>
      </c>
      <c r="E294" s="26"/>
      <c r="F294" s="26"/>
    </row>
    <row r="295" spans="1:6" s="22" customFormat="1" ht="25.5" hidden="1">
      <c r="A295" s="17"/>
      <c r="B295" s="23"/>
      <c r="C295" s="24" t="s">
        <v>561</v>
      </c>
      <c r="D295" s="33" t="s">
        <v>562</v>
      </c>
      <c r="E295" s="26"/>
      <c r="F295" s="26"/>
    </row>
    <row r="296" spans="1:6" s="22" customFormat="1" ht="16.5" customHeight="1" hidden="1">
      <c r="A296" s="17"/>
      <c r="B296" s="23"/>
      <c r="C296" s="24" t="s">
        <v>548</v>
      </c>
      <c r="D296" s="25" t="s">
        <v>549</v>
      </c>
      <c r="E296" s="26"/>
      <c r="F296" s="26"/>
    </row>
    <row r="297" spans="1:6" s="22" customFormat="1" ht="16.5" customHeight="1" hidden="1">
      <c r="A297" s="17"/>
      <c r="B297" s="23"/>
      <c r="C297" s="24" t="s">
        <v>517</v>
      </c>
      <c r="D297" s="25" t="s">
        <v>518</v>
      </c>
      <c r="E297" s="26"/>
      <c r="F297" s="26"/>
    </row>
    <row r="298" spans="1:6" s="22" customFormat="1" ht="16.5" customHeight="1" hidden="1">
      <c r="A298" s="17"/>
      <c r="B298" s="23"/>
      <c r="C298" s="24" t="s">
        <v>479</v>
      </c>
      <c r="D298" s="25" t="s">
        <v>480</v>
      </c>
      <c r="E298" s="26"/>
      <c r="F298" s="26"/>
    </row>
    <row r="299" spans="1:6" s="22" customFormat="1" ht="25.5" hidden="1">
      <c r="A299" s="27"/>
      <c r="B299" s="23"/>
      <c r="C299" s="28" t="s">
        <v>563</v>
      </c>
      <c r="D299" s="33" t="s">
        <v>564</v>
      </c>
      <c r="E299" s="26"/>
      <c r="F299" s="26"/>
    </row>
    <row r="300" spans="1:6" s="16" customFormat="1" ht="19.5" customHeight="1" hidden="1">
      <c r="A300" s="56"/>
      <c r="B300" s="30">
        <v>80104</v>
      </c>
      <c r="C300" s="29"/>
      <c r="D300" s="81" t="s">
        <v>600</v>
      </c>
      <c r="E300" s="31"/>
      <c r="F300" s="31">
        <f>F301</f>
        <v>0</v>
      </c>
    </row>
    <row r="301" spans="1:6" s="22" customFormat="1" ht="17.25" customHeight="1" hidden="1">
      <c r="A301" s="27"/>
      <c r="B301" s="18"/>
      <c r="C301" s="37" t="s">
        <v>477</v>
      </c>
      <c r="D301" s="20" t="s">
        <v>478</v>
      </c>
      <c r="E301" s="21"/>
      <c r="F301" s="21"/>
    </row>
    <row r="302" spans="1:6" s="16" customFormat="1" ht="19.5" customHeight="1" hidden="1">
      <c r="A302" s="56"/>
      <c r="B302" s="30">
        <v>80110</v>
      </c>
      <c r="C302" s="29"/>
      <c r="D302" s="30" t="s">
        <v>601</v>
      </c>
      <c r="E302" s="31"/>
      <c r="F302" s="31">
        <f>SUM(F303:F320)</f>
        <v>0</v>
      </c>
    </row>
    <row r="303" spans="1:6" s="22" customFormat="1" ht="16.5" customHeight="1" hidden="1">
      <c r="A303" s="17"/>
      <c r="B303" s="18"/>
      <c r="C303" s="19" t="s">
        <v>551</v>
      </c>
      <c r="D303" s="38" t="s">
        <v>552</v>
      </c>
      <c r="E303" s="21"/>
      <c r="F303" s="21"/>
    </row>
    <row r="304" spans="1:6" s="22" customFormat="1" ht="16.5" customHeight="1" hidden="1">
      <c r="A304" s="17"/>
      <c r="B304" s="23"/>
      <c r="C304" s="24" t="s">
        <v>465</v>
      </c>
      <c r="D304" s="25" t="s">
        <v>466</v>
      </c>
      <c r="E304" s="26"/>
      <c r="F304" s="26"/>
    </row>
    <row r="305" spans="1:6" s="22" customFormat="1" ht="16.5" customHeight="1" hidden="1">
      <c r="A305" s="17"/>
      <c r="B305" s="23"/>
      <c r="C305" s="24" t="s">
        <v>467</v>
      </c>
      <c r="D305" s="25" t="s">
        <v>468</v>
      </c>
      <c r="E305" s="26"/>
      <c r="F305" s="26"/>
    </row>
    <row r="306" spans="1:6" s="22" customFormat="1" ht="16.5" customHeight="1" hidden="1">
      <c r="A306" s="17"/>
      <c r="B306" s="23"/>
      <c r="C306" s="24" t="s">
        <v>469</v>
      </c>
      <c r="D306" s="25" t="s">
        <v>470</v>
      </c>
      <c r="E306" s="26"/>
      <c r="F306" s="26"/>
    </row>
    <row r="307" spans="1:7" s="22" customFormat="1" ht="16.5" customHeight="1" hidden="1">
      <c r="A307" s="17"/>
      <c r="B307" s="23"/>
      <c r="C307" s="24" t="s">
        <v>471</v>
      </c>
      <c r="D307" s="25" t="s">
        <v>472</v>
      </c>
      <c r="E307" s="26"/>
      <c r="F307" s="26"/>
      <c r="G307" s="92"/>
    </row>
    <row r="308" spans="1:6" s="22" customFormat="1" ht="16.5" customHeight="1" hidden="1">
      <c r="A308" s="17"/>
      <c r="B308" s="23"/>
      <c r="C308" s="24" t="s">
        <v>475</v>
      </c>
      <c r="D308" s="25" t="s">
        <v>476</v>
      </c>
      <c r="E308" s="26"/>
      <c r="F308" s="26"/>
    </row>
    <row r="309" spans="1:6" s="22" customFormat="1" ht="12.75" hidden="1">
      <c r="A309" s="17"/>
      <c r="B309" s="23"/>
      <c r="C309" s="24" t="s">
        <v>597</v>
      </c>
      <c r="D309" s="33" t="s">
        <v>598</v>
      </c>
      <c r="E309" s="26"/>
      <c r="F309" s="26"/>
    </row>
    <row r="310" spans="1:6" s="22" customFormat="1" ht="16.5" customHeight="1" hidden="1">
      <c r="A310" s="17"/>
      <c r="B310" s="23"/>
      <c r="C310" s="24" t="s">
        <v>513</v>
      </c>
      <c r="D310" s="25" t="s">
        <v>514</v>
      </c>
      <c r="E310" s="26"/>
      <c r="F310" s="26"/>
    </row>
    <row r="311" spans="1:6" s="22" customFormat="1" ht="16.5" customHeight="1" hidden="1">
      <c r="A311" s="17"/>
      <c r="B311" s="23"/>
      <c r="C311" s="24" t="s">
        <v>555</v>
      </c>
      <c r="D311" s="25" t="s">
        <v>556</v>
      </c>
      <c r="E311" s="26"/>
      <c r="F311" s="26"/>
    </row>
    <row r="312" spans="1:6" s="22" customFormat="1" ht="16.5" customHeight="1" hidden="1">
      <c r="A312" s="17"/>
      <c r="B312" s="23"/>
      <c r="C312" s="24" t="s">
        <v>477</v>
      </c>
      <c r="D312" s="25" t="s">
        <v>478</v>
      </c>
      <c r="E312" s="26"/>
      <c r="F312" s="26"/>
    </row>
    <row r="313" spans="1:6" s="22" customFormat="1" ht="16.5" customHeight="1" hidden="1">
      <c r="A313" s="17"/>
      <c r="B313" s="23"/>
      <c r="C313" s="24" t="s">
        <v>557</v>
      </c>
      <c r="D313" s="25" t="s">
        <v>558</v>
      </c>
      <c r="E313" s="26"/>
      <c r="F313" s="26"/>
    </row>
    <row r="314" spans="1:6" s="22" customFormat="1" ht="25.5" hidden="1">
      <c r="A314" s="17"/>
      <c r="B314" s="23"/>
      <c r="C314" s="24" t="s">
        <v>561</v>
      </c>
      <c r="D314" s="33" t="s">
        <v>562</v>
      </c>
      <c r="E314" s="26"/>
      <c r="F314" s="26"/>
    </row>
    <row r="315" spans="1:6" s="22" customFormat="1" ht="16.5" customHeight="1" hidden="1">
      <c r="A315" s="17"/>
      <c r="B315" s="23"/>
      <c r="C315" s="24" t="s">
        <v>548</v>
      </c>
      <c r="D315" s="25" t="s">
        <v>549</v>
      </c>
      <c r="E315" s="26"/>
      <c r="F315" s="26"/>
    </row>
    <row r="316" spans="1:6" s="22" customFormat="1" ht="16.5" customHeight="1" hidden="1">
      <c r="A316" s="17"/>
      <c r="B316" s="23"/>
      <c r="C316" s="24" t="s">
        <v>517</v>
      </c>
      <c r="D316" s="25" t="s">
        <v>518</v>
      </c>
      <c r="E316" s="26"/>
      <c r="F316" s="26"/>
    </row>
    <row r="317" spans="1:6" s="22" customFormat="1" ht="16.5" customHeight="1" hidden="1">
      <c r="A317" s="17"/>
      <c r="B317" s="23"/>
      <c r="C317" s="24" t="s">
        <v>479</v>
      </c>
      <c r="D317" s="25" t="s">
        <v>480</v>
      </c>
      <c r="E317" s="26"/>
      <c r="F317" s="26"/>
    </row>
    <row r="318" spans="1:6" s="22" customFormat="1" ht="25.5" hidden="1">
      <c r="A318" s="17"/>
      <c r="B318" s="23"/>
      <c r="C318" s="24" t="s">
        <v>563</v>
      </c>
      <c r="D318" s="33" t="s">
        <v>564</v>
      </c>
      <c r="E318" s="26"/>
      <c r="F318" s="26"/>
    </row>
    <row r="319" spans="1:6" s="22" customFormat="1" ht="25.5" hidden="1">
      <c r="A319" s="17"/>
      <c r="B319" s="23"/>
      <c r="C319" s="24" t="s">
        <v>565</v>
      </c>
      <c r="D319" s="33" t="s">
        <v>566</v>
      </c>
      <c r="E319" s="26"/>
      <c r="F319" s="26"/>
    </row>
    <row r="320" spans="1:6" s="22" customFormat="1" ht="16.5" customHeight="1" hidden="1">
      <c r="A320" s="17"/>
      <c r="B320" s="23"/>
      <c r="C320" s="28" t="s">
        <v>488</v>
      </c>
      <c r="D320" s="25" t="s">
        <v>489</v>
      </c>
      <c r="E320" s="26"/>
      <c r="F320" s="26"/>
    </row>
    <row r="321" spans="1:6" s="16" customFormat="1" ht="19.5" customHeight="1" hidden="1">
      <c r="A321" s="17"/>
      <c r="B321" s="30">
        <v>80113</v>
      </c>
      <c r="C321" s="29"/>
      <c r="D321" s="30" t="s">
        <v>602</v>
      </c>
      <c r="E321" s="31">
        <f>SUM(E322:E334)-E332</f>
        <v>0</v>
      </c>
      <c r="F321" s="31">
        <f>SUM(F322:F334)-F332</f>
        <v>0</v>
      </c>
    </row>
    <row r="322" spans="1:6" s="22" customFormat="1" ht="16.5" customHeight="1" hidden="1">
      <c r="A322" s="17"/>
      <c r="B322" s="18"/>
      <c r="C322" s="19" t="s">
        <v>465</v>
      </c>
      <c r="D322" s="20" t="s">
        <v>466</v>
      </c>
      <c r="E322" s="21"/>
      <c r="F322" s="21"/>
    </row>
    <row r="323" spans="1:6" s="22" customFormat="1" ht="16.5" customHeight="1" hidden="1">
      <c r="A323" s="17"/>
      <c r="B323" s="23"/>
      <c r="C323" s="24" t="s">
        <v>467</v>
      </c>
      <c r="D323" s="25" t="s">
        <v>468</v>
      </c>
      <c r="E323" s="26"/>
      <c r="F323" s="26"/>
    </row>
    <row r="324" spans="1:6" s="22" customFormat="1" ht="16.5" customHeight="1" hidden="1">
      <c r="A324" s="17"/>
      <c r="B324" s="23"/>
      <c r="C324" s="24" t="s">
        <v>469</v>
      </c>
      <c r="D324" s="25" t="s">
        <v>470</v>
      </c>
      <c r="E324" s="26"/>
      <c r="F324" s="26"/>
    </row>
    <row r="325" spans="1:7" s="22" customFormat="1" ht="16.5" customHeight="1" hidden="1">
      <c r="A325" s="17"/>
      <c r="B325" s="23"/>
      <c r="C325" s="24" t="s">
        <v>471</v>
      </c>
      <c r="D325" s="25" t="s">
        <v>472</v>
      </c>
      <c r="E325" s="26"/>
      <c r="F325" s="26"/>
      <c r="G325" s="92"/>
    </row>
    <row r="326" spans="1:7" s="22" customFormat="1" ht="16.5" customHeight="1" hidden="1">
      <c r="A326" s="17"/>
      <c r="B326" s="23"/>
      <c r="C326" s="24" t="s">
        <v>473</v>
      </c>
      <c r="D326" s="25" t="s">
        <v>603</v>
      </c>
      <c r="E326" s="26"/>
      <c r="F326" s="26"/>
      <c r="G326" s="92"/>
    </row>
    <row r="327" spans="1:6" s="22" customFormat="1" ht="16.5" customHeight="1" hidden="1">
      <c r="A327" s="17"/>
      <c r="B327" s="23"/>
      <c r="C327" s="24" t="s">
        <v>475</v>
      </c>
      <c r="D327" s="25" t="s">
        <v>476</v>
      </c>
      <c r="E327" s="26"/>
      <c r="F327" s="26"/>
    </row>
    <row r="328" spans="1:6" s="22" customFormat="1" ht="16.5" customHeight="1" hidden="1">
      <c r="A328" s="17"/>
      <c r="B328" s="23"/>
      <c r="C328" s="24" t="s">
        <v>522</v>
      </c>
      <c r="D328" s="25" t="s">
        <v>523</v>
      </c>
      <c r="E328" s="26"/>
      <c r="F328" s="26"/>
    </row>
    <row r="329" spans="1:6" s="22" customFormat="1" ht="16.5" customHeight="1" hidden="1">
      <c r="A329" s="17"/>
      <c r="B329" s="23"/>
      <c r="C329" s="24" t="s">
        <v>477</v>
      </c>
      <c r="D329" s="25" t="s">
        <v>478</v>
      </c>
      <c r="E329" s="26"/>
      <c r="F329" s="26"/>
    </row>
    <row r="330" spans="1:6" s="22" customFormat="1" ht="16.5" customHeight="1" hidden="1">
      <c r="A330" s="39"/>
      <c r="B330" s="541"/>
      <c r="C330" s="66" t="s">
        <v>548</v>
      </c>
      <c r="D330" s="67" t="s">
        <v>549</v>
      </c>
      <c r="E330" s="68"/>
      <c r="F330" s="68"/>
    </row>
    <row r="331" spans="1:6" s="22" customFormat="1" ht="8.25" customHeight="1" hidden="1">
      <c r="A331" s="44"/>
      <c r="B331" s="45"/>
      <c r="C331" s="46"/>
      <c r="D331" s="47"/>
      <c r="E331" s="48"/>
      <c r="F331" s="48"/>
    </row>
    <row r="332" spans="1:6" s="6" customFormat="1" ht="7.5" customHeight="1" hidden="1">
      <c r="A332" s="49">
        <v>1</v>
      </c>
      <c r="B332" s="49">
        <v>2</v>
      </c>
      <c r="C332" s="49">
        <v>3</v>
      </c>
      <c r="D332" s="49">
        <v>4</v>
      </c>
      <c r="E332" s="49">
        <v>5</v>
      </c>
      <c r="F332" s="49">
        <v>6</v>
      </c>
    </row>
    <row r="333" spans="1:6" s="22" customFormat="1" ht="16.5" customHeight="1" hidden="1">
      <c r="A333" s="17"/>
      <c r="B333" s="23"/>
      <c r="C333" s="24" t="s">
        <v>517</v>
      </c>
      <c r="D333" s="25" t="s">
        <v>518</v>
      </c>
      <c r="E333" s="26"/>
      <c r="F333" s="26"/>
    </row>
    <row r="334" spans="1:6" s="22" customFormat="1" ht="16.5" customHeight="1" hidden="1">
      <c r="A334" s="17"/>
      <c r="B334" s="23"/>
      <c r="C334" s="28" t="s">
        <v>479</v>
      </c>
      <c r="D334" s="25" t="s">
        <v>480</v>
      </c>
      <c r="E334" s="26"/>
      <c r="F334" s="26"/>
    </row>
    <row r="335" spans="1:6" s="16" customFormat="1" ht="19.5" customHeight="1" hidden="1">
      <c r="A335" s="17"/>
      <c r="B335" s="30">
        <v>80146</v>
      </c>
      <c r="C335" s="29"/>
      <c r="D335" s="30" t="s">
        <v>604</v>
      </c>
      <c r="E335" s="31">
        <f>E336</f>
        <v>0</v>
      </c>
      <c r="F335" s="31">
        <f>F336</f>
        <v>0</v>
      </c>
    </row>
    <row r="336" spans="1:6" s="22" customFormat="1" ht="19.5" customHeight="1" hidden="1">
      <c r="A336" s="17"/>
      <c r="B336" s="18"/>
      <c r="C336" s="37" t="s">
        <v>477</v>
      </c>
      <c r="D336" s="20" t="s">
        <v>478</v>
      </c>
      <c r="E336" s="21"/>
      <c r="F336" s="21"/>
    </row>
    <row r="337" spans="1:6" s="16" customFormat="1" ht="19.5" customHeight="1">
      <c r="A337" s="133"/>
      <c r="B337" s="30">
        <v>80195</v>
      </c>
      <c r="C337" s="919" t="s">
        <v>500</v>
      </c>
      <c r="D337" s="920"/>
      <c r="E337" s="31">
        <f>E338</f>
        <v>92</v>
      </c>
      <c r="F337" s="31">
        <f>F338</f>
        <v>0</v>
      </c>
    </row>
    <row r="338" spans="1:6" s="22" customFormat="1" ht="25.5">
      <c r="A338" s="133"/>
      <c r="B338" s="128"/>
      <c r="C338" s="90" t="s">
        <v>621</v>
      </c>
      <c r="D338" s="179" t="s">
        <v>622</v>
      </c>
      <c r="E338" s="91">
        <v>92</v>
      </c>
      <c r="F338" s="91"/>
    </row>
    <row r="339" spans="1:6" s="16" customFormat="1" ht="27.75" customHeight="1" thickBot="1">
      <c r="A339" s="126"/>
      <c r="B339" s="149"/>
      <c r="C339" s="932" t="s">
        <v>268</v>
      </c>
      <c r="D339" s="932"/>
      <c r="E339" s="932"/>
      <c r="F339" s="933"/>
    </row>
    <row r="340" spans="1:6" s="11" customFormat="1" ht="19.5" customHeight="1" hidden="1" thickBot="1">
      <c r="A340" s="232">
        <v>851</v>
      </c>
      <c r="B340" s="9"/>
      <c r="C340" s="9"/>
      <c r="D340" s="9" t="s">
        <v>605</v>
      </c>
      <c r="E340" s="10">
        <f>E341</f>
        <v>0</v>
      </c>
      <c r="F340" s="10">
        <f>F341+F347+F349</f>
        <v>0</v>
      </c>
    </row>
    <row r="341" spans="1:6" s="16" customFormat="1" ht="19.5" customHeight="1" hidden="1">
      <c r="A341" s="56"/>
      <c r="B341" s="14">
        <v>85121</v>
      </c>
      <c r="C341" s="13"/>
      <c r="D341" s="14" t="s">
        <v>606</v>
      </c>
      <c r="E341" s="15">
        <f>SUM(E342:E343)</f>
        <v>0</v>
      </c>
      <c r="F341" s="15">
        <f>SUM(F344:F346)</f>
        <v>0</v>
      </c>
    </row>
    <row r="342" spans="1:6" s="16" customFormat="1" ht="38.25" hidden="1">
      <c r="A342" s="64"/>
      <c r="B342" s="93"/>
      <c r="C342" s="19" t="s">
        <v>607</v>
      </c>
      <c r="D342" s="38" t="s">
        <v>521</v>
      </c>
      <c r="E342" s="36"/>
      <c r="F342" s="21"/>
    </row>
    <row r="343" spans="1:6" s="22" customFormat="1" ht="38.25" hidden="1">
      <c r="A343" s="17"/>
      <c r="B343" s="32"/>
      <c r="C343" s="32">
        <v>6298</v>
      </c>
      <c r="D343" s="33" t="s">
        <v>487</v>
      </c>
      <c r="E343" s="34"/>
      <c r="F343" s="26"/>
    </row>
    <row r="344" spans="1:6" s="22" customFormat="1" ht="38.25" hidden="1">
      <c r="A344" s="17"/>
      <c r="B344" s="23"/>
      <c r="C344" s="24" t="s">
        <v>608</v>
      </c>
      <c r="D344" s="33" t="s">
        <v>609</v>
      </c>
      <c r="E344" s="26"/>
      <c r="F344" s="26"/>
    </row>
    <row r="345" spans="1:6" s="22" customFormat="1" ht="16.5" customHeight="1" hidden="1">
      <c r="A345" s="17"/>
      <c r="B345" s="23"/>
      <c r="C345" s="24" t="s">
        <v>490</v>
      </c>
      <c r="D345" s="33" t="s">
        <v>489</v>
      </c>
      <c r="E345" s="26"/>
      <c r="F345" s="26"/>
    </row>
    <row r="346" spans="1:6" s="22" customFormat="1" ht="16.5" customHeight="1" hidden="1">
      <c r="A346" s="27"/>
      <c r="B346" s="23"/>
      <c r="C346" s="28" t="s">
        <v>569</v>
      </c>
      <c r="D346" s="33" t="s">
        <v>489</v>
      </c>
      <c r="E346" s="26"/>
      <c r="F346" s="26"/>
    </row>
    <row r="347" spans="1:6" s="16" customFormat="1" ht="19.5" customHeight="1" hidden="1">
      <c r="A347" s="56"/>
      <c r="B347" s="30">
        <v>85153</v>
      </c>
      <c r="C347" s="29"/>
      <c r="D347" s="30" t="s">
        <v>610</v>
      </c>
      <c r="E347" s="31">
        <f>E348</f>
        <v>0</v>
      </c>
      <c r="F347" s="31">
        <f>F348</f>
        <v>0</v>
      </c>
    </row>
    <row r="348" spans="1:6" s="16" customFormat="1" ht="20.25" customHeight="1" hidden="1">
      <c r="A348" s="542"/>
      <c r="B348" s="93"/>
      <c r="C348" s="37" t="s">
        <v>477</v>
      </c>
      <c r="D348" s="38" t="s">
        <v>478</v>
      </c>
      <c r="E348" s="21"/>
      <c r="F348" s="21"/>
    </row>
    <row r="349" spans="1:6" s="16" customFormat="1" ht="19.5" customHeight="1" hidden="1">
      <c r="A349" s="542"/>
      <c r="B349" s="30">
        <v>85154</v>
      </c>
      <c r="C349" s="29"/>
      <c r="D349" s="30" t="s">
        <v>611</v>
      </c>
      <c r="E349" s="31">
        <f>E356</f>
        <v>0</v>
      </c>
      <c r="F349" s="31">
        <f>SUM(F350:F357)</f>
        <v>0</v>
      </c>
    </row>
    <row r="350" spans="1:6" s="16" customFormat="1" ht="38.25" hidden="1">
      <c r="A350" s="542"/>
      <c r="B350" s="93"/>
      <c r="C350" s="543" t="s">
        <v>612</v>
      </c>
      <c r="D350" s="94" t="s">
        <v>613</v>
      </c>
      <c r="E350" s="95"/>
      <c r="F350" s="96"/>
    </row>
    <row r="351" spans="1:6" s="16" customFormat="1" ht="25.5" hidden="1">
      <c r="A351" s="542"/>
      <c r="B351" s="544"/>
      <c r="C351" s="545" t="s">
        <v>614</v>
      </c>
      <c r="D351" s="97" t="s">
        <v>615</v>
      </c>
      <c r="E351" s="98"/>
      <c r="F351" s="99"/>
    </row>
    <row r="352" spans="1:6" s="16" customFormat="1" ht="17.25" customHeight="1" hidden="1">
      <c r="A352" s="542"/>
      <c r="B352" s="544"/>
      <c r="C352" s="545" t="s">
        <v>473</v>
      </c>
      <c r="D352" s="97" t="s">
        <v>474</v>
      </c>
      <c r="E352" s="98"/>
      <c r="F352" s="99"/>
    </row>
    <row r="353" spans="1:6" s="16" customFormat="1" ht="17.25" customHeight="1" hidden="1">
      <c r="A353" s="542"/>
      <c r="B353" s="544"/>
      <c r="C353" s="545" t="s">
        <v>475</v>
      </c>
      <c r="D353" s="97" t="s">
        <v>476</v>
      </c>
      <c r="E353" s="98"/>
      <c r="F353" s="99"/>
    </row>
    <row r="354" spans="1:6" s="16" customFormat="1" ht="17.25" customHeight="1" hidden="1">
      <c r="A354" s="542"/>
      <c r="B354" s="544"/>
      <c r="C354" s="545" t="s">
        <v>546</v>
      </c>
      <c r="D354" s="97" t="s">
        <v>547</v>
      </c>
      <c r="E354" s="98"/>
      <c r="F354" s="99"/>
    </row>
    <row r="355" spans="1:6" s="16" customFormat="1" ht="17.25" customHeight="1" hidden="1">
      <c r="A355" s="542"/>
      <c r="B355" s="544"/>
      <c r="C355" s="545" t="s">
        <v>513</v>
      </c>
      <c r="D355" s="97" t="s">
        <v>514</v>
      </c>
      <c r="E355" s="98"/>
      <c r="F355" s="99"/>
    </row>
    <row r="356" spans="1:6" s="16" customFormat="1" ht="17.25" customHeight="1" hidden="1">
      <c r="A356" s="542"/>
      <c r="B356" s="546"/>
      <c r="C356" s="24" t="s">
        <v>477</v>
      </c>
      <c r="D356" s="35" t="s">
        <v>478</v>
      </c>
      <c r="E356" s="34"/>
      <c r="F356" s="34"/>
    </row>
    <row r="357" spans="1:6" s="16" customFormat="1" ht="17.25" customHeight="1" hidden="1">
      <c r="A357" s="56"/>
      <c r="B357" s="93"/>
      <c r="C357" s="37" t="s">
        <v>548</v>
      </c>
      <c r="D357" s="38" t="s">
        <v>549</v>
      </c>
      <c r="E357" s="21"/>
      <c r="F357" s="21"/>
    </row>
    <row r="358" spans="1:6" s="16" customFormat="1" ht="40.5" customHeight="1" hidden="1" thickBot="1">
      <c r="A358" s="126"/>
      <c r="B358" s="123"/>
      <c r="C358" s="172"/>
      <c r="D358" s="883" t="s">
        <v>138</v>
      </c>
      <c r="E358" s="883"/>
      <c r="F358" s="940"/>
    </row>
    <row r="359" spans="1:7" s="11" customFormat="1" ht="19.5" customHeight="1" hidden="1" thickBot="1">
      <c r="A359" s="229">
        <v>852</v>
      </c>
      <c r="B359" s="929" t="s">
        <v>616</v>
      </c>
      <c r="C359" s="930"/>
      <c r="D359" s="931"/>
      <c r="E359" s="237">
        <f>E360+E362+E368+E372+E377+E383+E388+E385</f>
        <v>0</v>
      </c>
      <c r="F359" s="10">
        <f>F360+F362+F368+F372+F377+F383+F388+F385</f>
        <v>0</v>
      </c>
      <c r="G359" s="55">
        <f>E359-F359</f>
        <v>0</v>
      </c>
    </row>
    <row r="360" spans="1:7" s="16" customFormat="1" ht="21.75" customHeight="1" hidden="1">
      <c r="A360" s="126"/>
      <c r="B360" s="53">
        <v>85202</v>
      </c>
      <c r="C360" s="913" t="s">
        <v>617</v>
      </c>
      <c r="D360" s="914"/>
      <c r="E360" s="54">
        <f>E361</f>
        <v>0</v>
      </c>
      <c r="F360" s="54">
        <f>F361</f>
        <v>0</v>
      </c>
      <c r="G360" s="100"/>
    </row>
    <row r="361" spans="1:6" s="22" customFormat="1" ht="42.75" customHeight="1" hidden="1">
      <c r="A361" s="133"/>
      <c r="B361" s="146"/>
      <c r="C361" s="90" t="s">
        <v>618</v>
      </c>
      <c r="D361" s="38" t="s">
        <v>619</v>
      </c>
      <c r="E361" s="509"/>
      <c r="F361" s="21"/>
    </row>
    <row r="362" spans="1:6" s="16" customFormat="1" ht="29.25" customHeight="1" hidden="1">
      <c r="A362" s="126"/>
      <c r="B362" s="30">
        <v>85212</v>
      </c>
      <c r="C362" s="921" t="s">
        <v>620</v>
      </c>
      <c r="D362" s="922"/>
      <c r="E362" s="31">
        <f>SUM(E363:E365)</f>
        <v>0</v>
      </c>
      <c r="F362" s="31">
        <f>SUM(F363:F365)</f>
        <v>0</v>
      </c>
    </row>
    <row r="363" spans="1:6" s="22" customFormat="1" ht="42.75" customHeight="1" hidden="1">
      <c r="A363" s="133"/>
      <c r="B363" s="146"/>
      <c r="C363" s="90" t="s">
        <v>539</v>
      </c>
      <c r="D363" s="42" t="s">
        <v>540</v>
      </c>
      <c r="E363" s="528"/>
      <c r="F363" s="43"/>
    </row>
    <row r="364" spans="1:6" s="16" customFormat="1" ht="30.75" customHeight="1" hidden="1">
      <c r="A364" s="126"/>
      <c r="B364" s="123"/>
      <c r="C364" s="209"/>
      <c r="D364" s="927" t="s">
        <v>692</v>
      </c>
      <c r="E364" s="927"/>
      <c r="F364" s="928"/>
    </row>
    <row r="365" spans="1:6" s="22" customFormat="1" ht="38.25" hidden="1">
      <c r="A365" s="133"/>
      <c r="B365" s="146"/>
      <c r="C365" s="90" t="s">
        <v>541</v>
      </c>
      <c r="D365" s="179" t="s">
        <v>542</v>
      </c>
      <c r="E365" s="91">
        <f>E366+E367</f>
        <v>0</v>
      </c>
      <c r="F365" s="91">
        <f>F366+F367</f>
        <v>0</v>
      </c>
    </row>
    <row r="366" spans="1:6" s="16" customFormat="1" ht="18" customHeight="1" hidden="1">
      <c r="A366" s="126"/>
      <c r="B366" s="123"/>
      <c r="C366" s="547"/>
      <c r="D366" s="548" t="s">
        <v>664</v>
      </c>
      <c r="E366" s="549"/>
      <c r="F366" s="502"/>
    </row>
    <row r="367" spans="1:6" s="16" customFormat="1" ht="18" customHeight="1" hidden="1">
      <c r="A367" s="126"/>
      <c r="B367" s="123"/>
      <c r="C367" s="209"/>
      <c r="D367" s="221" t="s">
        <v>139</v>
      </c>
      <c r="E367" s="550"/>
      <c r="F367" s="551"/>
    </row>
    <row r="368" spans="1:6" s="16" customFormat="1" ht="55.5" customHeight="1" hidden="1">
      <c r="A368" s="126"/>
      <c r="B368" s="30">
        <v>85213</v>
      </c>
      <c r="C368" s="921" t="s">
        <v>693</v>
      </c>
      <c r="D368" s="922"/>
      <c r="E368" s="31">
        <f>E369+E370</f>
        <v>0</v>
      </c>
      <c r="F368" s="31">
        <f>F369</f>
        <v>0</v>
      </c>
    </row>
    <row r="369" spans="1:6" s="22" customFormat="1" ht="39.75" customHeight="1" hidden="1">
      <c r="A369" s="133"/>
      <c r="B369" s="146"/>
      <c r="C369" s="90" t="s">
        <v>539</v>
      </c>
      <c r="D369" s="179" t="s">
        <v>540</v>
      </c>
      <c r="E369" s="175"/>
      <c r="F369" s="91"/>
    </row>
    <row r="370" spans="1:6" s="22" customFormat="1" ht="25.5" hidden="1">
      <c r="A370" s="133"/>
      <c r="B370" s="146"/>
      <c r="C370" s="90" t="s">
        <v>621</v>
      </c>
      <c r="D370" s="179" t="s">
        <v>622</v>
      </c>
      <c r="E370" s="91"/>
      <c r="F370" s="91"/>
    </row>
    <row r="371" spans="1:6" s="16" customFormat="1" ht="30.75" customHeight="1" hidden="1">
      <c r="A371" s="126"/>
      <c r="B371" s="123"/>
      <c r="C371" s="209"/>
      <c r="D371" s="927" t="s">
        <v>140</v>
      </c>
      <c r="E371" s="927"/>
      <c r="F371" s="928"/>
    </row>
    <row r="372" spans="1:6" s="16" customFormat="1" ht="27" customHeight="1" hidden="1">
      <c r="A372" s="126"/>
      <c r="B372" s="30">
        <v>85214</v>
      </c>
      <c r="C372" s="921" t="s">
        <v>694</v>
      </c>
      <c r="D372" s="922"/>
      <c r="E372" s="31">
        <f>SUM(E373:E374)</f>
        <v>0</v>
      </c>
      <c r="F372" s="31">
        <f>SUM(F373:F374)</f>
        <v>0</v>
      </c>
    </row>
    <row r="373" spans="1:6" s="22" customFormat="1" ht="41.25" customHeight="1" hidden="1">
      <c r="A373" s="133"/>
      <c r="B373" s="146"/>
      <c r="C373" s="90" t="s">
        <v>539</v>
      </c>
      <c r="D373" s="179" t="s">
        <v>540</v>
      </c>
      <c r="E373" s="91"/>
      <c r="F373" s="91"/>
    </row>
    <row r="374" spans="1:6" s="22" customFormat="1" ht="25.5" hidden="1">
      <c r="A374" s="133"/>
      <c r="B374" s="146"/>
      <c r="C374" s="90" t="s">
        <v>621</v>
      </c>
      <c r="D374" s="179" t="s">
        <v>622</v>
      </c>
      <c r="E374" s="91"/>
      <c r="F374" s="91"/>
    </row>
    <row r="375" spans="1:6" s="16" customFormat="1" ht="14.25" customHeight="1" hidden="1">
      <c r="A375" s="126"/>
      <c r="B375" s="123"/>
      <c r="C375" s="209"/>
      <c r="D375" s="927" t="s">
        <v>220</v>
      </c>
      <c r="E375" s="927"/>
      <c r="F375" s="928"/>
    </row>
    <row r="376" spans="1:6" s="16" customFormat="1" ht="15.75" customHeight="1" hidden="1">
      <c r="A376" s="144"/>
      <c r="B376" s="123"/>
      <c r="C376" s="123"/>
      <c r="D376" s="925" t="s">
        <v>89</v>
      </c>
      <c r="E376" s="925"/>
      <c r="F376" s="926"/>
    </row>
    <row r="377" spans="1:6" s="16" customFormat="1" ht="19.5" customHeight="1" hidden="1">
      <c r="A377" s="126"/>
      <c r="B377" s="30">
        <v>85219</v>
      </c>
      <c r="C377" s="919" t="s">
        <v>623</v>
      </c>
      <c r="D377" s="920"/>
      <c r="E377" s="173">
        <f>E381</f>
        <v>0</v>
      </c>
      <c r="F377" s="31">
        <f>SUM(F379:F380)</f>
        <v>0</v>
      </c>
    </row>
    <row r="378" spans="1:6" s="16" customFormat="1" ht="21" customHeight="1" hidden="1">
      <c r="A378" s="126"/>
      <c r="B378" s="123"/>
      <c r="C378" s="209"/>
      <c r="D378" s="883" t="s">
        <v>144</v>
      </c>
      <c r="E378" s="883"/>
      <c r="F378" s="940"/>
    </row>
    <row r="379" spans="1:6" s="22" customFormat="1" ht="51" hidden="1">
      <c r="A379" s="133"/>
      <c r="B379" s="146"/>
      <c r="C379" s="158" t="s">
        <v>141</v>
      </c>
      <c r="D379" s="156" t="s">
        <v>142</v>
      </c>
      <c r="E379" s="175"/>
      <c r="F379" s="175"/>
    </row>
    <row r="380" spans="1:6" s="22" customFormat="1" ht="51" hidden="1">
      <c r="A380" s="133"/>
      <c r="B380" s="146"/>
      <c r="C380" s="158" t="s">
        <v>143</v>
      </c>
      <c r="D380" s="156" t="s">
        <v>142</v>
      </c>
      <c r="E380" s="175"/>
      <c r="F380" s="175"/>
    </row>
    <row r="381" spans="1:6" s="22" customFormat="1" ht="25.5" hidden="1">
      <c r="A381" s="133"/>
      <c r="B381" s="146"/>
      <c r="C381" s="90" t="s">
        <v>621</v>
      </c>
      <c r="D381" s="179" t="s">
        <v>622</v>
      </c>
      <c r="E381" s="91"/>
      <c r="F381" s="91"/>
    </row>
    <row r="382" spans="1:6" s="16" customFormat="1" ht="15.75" customHeight="1" hidden="1">
      <c r="A382" s="126"/>
      <c r="B382" s="149"/>
      <c r="C382" s="209"/>
      <c r="D382" s="927" t="s">
        <v>221</v>
      </c>
      <c r="E382" s="927"/>
      <c r="F382" s="928"/>
    </row>
    <row r="383" spans="1:6" s="16" customFormat="1" ht="28.5" hidden="1">
      <c r="A383" s="133"/>
      <c r="B383" s="30">
        <v>85228</v>
      </c>
      <c r="C383" s="228"/>
      <c r="D383" s="81" t="s">
        <v>624</v>
      </c>
      <c r="E383" s="31">
        <f>E384</f>
        <v>0</v>
      </c>
      <c r="F383" s="31">
        <f>F384</f>
        <v>0</v>
      </c>
    </row>
    <row r="384" spans="1:6" s="22" customFormat="1" ht="18" customHeight="1" hidden="1">
      <c r="A384" s="133"/>
      <c r="B384" s="146"/>
      <c r="C384" s="137" t="s">
        <v>625</v>
      </c>
      <c r="D384" s="38" t="s">
        <v>626</v>
      </c>
      <c r="E384" s="21"/>
      <c r="F384" s="21"/>
    </row>
    <row r="385" spans="1:6" s="16" customFormat="1" ht="21" customHeight="1" hidden="1">
      <c r="A385" s="133"/>
      <c r="B385" s="30">
        <v>85278</v>
      </c>
      <c r="C385" s="921" t="s">
        <v>685</v>
      </c>
      <c r="D385" s="922"/>
      <c r="E385" s="31">
        <f>E386</f>
        <v>0</v>
      </c>
      <c r="F385" s="31">
        <f>F386</f>
        <v>0</v>
      </c>
    </row>
    <row r="386" spans="1:6" s="22" customFormat="1" ht="41.25" customHeight="1" hidden="1">
      <c r="A386" s="133"/>
      <c r="B386" s="146"/>
      <c r="C386" s="90" t="s">
        <v>539</v>
      </c>
      <c r="D386" s="179" t="s">
        <v>540</v>
      </c>
      <c r="E386" s="91"/>
      <c r="F386" s="91"/>
    </row>
    <row r="387" spans="1:6" s="16" customFormat="1" ht="24.75" customHeight="1" hidden="1">
      <c r="A387" s="126"/>
      <c r="B387" s="149"/>
      <c r="C387" s="209"/>
      <c r="D387" s="927" t="s">
        <v>699</v>
      </c>
      <c r="E387" s="927"/>
      <c r="F387" s="928"/>
    </row>
    <row r="388" spans="1:6" s="16" customFormat="1" ht="21" customHeight="1" hidden="1">
      <c r="A388" s="133"/>
      <c r="B388" s="30">
        <v>85295</v>
      </c>
      <c r="C388" s="921" t="s">
        <v>500</v>
      </c>
      <c r="D388" s="922"/>
      <c r="E388" s="31">
        <f>E389</f>
        <v>0</v>
      </c>
      <c r="F388" s="31">
        <f>F389</f>
        <v>0</v>
      </c>
    </row>
    <row r="389" spans="1:6" s="22" customFormat="1" ht="25.5" hidden="1">
      <c r="A389" s="133"/>
      <c r="B389" s="146"/>
      <c r="C389" s="90" t="s">
        <v>621</v>
      </c>
      <c r="D389" s="57" t="s">
        <v>622</v>
      </c>
      <c r="E389" s="36"/>
      <c r="F389" s="21"/>
    </row>
    <row r="390" spans="1:6" s="16" customFormat="1" ht="27.75" customHeight="1" hidden="1" thickBot="1">
      <c r="A390" s="126"/>
      <c r="B390" s="123"/>
      <c r="C390" s="124"/>
      <c r="D390" s="915" t="s">
        <v>721</v>
      </c>
      <c r="E390" s="915"/>
      <c r="F390" s="916"/>
    </row>
    <row r="391" spans="1:6" s="102" customFormat="1" ht="27.75" customHeight="1" hidden="1" thickBot="1">
      <c r="A391" s="236">
        <v>853</v>
      </c>
      <c r="B391" s="910" t="s">
        <v>145</v>
      </c>
      <c r="C391" s="911"/>
      <c r="D391" s="912"/>
      <c r="E391" s="552">
        <f>E392</f>
        <v>0</v>
      </c>
      <c r="F391" s="160">
        <f>F392</f>
        <v>0</v>
      </c>
    </row>
    <row r="392" spans="1:6" s="22" customFormat="1" ht="23.25" customHeight="1" hidden="1">
      <c r="A392" s="133"/>
      <c r="B392" s="79">
        <v>85395</v>
      </c>
      <c r="C392" s="908" t="s">
        <v>500</v>
      </c>
      <c r="D392" s="939"/>
      <c r="E392" s="528">
        <f>E393</f>
        <v>0</v>
      </c>
      <c r="F392" s="43">
        <f>F393</f>
        <v>0</v>
      </c>
    </row>
    <row r="393" spans="1:6" s="22" customFormat="1" ht="27.75" customHeight="1" hidden="1" thickBot="1">
      <c r="A393" s="133"/>
      <c r="B393" s="146"/>
      <c r="C393" s="522"/>
      <c r="D393" s="38"/>
      <c r="E393" s="509"/>
      <c r="F393" s="21"/>
    </row>
    <row r="394" spans="1:6" s="102" customFormat="1" ht="22.5" customHeight="1" thickBot="1">
      <c r="A394" s="236">
        <v>854</v>
      </c>
      <c r="B394" s="910" t="s">
        <v>627</v>
      </c>
      <c r="C394" s="911"/>
      <c r="D394" s="912"/>
      <c r="E394" s="101">
        <f>E395</f>
        <v>0</v>
      </c>
      <c r="F394" s="160">
        <f>F395</f>
        <v>2060</v>
      </c>
    </row>
    <row r="395" spans="1:6" s="22" customFormat="1" ht="23.25" customHeight="1">
      <c r="A395" s="133"/>
      <c r="B395" s="79">
        <v>85415</v>
      </c>
      <c r="C395" s="908" t="s">
        <v>146</v>
      </c>
      <c r="D395" s="939"/>
      <c r="E395" s="43">
        <f>E396</f>
        <v>0</v>
      </c>
      <c r="F395" s="43">
        <f>F396</f>
        <v>2060</v>
      </c>
    </row>
    <row r="396" spans="1:6" s="22" customFormat="1" ht="25.5">
      <c r="A396" s="133"/>
      <c r="B396" s="146"/>
      <c r="C396" s="90" t="s">
        <v>621</v>
      </c>
      <c r="D396" s="179" t="s">
        <v>622</v>
      </c>
      <c r="E396" s="91"/>
      <c r="F396" s="91">
        <v>2060</v>
      </c>
    </row>
    <row r="397" spans="1:6" s="22" customFormat="1" ht="30" customHeight="1" hidden="1">
      <c r="A397" s="133"/>
      <c r="B397" s="146"/>
      <c r="C397" s="283"/>
      <c r="D397" s="906" t="s">
        <v>41</v>
      </c>
      <c r="E397" s="906"/>
      <c r="F397" s="907"/>
    </row>
    <row r="398" spans="1:6" s="16" customFormat="1" ht="26.25" customHeight="1" thickBot="1">
      <c r="A398" s="126"/>
      <c r="B398" s="123"/>
      <c r="C398" s="934" t="s">
        <v>269</v>
      </c>
      <c r="D398" s="934"/>
      <c r="E398" s="934"/>
      <c r="F398" s="935"/>
    </row>
    <row r="399" spans="1:6" s="102" customFormat="1" ht="30.75" hidden="1" thickBot="1">
      <c r="A399" s="236">
        <v>900</v>
      </c>
      <c r="B399" s="52"/>
      <c r="C399" s="554"/>
      <c r="D399" s="70" t="s">
        <v>628</v>
      </c>
      <c r="E399" s="101">
        <f>E400</f>
        <v>0</v>
      </c>
      <c r="F399" s="160">
        <f>F400+F402+F405+F407+F409</f>
        <v>0</v>
      </c>
    </row>
    <row r="400" spans="1:6" s="22" customFormat="1" ht="19.5" customHeight="1" hidden="1">
      <c r="A400" s="69"/>
      <c r="B400" s="103">
        <v>90001</v>
      </c>
      <c r="C400" s="85"/>
      <c r="D400" s="86" t="s">
        <v>629</v>
      </c>
      <c r="E400" s="104">
        <f>E401</f>
        <v>0</v>
      </c>
      <c r="F400" s="104">
        <f>F401</f>
        <v>0</v>
      </c>
    </row>
    <row r="401" spans="1:6" s="22" customFormat="1" ht="18" customHeight="1" hidden="1">
      <c r="A401" s="27"/>
      <c r="B401" s="65"/>
      <c r="C401" s="65">
        <v>4260</v>
      </c>
      <c r="D401" s="38" t="s">
        <v>514</v>
      </c>
      <c r="E401" s="21"/>
      <c r="F401" s="21"/>
    </row>
    <row r="402" spans="1:6" s="22" customFormat="1" ht="19.5" customHeight="1" hidden="1">
      <c r="A402" s="27"/>
      <c r="B402" s="105">
        <v>90002</v>
      </c>
      <c r="C402" s="90"/>
      <c r="D402" s="71" t="s">
        <v>630</v>
      </c>
      <c r="E402" s="106">
        <f>E404</f>
        <v>0</v>
      </c>
      <c r="F402" s="106">
        <f>SUM(F403:F404)</f>
        <v>0</v>
      </c>
    </row>
    <row r="403" spans="1:6" s="22" customFormat="1" ht="18" customHeight="1" hidden="1">
      <c r="A403" s="27"/>
      <c r="B403" s="65"/>
      <c r="C403" s="65">
        <v>4300</v>
      </c>
      <c r="D403" s="38" t="s">
        <v>478</v>
      </c>
      <c r="E403" s="21"/>
      <c r="F403" s="21"/>
    </row>
    <row r="404" spans="1:6" s="22" customFormat="1" ht="12.75" hidden="1">
      <c r="A404" s="27"/>
      <c r="B404" s="32"/>
      <c r="C404" s="32">
        <v>6060</v>
      </c>
      <c r="D404" s="33" t="s">
        <v>568</v>
      </c>
      <c r="E404" s="26"/>
      <c r="F404" s="26"/>
    </row>
    <row r="405" spans="1:6" s="22" customFormat="1" ht="14.25" hidden="1">
      <c r="A405" s="27"/>
      <c r="B405" s="105">
        <v>90005</v>
      </c>
      <c r="C405" s="90"/>
      <c r="D405" s="71" t="s">
        <v>147</v>
      </c>
      <c r="E405" s="106">
        <f>E406</f>
        <v>0</v>
      </c>
      <c r="F405" s="106">
        <f>F406</f>
        <v>0</v>
      </c>
    </row>
    <row r="406" spans="1:6" s="22" customFormat="1" ht="18" customHeight="1" hidden="1">
      <c r="A406" s="27"/>
      <c r="B406" s="65"/>
      <c r="C406" s="65">
        <v>4430</v>
      </c>
      <c r="D406" s="38" t="s">
        <v>518</v>
      </c>
      <c r="E406" s="21"/>
      <c r="F406" s="21"/>
    </row>
    <row r="407" spans="1:6" s="22" customFormat="1" ht="19.5" customHeight="1" hidden="1">
      <c r="A407" s="27"/>
      <c r="B407" s="105">
        <v>90015</v>
      </c>
      <c r="C407" s="90"/>
      <c r="D407" s="71" t="s">
        <v>631</v>
      </c>
      <c r="E407" s="106">
        <f>E408</f>
        <v>0</v>
      </c>
      <c r="F407" s="106">
        <f>F408</f>
        <v>0</v>
      </c>
    </row>
    <row r="408" spans="1:6" s="22" customFormat="1" ht="18" customHeight="1" hidden="1">
      <c r="A408" s="27"/>
      <c r="B408" s="65"/>
      <c r="C408" s="65">
        <v>4260</v>
      </c>
      <c r="D408" s="38" t="s">
        <v>514</v>
      </c>
      <c r="E408" s="21"/>
      <c r="F408" s="21"/>
    </row>
    <row r="409" spans="1:6" s="22" customFormat="1" ht="19.5" customHeight="1" hidden="1">
      <c r="A409" s="27"/>
      <c r="B409" s="105">
        <v>90095</v>
      </c>
      <c r="C409" s="90"/>
      <c r="D409" s="71" t="s">
        <v>500</v>
      </c>
      <c r="E409" s="106">
        <f>E410</f>
        <v>0</v>
      </c>
      <c r="F409" s="106">
        <f>F410</f>
        <v>0</v>
      </c>
    </row>
    <row r="410" spans="1:6" s="22" customFormat="1" ht="18" customHeight="1" hidden="1" thickBot="1">
      <c r="A410" s="17"/>
      <c r="B410" s="65"/>
      <c r="C410" s="65">
        <v>4300</v>
      </c>
      <c r="D410" s="38" t="s">
        <v>478</v>
      </c>
      <c r="E410" s="21"/>
      <c r="F410" s="21"/>
    </row>
    <row r="411" spans="1:6" s="102" customFormat="1" ht="21.75" customHeight="1" hidden="1" thickBot="1">
      <c r="A411" s="236">
        <v>921</v>
      </c>
      <c r="B411" s="910" t="s">
        <v>632</v>
      </c>
      <c r="C411" s="911"/>
      <c r="D411" s="912"/>
      <c r="E411" s="101">
        <f>E412+E424</f>
        <v>0</v>
      </c>
      <c r="F411" s="160">
        <f>F412+F424+F430</f>
        <v>0</v>
      </c>
    </row>
    <row r="412" spans="1:6" s="22" customFormat="1" ht="16.5" customHeight="1" hidden="1">
      <c r="A412" s="133"/>
      <c r="B412" s="79">
        <v>92109</v>
      </c>
      <c r="C412" s="913" t="s">
        <v>633</v>
      </c>
      <c r="D412" s="914"/>
      <c r="E412" s="43">
        <f>E414+E415</f>
        <v>0</v>
      </c>
      <c r="F412" s="43">
        <f>F414+F415</f>
        <v>0</v>
      </c>
    </row>
    <row r="413" spans="1:6" s="16" customFormat="1" ht="15" customHeight="1" hidden="1">
      <c r="A413" s="126"/>
      <c r="B413" s="915" t="s">
        <v>222</v>
      </c>
      <c r="C413" s="915"/>
      <c r="D413" s="915"/>
      <c r="E413" s="915"/>
      <c r="F413" s="916"/>
    </row>
    <row r="414" spans="1:6" s="22" customFormat="1" ht="51" hidden="1">
      <c r="A414" s="133"/>
      <c r="B414" s="143"/>
      <c r="C414" s="158" t="s">
        <v>141</v>
      </c>
      <c r="D414" s="156" t="s">
        <v>142</v>
      </c>
      <c r="E414" s="91"/>
      <c r="F414" s="91"/>
    </row>
    <row r="415" spans="1:6" s="22" customFormat="1" ht="38.25" hidden="1">
      <c r="A415" s="133"/>
      <c r="B415" s="143"/>
      <c r="C415" s="158" t="s">
        <v>97</v>
      </c>
      <c r="D415" s="156" t="s">
        <v>98</v>
      </c>
      <c r="E415" s="43"/>
      <c r="F415" s="43"/>
    </row>
    <row r="416" spans="1:6" s="16" customFormat="1" ht="38.25" hidden="1">
      <c r="A416" s="126"/>
      <c r="B416" s="123"/>
      <c r="C416" s="124"/>
      <c r="D416" s="200" t="s">
        <v>148</v>
      </c>
      <c r="E416" s="274"/>
      <c r="F416" s="555"/>
    </row>
    <row r="417" spans="1:6" s="22" customFormat="1" ht="39.75" customHeight="1" hidden="1">
      <c r="A417" s="133"/>
      <c r="B417" s="146"/>
      <c r="C417" s="162">
        <v>6300</v>
      </c>
      <c r="D417" s="527" t="s">
        <v>149</v>
      </c>
      <c r="E417" s="43"/>
      <c r="F417" s="43"/>
    </row>
    <row r="418" spans="1:6" s="16" customFormat="1" ht="25.5" hidden="1">
      <c r="A418" s="126"/>
      <c r="B418" s="123"/>
      <c r="C418" s="124"/>
      <c r="D418" s="200" t="s">
        <v>673</v>
      </c>
      <c r="E418" s="556"/>
      <c r="F418" s="555"/>
    </row>
    <row r="419" spans="1:6" s="16" customFormat="1" ht="38.25" hidden="1">
      <c r="A419" s="126"/>
      <c r="B419" s="123"/>
      <c r="C419" s="124"/>
      <c r="D419" s="125" t="s">
        <v>150</v>
      </c>
      <c r="E419" s="557"/>
      <c r="F419" s="553"/>
    </row>
    <row r="420" spans="1:6" s="22" customFormat="1" ht="12" customHeight="1" hidden="1">
      <c r="A420" s="133"/>
      <c r="B420" s="45"/>
      <c r="C420" s="46"/>
      <c r="D420" s="47"/>
      <c r="E420" s="48"/>
      <c r="F420" s="48"/>
    </row>
    <row r="421" spans="1:6" s="6" customFormat="1" ht="7.5" customHeight="1" hidden="1">
      <c r="A421" s="49">
        <v>1</v>
      </c>
      <c r="B421" s="49">
        <v>2</v>
      </c>
      <c r="C421" s="132">
        <v>3</v>
      </c>
      <c r="D421" s="49">
        <v>4</v>
      </c>
      <c r="E421" s="49">
        <v>5</v>
      </c>
      <c r="F421" s="49">
        <v>6</v>
      </c>
    </row>
    <row r="422" spans="1:6" s="22" customFormat="1" ht="28.5" customHeight="1" hidden="1">
      <c r="A422" s="133"/>
      <c r="B422" s="146"/>
      <c r="C422" s="141" t="s">
        <v>634</v>
      </c>
      <c r="D422" s="33" t="s">
        <v>635</v>
      </c>
      <c r="E422" s="34"/>
      <c r="F422" s="34"/>
    </row>
    <row r="423" spans="1:6" s="22" customFormat="1" ht="16.5" customHeight="1" hidden="1">
      <c r="A423" s="133"/>
      <c r="B423" s="146"/>
      <c r="C423" s="142" t="s">
        <v>488</v>
      </c>
      <c r="D423" s="33" t="s">
        <v>489</v>
      </c>
      <c r="E423" s="26"/>
      <c r="F423" s="26"/>
    </row>
    <row r="424" spans="1:6" s="22" customFormat="1" ht="19.5" customHeight="1" hidden="1">
      <c r="A424" s="133"/>
      <c r="B424" s="105">
        <v>92116</v>
      </c>
      <c r="C424" s="921" t="s">
        <v>636</v>
      </c>
      <c r="D424" s="922"/>
      <c r="E424" s="91">
        <f>SUM(E425:E428)</f>
        <v>0</v>
      </c>
      <c r="F424" s="91">
        <f>F426</f>
        <v>0</v>
      </c>
    </row>
    <row r="425" spans="1:6" s="22" customFormat="1" ht="38.25" hidden="1">
      <c r="A425" s="133"/>
      <c r="B425" s="143"/>
      <c r="C425" s="137" t="s">
        <v>520</v>
      </c>
      <c r="D425" s="38" t="s">
        <v>521</v>
      </c>
      <c r="E425" s="21"/>
      <c r="F425" s="21"/>
    </row>
    <row r="426" spans="1:6" s="22" customFormat="1" ht="51" hidden="1">
      <c r="A426" s="133"/>
      <c r="B426" s="146"/>
      <c r="C426" s="162">
        <v>6300</v>
      </c>
      <c r="D426" s="156" t="s">
        <v>149</v>
      </c>
      <c r="E426" s="91"/>
      <c r="F426" s="91"/>
    </row>
    <row r="427" spans="1:6" s="16" customFormat="1" ht="27.75" customHeight="1" hidden="1">
      <c r="A427" s="126"/>
      <c r="B427" s="123"/>
      <c r="C427" s="124"/>
      <c r="D427" s="915" t="s">
        <v>674</v>
      </c>
      <c r="E427" s="915"/>
      <c r="F427" s="916"/>
    </row>
    <row r="428" spans="1:6" s="22" customFormat="1" ht="25.5" hidden="1">
      <c r="A428" s="133"/>
      <c r="B428" s="146"/>
      <c r="C428" s="141" t="s">
        <v>634</v>
      </c>
      <c r="D428" s="33" t="s">
        <v>635</v>
      </c>
      <c r="E428" s="34"/>
      <c r="F428" s="34"/>
    </row>
    <row r="429" spans="1:6" s="22" customFormat="1" ht="16.5" customHeight="1" hidden="1">
      <c r="A429" s="133"/>
      <c r="B429" s="146"/>
      <c r="C429" s="142" t="s">
        <v>488</v>
      </c>
      <c r="D429" s="33" t="s">
        <v>489</v>
      </c>
      <c r="E429" s="26"/>
      <c r="F429" s="26"/>
    </row>
    <row r="430" spans="1:6" s="22" customFormat="1" ht="19.5" customHeight="1" hidden="1">
      <c r="A430" s="133"/>
      <c r="B430" s="105">
        <v>92120</v>
      </c>
      <c r="C430" s="223"/>
      <c r="D430" s="71" t="s">
        <v>637</v>
      </c>
      <c r="E430" s="106">
        <f>E431</f>
        <v>0</v>
      </c>
      <c r="F430" s="106">
        <f>F431</f>
        <v>0</v>
      </c>
    </row>
    <row r="431" spans="1:6" s="22" customFormat="1" ht="21.75" customHeight="1" hidden="1" thickBot="1">
      <c r="A431" s="133"/>
      <c r="B431" s="146"/>
      <c r="C431" s="193">
        <v>4300</v>
      </c>
      <c r="D431" s="38" t="s">
        <v>478</v>
      </c>
      <c r="E431" s="21"/>
      <c r="F431" s="21"/>
    </row>
    <row r="432" spans="1:6" s="102" customFormat="1" ht="24" customHeight="1" hidden="1" thickBot="1">
      <c r="A432" s="50">
        <v>926</v>
      </c>
      <c r="B432" s="558"/>
      <c r="C432" s="554"/>
      <c r="D432" s="70" t="s">
        <v>638</v>
      </c>
      <c r="E432" s="101">
        <f>E433+E438</f>
        <v>0</v>
      </c>
      <c r="F432" s="101">
        <f>F433+F438+F441</f>
        <v>0</v>
      </c>
    </row>
    <row r="433" spans="1:6" s="22" customFormat="1" ht="19.5" customHeight="1" hidden="1">
      <c r="A433" s="559"/>
      <c r="B433" s="560">
        <v>92605</v>
      </c>
      <c r="C433" s="19"/>
      <c r="D433" s="561" t="s">
        <v>639</v>
      </c>
      <c r="E433" s="36">
        <f>E435</f>
        <v>0</v>
      </c>
      <c r="F433" s="36">
        <f>SUM(F434:F436)</f>
        <v>0</v>
      </c>
    </row>
    <row r="434" spans="1:6" s="22" customFormat="1" ht="25.5" hidden="1">
      <c r="A434" s="69"/>
      <c r="B434" s="80"/>
      <c r="C434" s="19" t="s">
        <v>634</v>
      </c>
      <c r="D434" s="33" t="s">
        <v>635</v>
      </c>
      <c r="E434" s="21"/>
      <c r="F434" s="21"/>
    </row>
    <row r="435" spans="1:6" s="22" customFormat="1" ht="38.25" hidden="1">
      <c r="A435" s="27"/>
      <c r="B435" s="562"/>
      <c r="C435" s="562">
        <v>2820</v>
      </c>
      <c r="D435" s="35" t="s">
        <v>640</v>
      </c>
      <c r="E435" s="34"/>
      <c r="F435" s="34"/>
    </row>
    <row r="436" spans="1:6" s="22" customFormat="1" ht="28.5" customHeight="1" hidden="1" thickBot="1">
      <c r="A436" s="27"/>
      <c r="B436" s="562"/>
      <c r="C436" s="24" t="s">
        <v>513</v>
      </c>
      <c r="D436" s="33" t="s">
        <v>635</v>
      </c>
      <c r="E436" s="34"/>
      <c r="F436" s="34"/>
    </row>
    <row r="437" spans="1:9" s="108" customFormat="1" ht="20.25" customHeight="1" thickBot="1">
      <c r="A437" s="917" t="s">
        <v>641</v>
      </c>
      <c r="B437" s="918"/>
      <c r="C437" s="918"/>
      <c r="D437" s="909"/>
      <c r="E437" s="270">
        <f>E359+E49+E411+E92+E69+E201+E7+E44+E394+E257</f>
        <v>223091.73</v>
      </c>
      <c r="F437" s="270">
        <f>F359+F49+F411+F92+F69+F201+F7+F44+F394+F257</f>
        <v>1917060</v>
      </c>
      <c r="G437" s="176">
        <f>E437-F437</f>
        <v>-1693968.27</v>
      </c>
      <c r="I437" s="176"/>
    </row>
    <row r="438" spans="1:7" ht="24" customHeight="1" hidden="1">
      <c r="A438" s="952" t="s">
        <v>218</v>
      </c>
      <c r="B438" s="953"/>
      <c r="C438" s="953"/>
      <c r="D438" s="954"/>
      <c r="E438" s="738">
        <f>E414+E138</f>
        <v>0</v>
      </c>
      <c r="F438" s="739"/>
      <c r="G438" s="240"/>
    </row>
    <row r="439" spans="2:6" ht="12.75">
      <c r="B439" s="113"/>
      <c r="C439" s="110"/>
      <c r="D439" s="112"/>
      <c r="E439" s="112"/>
      <c r="F439" s="112"/>
    </row>
    <row r="440" spans="2:6" ht="12.75">
      <c r="B440" s="110"/>
      <c r="C440" s="110"/>
      <c r="D440" s="112"/>
      <c r="E440" s="112"/>
      <c r="F440" s="112"/>
    </row>
    <row r="441" spans="2:6" ht="12.75">
      <c r="B441" s="110"/>
      <c r="C441" s="110"/>
      <c r="D441" s="112"/>
      <c r="E441" s="112"/>
      <c r="F441" s="112"/>
    </row>
    <row r="442" spans="2:6" ht="12.75">
      <c r="B442" s="110"/>
      <c r="C442" s="110"/>
      <c r="D442" s="112"/>
      <c r="E442" s="112"/>
      <c r="F442" s="112"/>
    </row>
    <row r="443" spans="2:6" ht="12.75">
      <c r="B443" s="110"/>
      <c r="C443" s="110"/>
      <c r="D443" s="112"/>
      <c r="E443" s="112"/>
      <c r="F443" s="112"/>
    </row>
    <row r="444" spans="2:6" ht="12.75">
      <c r="B444" s="110"/>
      <c r="C444" s="110"/>
      <c r="D444" s="112"/>
      <c r="E444" s="112"/>
      <c r="F444" s="112"/>
    </row>
    <row r="445" spans="2:6" ht="12.75">
      <c r="B445" s="110"/>
      <c r="C445" s="110"/>
      <c r="D445" s="112"/>
      <c r="E445" s="112"/>
      <c r="F445" s="112"/>
    </row>
    <row r="446" spans="2:6" ht="12.75">
      <c r="B446" s="110"/>
      <c r="C446" s="110"/>
      <c r="D446" s="112"/>
      <c r="E446" s="112"/>
      <c r="F446" s="112"/>
    </row>
    <row r="447" spans="2:6" ht="12.75">
      <c r="B447" s="110"/>
      <c r="C447" s="110"/>
      <c r="D447" s="112"/>
      <c r="E447" s="112"/>
      <c r="F447" s="112"/>
    </row>
    <row r="448" spans="2:6" ht="12.75">
      <c r="B448" s="110"/>
      <c r="C448" s="110"/>
      <c r="D448" s="112"/>
      <c r="E448" s="112"/>
      <c r="F448" s="112"/>
    </row>
    <row r="449" spans="2:6" ht="12.75">
      <c r="B449" s="110"/>
      <c r="C449" s="110"/>
      <c r="D449" s="112"/>
      <c r="E449" s="112"/>
      <c r="F449" s="112"/>
    </row>
    <row r="450" spans="2:6" ht="12.75">
      <c r="B450" s="110"/>
      <c r="C450" s="110"/>
      <c r="D450" s="112"/>
      <c r="E450" s="112"/>
      <c r="F450" s="112"/>
    </row>
    <row r="451" spans="2:6" ht="12.75">
      <c r="B451" s="110"/>
      <c r="C451" s="110"/>
      <c r="D451" s="112"/>
      <c r="E451" s="112"/>
      <c r="F451" s="112"/>
    </row>
    <row r="452" spans="2:6" ht="12.75">
      <c r="B452" s="110"/>
      <c r="C452" s="110"/>
      <c r="D452" s="112"/>
      <c r="E452" s="112"/>
      <c r="F452" s="112"/>
    </row>
    <row r="453" spans="2:6" ht="12.75">
      <c r="B453" s="110"/>
      <c r="C453" s="110"/>
      <c r="D453" s="112"/>
      <c r="E453" s="112"/>
      <c r="F453" s="112"/>
    </row>
    <row r="454" spans="2:6" ht="12.75">
      <c r="B454" s="110"/>
      <c r="C454" s="110"/>
      <c r="D454" s="112"/>
      <c r="E454" s="112"/>
      <c r="F454" s="112"/>
    </row>
    <row r="455" spans="2:6" ht="12.75">
      <c r="B455" s="110"/>
      <c r="C455" s="110"/>
      <c r="D455" s="112"/>
      <c r="E455" s="112"/>
      <c r="F455" s="112"/>
    </row>
    <row r="456" spans="2:6" ht="12.75">
      <c r="B456" s="110"/>
      <c r="C456" s="110"/>
      <c r="D456" s="112"/>
      <c r="E456" s="112"/>
      <c r="F456" s="112"/>
    </row>
    <row r="457" spans="2:6" ht="12.75">
      <c r="B457" s="110"/>
      <c r="C457" s="110"/>
      <c r="D457" s="112"/>
      <c r="E457" s="112"/>
      <c r="F457" s="112"/>
    </row>
    <row r="458" spans="2:6" ht="12.75">
      <c r="B458" s="110"/>
      <c r="C458" s="110"/>
      <c r="D458" s="112"/>
      <c r="E458" s="112"/>
      <c r="F458" s="112"/>
    </row>
    <row r="459" spans="2:6" ht="12.75">
      <c r="B459" s="110"/>
      <c r="C459" s="110"/>
      <c r="D459" s="112"/>
      <c r="E459" s="112"/>
      <c r="F459" s="112"/>
    </row>
    <row r="460" spans="2:6" ht="12.75">
      <c r="B460" s="110"/>
      <c r="C460" s="110"/>
      <c r="D460" s="112"/>
      <c r="E460" s="112"/>
      <c r="F460" s="112"/>
    </row>
    <row r="461" spans="2:6" ht="12.75">
      <c r="B461" s="110"/>
      <c r="C461" s="110"/>
      <c r="D461" s="112"/>
      <c r="E461" s="112"/>
      <c r="F461" s="112"/>
    </row>
    <row r="462" spans="2:6" ht="12.75">
      <c r="B462" s="110"/>
      <c r="C462" s="110"/>
      <c r="D462" s="112"/>
      <c r="E462" s="112"/>
      <c r="F462" s="112"/>
    </row>
    <row r="463" spans="2:6" ht="12.75">
      <c r="B463" s="110"/>
      <c r="C463" s="110"/>
      <c r="D463" s="112"/>
      <c r="E463" s="112"/>
      <c r="F463" s="112"/>
    </row>
    <row r="464" spans="2:6" ht="12.75">
      <c r="B464" s="110"/>
      <c r="C464" s="110"/>
      <c r="D464" s="112"/>
      <c r="E464" s="112"/>
      <c r="F464" s="112"/>
    </row>
    <row r="465" spans="2:6" ht="12.75">
      <c r="B465" s="110"/>
      <c r="C465" s="110"/>
      <c r="D465" s="112"/>
      <c r="E465" s="112"/>
      <c r="F465" s="112"/>
    </row>
    <row r="466" spans="2:6" ht="12.75">
      <c r="B466" s="110"/>
      <c r="C466" s="110"/>
      <c r="D466" s="112"/>
      <c r="E466" s="112"/>
      <c r="F466" s="112"/>
    </row>
    <row r="467" spans="2:6" ht="12.75">
      <c r="B467" s="110"/>
      <c r="C467" s="110"/>
      <c r="D467" s="112"/>
      <c r="E467" s="112"/>
      <c r="F467" s="112"/>
    </row>
    <row r="468" spans="2:6" ht="12.75">
      <c r="B468" s="110"/>
      <c r="C468" s="110"/>
      <c r="D468" s="112"/>
      <c r="E468" s="112"/>
      <c r="F468" s="112"/>
    </row>
    <row r="469" spans="2:6" ht="12.75">
      <c r="B469" s="110"/>
      <c r="C469" s="110"/>
      <c r="D469" s="112"/>
      <c r="E469" s="112"/>
      <c r="F469" s="112"/>
    </row>
    <row r="470" spans="2:6" ht="12.75">
      <c r="B470" s="110"/>
      <c r="C470" s="110"/>
      <c r="D470" s="112"/>
      <c r="E470" s="112"/>
      <c r="F470" s="112"/>
    </row>
  </sheetData>
  <mergeCells count="84">
    <mergeCell ref="D17:F17"/>
    <mergeCell ref="C180:D180"/>
    <mergeCell ref="C199:D199"/>
    <mergeCell ref="D152:F152"/>
    <mergeCell ref="C35:D35"/>
    <mergeCell ref="D38:F38"/>
    <mergeCell ref="C45:D45"/>
    <mergeCell ref="C50:D50"/>
    <mergeCell ref="B49:D49"/>
    <mergeCell ref="B44:D44"/>
    <mergeCell ref="A438:D438"/>
    <mergeCell ref="C53:D53"/>
    <mergeCell ref="B92:D92"/>
    <mergeCell ref="D137:F137"/>
    <mergeCell ref="C136:D136"/>
    <mergeCell ref="D382:F382"/>
    <mergeCell ref="D245:F245"/>
    <mergeCell ref="C249:D249"/>
    <mergeCell ref="C212:D212"/>
    <mergeCell ref="C150:D150"/>
    <mergeCell ref="C227:D227"/>
    <mergeCell ref="D51:F51"/>
    <mergeCell ref="B56:F56"/>
    <mergeCell ref="C70:D70"/>
    <mergeCell ref="D54:F54"/>
    <mergeCell ref="B201:D201"/>
    <mergeCell ref="B69:D69"/>
    <mergeCell ref="C202:D202"/>
    <mergeCell ref="C204:D204"/>
    <mergeCell ref="B177:D177"/>
    <mergeCell ref="A2:F2"/>
    <mergeCell ref="B7:D7"/>
    <mergeCell ref="E4:E5"/>
    <mergeCell ref="F4:F5"/>
    <mergeCell ref="A4:A5"/>
    <mergeCell ref="B4:B5"/>
    <mergeCell ref="C4:C5"/>
    <mergeCell ref="D4:D5"/>
    <mergeCell ref="C8:D8"/>
    <mergeCell ref="D358:F358"/>
    <mergeCell ref="C18:D18"/>
    <mergeCell ref="C160:D160"/>
    <mergeCell ref="B144:D144"/>
    <mergeCell ref="D162:F162"/>
    <mergeCell ref="C19:F19"/>
    <mergeCell ref="D260:F260"/>
    <mergeCell ref="C337:D337"/>
    <mergeCell ref="B257:D257"/>
    <mergeCell ref="C230:D230"/>
    <mergeCell ref="C395:D395"/>
    <mergeCell ref="D397:F397"/>
    <mergeCell ref="C424:D424"/>
    <mergeCell ref="D378:F378"/>
    <mergeCell ref="B394:D394"/>
    <mergeCell ref="C392:D392"/>
    <mergeCell ref="B391:D391"/>
    <mergeCell ref="C385:D385"/>
    <mergeCell ref="C388:D388"/>
    <mergeCell ref="D390:F390"/>
    <mergeCell ref="A437:D437"/>
    <mergeCell ref="D427:F427"/>
    <mergeCell ref="C412:D412"/>
    <mergeCell ref="B411:D411"/>
    <mergeCell ref="B413:F413"/>
    <mergeCell ref="D387:F387"/>
    <mergeCell ref="D376:F376"/>
    <mergeCell ref="C258:D258"/>
    <mergeCell ref="C223:D223"/>
    <mergeCell ref="C377:D377"/>
    <mergeCell ref="C360:D360"/>
    <mergeCell ref="D375:F375"/>
    <mergeCell ref="C362:D362"/>
    <mergeCell ref="D364:F364"/>
    <mergeCell ref="C368:D368"/>
    <mergeCell ref="B359:D359"/>
    <mergeCell ref="C339:F339"/>
    <mergeCell ref="C398:F398"/>
    <mergeCell ref="D62:F62"/>
    <mergeCell ref="C244:D244"/>
    <mergeCell ref="D256:F256"/>
    <mergeCell ref="B243:D243"/>
    <mergeCell ref="D250:F250"/>
    <mergeCell ref="C372:D372"/>
    <mergeCell ref="D371:F371"/>
  </mergeCells>
  <printOptions horizontalCentered="1"/>
  <pageMargins left="0.35433070866141736" right="0.35433070866141736" top="0.72" bottom="0.4724409448818898" header="0.22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LVI/309/2010 
z dnia 26 października 2010r.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661"/>
  <sheetViews>
    <sheetView showGridLines="0" tabSelected="1" zoomScale="75" zoomScaleNormal="75" workbookViewId="0" topLeftCell="A1">
      <selection activeCell="C124" sqref="C124:D124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hidden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944" t="s">
        <v>716</v>
      </c>
      <c r="B2" s="944"/>
      <c r="C2" s="944"/>
      <c r="D2" s="944"/>
      <c r="E2" s="944"/>
      <c r="F2" s="944"/>
    </row>
    <row r="3" spans="1:6" ht="7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949" t="s">
        <v>457</v>
      </c>
      <c r="B4" s="949" t="s">
        <v>458</v>
      </c>
      <c r="C4" s="949" t="s">
        <v>459</v>
      </c>
      <c r="D4" s="949" t="s">
        <v>460</v>
      </c>
      <c r="E4" s="945" t="s">
        <v>679</v>
      </c>
      <c r="F4" s="945" t="s">
        <v>680</v>
      </c>
    </row>
    <row r="5" spans="1:6" s="4" customFormat="1" ht="15" customHeight="1" thickBot="1">
      <c r="A5" s="946"/>
      <c r="B5" s="946"/>
      <c r="C5" s="946"/>
      <c r="D5" s="946"/>
      <c r="E5" s="946"/>
      <c r="F5" s="946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7" s="11" customFormat="1" ht="23.25" customHeight="1" thickBot="1">
      <c r="A7" s="7" t="s">
        <v>461</v>
      </c>
      <c r="B7" s="929" t="s">
        <v>462</v>
      </c>
      <c r="C7" s="930"/>
      <c r="D7" s="931"/>
      <c r="E7" s="237">
        <f>E20+E48+E8+E42+E44+E46</f>
        <v>8392</v>
      </c>
      <c r="F7" s="237">
        <f>F20+F48+F8+F42+F44+F46</f>
        <v>6500</v>
      </c>
      <c r="G7" s="55">
        <f>E7-F7</f>
        <v>1892</v>
      </c>
    </row>
    <row r="8" spans="1:6" s="16" customFormat="1" ht="19.5" customHeight="1">
      <c r="A8" s="12"/>
      <c r="B8" s="13" t="s">
        <v>463</v>
      </c>
      <c r="C8" s="14"/>
      <c r="D8" s="14" t="s">
        <v>464</v>
      </c>
      <c r="E8" s="608">
        <f>E9</f>
        <v>0</v>
      </c>
      <c r="F8" s="608">
        <f>F9</f>
        <v>6500</v>
      </c>
    </row>
    <row r="9" spans="1:8" s="22" customFormat="1" ht="18.75" customHeight="1">
      <c r="A9" s="133"/>
      <c r="B9" s="45"/>
      <c r="C9" s="141"/>
      <c r="D9" s="156" t="s">
        <v>643</v>
      </c>
      <c r="E9" s="609">
        <f>SUM(E10:E11)</f>
        <v>0</v>
      </c>
      <c r="F9" s="609">
        <f>F10</f>
        <v>6500</v>
      </c>
      <c r="H9" s="92"/>
    </row>
    <row r="10" spans="1:8" s="16" customFormat="1" ht="15.75" customHeight="1">
      <c r="A10" s="126"/>
      <c r="B10" s="123"/>
      <c r="C10" s="190"/>
      <c r="D10" s="200" t="s">
        <v>706</v>
      </c>
      <c r="E10" s="610"/>
      <c r="F10" s="594">
        <v>6500</v>
      </c>
      <c r="H10" s="100"/>
    </row>
    <row r="11" spans="1:6" s="22" customFormat="1" ht="16.5" customHeight="1" hidden="1">
      <c r="A11" s="17"/>
      <c r="B11" s="18"/>
      <c r="C11" s="19" t="s">
        <v>465</v>
      </c>
      <c r="D11" s="20" t="s">
        <v>466</v>
      </c>
      <c r="E11" s="509"/>
      <c r="F11" s="509"/>
    </row>
    <row r="12" spans="1:6" s="22" customFormat="1" ht="16.5" customHeight="1" hidden="1">
      <c r="A12" s="17"/>
      <c r="B12" s="23"/>
      <c r="C12" s="24" t="s">
        <v>467</v>
      </c>
      <c r="D12" s="25" t="s">
        <v>468</v>
      </c>
      <c r="E12" s="510"/>
      <c r="F12" s="510"/>
    </row>
    <row r="13" spans="1:6" s="22" customFormat="1" ht="16.5" customHeight="1" hidden="1">
      <c r="A13" s="17"/>
      <c r="B13" s="23"/>
      <c r="C13" s="24" t="s">
        <v>469</v>
      </c>
      <c r="D13" s="25" t="s">
        <v>470</v>
      </c>
      <c r="E13" s="510"/>
      <c r="F13" s="510"/>
    </row>
    <row r="14" spans="1:6" s="22" customFormat="1" ht="16.5" customHeight="1" hidden="1">
      <c r="A14" s="17"/>
      <c r="B14" s="23"/>
      <c r="C14" s="24" t="s">
        <v>471</v>
      </c>
      <c r="D14" s="25" t="s">
        <v>472</v>
      </c>
      <c r="E14" s="510"/>
      <c r="F14" s="510"/>
    </row>
    <row r="15" spans="1:6" s="22" customFormat="1" ht="16.5" customHeight="1" hidden="1">
      <c r="A15" s="17"/>
      <c r="B15" s="23"/>
      <c r="C15" s="24" t="s">
        <v>473</v>
      </c>
      <c r="D15" s="25" t="s">
        <v>474</v>
      </c>
      <c r="E15" s="510"/>
      <c r="F15" s="510"/>
    </row>
    <row r="16" spans="1:6" s="22" customFormat="1" ht="16.5" customHeight="1" hidden="1">
      <c r="A16" s="17"/>
      <c r="B16" s="23"/>
      <c r="C16" s="24" t="s">
        <v>475</v>
      </c>
      <c r="D16" s="25" t="s">
        <v>476</v>
      </c>
      <c r="E16" s="510"/>
      <c r="F16" s="510"/>
    </row>
    <row r="17" spans="1:6" s="22" customFormat="1" ht="16.5" customHeight="1" hidden="1">
      <c r="A17" s="17"/>
      <c r="B17" s="23"/>
      <c r="C17" s="24" t="s">
        <v>477</v>
      </c>
      <c r="D17" s="25" t="s">
        <v>478</v>
      </c>
      <c r="E17" s="510"/>
      <c r="F17" s="510"/>
    </row>
    <row r="18" spans="1:6" s="22" customFormat="1" ht="16.5" customHeight="1" hidden="1">
      <c r="A18" s="17"/>
      <c r="B18" s="23"/>
      <c r="C18" s="28" t="s">
        <v>479</v>
      </c>
      <c r="D18" s="25" t="s">
        <v>480</v>
      </c>
      <c r="E18" s="510"/>
      <c r="F18" s="510"/>
    </row>
    <row r="19" spans="1:6" s="22" customFormat="1" ht="27.75" customHeight="1" hidden="1">
      <c r="A19" s="133"/>
      <c r="B19" s="45"/>
      <c r="C19" s="46"/>
      <c r="D19" s="927" t="s">
        <v>262</v>
      </c>
      <c r="E19" s="927"/>
      <c r="F19" s="928"/>
    </row>
    <row r="20" spans="1:6" s="16" customFormat="1" ht="20.25" customHeight="1">
      <c r="A20" s="147"/>
      <c r="B20" s="29" t="s">
        <v>481</v>
      </c>
      <c r="C20" s="919" t="s">
        <v>482</v>
      </c>
      <c r="D20" s="920"/>
      <c r="E20" s="173">
        <f>E27+E31</f>
        <v>8392</v>
      </c>
      <c r="F20" s="173">
        <f>F27+F31</f>
        <v>0</v>
      </c>
    </row>
    <row r="21" spans="1:6" s="22" customFormat="1" ht="21" customHeight="1" hidden="1">
      <c r="A21" s="133"/>
      <c r="B21" s="45"/>
      <c r="C21" s="140" t="s">
        <v>483</v>
      </c>
      <c r="D21" s="20" t="s">
        <v>484</v>
      </c>
      <c r="E21" s="448"/>
      <c r="F21" s="21"/>
    </row>
    <row r="22" spans="1:6" s="22" customFormat="1" ht="51" hidden="1">
      <c r="A22" s="133"/>
      <c r="B22" s="146"/>
      <c r="C22" s="141" t="s">
        <v>485</v>
      </c>
      <c r="D22" s="33" t="s">
        <v>486</v>
      </c>
      <c r="E22" s="450"/>
      <c r="F22" s="26"/>
    </row>
    <row r="23" spans="1:6" s="22" customFormat="1" ht="38.25" hidden="1">
      <c r="A23" s="133"/>
      <c r="B23" s="146"/>
      <c r="C23" s="145">
        <v>6298</v>
      </c>
      <c r="D23" s="35" t="s">
        <v>487</v>
      </c>
      <c r="E23" s="451"/>
      <c r="F23" s="26"/>
    </row>
    <row r="24" spans="1:6" s="22" customFormat="1" ht="17.25" customHeight="1" hidden="1">
      <c r="A24" s="133"/>
      <c r="B24" s="45"/>
      <c r="C24" s="141" t="s">
        <v>488</v>
      </c>
      <c r="D24" s="154" t="s">
        <v>652</v>
      </c>
      <c r="E24" s="455"/>
      <c r="F24" s="68"/>
    </row>
    <row r="25" spans="1:6" s="22" customFormat="1" ht="21.75" customHeight="1" hidden="1">
      <c r="A25" s="133"/>
      <c r="B25" s="45"/>
      <c r="C25" s="150"/>
      <c r="D25" s="915" t="s">
        <v>739</v>
      </c>
      <c r="E25" s="915"/>
      <c r="F25" s="916"/>
    </row>
    <row r="26" spans="1:6" s="22" customFormat="1" ht="20.25" customHeight="1" hidden="1">
      <c r="A26" s="133"/>
      <c r="B26" s="128"/>
      <c r="C26" s="37" t="s">
        <v>473</v>
      </c>
      <c r="D26" s="157" t="s">
        <v>653</v>
      </c>
      <c r="E26" s="448"/>
      <c r="F26" s="21"/>
    </row>
    <row r="27" spans="1:7" s="22" customFormat="1" ht="17.25" customHeight="1" hidden="1">
      <c r="A27" s="133"/>
      <c r="B27" s="45"/>
      <c r="C27" s="140"/>
      <c r="D27" s="156" t="s">
        <v>643</v>
      </c>
      <c r="E27" s="91">
        <f>E30</f>
        <v>0</v>
      </c>
      <c r="F27" s="91">
        <f>F30</f>
        <v>0</v>
      </c>
      <c r="G27" s="92">
        <f>E29+E30</f>
        <v>0</v>
      </c>
    </row>
    <row r="28" spans="1:8" s="22" customFormat="1" ht="23.25" customHeight="1" hidden="1">
      <c r="A28" s="133"/>
      <c r="B28" s="45"/>
      <c r="C28" s="90" t="s">
        <v>511</v>
      </c>
      <c r="D28" s="179" t="s">
        <v>512</v>
      </c>
      <c r="E28" s="91">
        <f>E29+E30+E31+E32</f>
        <v>8392</v>
      </c>
      <c r="F28" s="91">
        <f>F31+F32</f>
        <v>0</v>
      </c>
      <c r="H28" s="92">
        <f>E28+E89-F31</f>
        <v>8392</v>
      </c>
    </row>
    <row r="29" spans="1:7" s="182" customFormat="1" ht="15" customHeight="1" hidden="1">
      <c r="A29" s="133"/>
      <c r="B29" s="45"/>
      <c r="C29" s="477"/>
      <c r="D29" s="478" t="s">
        <v>78</v>
      </c>
      <c r="E29" s="479"/>
      <c r="F29" s="479"/>
      <c r="G29" s="181"/>
    </row>
    <row r="30" spans="1:7" s="182" customFormat="1" ht="17.25" customHeight="1" hidden="1">
      <c r="A30" s="985"/>
      <c r="B30" s="986"/>
      <c r="C30" s="477"/>
      <c r="D30" s="480" t="s">
        <v>398</v>
      </c>
      <c r="E30" s="481"/>
      <c r="F30" s="482"/>
      <c r="G30" s="181"/>
    </row>
    <row r="31" spans="1:6" s="22" customFormat="1" ht="18.75" customHeight="1">
      <c r="A31" s="133"/>
      <c r="B31" s="45"/>
      <c r="C31" s="90" t="s">
        <v>488</v>
      </c>
      <c r="D31" s="156" t="s">
        <v>70</v>
      </c>
      <c r="E31" s="175">
        <f>E36</f>
        <v>8392</v>
      </c>
      <c r="F31" s="175">
        <f>F37</f>
        <v>0</v>
      </c>
    </row>
    <row r="32" spans="1:6" s="22" customFormat="1" ht="22.5" customHeight="1" hidden="1">
      <c r="A32" s="133"/>
      <c r="B32" s="146"/>
      <c r="C32" s="158" t="s">
        <v>488</v>
      </c>
      <c r="D32" s="179" t="s">
        <v>489</v>
      </c>
      <c r="E32" s="91"/>
      <c r="F32" s="91"/>
    </row>
    <row r="33" spans="1:6" s="22" customFormat="1" ht="26.25" customHeight="1" hidden="1">
      <c r="A33" s="133"/>
      <c r="B33" s="45"/>
      <c r="C33" s="412" t="s">
        <v>48</v>
      </c>
      <c r="D33" s="216" t="s">
        <v>50</v>
      </c>
      <c r="E33" s="274"/>
      <c r="F33" s="295"/>
    </row>
    <row r="34" spans="1:6" s="22" customFormat="1" ht="18.75" customHeight="1" hidden="1">
      <c r="A34" s="133"/>
      <c r="B34" s="45"/>
      <c r="C34" s="407" t="s">
        <v>48</v>
      </c>
      <c r="D34" s="471" t="s">
        <v>72</v>
      </c>
      <c r="E34" s="469"/>
      <c r="F34" s="414"/>
    </row>
    <row r="35" spans="1:6" s="22" customFormat="1" ht="15" customHeight="1" hidden="1">
      <c r="A35" s="133"/>
      <c r="B35" s="989" t="s">
        <v>682</v>
      </c>
      <c r="C35" s="989"/>
      <c r="D35" s="990"/>
      <c r="E35" s="225"/>
      <c r="F35" s="225"/>
    </row>
    <row r="36" spans="1:6" s="22" customFormat="1" ht="17.25" customHeight="1" thickBot="1">
      <c r="A36" s="133"/>
      <c r="B36" s="741"/>
      <c r="C36" s="413"/>
      <c r="D36" s="472" t="s">
        <v>396</v>
      </c>
      <c r="E36" s="736">
        <v>8392</v>
      </c>
      <c r="F36" s="737"/>
    </row>
    <row r="37" spans="1:6" s="22" customFormat="1" ht="17.25" customHeight="1" hidden="1" thickBot="1">
      <c r="A37" s="133"/>
      <c r="B37" s="413"/>
      <c r="C37" s="413"/>
      <c r="D37" s="472" t="s">
        <v>397</v>
      </c>
      <c r="E37" s="736"/>
      <c r="F37" s="736"/>
    </row>
    <row r="38" spans="1:6" s="22" customFormat="1" ht="18.75" customHeight="1" hidden="1">
      <c r="A38" s="133"/>
      <c r="B38" s="996" t="s">
        <v>705</v>
      </c>
      <c r="C38" s="996"/>
      <c r="D38" s="997"/>
      <c r="E38" s="452"/>
      <c r="F38" s="225"/>
    </row>
    <row r="39" spans="1:6" s="22" customFormat="1" ht="15" customHeight="1" hidden="1">
      <c r="A39" s="133"/>
      <c r="B39" s="45"/>
      <c r="C39" s="267"/>
      <c r="D39" s="264" t="s">
        <v>700</v>
      </c>
      <c r="E39" s="453"/>
      <c r="F39" s="265"/>
    </row>
    <row r="40" spans="1:6" s="22" customFormat="1" ht="15" customHeight="1" hidden="1">
      <c r="A40" s="133"/>
      <c r="B40" s="45"/>
      <c r="C40" s="263"/>
      <c r="D40" s="268" t="s">
        <v>701</v>
      </c>
      <c r="E40" s="454"/>
      <c r="F40" s="269"/>
    </row>
    <row r="41" spans="1:6" s="22" customFormat="1" ht="25.5" hidden="1">
      <c r="A41" s="133"/>
      <c r="B41" s="45"/>
      <c r="C41" s="263"/>
      <c r="D41" s="264" t="s">
        <v>702</v>
      </c>
      <c r="E41" s="453"/>
      <c r="F41" s="266"/>
    </row>
    <row r="42" spans="1:6" s="16" customFormat="1" ht="23.25" customHeight="1" hidden="1">
      <c r="A42" s="133"/>
      <c r="B42" s="124" t="s">
        <v>491</v>
      </c>
      <c r="C42" s="130"/>
      <c r="D42" s="30" t="s">
        <v>492</v>
      </c>
      <c r="E42" s="449">
        <f>E43</f>
        <v>0</v>
      </c>
      <c r="F42" s="31">
        <f>F43</f>
        <v>0</v>
      </c>
    </row>
    <row r="43" spans="1:6" s="22" customFormat="1" ht="19.5" customHeight="1" hidden="1">
      <c r="A43" s="133"/>
      <c r="B43" s="45"/>
      <c r="C43" s="137" t="s">
        <v>477</v>
      </c>
      <c r="D43" s="20" t="s">
        <v>478</v>
      </c>
      <c r="E43" s="448"/>
      <c r="F43" s="21"/>
    </row>
    <row r="44" spans="1:6" s="16" customFormat="1" ht="23.25" customHeight="1" hidden="1">
      <c r="A44" s="133"/>
      <c r="B44" s="124" t="s">
        <v>493</v>
      </c>
      <c r="C44" s="130"/>
      <c r="D44" s="30" t="s">
        <v>494</v>
      </c>
      <c r="E44" s="449">
        <f>E45</f>
        <v>0</v>
      </c>
      <c r="F44" s="31">
        <f>F45</f>
        <v>0</v>
      </c>
    </row>
    <row r="45" spans="1:6" s="22" customFormat="1" ht="19.5" customHeight="1" hidden="1">
      <c r="A45" s="133"/>
      <c r="B45" s="45"/>
      <c r="C45" s="137" t="s">
        <v>495</v>
      </c>
      <c r="D45" s="38" t="s">
        <v>496</v>
      </c>
      <c r="E45" s="448"/>
      <c r="F45" s="21"/>
    </row>
    <row r="46" spans="1:6" s="16" customFormat="1" ht="23.25" customHeight="1" hidden="1">
      <c r="A46" s="133"/>
      <c r="B46" s="124" t="s">
        <v>497</v>
      </c>
      <c r="C46" s="130"/>
      <c r="D46" s="30" t="s">
        <v>498</v>
      </c>
      <c r="E46" s="449">
        <f>E47</f>
        <v>0</v>
      </c>
      <c r="F46" s="31">
        <f>F47</f>
        <v>0</v>
      </c>
    </row>
    <row r="47" spans="1:6" s="22" customFormat="1" ht="19.5" customHeight="1" hidden="1">
      <c r="A47" s="133"/>
      <c r="B47" s="45"/>
      <c r="C47" s="137" t="s">
        <v>488</v>
      </c>
      <c r="D47" s="38" t="s">
        <v>489</v>
      </c>
      <c r="E47" s="448"/>
      <c r="F47" s="21"/>
    </row>
    <row r="48" spans="1:6" s="16" customFormat="1" ht="18.75" customHeight="1" hidden="1">
      <c r="A48" s="147"/>
      <c r="B48" s="29" t="s">
        <v>499</v>
      </c>
      <c r="C48" s="919" t="s">
        <v>500</v>
      </c>
      <c r="D48" s="920"/>
      <c r="E48" s="449">
        <f>E49</f>
        <v>0</v>
      </c>
      <c r="F48" s="31"/>
    </row>
    <row r="49" spans="1:8" s="22" customFormat="1" ht="15" customHeight="1" hidden="1">
      <c r="A49" s="133"/>
      <c r="B49" s="45"/>
      <c r="C49" s="141"/>
      <c r="D49" s="156" t="s">
        <v>643</v>
      </c>
      <c r="E49" s="455">
        <f>E50+E51</f>
        <v>0</v>
      </c>
      <c r="F49" s="68">
        <f>SUM(F50:F51)</f>
        <v>0</v>
      </c>
      <c r="H49" s="92"/>
    </row>
    <row r="50" spans="1:8" s="16" customFormat="1" ht="15.75" customHeight="1" hidden="1">
      <c r="A50" s="126"/>
      <c r="B50" s="123"/>
      <c r="C50" s="190"/>
      <c r="D50" s="200" t="s">
        <v>706</v>
      </c>
      <c r="E50" s="456"/>
      <c r="F50" s="250"/>
      <c r="H50" s="100"/>
    </row>
    <row r="51" spans="1:6" s="22" customFormat="1" ht="19.5" customHeight="1" hidden="1">
      <c r="A51" s="133"/>
      <c r="B51" s="45"/>
      <c r="C51" s="90" t="s">
        <v>465</v>
      </c>
      <c r="D51" s="159" t="s">
        <v>466</v>
      </c>
      <c r="E51" s="175"/>
      <c r="F51" s="91"/>
    </row>
    <row r="52" spans="1:6" s="22" customFormat="1" ht="19.5" customHeight="1" hidden="1">
      <c r="A52" s="133"/>
      <c r="B52" s="45"/>
      <c r="C52" s="90" t="s">
        <v>469</v>
      </c>
      <c r="D52" s="159" t="s">
        <v>470</v>
      </c>
      <c r="E52" s="175"/>
      <c r="F52" s="91"/>
    </row>
    <row r="53" spans="1:6" s="22" customFormat="1" ht="19.5" customHeight="1" hidden="1">
      <c r="A53" s="133"/>
      <c r="B53" s="45"/>
      <c r="C53" s="90" t="s">
        <v>471</v>
      </c>
      <c r="D53" s="159" t="s">
        <v>472</v>
      </c>
      <c r="E53" s="175"/>
      <c r="F53" s="91"/>
    </row>
    <row r="54" spans="1:6" s="22" customFormat="1" ht="19.5" customHeight="1" hidden="1">
      <c r="A54" s="133"/>
      <c r="B54" s="45"/>
      <c r="C54" s="158" t="s">
        <v>517</v>
      </c>
      <c r="D54" s="166" t="s">
        <v>518</v>
      </c>
      <c r="E54" s="175"/>
      <c r="F54" s="91"/>
    </row>
    <row r="55" spans="1:6" s="22" customFormat="1" ht="20.25" customHeight="1" hidden="1">
      <c r="A55" s="133"/>
      <c r="B55" s="128"/>
      <c r="C55" s="37" t="s">
        <v>473</v>
      </c>
      <c r="D55" s="115" t="s">
        <v>653</v>
      </c>
      <c r="E55" s="21"/>
      <c r="F55" s="21"/>
    </row>
    <row r="56" spans="1:6" s="16" customFormat="1" ht="25.5" customHeight="1" hidden="1" thickBot="1">
      <c r="A56" s="126"/>
      <c r="B56" s="123"/>
      <c r="C56" s="174"/>
      <c r="D56" s="915" t="s">
        <v>712</v>
      </c>
      <c r="E56" s="915"/>
      <c r="F56" s="916"/>
    </row>
    <row r="57" spans="1:6" s="11" customFormat="1" ht="22.5" customHeight="1" hidden="1" thickBot="1">
      <c r="A57" s="7" t="s">
        <v>503</v>
      </c>
      <c r="B57" s="8"/>
      <c r="C57" s="9"/>
      <c r="D57" s="9" t="s">
        <v>504</v>
      </c>
      <c r="E57" s="10">
        <f>E58</f>
        <v>0</v>
      </c>
      <c r="F57" s="135">
        <f>F58</f>
        <v>0</v>
      </c>
    </row>
    <row r="58" spans="1:6" s="16" customFormat="1" ht="22.5" customHeight="1" hidden="1">
      <c r="A58" s="12"/>
      <c r="B58" s="13" t="s">
        <v>505</v>
      </c>
      <c r="C58" s="14"/>
      <c r="D58" s="14" t="s">
        <v>506</v>
      </c>
      <c r="E58" s="15">
        <f>E59</f>
        <v>0</v>
      </c>
      <c r="F58" s="15">
        <f>F59</f>
        <v>0</v>
      </c>
    </row>
    <row r="59" spans="1:6" s="22" customFormat="1" ht="59.25" customHeight="1" hidden="1">
      <c r="A59" s="39"/>
      <c r="B59" s="40"/>
      <c r="C59" s="41" t="s">
        <v>507</v>
      </c>
      <c r="D59" s="42" t="s">
        <v>508</v>
      </c>
      <c r="E59" s="43"/>
      <c r="F59" s="43"/>
    </row>
    <row r="60" spans="1:6" s="22" customFormat="1" ht="8.25" customHeight="1" hidden="1">
      <c r="A60" s="133"/>
      <c r="B60" s="45"/>
      <c r="C60" s="46"/>
      <c r="D60" s="47"/>
      <c r="E60" s="48"/>
      <c r="F60" s="48"/>
    </row>
    <row r="61" spans="1:6" s="6" customFormat="1" ht="7.5" customHeight="1" hidden="1" thickBot="1">
      <c r="A61" s="62">
        <v>1</v>
      </c>
      <c r="B61" s="62">
        <v>2</v>
      </c>
      <c r="C61" s="62">
        <v>3</v>
      </c>
      <c r="D61" s="62">
        <v>4</v>
      </c>
      <c r="E61" s="62">
        <v>5</v>
      </c>
      <c r="F61" s="62">
        <v>6</v>
      </c>
    </row>
    <row r="62" spans="1:7" s="11" customFormat="1" ht="30" customHeight="1" hidden="1" thickBot="1">
      <c r="A62" s="72">
        <v>400</v>
      </c>
      <c r="B62" s="910" t="s">
        <v>509</v>
      </c>
      <c r="C62" s="911"/>
      <c r="D62" s="912"/>
      <c r="E62" s="10">
        <f>E63</f>
        <v>0</v>
      </c>
      <c r="F62" s="135">
        <f>F63</f>
        <v>0</v>
      </c>
      <c r="G62" s="55">
        <f>E62-F62</f>
        <v>0</v>
      </c>
    </row>
    <row r="63" spans="1:6" s="16" customFormat="1" ht="18.75" customHeight="1" hidden="1">
      <c r="A63" s="126"/>
      <c r="B63" s="53">
        <v>40002</v>
      </c>
      <c r="C63" s="923" t="s">
        <v>510</v>
      </c>
      <c r="D63" s="924"/>
      <c r="E63" s="54">
        <f>E65+E71</f>
        <v>0</v>
      </c>
      <c r="F63" s="54">
        <f>F65</f>
        <v>0</v>
      </c>
    </row>
    <row r="64" spans="1:6" s="22" customFormat="1" ht="19.5" customHeight="1" hidden="1">
      <c r="A64" s="133"/>
      <c r="B64" s="45"/>
      <c r="C64" s="137" t="s">
        <v>483</v>
      </c>
      <c r="D64" s="20" t="s">
        <v>484</v>
      </c>
      <c r="E64" s="21"/>
      <c r="F64" s="21"/>
    </row>
    <row r="65" spans="1:7" s="22" customFormat="1" ht="20.25" customHeight="1" hidden="1">
      <c r="A65" s="133"/>
      <c r="B65" s="45"/>
      <c r="C65" s="140"/>
      <c r="D65" s="156" t="s">
        <v>643</v>
      </c>
      <c r="E65" s="91">
        <f>E66</f>
        <v>0</v>
      </c>
      <c r="F65" s="91">
        <f>F68</f>
        <v>0</v>
      </c>
      <c r="G65" s="92">
        <f>E67+E68</f>
        <v>0</v>
      </c>
    </row>
    <row r="66" spans="1:8" s="22" customFormat="1" ht="23.25" customHeight="1" hidden="1">
      <c r="A66" s="133"/>
      <c r="B66" s="45"/>
      <c r="C66" s="90" t="s">
        <v>511</v>
      </c>
      <c r="D66" s="179" t="s">
        <v>512</v>
      </c>
      <c r="E66" s="91">
        <f>E67+E68+E69+E70</f>
        <v>0</v>
      </c>
      <c r="F66" s="91">
        <f>F69+F70</f>
        <v>0</v>
      </c>
      <c r="H66" s="92">
        <f>E66+E127-F69</f>
        <v>0</v>
      </c>
    </row>
    <row r="67" spans="1:7" s="182" customFormat="1" ht="15" customHeight="1" hidden="1">
      <c r="A67" s="133"/>
      <c r="B67" s="45"/>
      <c r="C67" s="477"/>
      <c r="D67" s="478" t="s">
        <v>78</v>
      </c>
      <c r="E67" s="479"/>
      <c r="F67" s="479"/>
      <c r="G67" s="181"/>
    </row>
    <row r="68" spans="1:7" s="182" customFormat="1" ht="18.75" customHeight="1" hidden="1">
      <c r="A68" s="985"/>
      <c r="B68" s="986"/>
      <c r="C68" s="477"/>
      <c r="D68" s="480" t="s">
        <v>398</v>
      </c>
      <c r="E68" s="481"/>
      <c r="F68" s="482"/>
      <c r="G68" s="181"/>
    </row>
    <row r="69" spans="1:7" s="182" customFormat="1" ht="15" customHeight="1" hidden="1">
      <c r="A69" s="133"/>
      <c r="B69" s="45"/>
      <c r="C69" s="180"/>
      <c r="D69" s="483" t="s">
        <v>447</v>
      </c>
      <c r="E69" s="185"/>
      <c r="F69" s="484"/>
      <c r="G69" s="181"/>
    </row>
    <row r="70" spans="1:7" s="182" customFormat="1" ht="24" hidden="1">
      <c r="A70" s="983"/>
      <c r="B70" s="984"/>
      <c r="C70" s="180"/>
      <c r="D70" s="485" t="s">
        <v>446</v>
      </c>
      <c r="E70" s="234"/>
      <c r="F70" s="486"/>
      <c r="G70" s="181"/>
    </row>
    <row r="71" spans="1:6" s="22" customFormat="1" ht="18.75" customHeight="1" hidden="1" thickBot="1">
      <c r="A71" s="133"/>
      <c r="B71" s="45"/>
      <c r="C71" s="142" t="s">
        <v>513</v>
      </c>
      <c r="D71" s="191" t="s">
        <v>514</v>
      </c>
      <c r="E71" s="874"/>
      <c r="F71" s="874"/>
    </row>
    <row r="72" spans="1:7" s="11" customFormat="1" ht="19.5" customHeight="1" thickBot="1">
      <c r="A72" s="231">
        <v>600</v>
      </c>
      <c r="B72" s="929" t="s">
        <v>515</v>
      </c>
      <c r="C72" s="930"/>
      <c r="D72" s="931"/>
      <c r="E72" s="10">
        <f>E85</f>
        <v>278600</v>
      </c>
      <c r="F72" s="135">
        <f>F73+F77</f>
        <v>0</v>
      </c>
      <c r="G72" s="55">
        <f>E72-F72</f>
        <v>278600</v>
      </c>
    </row>
    <row r="73" spans="1:6" s="16" customFormat="1" ht="18.75" customHeight="1" hidden="1">
      <c r="A73" s="126"/>
      <c r="B73" s="14">
        <v>60014</v>
      </c>
      <c r="C73" s="923" t="s">
        <v>516</v>
      </c>
      <c r="D73" s="924"/>
      <c r="E73" s="54">
        <f>E74</f>
        <v>0</v>
      </c>
      <c r="F73" s="54">
        <f>F76</f>
        <v>0</v>
      </c>
    </row>
    <row r="74" spans="1:6" s="22" customFormat="1" ht="19.5" customHeight="1" hidden="1">
      <c r="A74" s="133"/>
      <c r="B74" s="45"/>
      <c r="C74" s="140"/>
      <c r="D74" s="156" t="s">
        <v>68</v>
      </c>
      <c r="E74" s="91"/>
      <c r="F74" s="43"/>
    </row>
    <row r="75" spans="1:7" s="182" customFormat="1" ht="15.75" customHeight="1" hidden="1">
      <c r="A75" s="985"/>
      <c r="B75" s="986"/>
      <c r="C75" s="180"/>
      <c r="D75" s="286" t="s">
        <v>715</v>
      </c>
      <c r="E75" s="185"/>
      <c r="F75" s="224"/>
      <c r="G75" s="181"/>
    </row>
    <row r="76" spans="1:7" s="182" customFormat="1" ht="26.25" customHeight="1" hidden="1">
      <c r="A76" s="133"/>
      <c r="B76" s="45"/>
      <c r="C76" s="180"/>
      <c r="D76" s="993" t="s">
        <v>58</v>
      </c>
      <c r="E76" s="993"/>
      <c r="F76" s="994"/>
      <c r="G76" s="181"/>
    </row>
    <row r="77" spans="1:7" s="16" customFormat="1" ht="20.25" customHeight="1" hidden="1">
      <c r="A77" s="144"/>
      <c r="B77" s="30">
        <v>60016</v>
      </c>
      <c r="C77" s="919" t="s">
        <v>519</v>
      </c>
      <c r="D77" s="920"/>
      <c r="E77" s="31">
        <f>E80+E79</f>
        <v>0</v>
      </c>
      <c r="F77" s="31">
        <f>F80+F79</f>
        <v>0</v>
      </c>
      <c r="G77" s="100"/>
    </row>
    <row r="78" spans="1:6" s="22" customFormat="1" ht="17.25" customHeight="1" hidden="1">
      <c r="A78" s="133"/>
      <c r="B78" s="45"/>
      <c r="C78" s="46"/>
      <c r="D78" s="968" t="s">
        <v>755</v>
      </c>
      <c r="E78" s="968"/>
      <c r="F78" s="995"/>
    </row>
    <row r="79" spans="1:6" s="22" customFormat="1" ht="21" customHeight="1" hidden="1">
      <c r="A79" s="133"/>
      <c r="B79" s="45"/>
      <c r="C79" s="140"/>
      <c r="D79" s="156" t="s">
        <v>652</v>
      </c>
      <c r="E79" s="91"/>
      <c r="F79" s="91"/>
    </row>
    <row r="80" spans="1:6" s="22" customFormat="1" ht="21" customHeight="1" hidden="1">
      <c r="A80" s="133"/>
      <c r="B80" s="45"/>
      <c r="C80" s="140"/>
      <c r="D80" s="156" t="s">
        <v>653</v>
      </c>
      <c r="E80" s="91"/>
      <c r="F80" s="91"/>
    </row>
    <row r="81" spans="1:6" s="22" customFormat="1" ht="26.25" customHeight="1" hidden="1">
      <c r="A81" s="144"/>
      <c r="B81" s="45"/>
      <c r="C81" s="137" t="s">
        <v>520</v>
      </c>
      <c r="D81" s="38" t="s">
        <v>521</v>
      </c>
      <c r="E81" s="36"/>
      <c r="F81" s="21"/>
    </row>
    <row r="82" spans="1:6" s="22" customFormat="1" ht="19.5" customHeight="1" hidden="1">
      <c r="A82" s="133"/>
      <c r="B82" s="45"/>
      <c r="C82" s="142" t="s">
        <v>469</v>
      </c>
      <c r="D82" s="25" t="s">
        <v>470</v>
      </c>
      <c r="E82" s="26"/>
      <c r="F82" s="26"/>
    </row>
    <row r="83" spans="1:6" s="22" customFormat="1" ht="19.5" customHeight="1" hidden="1">
      <c r="A83" s="133"/>
      <c r="B83" s="45"/>
      <c r="C83" s="90" t="s">
        <v>473</v>
      </c>
      <c r="D83" s="159" t="s">
        <v>474</v>
      </c>
      <c r="E83" s="168"/>
      <c r="F83" s="168"/>
    </row>
    <row r="84" spans="1:6" s="22" customFormat="1" ht="19.5" customHeight="1" hidden="1">
      <c r="A84" s="133"/>
      <c r="B84" s="45"/>
      <c r="C84" s="90" t="s">
        <v>475</v>
      </c>
      <c r="D84" s="170" t="s">
        <v>476</v>
      </c>
      <c r="E84" s="168"/>
      <c r="F84" s="168"/>
    </row>
    <row r="85" spans="1:6" s="22" customFormat="1" ht="18.75" customHeight="1">
      <c r="A85" s="133"/>
      <c r="B85" s="45"/>
      <c r="C85" s="90" t="s">
        <v>488</v>
      </c>
      <c r="D85" s="156" t="s">
        <v>642</v>
      </c>
      <c r="E85" s="91">
        <f>E86+E87</f>
        <v>278600</v>
      </c>
      <c r="F85" s="91">
        <f>F86+F87</f>
        <v>0</v>
      </c>
    </row>
    <row r="86" spans="1:6" s="22" customFormat="1" ht="16.5" customHeight="1" thickBot="1">
      <c r="A86" s="133"/>
      <c r="B86" s="45"/>
      <c r="C86" s="402" t="s">
        <v>475</v>
      </c>
      <c r="D86" s="462" t="s">
        <v>266</v>
      </c>
      <c r="E86" s="274">
        <v>278600</v>
      </c>
      <c r="F86" s="295"/>
    </row>
    <row r="87" spans="1:7" s="182" customFormat="1" ht="16.5" customHeight="1" hidden="1">
      <c r="A87" s="133"/>
      <c r="B87" s="45"/>
      <c r="C87" s="184"/>
      <c r="D87" s="463" t="s">
        <v>67</v>
      </c>
      <c r="E87" s="464"/>
      <c r="F87" s="461"/>
      <c r="G87" s="181"/>
    </row>
    <row r="88" spans="1:6" s="22" customFormat="1" ht="19.5" customHeight="1" hidden="1">
      <c r="A88" s="133"/>
      <c r="B88" s="45"/>
      <c r="C88" s="142" t="s">
        <v>522</v>
      </c>
      <c r="D88" s="20" t="s">
        <v>523</v>
      </c>
      <c r="E88" s="118"/>
      <c r="F88" s="118"/>
    </row>
    <row r="89" spans="1:6" s="22" customFormat="1" ht="17.25" customHeight="1" hidden="1">
      <c r="A89" s="133"/>
      <c r="B89" s="45"/>
      <c r="C89" s="140"/>
      <c r="D89" s="156" t="s">
        <v>653</v>
      </c>
      <c r="E89" s="91">
        <f>E90+E92+E93+E91</f>
        <v>0</v>
      </c>
      <c r="F89" s="91"/>
    </row>
    <row r="90" spans="1:7" s="182" customFormat="1" ht="15.75" customHeight="1" hidden="1">
      <c r="A90" s="133"/>
      <c r="B90" s="45"/>
      <c r="C90" s="180"/>
      <c r="D90" s="286" t="s">
        <v>711</v>
      </c>
      <c r="E90" s="185"/>
      <c r="F90" s="289"/>
      <c r="G90" s="181"/>
    </row>
    <row r="91" spans="1:6" s="22" customFormat="1" ht="14.25" customHeight="1" hidden="1">
      <c r="A91" s="133"/>
      <c r="B91" s="45"/>
      <c r="C91" s="46"/>
      <c r="D91" s="968" t="s">
        <v>755</v>
      </c>
      <c r="E91" s="968"/>
      <c r="F91" s="969"/>
    </row>
    <row r="92" spans="1:7" s="182" customFormat="1" ht="15.75" customHeight="1" hidden="1">
      <c r="A92" s="985"/>
      <c r="B92" s="986"/>
      <c r="C92" s="180"/>
      <c r="D92" s="287" t="s">
        <v>677</v>
      </c>
      <c r="E92" s="203"/>
      <c r="F92" s="224"/>
      <c r="G92" s="181"/>
    </row>
    <row r="93" spans="1:7" s="182" customFormat="1" ht="15.75" customHeight="1" hidden="1">
      <c r="A93" s="985"/>
      <c r="B93" s="986"/>
      <c r="C93" s="180"/>
      <c r="D93" s="288" t="s">
        <v>678</v>
      </c>
      <c r="E93" s="234"/>
      <c r="F93" s="186"/>
      <c r="G93" s="181"/>
    </row>
    <row r="94" spans="1:6" s="22" customFormat="1" ht="19.5" customHeight="1" hidden="1">
      <c r="A94" s="133"/>
      <c r="B94" s="45"/>
      <c r="C94" s="223" t="s">
        <v>477</v>
      </c>
      <c r="D94" s="159" t="s">
        <v>478</v>
      </c>
      <c r="E94" s="168"/>
      <c r="F94" s="168"/>
    </row>
    <row r="95" spans="1:6" s="22" customFormat="1" ht="19.5" customHeight="1" hidden="1">
      <c r="A95" s="133"/>
      <c r="B95" s="45"/>
      <c r="C95" s="137" t="s">
        <v>488</v>
      </c>
      <c r="D95" s="157" t="s">
        <v>652</v>
      </c>
      <c r="E95" s="171"/>
      <c r="F95" s="171"/>
    </row>
    <row r="96" spans="1:6" s="22" customFormat="1" ht="19.5" customHeight="1" hidden="1">
      <c r="A96" s="133"/>
      <c r="B96" s="45"/>
      <c r="C96" s="90" t="s">
        <v>488</v>
      </c>
      <c r="D96" s="159" t="s">
        <v>489</v>
      </c>
      <c r="E96" s="168"/>
      <c r="F96" s="168"/>
    </row>
    <row r="97" spans="1:7" s="182" customFormat="1" ht="18" customHeight="1" hidden="1">
      <c r="A97" s="133"/>
      <c r="B97" s="45"/>
      <c r="C97" s="184"/>
      <c r="D97" s="200" t="s">
        <v>714</v>
      </c>
      <c r="E97" s="272"/>
      <c r="F97" s="295"/>
      <c r="G97" s="181"/>
    </row>
    <row r="98" spans="1:6" s="22" customFormat="1" ht="19.5" customHeight="1" hidden="1" thickBot="1">
      <c r="A98" s="133"/>
      <c r="B98" s="45"/>
      <c r="C98" s="46"/>
      <c r="D98" s="934" t="s">
        <v>755</v>
      </c>
      <c r="E98" s="934"/>
      <c r="F98" s="935"/>
    </row>
    <row r="99" spans="1:7" s="11" customFormat="1" ht="22.5" customHeight="1" hidden="1" thickBot="1">
      <c r="A99" s="9">
        <v>700</v>
      </c>
      <c r="B99" s="929" t="s">
        <v>524</v>
      </c>
      <c r="C99" s="930"/>
      <c r="D99" s="931"/>
      <c r="E99" s="10">
        <f>E100+E115</f>
        <v>0</v>
      </c>
      <c r="F99" s="10">
        <f>F100+F115</f>
        <v>0</v>
      </c>
      <c r="G99" s="55">
        <f>E99-F99</f>
        <v>0</v>
      </c>
    </row>
    <row r="100" spans="1:6" s="16" customFormat="1" ht="19.5" customHeight="1" hidden="1">
      <c r="A100" s="126"/>
      <c r="B100" s="53">
        <v>70005</v>
      </c>
      <c r="C100" s="923" t="s">
        <v>525</v>
      </c>
      <c r="D100" s="924"/>
      <c r="E100" s="54">
        <f>E112</f>
        <v>0</v>
      </c>
      <c r="F100" s="54">
        <f>SUM(F107:F114)</f>
        <v>0</v>
      </c>
    </row>
    <row r="101" spans="1:6" s="22" customFormat="1" ht="25.5" hidden="1">
      <c r="A101" s="133"/>
      <c r="B101" s="45"/>
      <c r="C101" s="140" t="s">
        <v>526</v>
      </c>
      <c r="D101" s="57" t="s">
        <v>527</v>
      </c>
      <c r="E101" s="36"/>
      <c r="F101" s="36"/>
    </row>
    <row r="102" spans="1:6" s="22" customFormat="1" ht="19.5" customHeight="1" hidden="1">
      <c r="A102" s="133"/>
      <c r="B102" s="45"/>
      <c r="C102" s="140" t="s">
        <v>528</v>
      </c>
      <c r="D102" s="58" t="s">
        <v>529</v>
      </c>
      <c r="E102" s="36"/>
      <c r="F102" s="36"/>
    </row>
    <row r="103" spans="1:6" s="22" customFormat="1" ht="63.75" hidden="1">
      <c r="A103" s="133"/>
      <c r="B103" s="45"/>
      <c r="C103" s="141" t="s">
        <v>507</v>
      </c>
      <c r="D103" s="35" t="s">
        <v>508</v>
      </c>
      <c r="E103" s="34"/>
      <c r="F103" s="26"/>
    </row>
    <row r="104" spans="1:6" s="22" customFormat="1" ht="18.75" customHeight="1" hidden="1">
      <c r="A104" s="133"/>
      <c r="B104" s="45"/>
      <c r="C104" s="141" t="s">
        <v>501</v>
      </c>
      <c r="D104" s="59" t="s">
        <v>502</v>
      </c>
      <c r="E104" s="34"/>
      <c r="F104" s="26"/>
    </row>
    <row r="105" spans="1:6" s="22" customFormat="1" ht="19.5" customHeight="1" hidden="1">
      <c r="A105" s="133"/>
      <c r="B105" s="45"/>
      <c r="C105" s="141" t="s">
        <v>530</v>
      </c>
      <c r="D105" s="25" t="s">
        <v>531</v>
      </c>
      <c r="E105" s="34"/>
      <c r="F105" s="26"/>
    </row>
    <row r="106" spans="1:6" s="22" customFormat="1" ht="28.5" customHeight="1" hidden="1">
      <c r="A106" s="133"/>
      <c r="B106" s="45"/>
      <c r="C106" s="161">
        <v>6298</v>
      </c>
      <c r="D106" s="33" t="s">
        <v>487</v>
      </c>
      <c r="E106" s="26"/>
      <c r="F106" s="26"/>
    </row>
    <row r="107" spans="1:6" s="22" customFormat="1" ht="19.5" customHeight="1" hidden="1">
      <c r="A107" s="133"/>
      <c r="B107" s="45"/>
      <c r="C107" s="90" t="s">
        <v>477</v>
      </c>
      <c r="D107" s="159" t="s">
        <v>478</v>
      </c>
      <c r="E107" s="168"/>
      <c r="F107" s="168"/>
    </row>
    <row r="108" spans="1:6" s="22" customFormat="1" ht="19.5" customHeight="1" hidden="1">
      <c r="A108" s="133"/>
      <c r="B108" s="45"/>
      <c r="C108" s="140" t="s">
        <v>532</v>
      </c>
      <c r="D108" s="38" t="s">
        <v>533</v>
      </c>
      <c r="E108" s="21"/>
      <c r="F108" s="21"/>
    </row>
    <row r="109" spans="1:6" s="22" customFormat="1" ht="19.5" customHeight="1" hidden="1">
      <c r="A109" s="133"/>
      <c r="B109" s="45"/>
      <c r="C109" s="141" t="s">
        <v>517</v>
      </c>
      <c r="D109" s="25" t="s">
        <v>518</v>
      </c>
      <c r="E109" s="26"/>
      <c r="F109" s="26"/>
    </row>
    <row r="110" spans="1:6" s="22" customFormat="1" ht="19.5" customHeight="1" hidden="1">
      <c r="A110" s="133"/>
      <c r="B110" s="45"/>
      <c r="C110" s="141" t="s">
        <v>534</v>
      </c>
      <c r="D110" s="60" t="s">
        <v>535</v>
      </c>
      <c r="E110" s="26"/>
      <c r="F110" s="26"/>
    </row>
    <row r="111" spans="1:6" s="22" customFormat="1" ht="16.5" customHeight="1" hidden="1">
      <c r="A111" s="133"/>
      <c r="B111" s="128"/>
      <c r="C111" s="37" t="s">
        <v>473</v>
      </c>
      <c r="D111" s="115" t="s">
        <v>653</v>
      </c>
      <c r="E111" s="21"/>
      <c r="F111" s="21"/>
    </row>
    <row r="112" spans="1:6" s="22" customFormat="1" ht="16.5" customHeight="1" hidden="1">
      <c r="A112" s="133"/>
      <c r="B112" s="45"/>
      <c r="C112" s="141" t="s">
        <v>488</v>
      </c>
      <c r="D112" s="120" t="s">
        <v>652</v>
      </c>
      <c r="E112" s="26"/>
      <c r="F112" s="26"/>
    </row>
    <row r="113" spans="1:7" s="182" customFormat="1" ht="16.5" customHeight="1" hidden="1">
      <c r="A113" s="133"/>
      <c r="B113" s="45"/>
      <c r="C113" s="184"/>
      <c r="D113" s="987" t="s">
        <v>672</v>
      </c>
      <c r="E113" s="987"/>
      <c r="F113" s="988"/>
      <c r="G113" s="181"/>
    </row>
    <row r="114" spans="1:6" s="22" customFormat="1" ht="19.5" customHeight="1" hidden="1">
      <c r="A114" s="133"/>
      <c r="B114" s="45"/>
      <c r="C114" s="142" t="s">
        <v>488</v>
      </c>
      <c r="D114" s="25" t="s">
        <v>489</v>
      </c>
      <c r="E114" s="26"/>
      <c r="F114" s="26"/>
    </row>
    <row r="115" spans="1:6" s="16" customFormat="1" ht="17.25" customHeight="1" hidden="1">
      <c r="A115" s="126"/>
      <c r="B115" s="30">
        <v>70095</v>
      </c>
      <c r="C115" s="919" t="s">
        <v>500</v>
      </c>
      <c r="D115" s="920"/>
      <c r="E115" s="31">
        <f>E116</f>
        <v>0</v>
      </c>
      <c r="F115" s="31">
        <f>F116</f>
        <v>0</v>
      </c>
    </row>
    <row r="116" spans="1:8" s="22" customFormat="1" ht="18.75" customHeight="1" hidden="1">
      <c r="A116" s="133"/>
      <c r="B116" s="45"/>
      <c r="C116" s="141"/>
      <c r="D116" s="156" t="s">
        <v>653</v>
      </c>
      <c r="E116" s="68"/>
      <c r="F116" s="68"/>
      <c r="H116" s="92"/>
    </row>
    <row r="117" spans="1:8" s="16" customFormat="1" ht="15.75" customHeight="1" hidden="1">
      <c r="A117" s="126"/>
      <c r="B117" s="123"/>
      <c r="C117" s="190"/>
      <c r="D117" s="200" t="s">
        <v>706</v>
      </c>
      <c r="E117" s="201"/>
      <c r="F117" s="250"/>
      <c r="H117" s="100"/>
    </row>
    <row r="118" spans="1:8" s="16" customFormat="1" ht="15.75" customHeight="1" hidden="1">
      <c r="A118" s="126"/>
      <c r="B118" s="123"/>
      <c r="C118" s="190"/>
      <c r="D118" s="255" t="s">
        <v>650</v>
      </c>
      <c r="E118" s="185"/>
      <c r="F118" s="210"/>
      <c r="H118" s="100"/>
    </row>
    <row r="119" spans="1:6" s="22" customFormat="1" ht="20.25" customHeight="1" hidden="1">
      <c r="A119" s="133"/>
      <c r="B119" s="128"/>
      <c r="C119" s="37" t="s">
        <v>473</v>
      </c>
      <c r="D119" s="115" t="s">
        <v>653</v>
      </c>
      <c r="E119" s="21"/>
      <c r="F119" s="21"/>
    </row>
    <row r="120" spans="1:6" s="22" customFormat="1" ht="16.5" customHeight="1" hidden="1">
      <c r="A120" s="133"/>
      <c r="B120" s="45"/>
      <c r="C120" s="158" t="s">
        <v>475</v>
      </c>
      <c r="D120" s="166" t="s">
        <v>476</v>
      </c>
      <c r="E120" s="168"/>
      <c r="F120" s="91"/>
    </row>
    <row r="121" spans="1:6" s="22" customFormat="1" ht="19.5" customHeight="1" hidden="1">
      <c r="A121" s="133"/>
      <c r="B121" s="45"/>
      <c r="C121" s="158" t="s">
        <v>513</v>
      </c>
      <c r="D121" s="166" t="s">
        <v>514</v>
      </c>
      <c r="E121" s="168"/>
      <c r="F121" s="91"/>
    </row>
    <row r="122" spans="1:6" s="22" customFormat="1" ht="19.5" customHeight="1" hidden="1" thickBot="1">
      <c r="A122" s="133"/>
      <c r="B122" s="45"/>
      <c r="C122" s="137" t="s">
        <v>517</v>
      </c>
      <c r="D122" s="20" t="s">
        <v>518</v>
      </c>
      <c r="E122" s="21"/>
      <c r="F122" s="21"/>
    </row>
    <row r="123" spans="1:6" s="11" customFormat="1" ht="20.25" customHeight="1" thickBot="1">
      <c r="A123" s="9">
        <v>710</v>
      </c>
      <c r="B123" s="929" t="s">
        <v>536</v>
      </c>
      <c r="C123" s="930"/>
      <c r="D123" s="931"/>
      <c r="E123" s="10">
        <f>E131+E124</f>
        <v>0</v>
      </c>
      <c r="F123" s="135">
        <f>F124</f>
        <v>42890</v>
      </c>
    </row>
    <row r="124" spans="1:6" s="16" customFormat="1" ht="18.75" customHeight="1">
      <c r="A124" s="56"/>
      <c r="B124" s="14">
        <v>71004</v>
      </c>
      <c r="C124" s="923" t="s">
        <v>93</v>
      </c>
      <c r="D124" s="924"/>
      <c r="E124" s="15">
        <f>E125</f>
        <v>0</v>
      </c>
      <c r="F124" s="15">
        <f>F125</f>
        <v>42890</v>
      </c>
    </row>
    <row r="125" spans="1:8" s="22" customFormat="1" ht="20.25" customHeight="1">
      <c r="A125" s="133"/>
      <c r="B125" s="45"/>
      <c r="C125" s="141"/>
      <c r="D125" s="156" t="s">
        <v>643</v>
      </c>
      <c r="E125" s="68">
        <f>E127+E126</f>
        <v>0</v>
      </c>
      <c r="F125" s="68">
        <f>F127+F126</f>
        <v>42890</v>
      </c>
      <c r="H125" s="92"/>
    </row>
    <row r="126" spans="1:7" s="182" customFormat="1" ht="15.75" customHeight="1">
      <c r="A126" s="487"/>
      <c r="B126" s="488"/>
      <c r="C126" s="180"/>
      <c r="D126" s="200" t="s">
        <v>706</v>
      </c>
      <c r="E126" s="479"/>
      <c r="F126" s="479">
        <v>1080</v>
      </c>
      <c r="G126" s="181"/>
    </row>
    <row r="127" spans="1:7" s="182" customFormat="1" ht="15.75" customHeight="1" thickBot="1">
      <c r="A127" s="487"/>
      <c r="B127" s="488"/>
      <c r="C127" s="180"/>
      <c r="D127" s="207" t="s">
        <v>650</v>
      </c>
      <c r="E127" s="882"/>
      <c r="F127" s="882">
        <v>41810</v>
      </c>
      <c r="G127" s="181"/>
    </row>
    <row r="128" spans="1:8" s="22" customFormat="1" ht="8.25" customHeight="1" hidden="1">
      <c r="A128" s="133"/>
      <c r="B128" s="45"/>
      <c r="C128" s="46"/>
      <c r="D128" s="47"/>
      <c r="E128" s="48"/>
      <c r="F128" s="48"/>
      <c r="H128" s="100"/>
    </row>
    <row r="129" spans="1:8" s="6" customFormat="1" ht="8.25" customHeight="1" hidden="1" thickBot="1">
      <c r="A129" s="62">
        <v>1</v>
      </c>
      <c r="B129" s="62">
        <v>2</v>
      </c>
      <c r="C129" s="62">
        <v>3</v>
      </c>
      <c r="D129" s="62">
        <v>4</v>
      </c>
      <c r="E129" s="62">
        <v>5</v>
      </c>
      <c r="F129" s="62">
        <v>6</v>
      </c>
      <c r="H129" s="100"/>
    </row>
    <row r="130" spans="1:7" s="11" customFormat="1" ht="19.5" customHeight="1" hidden="1" thickBot="1">
      <c r="A130" s="9">
        <v>750</v>
      </c>
      <c r="B130" s="929" t="s">
        <v>537</v>
      </c>
      <c r="C130" s="930"/>
      <c r="D130" s="931"/>
      <c r="E130" s="237">
        <f>E143+E131+E137+E182+E194</f>
        <v>0</v>
      </c>
      <c r="F130" s="237">
        <f>F194+F143+F182</f>
        <v>0</v>
      </c>
      <c r="G130" s="55">
        <f>E130-F130</f>
        <v>0</v>
      </c>
    </row>
    <row r="131" spans="1:6" s="16" customFormat="1" ht="18.75" customHeight="1" hidden="1">
      <c r="A131" s="56"/>
      <c r="B131" s="14">
        <v>75011</v>
      </c>
      <c r="C131" s="14"/>
      <c r="D131" s="14" t="s">
        <v>538</v>
      </c>
      <c r="E131" s="608">
        <f>SUM(E132:E133)</f>
        <v>0</v>
      </c>
      <c r="F131" s="608">
        <f>SUM(F134:F136)</f>
        <v>0</v>
      </c>
    </row>
    <row r="132" spans="1:6" s="22" customFormat="1" ht="51" hidden="1">
      <c r="A132" s="27"/>
      <c r="B132" s="63"/>
      <c r="C132" s="19" t="s">
        <v>539</v>
      </c>
      <c r="D132" s="38" t="s">
        <v>540</v>
      </c>
      <c r="E132" s="512"/>
      <c r="F132" s="509"/>
    </row>
    <row r="133" spans="1:6" s="22" customFormat="1" ht="51" hidden="1">
      <c r="A133" s="17"/>
      <c r="B133" s="32"/>
      <c r="C133" s="24" t="s">
        <v>541</v>
      </c>
      <c r="D133" s="33" t="s">
        <v>542</v>
      </c>
      <c r="E133" s="511"/>
      <c r="F133" s="510"/>
    </row>
    <row r="134" spans="1:6" s="22" customFormat="1" ht="16.5" customHeight="1" hidden="1">
      <c r="A134" s="17"/>
      <c r="B134" s="23"/>
      <c r="C134" s="24" t="s">
        <v>465</v>
      </c>
      <c r="D134" s="25" t="s">
        <v>466</v>
      </c>
      <c r="E134" s="510"/>
      <c r="F134" s="510"/>
    </row>
    <row r="135" spans="1:6" s="22" customFormat="1" ht="16.5" customHeight="1" hidden="1">
      <c r="A135" s="17"/>
      <c r="B135" s="23"/>
      <c r="C135" s="24" t="s">
        <v>469</v>
      </c>
      <c r="D135" s="25" t="s">
        <v>470</v>
      </c>
      <c r="E135" s="510"/>
      <c r="F135" s="510"/>
    </row>
    <row r="136" spans="1:6" s="22" customFormat="1" ht="16.5" customHeight="1" hidden="1">
      <c r="A136" s="17"/>
      <c r="B136" s="23"/>
      <c r="C136" s="28" t="s">
        <v>471</v>
      </c>
      <c r="D136" s="25" t="s">
        <v>472</v>
      </c>
      <c r="E136" s="510"/>
      <c r="F136" s="510"/>
    </row>
    <row r="137" spans="1:6" s="16" customFormat="1" ht="22.5" customHeight="1" hidden="1">
      <c r="A137" s="64"/>
      <c r="B137" s="30">
        <v>75022</v>
      </c>
      <c r="C137" s="30"/>
      <c r="D137" s="30" t="s">
        <v>543</v>
      </c>
      <c r="E137" s="173"/>
      <c r="F137" s="173">
        <f>SUM(F138:F142)</f>
        <v>0</v>
      </c>
    </row>
    <row r="138" spans="1:6" s="22" customFormat="1" ht="15.75" customHeight="1" hidden="1">
      <c r="A138" s="17"/>
      <c r="B138" s="18"/>
      <c r="C138" s="19" t="s">
        <v>544</v>
      </c>
      <c r="D138" s="20" t="s">
        <v>545</v>
      </c>
      <c r="E138" s="509"/>
      <c r="F138" s="509"/>
    </row>
    <row r="139" spans="1:6" s="22" customFormat="1" ht="15.75" customHeight="1" hidden="1">
      <c r="A139" s="17"/>
      <c r="B139" s="23"/>
      <c r="C139" s="24" t="s">
        <v>475</v>
      </c>
      <c r="D139" s="25" t="s">
        <v>476</v>
      </c>
      <c r="E139" s="510"/>
      <c r="F139" s="510"/>
    </row>
    <row r="140" spans="1:6" s="22" customFormat="1" ht="15.75" customHeight="1" hidden="1">
      <c r="A140" s="17"/>
      <c r="B140" s="23"/>
      <c r="C140" s="24" t="s">
        <v>546</v>
      </c>
      <c r="D140" s="25" t="s">
        <v>547</v>
      </c>
      <c r="E140" s="510"/>
      <c r="F140" s="510"/>
    </row>
    <row r="141" spans="1:6" s="22" customFormat="1" ht="15.75" customHeight="1" hidden="1">
      <c r="A141" s="17"/>
      <c r="B141" s="23"/>
      <c r="C141" s="24" t="s">
        <v>477</v>
      </c>
      <c r="D141" s="25" t="s">
        <v>478</v>
      </c>
      <c r="E141" s="510"/>
      <c r="F141" s="510"/>
    </row>
    <row r="142" spans="1:6" s="22" customFormat="1" ht="15.75" customHeight="1" hidden="1">
      <c r="A142" s="17"/>
      <c r="B142" s="23"/>
      <c r="C142" s="28" t="s">
        <v>548</v>
      </c>
      <c r="D142" s="25" t="s">
        <v>549</v>
      </c>
      <c r="E142" s="510"/>
      <c r="F142" s="510"/>
    </row>
    <row r="143" spans="1:6" s="16" customFormat="1" ht="16.5" customHeight="1" hidden="1">
      <c r="A143" s="126"/>
      <c r="B143" s="30">
        <v>75023</v>
      </c>
      <c r="C143" s="919" t="s">
        <v>550</v>
      </c>
      <c r="D143" s="920"/>
      <c r="E143" s="173">
        <f>E151+E178</f>
        <v>0</v>
      </c>
      <c r="F143" s="173">
        <f>F151</f>
        <v>0</v>
      </c>
    </row>
    <row r="144" spans="1:6" s="22" customFormat="1" ht="17.25" customHeight="1" hidden="1">
      <c r="A144" s="133"/>
      <c r="B144" s="45"/>
      <c r="C144" s="90" t="s">
        <v>551</v>
      </c>
      <c r="D144" s="159" t="s">
        <v>552</v>
      </c>
      <c r="E144" s="175"/>
      <c r="F144" s="175"/>
    </row>
    <row r="145" spans="1:6" s="22" customFormat="1" ht="17.25" customHeight="1" hidden="1">
      <c r="A145" s="133"/>
      <c r="B145" s="45"/>
      <c r="C145" s="90" t="s">
        <v>465</v>
      </c>
      <c r="D145" s="159" t="s">
        <v>466</v>
      </c>
      <c r="E145" s="175"/>
      <c r="F145" s="175"/>
    </row>
    <row r="146" spans="1:6" s="22" customFormat="1" ht="17.25" customHeight="1" hidden="1">
      <c r="A146" s="133"/>
      <c r="B146" s="45"/>
      <c r="C146" s="90" t="s">
        <v>467</v>
      </c>
      <c r="D146" s="159" t="s">
        <v>468</v>
      </c>
      <c r="E146" s="175"/>
      <c r="F146" s="175"/>
    </row>
    <row r="147" spans="1:6" s="22" customFormat="1" ht="17.25" customHeight="1" hidden="1">
      <c r="A147" s="133"/>
      <c r="B147" s="45"/>
      <c r="C147" s="90" t="s">
        <v>469</v>
      </c>
      <c r="D147" s="159" t="s">
        <v>470</v>
      </c>
      <c r="E147" s="175"/>
      <c r="F147" s="175"/>
    </row>
    <row r="148" spans="1:6" s="22" customFormat="1" ht="17.25" customHeight="1" hidden="1">
      <c r="A148" s="133"/>
      <c r="B148" s="45"/>
      <c r="C148" s="90" t="s">
        <v>471</v>
      </c>
      <c r="D148" s="159" t="s">
        <v>472</v>
      </c>
      <c r="E148" s="175"/>
      <c r="F148" s="175"/>
    </row>
    <row r="149" spans="1:6" s="22" customFormat="1" ht="17.25" customHeight="1" hidden="1">
      <c r="A149" s="133"/>
      <c r="B149" s="45"/>
      <c r="C149" s="90" t="s">
        <v>553</v>
      </c>
      <c r="D149" s="159" t="s">
        <v>554</v>
      </c>
      <c r="E149" s="175"/>
      <c r="F149" s="175"/>
    </row>
    <row r="150" spans="1:6" s="22" customFormat="1" ht="17.25" customHeight="1" hidden="1">
      <c r="A150" s="133"/>
      <c r="B150" s="45"/>
      <c r="C150" s="90" t="s">
        <v>473</v>
      </c>
      <c r="D150" s="159" t="s">
        <v>474</v>
      </c>
      <c r="E150" s="175"/>
      <c r="F150" s="175"/>
    </row>
    <row r="151" spans="1:8" s="22" customFormat="1" ht="18.75" customHeight="1" hidden="1">
      <c r="A151" s="133"/>
      <c r="B151" s="45"/>
      <c r="C151" s="141"/>
      <c r="D151" s="156" t="s">
        <v>653</v>
      </c>
      <c r="E151" s="609">
        <f>SUM(E152:E153)</f>
        <v>0</v>
      </c>
      <c r="F151" s="609"/>
      <c r="H151" s="92"/>
    </row>
    <row r="152" spans="1:8" s="16" customFormat="1" ht="15.75" customHeight="1" hidden="1">
      <c r="A152" s="126"/>
      <c r="B152" s="123"/>
      <c r="C152" s="190"/>
      <c r="D152" s="200" t="s">
        <v>706</v>
      </c>
      <c r="E152" s="610"/>
      <c r="F152" s="594"/>
      <c r="H152" s="100"/>
    </row>
    <row r="153" spans="1:8" s="16" customFormat="1" ht="15.75" customHeight="1" hidden="1">
      <c r="A153" s="126"/>
      <c r="B153" s="123"/>
      <c r="C153" s="190"/>
      <c r="D153" s="207" t="s">
        <v>650</v>
      </c>
      <c r="E153" s="611"/>
      <c r="F153" s="466">
        <f>4000+10000</f>
        <v>14000</v>
      </c>
      <c r="H153" s="100"/>
    </row>
    <row r="154" spans="1:6" s="22" customFormat="1" ht="15.75" customHeight="1" hidden="1">
      <c r="A154" s="133"/>
      <c r="B154" s="45"/>
      <c r="C154" s="140"/>
      <c r="D154" s="157" t="s">
        <v>653</v>
      </c>
      <c r="E154" s="509"/>
      <c r="F154" s="509"/>
    </row>
    <row r="155" spans="1:6" s="22" customFormat="1" ht="17.25" customHeight="1" hidden="1">
      <c r="A155" s="133"/>
      <c r="B155" s="45"/>
      <c r="C155" s="90" t="s">
        <v>475</v>
      </c>
      <c r="D155" s="191" t="s">
        <v>476</v>
      </c>
      <c r="E155" s="175"/>
      <c r="F155" s="175"/>
    </row>
    <row r="156" spans="1:6" s="16" customFormat="1" ht="13.5" customHeight="1" hidden="1">
      <c r="A156" s="126"/>
      <c r="B156" s="123"/>
      <c r="C156" s="190"/>
      <c r="D156" s="200" t="s">
        <v>659</v>
      </c>
      <c r="E156" s="610"/>
      <c r="F156" s="612"/>
    </row>
    <row r="157" spans="1:6" s="22" customFormat="1" ht="17.25" customHeight="1" hidden="1">
      <c r="A157" s="133"/>
      <c r="B157" s="45"/>
      <c r="C157" s="90" t="s">
        <v>513</v>
      </c>
      <c r="D157" s="192" t="s">
        <v>514</v>
      </c>
      <c r="E157" s="528"/>
      <c r="F157" s="528"/>
    </row>
    <row r="158" spans="1:6" s="22" customFormat="1" ht="17.25" customHeight="1" hidden="1">
      <c r="A158" s="133"/>
      <c r="B158" s="45"/>
      <c r="C158" s="90" t="s">
        <v>522</v>
      </c>
      <c r="D158" s="159" t="s">
        <v>523</v>
      </c>
      <c r="E158" s="175"/>
      <c r="F158" s="175"/>
    </row>
    <row r="159" spans="1:6" s="22" customFormat="1" ht="17.25" customHeight="1" hidden="1">
      <c r="A159" s="133"/>
      <c r="B159" s="45"/>
      <c r="C159" s="90" t="s">
        <v>555</v>
      </c>
      <c r="D159" s="159" t="s">
        <v>556</v>
      </c>
      <c r="E159" s="175"/>
      <c r="F159" s="175"/>
    </row>
    <row r="160" spans="1:6" s="16" customFormat="1" ht="19.5" customHeight="1" hidden="1">
      <c r="A160" s="126"/>
      <c r="B160" s="123"/>
      <c r="C160" s="188"/>
      <c r="D160" s="116" t="s">
        <v>644</v>
      </c>
      <c r="E160" s="613"/>
      <c r="F160" s="613"/>
    </row>
    <row r="161" spans="1:6" s="22" customFormat="1" ht="17.25" customHeight="1" hidden="1">
      <c r="A161" s="133"/>
      <c r="B161" s="45"/>
      <c r="C161" s="90" t="s">
        <v>477</v>
      </c>
      <c r="D161" s="159" t="s">
        <v>478</v>
      </c>
      <c r="E161" s="175"/>
      <c r="F161" s="175"/>
    </row>
    <row r="162" spans="1:6" s="16" customFormat="1" ht="15.75" customHeight="1" hidden="1">
      <c r="A162" s="126"/>
      <c r="B162" s="123"/>
      <c r="C162" s="124"/>
      <c r="D162" s="189" t="s">
        <v>660</v>
      </c>
      <c r="E162" s="614"/>
      <c r="F162" s="615"/>
    </row>
    <row r="163" spans="1:6" s="16" customFormat="1" ht="15.75" customHeight="1" hidden="1">
      <c r="A163" s="126"/>
      <c r="B163" s="123"/>
      <c r="C163" s="124"/>
      <c r="D163" s="187" t="s">
        <v>683</v>
      </c>
      <c r="E163" s="616"/>
      <c r="F163" s="616"/>
    </row>
    <row r="164" spans="1:6" s="22" customFormat="1" ht="17.25" customHeight="1" hidden="1">
      <c r="A164" s="133"/>
      <c r="B164" s="45"/>
      <c r="C164" s="140" t="s">
        <v>557</v>
      </c>
      <c r="D164" s="59" t="s">
        <v>558</v>
      </c>
      <c r="E164" s="511"/>
      <c r="F164" s="511"/>
    </row>
    <row r="165" spans="1:6" s="22" customFormat="1" ht="25.5" hidden="1">
      <c r="A165" s="133"/>
      <c r="B165" s="45"/>
      <c r="C165" s="141" t="s">
        <v>559</v>
      </c>
      <c r="D165" s="35" t="s">
        <v>560</v>
      </c>
      <c r="E165" s="511"/>
      <c r="F165" s="511"/>
    </row>
    <row r="166" spans="1:6" s="22" customFormat="1" ht="25.5" hidden="1">
      <c r="A166" s="133"/>
      <c r="B166" s="45"/>
      <c r="C166" s="141" t="s">
        <v>561</v>
      </c>
      <c r="D166" s="35" t="s">
        <v>562</v>
      </c>
      <c r="E166" s="511"/>
      <c r="F166" s="511"/>
    </row>
    <row r="167" spans="1:6" s="22" customFormat="1" ht="25.5" hidden="1">
      <c r="A167" s="133"/>
      <c r="B167" s="45"/>
      <c r="C167" s="141" t="s">
        <v>532</v>
      </c>
      <c r="D167" s="35" t="s">
        <v>533</v>
      </c>
      <c r="E167" s="511"/>
      <c r="F167" s="511"/>
    </row>
    <row r="168" spans="1:6" s="22" customFormat="1" ht="16.5" customHeight="1" hidden="1">
      <c r="A168" s="133"/>
      <c r="B168" s="45"/>
      <c r="C168" s="141" t="s">
        <v>548</v>
      </c>
      <c r="D168" s="59" t="s">
        <v>549</v>
      </c>
      <c r="E168" s="511"/>
      <c r="F168" s="511"/>
    </row>
    <row r="169" spans="1:6" s="22" customFormat="1" ht="16.5" customHeight="1" hidden="1">
      <c r="A169" s="133"/>
      <c r="B169" s="45"/>
      <c r="C169" s="141" t="s">
        <v>517</v>
      </c>
      <c r="D169" s="59" t="s">
        <v>518</v>
      </c>
      <c r="E169" s="511"/>
      <c r="F169" s="511"/>
    </row>
    <row r="170" spans="1:6" s="22" customFormat="1" ht="14.25" customHeight="1" hidden="1">
      <c r="A170" s="133"/>
      <c r="B170" s="45"/>
      <c r="C170" s="178" t="s">
        <v>479</v>
      </c>
      <c r="D170" s="59" t="s">
        <v>480</v>
      </c>
      <c r="E170" s="511"/>
      <c r="F170" s="511"/>
    </row>
    <row r="171" spans="1:6" s="22" customFormat="1" ht="12" customHeight="1" hidden="1">
      <c r="A171" s="133"/>
      <c r="B171" s="45"/>
      <c r="C171" s="46"/>
      <c r="D171" s="204"/>
      <c r="E171" s="617"/>
      <c r="F171" s="617"/>
    </row>
    <row r="172" spans="1:6" s="6" customFormat="1" ht="7.5" customHeight="1" hidden="1">
      <c r="A172" s="134">
        <v>1</v>
      </c>
      <c r="B172" s="132">
        <v>2</v>
      </c>
      <c r="C172" s="49">
        <v>3</v>
      </c>
      <c r="D172" s="205">
        <v>4</v>
      </c>
      <c r="E172" s="618"/>
      <c r="F172" s="618"/>
    </row>
    <row r="173" spans="1:6" s="16" customFormat="1" ht="15.75" customHeight="1" hidden="1">
      <c r="A173" s="126"/>
      <c r="B173" s="123"/>
      <c r="C173" s="124"/>
      <c r="D173" s="187" t="s">
        <v>667</v>
      </c>
      <c r="E173" s="616"/>
      <c r="F173" s="616"/>
    </row>
    <row r="174" spans="1:6" s="22" customFormat="1" ht="25.5" hidden="1">
      <c r="A174" s="133"/>
      <c r="B174" s="128"/>
      <c r="C174" s="158" t="s">
        <v>657</v>
      </c>
      <c r="D174" s="202" t="s">
        <v>658</v>
      </c>
      <c r="E174" s="528"/>
      <c r="F174" s="528"/>
    </row>
    <row r="175" spans="1:6" s="22" customFormat="1" ht="25.5" hidden="1">
      <c r="A175" s="133"/>
      <c r="B175" s="45"/>
      <c r="C175" s="137" t="s">
        <v>563</v>
      </c>
      <c r="D175" s="38" t="s">
        <v>564</v>
      </c>
      <c r="E175" s="509"/>
      <c r="F175" s="509"/>
    </row>
    <row r="176" spans="1:6" s="22" customFormat="1" ht="25.5" hidden="1">
      <c r="A176" s="133"/>
      <c r="B176" s="45"/>
      <c r="C176" s="90" t="s">
        <v>565</v>
      </c>
      <c r="D176" s="206" t="s">
        <v>566</v>
      </c>
      <c r="E176" s="619"/>
      <c r="F176" s="619"/>
    </row>
    <row r="177" spans="1:6" s="16" customFormat="1" ht="15.75" customHeight="1" hidden="1">
      <c r="A177" s="126"/>
      <c r="B177" s="123"/>
      <c r="C177" s="190"/>
      <c r="D177" s="207" t="s">
        <v>661</v>
      </c>
      <c r="E177" s="611"/>
      <c r="F177" s="611"/>
    </row>
    <row r="178" spans="1:6" s="22" customFormat="1" ht="19.5" customHeight="1" hidden="1">
      <c r="A178" s="218"/>
      <c r="B178" s="219"/>
      <c r="C178" s="139" t="s">
        <v>488</v>
      </c>
      <c r="D178" s="197" t="s">
        <v>568</v>
      </c>
      <c r="E178" s="528"/>
      <c r="F178" s="528"/>
    </row>
    <row r="179" spans="1:6" s="22" customFormat="1" ht="25.5" hidden="1">
      <c r="A179" s="133"/>
      <c r="B179" s="45"/>
      <c r="C179" s="140" t="s">
        <v>567</v>
      </c>
      <c r="D179" s="38" t="s">
        <v>568</v>
      </c>
      <c r="E179" s="509"/>
      <c r="F179" s="509"/>
    </row>
    <row r="180" spans="1:6" s="22" customFormat="1" ht="17.25" customHeight="1" hidden="1">
      <c r="A180" s="133"/>
      <c r="B180" s="45"/>
      <c r="C180" s="141" t="s">
        <v>490</v>
      </c>
      <c r="D180" s="25" t="s">
        <v>489</v>
      </c>
      <c r="E180" s="510"/>
      <c r="F180" s="510"/>
    </row>
    <row r="181" spans="1:6" s="22" customFormat="1" ht="17.25" customHeight="1" hidden="1">
      <c r="A181" s="133"/>
      <c r="B181" s="128"/>
      <c r="C181" s="28" t="s">
        <v>569</v>
      </c>
      <c r="D181" s="25" t="s">
        <v>489</v>
      </c>
      <c r="E181" s="510"/>
      <c r="F181" s="510"/>
    </row>
    <row r="182" spans="1:6" s="16" customFormat="1" ht="20.25" customHeight="1" hidden="1">
      <c r="A182" s="126"/>
      <c r="B182" s="30">
        <v>75075</v>
      </c>
      <c r="C182" s="30"/>
      <c r="D182" s="30" t="s">
        <v>570</v>
      </c>
      <c r="E182" s="173">
        <f>E183</f>
        <v>0</v>
      </c>
      <c r="F182" s="173">
        <f>F183</f>
        <v>0</v>
      </c>
    </row>
    <row r="183" spans="1:6" s="22" customFormat="1" ht="16.5" customHeight="1" hidden="1">
      <c r="A183" s="133"/>
      <c r="B183" s="45"/>
      <c r="C183" s="140"/>
      <c r="D183" s="156" t="s">
        <v>643</v>
      </c>
      <c r="E183" s="175"/>
      <c r="F183" s="175"/>
    </row>
    <row r="184" spans="1:6" s="22" customFormat="1" ht="13.5" customHeight="1" hidden="1">
      <c r="A184" s="133"/>
      <c r="B184" s="146"/>
      <c r="C184" s="470" t="s">
        <v>634</v>
      </c>
      <c r="D184" s="465" t="s">
        <v>722</v>
      </c>
      <c r="E184" s="256"/>
      <c r="F184" s="256"/>
    </row>
    <row r="185" spans="1:6" s="16" customFormat="1" ht="27.75" customHeight="1" hidden="1">
      <c r="A185" s="126"/>
      <c r="B185" s="123"/>
      <c r="C185" s="124"/>
      <c r="D185" s="962" t="s">
        <v>56</v>
      </c>
      <c r="E185" s="962"/>
      <c r="F185" s="963"/>
    </row>
    <row r="186" spans="1:6" s="16" customFormat="1" ht="18" customHeight="1" hidden="1">
      <c r="A186" s="126"/>
      <c r="B186" s="123"/>
      <c r="C186" s="124"/>
      <c r="D186" s="955" t="s">
        <v>214</v>
      </c>
      <c r="E186" s="955"/>
      <c r="F186" s="956"/>
    </row>
    <row r="187" spans="1:6" s="16" customFormat="1" ht="24.75" customHeight="1" hidden="1">
      <c r="A187" s="148"/>
      <c r="B187" s="149"/>
      <c r="C187" s="124"/>
      <c r="D187" s="600" t="s">
        <v>224</v>
      </c>
      <c r="E187" s="599"/>
      <c r="F187" s="598"/>
    </row>
    <row r="188" spans="1:6" s="22" customFormat="1" ht="20.25" customHeight="1" hidden="1">
      <c r="A188" s="133"/>
      <c r="B188" s="128"/>
      <c r="C188" s="37" t="s">
        <v>473</v>
      </c>
      <c r="D188" s="156" t="s">
        <v>653</v>
      </c>
      <c r="E188" s="91"/>
      <c r="F188" s="91"/>
    </row>
    <row r="189" spans="1:6" s="22" customFormat="1" ht="17.25" customHeight="1" hidden="1">
      <c r="A189" s="133"/>
      <c r="B189" s="45"/>
      <c r="C189" s="140" t="s">
        <v>473</v>
      </c>
      <c r="D189" s="20" t="s">
        <v>474</v>
      </c>
      <c r="E189" s="21"/>
      <c r="F189" s="21"/>
    </row>
    <row r="190" spans="1:6" s="22" customFormat="1" ht="17.25" customHeight="1" hidden="1">
      <c r="A190" s="133"/>
      <c r="B190" s="45"/>
      <c r="C190" s="141" t="s">
        <v>475</v>
      </c>
      <c r="D190" s="25" t="s">
        <v>476</v>
      </c>
      <c r="E190" s="26"/>
      <c r="F190" s="26"/>
    </row>
    <row r="191" spans="1:6" s="22" customFormat="1" ht="17.25" customHeight="1" hidden="1">
      <c r="A191" s="133"/>
      <c r="B191" s="45"/>
      <c r="C191" s="141" t="s">
        <v>546</v>
      </c>
      <c r="D191" s="25" t="s">
        <v>547</v>
      </c>
      <c r="E191" s="26"/>
      <c r="F191" s="26"/>
    </row>
    <row r="192" spans="1:6" s="22" customFormat="1" ht="17.25" customHeight="1" hidden="1">
      <c r="A192" s="133"/>
      <c r="B192" s="45"/>
      <c r="C192" s="141" t="s">
        <v>477</v>
      </c>
      <c r="D192" s="25" t="s">
        <v>478</v>
      </c>
      <c r="E192" s="26"/>
      <c r="F192" s="26"/>
    </row>
    <row r="193" spans="1:6" s="22" customFormat="1" ht="17.25" customHeight="1" hidden="1">
      <c r="A193" s="133"/>
      <c r="B193" s="128"/>
      <c r="C193" s="28" t="s">
        <v>517</v>
      </c>
      <c r="D193" s="25" t="s">
        <v>518</v>
      </c>
      <c r="E193" s="26"/>
      <c r="F193" s="26"/>
    </row>
    <row r="194" spans="1:6" s="16" customFormat="1" ht="18.75" customHeight="1" hidden="1">
      <c r="A194" s="126"/>
      <c r="B194" s="30">
        <v>75095</v>
      </c>
      <c r="C194" s="30"/>
      <c r="D194" s="290" t="s">
        <v>500</v>
      </c>
      <c r="E194" s="155">
        <f>E196</f>
        <v>0</v>
      </c>
      <c r="F194" s="31">
        <f>F196</f>
        <v>0</v>
      </c>
    </row>
    <row r="195" spans="1:6" s="22" customFormat="1" ht="19.5" customHeight="1" hidden="1">
      <c r="A195" s="133"/>
      <c r="B195" s="45"/>
      <c r="C195" s="137" t="s">
        <v>517</v>
      </c>
      <c r="D195" s="20" t="s">
        <v>518</v>
      </c>
      <c r="E195" s="21"/>
      <c r="F195" s="21"/>
    </row>
    <row r="196" spans="1:6" s="22" customFormat="1" ht="19.5" customHeight="1" hidden="1">
      <c r="A196" s="133"/>
      <c r="B196" s="45"/>
      <c r="C196" s="139" t="s">
        <v>473</v>
      </c>
      <c r="D196" s="164" t="s">
        <v>643</v>
      </c>
      <c r="E196" s="43"/>
      <c r="F196" s="43"/>
    </row>
    <row r="197" spans="1:6" s="16" customFormat="1" ht="16.5" customHeight="1" hidden="1">
      <c r="A197" s="148"/>
      <c r="B197" s="149"/>
      <c r="C197" s="172"/>
      <c r="D197" s="498" t="s">
        <v>65</v>
      </c>
      <c r="E197" s="291"/>
      <c r="F197" s="276"/>
    </row>
    <row r="198" spans="1:6" s="11" customFormat="1" ht="46.5" customHeight="1" hidden="1" thickBot="1">
      <c r="A198" s="499">
        <v>751</v>
      </c>
      <c r="B198" s="980" t="s">
        <v>571</v>
      </c>
      <c r="C198" s="981"/>
      <c r="D198" s="982"/>
      <c r="E198" s="500">
        <f>E204</f>
        <v>0</v>
      </c>
      <c r="F198" s="501">
        <f>F199+F216</f>
        <v>0</v>
      </c>
    </row>
    <row r="199" spans="1:6" s="16" customFormat="1" ht="28.5" hidden="1">
      <c r="A199" s="230"/>
      <c r="B199" s="53">
        <v>75101</v>
      </c>
      <c r="C199" s="183"/>
      <c r="D199" s="82" t="s">
        <v>572</v>
      </c>
      <c r="E199" s="54">
        <f>E200</f>
        <v>0</v>
      </c>
      <c r="F199" s="54">
        <f>SUM(F201:F203)</f>
        <v>0</v>
      </c>
    </row>
    <row r="200" spans="1:6" s="22" customFormat="1" ht="51" hidden="1">
      <c r="A200" s="44"/>
      <c r="B200" s="146"/>
      <c r="C200" s="140" t="s">
        <v>539</v>
      </c>
      <c r="D200" s="57" t="s">
        <v>540</v>
      </c>
      <c r="E200" s="36"/>
      <c r="F200" s="21"/>
    </row>
    <row r="201" spans="1:6" s="22" customFormat="1" ht="17.25" customHeight="1" hidden="1">
      <c r="A201" s="44"/>
      <c r="B201" s="45"/>
      <c r="C201" s="141" t="s">
        <v>469</v>
      </c>
      <c r="D201" s="25" t="s">
        <v>470</v>
      </c>
      <c r="E201" s="26"/>
      <c r="F201" s="26"/>
    </row>
    <row r="202" spans="1:6" s="22" customFormat="1" ht="17.25" customHeight="1" hidden="1">
      <c r="A202" s="44"/>
      <c r="B202" s="45"/>
      <c r="C202" s="141" t="s">
        <v>471</v>
      </c>
      <c r="D202" s="25" t="s">
        <v>472</v>
      </c>
      <c r="E202" s="26"/>
      <c r="F202" s="26"/>
    </row>
    <row r="203" spans="1:6" s="22" customFormat="1" ht="17.25" customHeight="1" hidden="1">
      <c r="A203" s="44"/>
      <c r="B203" s="45"/>
      <c r="C203" s="142" t="s">
        <v>473</v>
      </c>
      <c r="D203" s="25" t="s">
        <v>474</v>
      </c>
      <c r="E203" s="26"/>
      <c r="F203" s="26"/>
    </row>
    <row r="204" spans="1:6" s="16" customFormat="1" ht="22.5" customHeight="1" hidden="1">
      <c r="A204" s="56"/>
      <c r="B204" s="30">
        <v>75107</v>
      </c>
      <c r="C204" s="130"/>
      <c r="D204" s="81" t="s">
        <v>53</v>
      </c>
      <c r="E204" s="31">
        <f>E205</f>
        <v>0</v>
      </c>
      <c r="F204" s="31">
        <f>F205</f>
        <v>0</v>
      </c>
    </row>
    <row r="205" spans="1:6" s="22" customFormat="1" ht="20.25" customHeight="1" hidden="1">
      <c r="A205" s="133"/>
      <c r="B205" s="146"/>
      <c r="C205" s="223"/>
      <c r="D205" s="156" t="s">
        <v>643</v>
      </c>
      <c r="E205" s="91"/>
      <c r="F205" s="91">
        <f>SUM(F225:F226)</f>
        <v>0</v>
      </c>
    </row>
    <row r="206" spans="1:6" s="16" customFormat="1" ht="15.75" customHeight="1" hidden="1">
      <c r="A206" s="126"/>
      <c r="B206" s="123"/>
      <c r="C206" s="190"/>
      <c r="D206" s="200" t="s">
        <v>706</v>
      </c>
      <c r="E206" s="201"/>
      <c r="F206" s="250"/>
    </row>
    <row r="207" spans="1:8" s="16" customFormat="1" ht="15.75" customHeight="1" hidden="1">
      <c r="A207" s="126"/>
      <c r="B207" s="123"/>
      <c r="C207" s="190"/>
      <c r="D207" s="255" t="s">
        <v>650</v>
      </c>
      <c r="E207" s="185">
        <f>13101-2410</f>
        <v>10691</v>
      </c>
      <c r="F207" s="210"/>
      <c r="H207" s="100"/>
    </row>
    <row r="208" spans="1:6" s="16" customFormat="1" ht="27.75" customHeight="1" hidden="1">
      <c r="A208" s="148"/>
      <c r="B208" s="149"/>
      <c r="C208" s="209"/>
      <c r="D208" s="927" t="s">
        <v>684</v>
      </c>
      <c r="E208" s="927"/>
      <c r="F208" s="928"/>
    </row>
    <row r="209" spans="1:6" s="22" customFormat="1" ht="17.25" customHeight="1" hidden="1">
      <c r="A209" s="44"/>
      <c r="B209" s="45"/>
      <c r="C209" s="141" t="s">
        <v>544</v>
      </c>
      <c r="D209" s="25" t="s">
        <v>545</v>
      </c>
      <c r="E209" s="26"/>
      <c r="F209" s="26"/>
    </row>
    <row r="210" spans="1:6" s="22" customFormat="1" ht="17.25" customHeight="1" hidden="1">
      <c r="A210" s="44"/>
      <c r="B210" s="45"/>
      <c r="C210" s="141" t="s">
        <v>469</v>
      </c>
      <c r="D210" s="25" t="s">
        <v>470</v>
      </c>
      <c r="E210" s="26"/>
      <c r="F210" s="26"/>
    </row>
    <row r="211" spans="1:6" s="22" customFormat="1" ht="17.25" customHeight="1" hidden="1">
      <c r="A211" s="44"/>
      <c r="B211" s="45"/>
      <c r="C211" s="141" t="s">
        <v>471</v>
      </c>
      <c r="D211" s="25" t="s">
        <v>472</v>
      </c>
      <c r="E211" s="26"/>
      <c r="F211" s="26"/>
    </row>
    <row r="212" spans="1:6" s="22" customFormat="1" ht="17.25" customHeight="1" hidden="1">
      <c r="A212" s="44"/>
      <c r="B212" s="45"/>
      <c r="C212" s="141" t="s">
        <v>473</v>
      </c>
      <c r="D212" s="25" t="s">
        <v>474</v>
      </c>
      <c r="E212" s="26"/>
      <c r="F212" s="26"/>
    </row>
    <row r="213" spans="1:6" s="22" customFormat="1" ht="17.25" customHeight="1" hidden="1">
      <c r="A213" s="44"/>
      <c r="B213" s="45"/>
      <c r="C213" s="141" t="s">
        <v>475</v>
      </c>
      <c r="D213" s="25" t="s">
        <v>476</v>
      </c>
      <c r="E213" s="26"/>
      <c r="F213" s="26"/>
    </row>
    <row r="214" spans="1:6" s="22" customFormat="1" ht="17.25" customHeight="1" hidden="1">
      <c r="A214" s="44"/>
      <c r="B214" s="45"/>
      <c r="C214" s="141" t="s">
        <v>513</v>
      </c>
      <c r="D214" s="25" t="s">
        <v>514</v>
      </c>
      <c r="E214" s="26"/>
      <c r="F214" s="26"/>
    </row>
    <row r="215" spans="1:6" s="22" customFormat="1" ht="17.25" customHeight="1" hidden="1">
      <c r="A215" s="44"/>
      <c r="B215" s="45"/>
      <c r="C215" s="142" t="s">
        <v>477</v>
      </c>
      <c r="D215" s="25" t="s">
        <v>478</v>
      </c>
      <c r="E215" s="26"/>
      <c r="F215" s="26"/>
    </row>
    <row r="216" spans="1:6" s="16" customFormat="1" ht="52.5" customHeight="1" hidden="1">
      <c r="A216" s="56"/>
      <c r="B216" s="30">
        <v>75109</v>
      </c>
      <c r="C216" s="130"/>
      <c r="D216" s="81" t="s">
        <v>707</v>
      </c>
      <c r="E216" s="31">
        <f>E217</f>
        <v>0</v>
      </c>
      <c r="F216" s="31">
        <f>F217</f>
        <v>0</v>
      </c>
    </row>
    <row r="217" spans="1:6" s="22" customFormat="1" ht="18" customHeight="1" hidden="1">
      <c r="A217" s="133"/>
      <c r="B217" s="146"/>
      <c r="C217" s="223"/>
      <c r="D217" s="156" t="s">
        <v>709</v>
      </c>
      <c r="E217" s="91">
        <f>SUM(E235:E236)</f>
        <v>0</v>
      </c>
      <c r="F217" s="91">
        <f>SUM(F235:F236)</f>
        <v>0</v>
      </c>
    </row>
    <row r="218" spans="1:6" s="16" customFormat="1" ht="27.75" customHeight="1" hidden="1">
      <c r="A218" s="148"/>
      <c r="B218" s="149"/>
      <c r="C218" s="209"/>
      <c r="D218" s="927" t="s">
        <v>684</v>
      </c>
      <c r="E218" s="927"/>
      <c r="F218" s="928"/>
    </row>
    <row r="219" spans="1:6" s="22" customFormat="1" ht="17.25" customHeight="1" hidden="1">
      <c r="A219" s="44"/>
      <c r="B219" s="45"/>
      <c r="C219" s="141" t="s">
        <v>544</v>
      </c>
      <c r="D219" s="25" t="s">
        <v>545</v>
      </c>
      <c r="E219" s="26"/>
      <c r="F219" s="26"/>
    </row>
    <row r="220" spans="1:6" s="22" customFormat="1" ht="17.25" customHeight="1" hidden="1">
      <c r="A220" s="44"/>
      <c r="B220" s="45"/>
      <c r="C220" s="141" t="s">
        <v>469</v>
      </c>
      <c r="D220" s="25" t="s">
        <v>470</v>
      </c>
      <c r="E220" s="26"/>
      <c r="F220" s="26"/>
    </row>
    <row r="221" spans="1:6" s="22" customFormat="1" ht="17.25" customHeight="1" hidden="1">
      <c r="A221" s="44"/>
      <c r="B221" s="45"/>
      <c r="C221" s="141" t="s">
        <v>471</v>
      </c>
      <c r="D221" s="25" t="s">
        <v>472</v>
      </c>
      <c r="E221" s="26"/>
      <c r="F221" s="26"/>
    </row>
    <row r="222" spans="1:6" s="22" customFormat="1" ht="17.25" customHeight="1" hidden="1">
      <c r="A222" s="44"/>
      <c r="B222" s="45"/>
      <c r="C222" s="141" t="s">
        <v>473</v>
      </c>
      <c r="D222" s="25" t="s">
        <v>474</v>
      </c>
      <c r="E222" s="26"/>
      <c r="F222" s="26"/>
    </row>
    <row r="223" spans="1:6" s="22" customFormat="1" ht="17.25" customHeight="1" hidden="1">
      <c r="A223" s="44"/>
      <c r="B223" s="45"/>
      <c r="C223" s="141" t="s">
        <v>475</v>
      </c>
      <c r="D223" s="25" t="s">
        <v>476</v>
      </c>
      <c r="E223" s="26"/>
      <c r="F223" s="26"/>
    </row>
    <row r="224" spans="1:6" s="22" customFormat="1" ht="17.25" customHeight="1" hidden="1">
      <c r="A224" s="44"/>
      <c r="B224" s="45"/>
      <c r="C224" s="141" t="s">
        <v>513</v>
      </c>
      <c r="D224" s="25" t="s">
        <v>514</v>
      </c>
      <c r="E224" s="26"/>
      <c r="F224" s="26"/>
    </row>
    <row r="225" spans="1:6" s="22" customFormat="1" ht="17.25" customHeight="1" hidden="1" thickBot="1">
      <c r="A225" s="44"/>
      <c r="B225" s="45"/>
      <c r="C225" s="142" t="s">
        <v>477</v>
      </c>
      <c r="D225" s="25" t="s">
        <v>478</v>
      </c>
      <c r="E225" s="26"/>
      <c r="F225" s="26"/>
    </row>
    <row r="226" spans="1:6" s="11" customFormat="1" ht="23.25" customHeight="1" hidden="1" thickBot="1">
      <c r="A226" s="232">
        <v>752</v>
      </c>
      <c r="B226" s="50"/>
      <c r="C226" s="9"/>
      <c r="D226" s="70" t="s">
        <v>573</v>
      </c>
      <c r="E226" s="10">
        <f>E227</f>
        <v>0</v>
      </c>
      <c r="F226" s="10">
        <f>F227</f>
        <v>0</v>
      </c>
    </row>
    <row r="227" spans="1:6" s="16" customFormat="1" ht="23.25" customHeight="1" hidden="1">
      <c r="A227" s="51"/>
      <c r="B227" s="73">
        <v>75212</v>
      </c>
      <c r="C227" s="73"/>
      <c r="D227" s="74" t="s">
        <v>574</v>
      </c>
      <c r="E227" s="75">
        <f>SUM(E228:E232)-E230</f>
        <v>0</v>
      </c>
      <c r="F227" s="75">
        <f>SUM(F228:F232)-F230</f>
        <v>0</v>
      </c>
    </row>
    <row r="228" spans="1:6" s="22" customFormat="1" ht="51" hidden="1">
      <c r="A228" s="39"/>
      <c r="B228" s="76"/>
      <c r="C228" s="66" t="s">
        <v>539</v>
      </c>
      <c r="D228" s="77" t="s">
        <v>540</v>
      </c>
      <c r="E228" s="68"/>
      <c r="F228" s="68"/>
    </row>
    <row r="229" spans="1:6" s="22" customFormat="1" ht="12.75" customHeight="1" hidden="1">
      <c r="A229" s="133"/>
      <c r="B229" s="45"/>
      <c r="C229" s="46"/>
      <c r="D229" s="47"/>
      <c r="E229" s="48"/>
      <c r="F229" s="48"/>
    </row>
    <row r="230" spans="1:6" s="6" customFormat="1" ht="7.5" customHeight="1" hidden="1">
      <c r="A230" s="49">
        <v>1</v>
      </c>
      <c r="B230" s="49">
        <v>2</v>
      </c>
      <c r="C230" s="49">
        <v>3</v>
      </c>
      <c r="D230" s="49">
        <v>4</v>
      </c>
      <c r="E230" s="49">
        <v>5</v>
      </c>
      <c r="F230" s="49">
        <v>6</v>
      </c>
    </row>
    <row r="231" spans="1:6" s="22" customFormat="1" ht="38.25" hidden="1">
      <c r="A231" s="78"/>
      <c r="B231" s="79"/>
      <c r="C231" s="41" t="s">
        <v>520</v>
      </c>
      <c r="D231" s="42" t="s">
        <v>521</v>
      </c>
      <c r="E231" s="43"/>
      <c r="F231" s="43"/>
    </row>
    <row r="232" spans="1:6" s="22" customFormat="1" ht="16.5" customHeight="1" hidden="1">
      <c r="A232" s="69"/>
      <c r="B232" s="80"/>
      <c r="C232" s="37" t="s">
        <v>477</v>
      </c>
      <c r="D232" s="38" t="s">
        <v>478</v>
      </c>
      <c r="E232" s="21"/>
      <c r="F232" s="21"/>
    </row>
    <row r="233" spans="1:6" ht="12.75" customHeight="1" hidden="1">
      <c r="A233" s="3"/>
      <c r="B233" s="3"/>
      <c r="C233" s="3"/>
      <c r="D233" s="3"/>
      <c r="E233" s="3"/>
      <c r="F233" s="3"/>
    </row>
    <row r="234" spans="1:6" s="6" customFormat="1" ht="7.5" customHeight="1" hidden="1">
      <c r="A234" s="49">
        <v>1</v>
      </c>
      <c r="B234" s="49">
        <v>2</v>
      </c>
      <c r="C234" s="49">
        <v>3</v>
      </c>
      <c r="D234" s="49">
        <v>3</v>
      </c>
      <c r="E234" s="49">
        <v>4</v>
      </c>
      <c r="F234" s="49">
        <v>5</v>
      </c>
    </row>
    <row r="235" spans="1:6" s="16" customFormat="1" ht="15.75" customHeight="1" hidden="1">
      <c r="A235" s="126"/>
      <c r="B235" s="123"/>
      <c r="C235" s="190"/>
      <c r="D235" s="200" t="s">
        <v>706</v>
      </c>
      <c r="E235" s="201"/>
      <c r="F235" s="250"/>
    </row>
    <row r="236" spans="1:6" s="16" customFormat="1" ht="15.75" customHeight="1" hidden="1" thickBot="1">
      <c r="A236" s="148"/>
      <c r="B236" s="149"/>
      <c r="C236" s="172"/>
      <c r="D236" s="221" t="s">
        <v>650</v>
      </c>
      <c r="E236" s="234"/>
      <c r="F236" s="282"/>
    </row>
    <row r="237" spans="1:7" s="11" customFormat="1" ht="33.75" customHeight="1" thickBot="1">
      <c r="A237" s="72">
        <v>754</v>
      </c>
      <c r="B237" s="910" t="s">
        <v>575</v>
      </c>
      <c r="C237" s="911"/>
      <c r="D237" s="912"/>
      <c r="E237" s="10">
        <f>E244</f>
        <v>25000</v>
      </c>
      <c r="F237" s="10">
        <f>F264</f>
        <v>0</v>
      </c>
      <c r="G237" s="55">
        <f>E237-F237</f>
        <v>25000</v>
      </c>
    </row>
    <row r="238" spans="1:6" s="16" customFormat="1" ht="21" customHeight="1" hidden="1">
      <c r="A238" s="56"/>
      <c r="B238" s="14">
        <v>75403</v>
      </c>
      <c r="C238" s="913" t="s">
        <v>576</v>
      </c>
      <c r="D238" s="914"/>
      <c r="E238" s="15">
        <f>E239</f>
        <v>0</v>
      </c>
      <c r="F238" s="15">
        <f>F239</f>
        <v>0</v>
      </c>
    </row>
    <row r="239" spans="1:6" s="22" customFormat="1" ht="15.75" customHeight="1" hidden="1">
      <c r="A239" s="133"/>
      <c r="B239" s="45"/>
      <c r="C239" s="140"/>
      <c r="D239" s="156" t="s">
        <v>643</v>
      </c>
      <c r="E239" s="91">
        <f>E240+E241</f>
        <v>0</v>
      </c>
      <c r="F239" s="91">
        <f>F240+F241</f>
        <v>0</v>
      </c>
    </row>
    <row r="240" spans="1:6" s="16" customFormat="1" ht="15.75" customHeight="1" hidden="1">
      <c r="A240" s="126"/>
      <c r="B240" s="123"/>
      <c r="C240" s="124"/>
      <c r="D240" s="189" t="s">
        <v>668</v>
      </c>
      <c r="E240" s="185"/>
      <c r="F240" s="210"/>
    </row>
    <row r="241" spans="1:6" s="16" customFormat="1" ht="15.75" customHeight="1" hidden="1">
      <c r="A241" s="148"/>
      <c r="B241" s="149"/>
      <c r="C241" s="209"/>
      <c r="D241" s="227" t="s">
        <v>669</v>
      </c>
      <c r="E241" s="208"/>
      <c r="F241" s="208"/>
    </row>
    <row r="242" spans="1:6" s="22" customFormat="1" ht="18.75" customHeight="1" hidden="1">
      <c r="A242" s="133"/>
      <c r="B242" s="193"/>
      <c r="C242" s="114" t="s">
        <v>662</v>
      </c>
      <c r="D242" s="226" t="s">
        <v>663</v>
      </c>
      <c r="E242" s="43"/>
      <c r="F242" s="43"/>
    </row>
    <row r="243" spans="1:6" s="22" customFormat="1" ht="18.75" customHeight="1" hidden="1">
      <c r="A243" s="133"/>
      <c r="B243" s="193"/>
      <c r="C243" s="37" t="s">
        <v>475</v>
      </c>
      <c r="D243" s="38" t="s">
        <v>476</v>
      </c>
      <c r="E243" s="21"/>
      <c r="F243" s="21"/>
    </row>
    <row r="244" spans="1:6" s="16" customFormat="1" ht="21" customHeight="1">
      <c r="A244" s="126"/>
      <c r="B244" s="30">
        <v>75412</v>
      </c>
      <c r="C244" s="921" t="s">
        <v>577</v>
      </c>
      <c r="D244" s="922"/>
      <c r="E244" s="31">
        <f>E253+E262</f>
        <v>25000</v>
      </c>
      <c r="F244" s="31">
        <f>F253</f>
        <v>0</v>
      </c>
    </row>
    <row r="245" spans="1:6" s="22" customFormat="1" ht="38.25" hidden="1">
      <c r="A245" s="133"/>
      <c r="B245" s="143"/>
      <c r="C245" s="139" t="s">
        <v>520</v>
      </c>
      <c r="D245" s="42" t="s">
        <v>521</v>
      </c>
      <c r="E245" s="43"/>
      <c r="F245" s="43"/>
    </row>
    <row r="246" spans="1:6" s="22" customFormat="1" ht="16.5" customHeight="1" hidden="1">
      <c r="A246" s="133"/>
      <c r="B246" s="45"/>
      <c r="C246" s="140" t="s">
        <v>544</v>
      </c>
      <c r="D246" s="20" t="s">
        <v>545</v>
      </c>
      <c r="E246" s="21"/>
      <c r="F246" s="21"/>
    </row>
    <row r="247" spans="1:6" s="22" customFormat="1" ht="16.5" customHeight="1" hidden="1">
      <c r="A247" s="133"/>
      <c r="B247" s="45"/>
      <c r="C247" s="141" t="s">
        <v>469</v>
      </c>
      <c r="D247" s="25" t="s">
        <v>470</v>
      </c>
      <c r="E247" s="26"/>
      <c r="F247" s="26"/>
    </row>
    <row r="248" spans="1:6" s="22" customFormat="1" ht="16.5" customHeight="1" hidden="1">
      <c r="A248" s="133"/>
      <c r="B248" s="45"/>
      <c r="C248" s="141" t="s">
        <v>473</v>
      </c>
      <c r="D248" s="25" t="s">
        <v>474</v>
      </c>
      <c r="E248" s="26"/>
      <c r="F248" s="26"/>
    </row>
    <row r="249" spans="1:6" s="22" customFormat="1" ht="16.5" customHeight="1" hidden="1">
      <c r="A249" s="133"/>
      <c r="B249" s="45"/>
      <c r="C249" s="141" t="s">
        <v>475</v>
      </c>
      <c r="D249" s="25" t="s">
        <v>476</v>
      </c>
      <c r="E249" s="26"/>
      <c r="F249" s="26"/>
    </row>
    <row r="250" spans="1:6" s="22" customFormat="1" ht="16.5" customHeight="1" hidden="1">
      <c r="A250" s="133"/>
      <c r="B250" s="45"/>
      <c r="C250" s="141" t="s">
        <v>546</v>
      </c>
      <c r="D250" s="25" t="s">
        <v>547</v>
      </c>
      <c r="E250" s="26"/>
      <c r="F250" s="26"/>
    </row>
    <row r="251" spans="1:6" s="22" customFormat="1" ht="16.5" customHeight="1" hidden="1">
      <c r="A251" s="133"/>
      <c r="B251" s="45"/>
      <c r="C251" s="141" t="s">
        <v>513</v>
      </c>
      <c r="D251" s="25" t="s">
        <v>514</v>
      </c>
      <c r="E251" s="26"/>
      <c r="F251" s="26"/>
    </row>
    <row r="252" spans="1:6" s="22" customFormat="1" ht="16.5" customHeight="1" hidden="1">
      <c r="A252" s="133"/>
      <c r="B252" s="45"/>
      <c r="C252" s="142" t="s">
        <v>522</v>
      </c>
      <c r="D252" s="25" t="s">
        <v>523</v>
      </c>
      <c r="E252" s="26"/>
      <c r="F252" s="26"/>
    </row>
    <row r="253" spans="1:6" s="22" customFormat="1" ht="19.5" customHeight="1">
      <c r="A253" s="133"/>
      <c r="B253" s="45"/>
      <c r="C253" s="140"/>
      <c r="D253" s="156" t="s">
        <v>643</v>
      </c>
      <c r="E253" s="91">
        <f>SUM(E254:E256)</f>
        <v>16654</v>
      </c>
      <c r="F253" s="91">
        <f>SUM(F254:F256)</f>
        <v>0</v>
      </c>
    </row>
    <row r="254" spans="1:6" s="16" customFormat="1" ht="15.75" customHeight="1" hidden="1">
      <c r="A254" s="126"/>
      <c r="B254" s="123"/>
      <c r="C254" s="190"/>
      <c r="D254" s="200" t="s">
        <v>706</v>
      </c>
      <c r="E254" s="201"/>
      <c r="F254" s="250"/>
    </row>
    <row r="255" spans="1:6" s="16" customFormat="1" ht="15.75" customHeight="1">
      <c r="A255" s="126"/>
      <c r="B255" s="123"/>
      <c r="C255" s="190"/>
      <c r="D255" s="255" t="s">
        <v>650</v>
      </c>
      <c r="E255" s="185">
        <f>10000-1346</f>
        <v>8654</v>
      </c>
      <c r="F255" s="210"/>
    </row>
    <row r="256" spans="1:6" s="16" customFormat="1" ht="15.75" customHeight="1">
      <c r="A256" s="126"/>
      <c r="B256" s="123"/>
      <c r="C256" s="190"/>
      <c r="D256" s="255" t="s">
        <v>65</v>
      </c>
      <c r="E256" s="185">
        <v>8000</v>
      </c>
      <c r="F256" s="210"/>
    </row>
    <row r="257" spans="1:6" s="22" customFormat="1" ht="18" customHeight="1" hidden="1">
      <c r="A257" s="133"/>
      <c r="B257" s="45"/>
      <c r="C257" s="141" t="s">
        <v>488</v>
      </c>
      <c r="D257" s="156" t="s">
        <v>642</v>
      </c>
      <c r="E257" s="91">
        <f>E258</f>
        <v>0</v>
      </c>
      <c r="F257" s="91">
        <f>F258</f>
        <v>0</v>
      </c>
    </row>
    <row r="258" spans="1:6" s="22" customFormat="1" ht="18.75" customHeight="1" hidden="1">
      <c r="A258" s="218"/>
      <c r="B258" s="219"/>
      <c r="C258" s="220" t="s">
        <v>567</v>
      </c>
      <c r="D258" s="221" t="s">
        <v>708</v>
      </c>
      <c r="E258" s="91"/>
      <c r="F258" s="271"/>
    </row>
    <row r="259" spans="1:6" s="22" customFormat="1" ht="22.5" customHeight="1" hidden="1">
      <c r="A259" s="133"/>
      <c r="B259" s="45"/>
      <c r="C259" s="41" t="s">
        <v>477</v>
      </c>
      <c r="D259" s="192" t="s">
        <v>478</v>
      </c>
      <c r="E259" s="43"/>
      <c r="F259" s="43"/>
    </row>
    <row r="260" spans="1:6" s="22" customFormat="1" ht="16.5" customHeight="1" hidden="1">
      <c r="A260" s="133"/>
      <c r="B260" s="45"/>
      <c r="C260" s="140" t="s">
        <v>548</v>
      </c>
      <c r="D260" s="20" t="s">
        <v>549</v>
      </c>
      <c r="E260" s="21"/>
      <c r="F260" s="21"/>
    </row>
    <row r="261" spans="1:6" s="22" customFormat="1" ht="16.5" customHeight="1" hidden="1">
      <c r="A261" s="133"/>
      <c r="B261" s="45"/>
      <c r="C261" s="141" t="s">
        <v>517</v>
      </c>
      <c r="D261" s="25" t="s">
        <v>518</v>
      </c>
      <c r="E261" s="26"/>
      <c r="F261" s="26"/>
    </row>
    <row r="262" spans="1:6" s="22" customFormat="1" ht="16.5" customHeight="1">
      <c r="A262" s="133"/>
      <c r="B262" s="45"/>
      <c r="C262" s="141" t="s">
        <v>488</v>
      </c>
      <c r="D262" s="156" t="s">
        <v>642</v>
      </c>
      <c r="E262" s="91">
        <v>8346</v>
      </c>
      <c r="F262" s="91"/>
    </row>
    <row r="263" spans="1:6" s="22" customFormat="1" ht="21.75" customHeight="1" thickBot="1">
      <c r="A263" s="133"/>
      <c r="B263" s="45"/>
      <c r="C263" s="142" t="s">
        <v>567</v>
      </c>
      <c r="D263" s="1212" t="s">
        <v>49</v>
      </c>
      <c r="E263" s="962"/>
      <c r="F263" s="963"/>
    </row>
    <row r="264" spans="1:6" s="16" customFormat="1" ht="21" customHeight="1" hidden="1">
      <c r="A264" s="126"/>
      <c r="B264" s="252">
        <v>75414</v>
      </c>
      <c r="C264" s="130"/>
      <c r="D264" s="81" t="s">
        <v>578</v>
      </c>
      <c r="E264" s="31">
        <f>E265</f>
        <v>0</v>
      </c>
      <c r="F264" s="31">
        <f>F265</f>
        <v>0</v>
      </c>
    </row>
    <row r="265" spans="1:6" s="22" customFormat="1" ht="17.25" customHeight="1" hidden="1">
      <c r="A265" s="133"/>
      <c r="B265" s="45"/>
      <c r="C265" s="140"/>
      <c r="D265" s="202" t="s">
        <v>653</v>
      </c>
      <c r="E265" s="43"/>
      <c r="F265" s="43"/>
    </row>
    <row r="266" spans="1:7" s="182" customFormat="1" ht="15.75" customHeight="1" hidden="1">
      <c r="A266" s="133"/>
      <c r="B266" s="45"/>
      <c r="C266" s="180"/>
      <c r="D266" s="286"/>
      <c r="E266" s="185"/>
      <c r="F266" s="289"/>
      <c r="G266" s="181"/>
    </row>
    <row r="267" spans="1:7" s="182" customFormat="1" ht="15.75" customHeight="1" hidden="1">
      <c r="A267" s="133"/>
      <c r="B267" s="45"/>
      <c r="C267" s="180"/>
      <c r="D267" s="286"/>
      <c r="E267" s="185"/>
      <c r="F267" s="289"/>
      <c r="G267" s="181"/>
    </row>
    <row r="268" spans="1:6" s="22" customFormat="1" ht="51" hidden="1">
      <c r="A268" s="133"/>
      <c r="B268" s="146"/>
      <c r="C268" s="140" t="s">
        <v>539</v>
      </c>
      <c r="D268" s="57" t="s">
        <v>540</v>
      </c>
      <c r="E268" s="36"/>
      <c r="F268" s="21"/>
    </row>
    <row r="269" spans="1:6" s="22" customFormat="1" ht="19.5" customHeight="1" hidden="1">
      <c r="A269" s="133"/>
      <c r="B269" s="146"/>
      <c r="C269" s="141" t="s">
        <v>475</v>
      </c>
      <c r="D269" s="35" t="s">
        <v>476</v>
      </c>
      <c r="E269" s="34"/>
      <c r="F269" s="26"/>
    </row>
    <row r="270" spans="1:6" s="22" customFormat="1" ht="19.5" customHeight="1" hidden="1">
      <c r="A270" s="133"/>
      <c r="B270" s="146"/>
      <c r="C270" s="141" t="s">
        <v>477</v>
      </c>
      <c r="D270" s="35" t="s">
        <v>478</v>
      </c>
      <c r="E270" s="34"/>
      <c r="F270" s="26"/>
    </row>
    <row r="271" spans="1:6" s="22" customFormat="1" ht="25.5" hidden="1">
      <c r="A271" s="133"/>
      <c r="B271" s="146"/>
      <c r="C271" s="141" t="s">
        <v>561</v>
      </c>
      <c r="D271" s="35" t="s">
        <v>562</v>
      </c>
      <c r="E271" s="34"/>
      <c r="F271" s="26"/>
    </row>
    <row r="272" spans="1:6" s="22" customFormat="1" ht="25.5" hidden="1">
      <c r="A272" s="133"/>
      <c r="B272" s="146"/>
      <c r="C272" s="142" t="s">
        <v>563</v>
      </c>
      <c r="D272" s="33" t="s">
        <v>564</v>
      </c>
      <c r="E272" s="26"/>
      <c r="F272" s="26"/>
    </row>
    <row r="273" spans="1:6" s="16" customFormat="1" ht="21" customHeight="1" hidden="1">
      <c r="A273" s="126"/>
      <c r="B273" s="123">
        <v>75495</v>
      </c>
      <c r="C273" s="130"/>
      <c r="D273" s="81" t="s">
        <v>500</v>
      </c>
      <c r="E273" s="31">
        <f>E274</f>
        <v>0</v>
      </c>
      <c r="F273" s="31">
        <f>F274</f>
        <v>0</v>
      </c>
    </row>
    <row r="274" spans="1:6" s="22" customFormat="1" ht="17.25" customHeight="1" hidden="1">
      <c r="A274" s="133"/>
      <c r="B274" s="146"/>
      <c r="C274" s="137" t="s">
        <v>475</v>
      </c>
      <c r="D274" s="38" t="s">
        <v>476</v>
      </c>
      <c r="E274" s="21"/>
      <c r="F274" s="21"/>
    </row>
    <row r="275" spans="1:6" ht="23.25" customHeight="1" hidden="1" thickBot="1">
      <c r="A275" s="3"/>
      <c r="B275" s="3"/>
      <c r="C275" s="3"/>
      <c r="D275" s="3"/>
      <c r="E275" s="3"/>
      <c r="F275" s="3"/>
    </row>
    <row r="276" spans="1:6" s="4" customFormat="1" ht="14.25" customHeight="1" hidden="1">
      <c r="A276" s="949" t="s">
        <v>457</v>
      </c>
      <c r="B276" s="949" t="s">
        <v>458</v>
      </c>
      <c r="C276" s="949" t="s">
        <v>459</v>
      </c>
      <c r="D276" s="949" t="s">
        <v>460</v>
      </c>
      <c r="E276" s="945" t="s">
        <v>679</v>
      </c>
      <c r="F276" s="945" t="s">
        <v>680</v>
      </c>
    </row>
    <row r="277" spans="1:6" s="4" customFormat="1" ht="15" customHeight="1" hidden="1" thickBot="1">
      <c r="A277" s="946"/>
      <c r="B277" s="946"/>
      <c r="C277" s="946"/>
      <c r="D277" s="946"/>
      <c r="E277" s="946"/>
      <c r="F277" s="946"/>
    </row>
    <row r="278" spans="1:6" s="6" customFormat="1" ht="7.5" customHeight="1" hidden="1" thickBot="1">
      <c r="A278" s="281">
        <v>1</v>
      </c>
      <c r="B278" s="281">
        <v>2</v>
      </c>
      <c r="C278" s="281">
        <v>3</v>
      </c>
      <c r="D278" s="281">
        <v>3</v>
      </c>
      <c r="E278" s="281">
        <v>4</v>
      </c>
      <c r="F278" s="281">
        <v>5</v>
      </c>
    </row>
    <row r="279" spans="1:6" s="11" customFormat="1" ht="60.75" customHeight="1" thickBot="1">
      <c r="A279" s="231">
        <v>756</v>
      </c>
      <c r="B279" s="910" t="s">
        <v>579</v>
      </c>
      <c r="C279" s="911"/>
      <c r="D279" s="912"/>
      <c r="E279" s="10">
        <f>E280</f>
        <v>0</v>
      </c>
      <c r="F279" s="135">
        <f>F280</f>
        <v>400</v>
      </c>
    </row>
    <row r="280" spans="1:6" s="16" customFormat="1" ht="28.5">
      <c r="A280" s="56"/>
      <c r="B280" s="53">
        <v>75647</v>
      </c>
      <c r="C280" s="497"/>
      <c r="D280" s="82" t="s">
        <v>580</v>
      </c>
      <c r="E280" s="54">
        <f>E283</f>
        <v>0</v>
      </c>
      <c r="F280" s="54">
        <f>F281</f>
        <v>400</v>
      </c>
    </row>
    <row r="281" spans="1:6" s="16" customFormat="1" ht="18.75" customHeight="1">
      <c r="A281" s="126"/>
      <c r="B281" s="123"/>
      <c r="C281" s="127"/>
      <c r="D281" s="164" t="s">
        <v>643</v>
      </c>
      <c r="E281" s="31">
        <f>E282+E285</f>
        <v>0</v>
      </c>
      <c r="F281" s="31">
        <f>F282</f>
        <v>400</v>
      </c>
    </row>
    <row r="282" spans="1:6" s="16" customFormat="1" ht="16.5" customHeight="1" thickBot="1">
      <c r="A282" s="126"/>
      <c r="B282" s="123"/>
      <c r="C282" s="190"/>
      <c r="D282" s="293" t="s">
        <v>644</v>
      </c>
      <c r="E282" s="291"/>
      <c r="F282" s="276">
        <v>400</v>
      </c>
    </row>
    <row r="283" spans="1:6" s="22" customFormat="1" ht="19.5" customHeight="1" hidden="1">
      <c r="A283" s="133"/>
      <c r="B283" s="45"/>
      <c r="C283" s="140"/>
      <c r="D283" s="156" t="s">
        <v>653</v>
      </c>
      <c r="E283" s="91"/>
      <c r="F283" s="91"/>
    </row>
    <row r="284" spans="1:6" s="22" customFormat="1" ht="17.25" customHeight="1" hidden="1">
      <c r="A284" s="44"/>
      <c r="B284" s="146"/>
      <c r="C284" s="140" t="s">
        <v>581</v>
      </c>
      <c r="D284" s="58" t="s">
        <v>582</v>
      </c>
      <c r="E284" s="36"/>
      <c r="F284" s="21"/>
    </row>
    <row r="285" spans="1:6" s="22" customFormat="1" ht="17.25" customHeight="1" hidden="1">
      <c r="A285" s="44"/>
      <c r="B285" s="146"/>
      <c r="C285" s="141" t="s">
        <v>469</v>
      </c>
      <c r="D285" s="59" t="s">
        <v>583</v>
      </c>
      <c r="E285" s="34"/>
      <c r="F285" s="26"/>
    </row>
    <row r="286" spans="1:6" s="22" customFormat="1" ht="17.25" customHeight="1" hidden="1">
      <c r="A286" s="44"/>
      <c r="B286" s="146"/>
      <c r="C286" s="141" t="s">
        <v>471</v>
      </c>
      <c r="D286" s="59" t="s">
        <v>472</v>
      </c>
      <c r="E286" s="34"/>
      <c r="F286" s="26"/>
    </row>
    <row r="287" spans="1:6" s="22" customFormat="1" ht="17.25" customHeight="1" hidden="1">
      <c r="A287" s="44"/>
      <c r="B287" s="146"/>
      <c r="C287" s="141" t="s">
        <v>473</v>
      </c>
      <c r="D287" s="59" t="s">
        <v>474</v>
      </c>
      <c r="E287" s="34"/>
      <c r="F287" s="26"/>
    </row>
    <row r="288" spans="1:6" s="22" customFormat="1" ht="17.25" customHeight="1" hidden="1">
      <c r="A288" s="44"/>
      <c r="B288" s="146"/>
      <c r="C288" s="141" t="s">
        <v>475</v>
      </c>
      <c r="D288" s="59" t="s">
        <v>476</v>
      </c>
      <c r="E288" s="34"/>
      <c r="F288" s="26"/>
    </row>
    <row r="289" spans="1:6" s="22" customFormat="1" ht="17.25" customHeight="1" hidden="1" thickBot="1">
      <c r="A289" s="44"/>
      <c r="B289" s="146"/>
      <c r="C289" s="142" t="s">
        <v>477</v>
      </c>
      <c r="D289" s="25" t="s">
        <v>478</v>
      </c>
      <c r="E289" s="26"/>
      <c r="F289" s="26"/>
    </row>
    <row r="290" spans="1:6" s="22" customFormat="1" ht="20.25" customHeight="1" hidden="1" thickBot="1">
      <c r="A290" s="236">
        <v>757</v>
      </c>
      <c r="B290" s="929" t="s">
        <v>584</v>
      </c>
      <c r="C290" s="930"/>
      <c r="D290" s="931"/>
      <c r="E290" s="237">
        <f aca="true" t="shared" si="0" ref="E290:F292">E291</f>
        <v>0</v>
      </c>
      <c r="F290" s="135">
        <f t="shared" si="0"/>
        <v>0</v>
      </c>
    </row>
    <row r="291" spans="1:6" s="22" customFormat="1" ht="30.75" customHeight="1" hidden="1">
      <c r="A291" s="133"/>
      <c r="B291" s="53">
        <v>75702</v>
      </c>
      <c r="C291" s="139"/>
      <c r="D291" s="107" t="s">
        <v>585</v>
      </c>
      <c r="E291" s="528">
        <f t="shared" si="0"/>
        <v>0</v>
      </c>
      <c r="F291" s="43">
        <f t="shared" si="0"/>
        <v>0</v>
      </c>
    </row>
    <row r="292" spans="1:6" s="22" customFormat="1" ht="21" customHeight="1" hidden="1">
      <c r="A292" s="133"/>
      <c r="B292" s="128"/>
      <c r="C292" s="37" t="s">
        <v>477</v>
      </c>
      <c r="D292" s="156" t="s">
        <v>653</v>
      </c>
      <c r="E292" s="175">
        <f t="shared" si="0"/>
        <v>0</v>
      </c>
      <c r="F292" s="91">
        <f t="shared" si="0"/>
        <v>0</v>
      </c>
    </row>
    <row r="293" spans="1:6" s="16" customFormat="1" ht="17.25" customHeight="1" hidden="1">
      <c r="A293" s="126"/>
      <c r="B293" s="123"/>
      <c r="C293" s="124"/>
      <c r="D293" s="216" t="s">
        <v>219</v>
      </c>
      <c r="E293" s="606"/>
      <c r="F293" s="248"/>
    </row>
    <row r="294" spans="1:6" s="16" customFormat="1" ht="17.25" customHeight="1" hidden="1">
      <c r="A294" s="148"/>
      <c r="B294" s="149"/>
      <c r="C294" s="209"/>
      <c r="D294" s="593" t="s">
        <v>698</v>
      </c>
      <c r="E294" s="251"/>
      <c r="F294" s="251"/>
    </row>
    <row r="295" spans="1:6" s="22" customFormat="1" ht="20.25" customHeight="1" hidden="1">
      <c r="A295" s="133"/>
      <c r="B295" s="143"/>
      <c r="C295" s="260" t="s">
        <v>477</v>
      </c>
      <c r="D295" s="94" t="s">
        <v>478</v>
      </c>
      <c r="E295" s="21"/>
      <c r="F295" s="21"/>
    </row>
    <row r="296" spans="1:6" s="22" customFormat="1" ht="38.25" hidden="1">
      <c r="A296" s="133"/>
      <c r="B296" s="143"/>
      <c r="C296" s="261" t="s">
        <v>586</v>
      </c>
      <c r="D296" s="694" t="s">
        <v>587</v>
      </c>
      <c r="E296" s="68"/>
      <c r="F296" s="68"/>
    </row>
    <row r="297" spans="1:6" s="22" customFormat="1" ht="25.5" hidden="1">
      <c r="A297" s="133"/>
      <c r="B297" s="143"/>
      <c r="C297" s="261" t="s">
        <v>586</v>
      </c>
      <c r="D297" s="694" t="s">
        <v>697</v>
      </c>
      <c r="E297" s="68"/>
      <c r="F297" s="68"/>
    </row>
    <row r="298" spans="1:6" s="22" customFormat="1" ht="15" customHeight="1" hidden="1">
      <c r="A298" s="133"/>
      <c r="B298" s="45"/>
      <c r="C298" s="46"/>
      <c r="D298" s="47"/>
      <c r="E298" s="48"/>
      <c r="F298" s="48"/>
    </row>
    <row r="299" spans="1:6" s="6" customFormat="1" ht="7.5" customHeight="1" hidden="1" thickBot="1">
      <c r="A299" s="62">
        <v>1</v>
      </c>
      <c r="B299" s="62">
        <v>2</v>
      </c>
      <c r="C299" s="62">
        <v>3</v>
      </c>
      <c r="D299" s="62">
        <v>4</v>
      </c>
      <c r="E299" s="62">
        <v>5</v>
      </c>
      <c r="F299" s="62">
        <v>6</v>
      </c>
    </row>
    <row r="300" spans="1:6" s="22" customFormat="1" ht="21.75" customHeight="1" hidden="1" thickBot="1">
      <c r="A300" s="52">
        <v>758</v>
      </c>
      <c r="B300" s="83"/>
      <c r="C300" s="84"/>
      <c r="D300" s="9" t="s">
        <v>588</v>
      </c>
      <c r="E300" s="10">
        <f>E301</f>
        <v>0</v>
      </c>
      <c r="F300" s="135">
        <f>F301</f>
        <v>0</v>
      </c>
    </row>
    <row r="301" spans="1:6" s="22" customFormat="1" ht="21" customHeight="1" hidden="1">
      <c r="A301" s="133"/>
      <c r="B301" s="53">
        <v>75818</v>
      </c>
      <c r="C301" s="139"/>
      <c r="D301" s="82" t="s">
        <v>591</v>
      </c>
      <c r="E301" s="43">
        <f>E302</f>
        <v>0</v>
      </c>
      <c r="F301" s="43">
        <f>F302</f>
        <v>0</v>
      </c>
    </row>
    <row r="302" spans="1:6" s="22" customFormat="1" ht="20.25" customHeight="1" hidden="1">
      <c r="A302" s="133"/>
      <c r="B302" s="143"/>
      <c r="C302" s="167" t="s">
        <v>592</v>
      </c>
      <c r="D302" s="87" t="s">
        <v>593</v>
      </c>
      <c r="E302" s="21"/>
      <c r="F302" s="21"/>
    </row>
    <row r="303" spans="1:6" s="22" customFormat="1" ht="28.5" hidden="1">
      <c r="A303" s="69"/>
      <c r="B303" s="53">
        <v>75831</v>
      </c>
      <c r="C303" s="90"/>
      <c r="D303" s="81" t="s">
        <v>594</v>
      </c>
      <c r="E303" s="91">
        <f>E304</f>
        <v>0</v>
      </c>
      <c r="F303" s="91">
        <f>F304</f>
        <v>0</v>
      </c>
    </row>
    <row r="304" spans="1:6" s="22" customFormat="1" ht="20.25" customHeight="1" hidden="1" thickBot="1">
      <c r="A304" s="17"/>
      <c r="B304" s="65"/>
      <c r="C304" s="89" t="s">
        <v>589</v>
      </c>
      <c r="D304" s="87" t="s">
        <v>590</v>
      </c>
      <c r="E304" s="21"/>
      <c r="F304" s="21"/>
    </row>
    <row r="305" spans="1:7" s="11" customFormat="1" ht="21" customHeight="1" thickBot="1">
      <c r="A305" s="72">
        <v>801</v>
      </c>
      <c r="B305" s="929" t="s">
        <v>595</v>
      </c>
      <c r="C305" s="930"/>
      <c r="D305" s="931"/>
      <c r="E305" s="10">
        <f>E306+E335+E364+E374+E398+E423</f>
        <v>5020</v>
      </c>
      <c r="F305" s="10">
        <f>F306+F335+F364+F374+F398+F423</f>
        <v>0</v>
      </c>
      <c r="G305" s="55">
        <f>E305-F305</f>
        <v>5020</v>
      </c>
    </row>
    <row r="306" spans="1:6" s="16" customFormat="1" ht="18" customHeight="1" hidden="1">
      <c r="A306" s="126"/>
      <c r="B306" s="14">
        <v>80101</v>
      </c>
      <c r="C306" s="923" t="s">
        <v>596</v>
      </c>
      <c r="D306" s="924"/>
      <c r="E306" s="54">
        <f>E307</f>
        <v>0</v>
      </c>
      <c r="F306" s="54">
        <f>F307</f>
        <v>0</v>
      </c>
    </row>
    <row r="307" spans="1:6" s="16" customFormat="1" ht="18.75" customHeight="1" hidden="1">
      <c r="A307" s="126"/>
      <c r="B307" s="123"/>
      <c r="C307" s="127"/>
      <c r="D307" s="164" t="s">
        <v>643</v>
      </c>
      <c r="E307" s="31">
        <f>E308+E311</f>
        <v>0</v>
      </c>
      <c r="F307" s="31">
        <f>F308+F311</f>
        <v>0</v>
      </c>
    </row>
    <row r="308" spans="1:6" s="16" customFormat="1" ht="16.5" customHeight="1" hidden="1">
      <c r="A308" s="126"/>
      <c r="B308" s="123"/>
      <c r="C308" s="190"/>
      <c r="D308" s="293" t="s">
        <v>395</v>
      </c>
      <c r="E308" s="291">
        <f>SUM(E309:E310)</f>
        <v>0</v>
      </c>
      <c r="F308" s="276"/>
    </row>
    <row r="309" spans="1:6" s="16" customFormat="1" ht="15.75" customHeight="1" hidden="1">
      <c r="A309" s="126"/>
      <c r="B309" s="123"/>
      <c r="C309" s="124"/>
      <c r="D309" s="463" t="s">
        <v>665</v>
      </c>
      <c r="E309" s="210"/>
      <c r="F309" s="210"/>
    </row>
    <row r="310" spans="1:6" s="16" customFormat="1" ht="15.75" customHeight="1" hidden="1">
      <c r="A310" s="126"/>
      <c r="B310" s="123"/>
      <c r="C310" s="124"/>
      <c r="D310" s="742" t="s">
        <v>710</v>
      </c>
      <c r="E310" s="278"/>
      <c r="F310" s="278"/>
    </row>
    <row r="311" spans="1:6" s="16" customFormat="1" ht="17.25" customHeight="1" hidden="1">
      <c r="A311" s="126"/>
      <c r="B311" s="123"/>
      <c r="C311" s="190"/>
      <c r="D311" s="412" t="s">
        <v>394</v>
      </c>
      <c r="E311" s="740">
        <f>E312+E334</f>
        <v>0</v>
      </c>
      <c r="F311" s="740">
        <f>F312+F334</f>
        <v>0</v>
      </c>
    </row>
    <row r="312" spans="1:6" s="16" customFormat="1" ht="16.5" customHeight="1" hidden="1">
      <c r="A312" s="126"/>
      <c r="B312" s="123"/>
      <c r="C312" s="124"/>
      <c r="D312" s="463" t="s">
        <v>665</v>
      </c>
      <c r="E312" s="185"/>
      <c r="F312" s="210"/>
    </row>
    <row r="313" spans="1:6" s="16" customFormat="1" ht="17.25" customHeight="1" hidden="1">
      <c r="A313" s="126"/>
      <c r="B313" s="123"/>
      <c r="C313" s="124"/>
      <c r="D313" s="277" t="s">
        <v>710</v>
      </c>
      <c r="E313" s="248"/>
      <c r="F313" s="248"/>
    </row>
    <row r="314" spans="1:6" s="22" customFormat="1" ht="16.5" customHeight="1" hidden="1">
      <c r="A314" s="133"/>
      <c r="B314" s="128"/>
      <c r="C314" s="137" t="s">
        <v>551</v>
      </c>
      <c r="D314" s="38" t="s">
        <v>552</v>
      </c>
      <c r="E314" s="21"/>
      <c r="F314" s="21"/>
    </row>
    <row r="315" spans="1:6" s="22" customFormat="1" ht="19.5" customHeight="1" hidden="1">
      <c r="A315" s="133"/>
      <c r="B315" s="128"/>
      <c r="C315" s="90" t="s">
        <v>465</v>
      </c>
      <c r="D315" s="159" t="s">
        <v>466</v>
      </c>
      <c r="E315" s="168"/>
      <c r="F315" s="168"/>
    </row>
    <row r="316" spans="1:6" s="22" customFormat="1" ht="16.5" customHeight="1" hidden="1">
      <c r="A316" s="133"/>
      <c r="B316" s="128"/>
      <c r="C316" s="140" t="s">
        <v>467</v>
      </c>
      <c r="D316" s="20" t="s">
        <v>468</v>
      </c>
      <c r="E316" s="171"/>
      <c r="F316" s="171"/>
    </row>
    <row r="317" spans="1:6" s="22" customFormat="1" ht="16.5" customHeight="1" hidden="1">
      <c r="A317" s="133"/>
      <c r="B317" s="128"/>
      <c r="C317" s="141" t="s">
        <v>469</v>
      </c>
      <c r="D317" s="25" t="s">
        <v>470</v>
      </c>
      <c r="E317" s="118"/>
      <c r="F317" s="118"/>
    </row>
    <row r="318" spans="1:6" s="22" customFormat="1" ht="16.5" customHeight="1" hidden="1">
      <c r="A318" s="133"/>
      <c r="B318" s="128"/>
      <c r="C318" s="142" t="s">
        <v>471</v>
      </c>
      <c r="D318" s="25" t="s">
        <v>472</v>
      </c>
      <c r="E318" s="118"/>
      <c r="F318" s="118"/>
    </row>
    <row r="319" spans="1:7" s="22" customFormat="1" ht="20.25" customHeight="1" hidden="1">
      <c r="A319" s="133"/>
      <c r="B319" s="128"/>
      <c r="C319" s="90" t="s">
        <v>473</v>
      </c>
      <c r="D319" s="159" t="s">
        <v>474</v>
      </c>
      <c r="E319" s="168"/>
      <c r="F319" s="168"/>
      <c r="G319" s="92"/>
    </row>
    <row r="320" spans="1:6" s="22" customFormat="1" ht="16.5" customHeight="1" hidden="1">
      <c r="A320" s="133"/>
      <c r="B320" s="128"/>
      <c r="C320" s="140" t="s">
        <v>475</v>
      </c>
      <c r="D320" s="20" t="s">
        <v>476</v>
      </c>
      <c r="E320" s="21"/>
      <c r="F320" s="21"/>
    </row>
    <row r="321" spans="1:6" s="22" customFormat="1" ht="20.25" customHeight="1" hidden="1">
      <c r="A321" s="133"/>
      <c r="B321" s="128"/>
      <c r="C321" s="141" t="s">
        <v>597</v>
      </c>
      <c r="D321" s="33" t="s">
        <v>598</v>
      </c>
      <c r="E321" s="26"/>
      <c r="F321" s="26"/>
    </row>
    <row r="322" spans="1:6" s="22" customFormat="1" ht="16.5" customHeight="1" hidden="1">
      <c r="A322" s="133"/>
      <c r="B322" s="128"/>
      <c r="C322" s="141" t="s">
        <v>513</v>
      </c>
      <c r="D322" s="25" t="s">
        <v>514</v>
      </c>
      <c r="E322" s="26"/>
      <c r="F322" s="26"/>
    </row>
    <row r="323" spans="1:6" s="22" customFormat="1" ht="16.5" customHeight="1" hidden="1">
      <c r="A323" s="133"/>
      <c r="B323" s="128"/>
      <c r="C323" s="141" t="s">
        <v>522</v>
      </c>
      <c r="D323" s="25" t="s">
        <v>523</v>
      </c>
      <c r="E323" s="26"/>
      <c r="F323" s="26"/>
    </row>
    <row r="324" spans="1:6" s="22" customFormat="1" ht="16.5" customHeight="1" hidden="1">
      <c r="A324" s="133"/>
      <c r="B324" s="128"/>
      <c r="C324" s="141" t="s">
        <v>555</v>
      </c>
      <c r="D324" s="25" t="s">
        <v>556</v>
      </c>
      <c r="E324" s="26"/>
      <c r="F324" s="26"/>
    </row>
    <row r="325" spans="1:6" s="22" customFormat="1" ht="16.5" customHeight="1" hidden="1">
      <c r="A325" s="133"/>
      <c r="B325" s="128"/>
      <c r="C325" s="141" t="s">
        <v>477</v>
      </c>
      <c r="D325" s="25" t="s">
        <v>478</v>
      </c>
      <c r="E325" s="26"/>
      <c r="F325" s="26"/>
    </row>
    <row r="326" spans="1:6" s="22" customFormat="1" ht="16.5" customHeight="1" hidden="1">
      <c r="A326" s="133"/>
      <c r="B326" s="128"/>
      <c r="C326" s="141" t="s">
        <v>557</v>
      </c>
      <c r="D326" s="25" t="s">
        <v>558</v>
      </c>
      <c r="E326" s="26"/>
      <c r="F326" s="26"/>
    </row>
    <row r="327" spans="1:6" s="22" customFormat="1" ht="25.5" hidden="1">
      <c r="A327" s="133"/>
      <c r="B327" s="128"/>
      <c r="C327" s="141" t="s">
        <v>561</v>
      </c>
      <c r="D327" s="33" t="s">
        <v>562</v>
      </c>
      <c r="E327" s="26"/>
      <c r="F327" s="26"/>
    </row>
    <row r="328" spans="1:6" s="22" customFormat="1" ht="16.5" customHeight="1" hidden="1">
      <c r="A328" s="133"/>
      <c r="B328" s="128"/>
      <c r="C328" s="141" t="s">
        <v>548</v>
      </c>
      <c r="D328" s="25" t="s">
        <v>549</v>
      </c>
      <c r="E328" s="26"/>
      <c r="F328" s="26"/>
    </row>
    <row r="329" spans="1:6" s="22" customFormat="1" ht="16.5" customHeight="1" hidden="1">
      <c r="A329" s="133"/>
      <c r="B329" s="128"/>
      <c r="C329" s="141" t="s">
        <v>517</v>
      </c>
      <c r="D329" s="25" t="s">
        <v>518</v>
      </c>
      <c r="E329" s="26"/>
      <c r="F329" s="26"/>
    </row>
    <row r="330" spans="1:6" s="22" customFormat="1" ht="16.5" customHeight="1" hidden="1">
      <c r="A330" s="133"/>
      <c r="B330" s="128"/>
      <c r="C330" s="141" t="s">
        <v>479</v>
      </c>
      <c r="D330" s="25" t="s">
        <v>480</v>
      </c>
      <c r="E330" s="26"/>
      <c r="F330" s="26"/>
    </row>
    <row r="331" spans="1:6" s="22" customFormat="1" ht="25.5" hidden="1">
      <c r="A331" s="133"/>
      <c r="B331" s="128"/>
      <c r="C331" s="141" t="s">
        <v>563</v>
      </c>
      <c r="D331" s="33" t="s">
        <v>564</v>
      </c>
      <c r="E331" s="26"/>
      <c r="F331" s="26"/>
    </row>
    <row r="332" spans="1:6" s="22" customFormat="1" ht="25.5" hidden="1">
      <c r="A332" s="133"/>
      <c r="B332" s="128"/>
      <c r="C332" s="141" t="s">
        <v>565</v>
      </c>
      <c r="D332" s="33" t="s">
        <v>566</v>
      </c>
      <c r="E332" s="26"/>
      <c r="F332" s="26"/>
    </row>
    <row r="333" spans="1:6" s="22" customFormat="1" ht="25.5" hidden="1">
      <c r="A333" s="133"/>
      <c r="B333" s="45"/>
      <c r="C333" s="150" t="s">
        <v>567</v>
      </c>
      <c r="D333" s="125" t="s">
        <v>648</v>
      </c>
      <c r="E333" s="68"/>
      <c r="F333" s="118"/>
    </row>
    <row r="334" spans="1:6" s="16" customFormat="1" ht="15.75" customHeight="1" hidden="1">
      <c r="A334" s="126"/>
      <c r="B334" s="123"/>
      <c r="C334" s="124"/>
      <c r="D334" s="742" t="s">
        <v>710</v>
      </c>
      <c r="E334" s="278"/>
      <c r="F334" s="278"/>
    </row>
    <row r="335" spans="1:6" s="16" customFormat="1" ht="20.25" customHeight="1" hidden="1">
      <c r="A335" s="126"/>
      <c r="B335" s="30">
        <v>80103</v>
      </c>
      <c r="C335" s="29"/>
      <c r="D335" s="81" t="s">
        <v>264</v>
      </c>
      <c r="E335" s="31">
        <f>E336</f>
        <v>0</v>
      </c>
      <c r="F335" s="31">
        <f>F336</f>
        <v>0</v>
      </c>
    </row>
    <row r="336" spans="1:6" s="16" customFormat="1" ht="19.5" customHeight="1" hidden="1">
      <c r="A336" s="126"/>
      <c r="B336" s="123"/>
      <c r="C336" s="292"/>
      <c r="D336" s="164" t="s">
        <v>643</v>
      </c>
      <c r="E336" s="31">
        <f>E337+E340</f>
        <v>0</v>
      </c>
      <c r="F336" s="31">
        <f>F337+F340</f>
        <v>0</v>
      </c>
    </row>
    <row r="337" spans="1:6" s="16" customFormat="1" ht="15.75" customHeight="1" hidden="1">
      <c r="A337" s="126"/>
      <c r="B337" s="123"/>
      <c r="C337" s="124"/>
      <c r="D337" s="293" t="s">
        <v>644</v>
      </c>
      <c r="E337" s="276">
        <f>SUM(E338:E339)</f>
        <v>0</v>
      </c>
      <c r="F337" s="276">
        <f>SUM(F338:F339)</f>
        <v>0</v>
      </c>
    </row>
    <row r="338" spans="1:6" s="16" customFormat="1" ht="15.75" customHeight="1" hidden="1">
      <c r="A338" s="126"/>
      <c r="B338" s="123"/>
      <c r="C338" s="124"/>
      <c r="D338" s="463" t="s">
        <v>665</v>
      </c>
      <c r="E338" s="210"/>
      <c r="F338" s="210"/>
    </row>
    <row r="339" spans="1:6" s="16" customFormat="1" ht="15.75" customHeight="1" hidden="1">
      <c r="A339" s="148"/>
      <c r="B339" s="149"/>
      <c r="C339" s="209"/>
      <c r="D339" s="207" t="s">
        <v>710</v>
      </c>
      <c r="E339" s="251"/>
      <c r="F339" s="251"/>
    </row>
    <row r="340" spans="1:6" s="16" customFormat="1" ht="16.5" customHeight="1" hidden="1">
      <c r="A340" s="126"/>
      <c r="B340" s="123"/>
      <c r="C340" s="124"/>
      <c r="D340" s="296" t="s">
        <v>650</v>
      </c>
      <c r="E340" s="297">
        <f>SUM(E341:E342)</f>
        <v>0</v>
      </c>
      <c r="F340" s="282"/>
    </row>
    <row r="341" spans="1:6" s="16" customFormat="1" ht="15.75" customHeight="1" hidden="1">
      <c r="A341" s="126"/>
      <c r="B341" s="123"/>
      <c r="C341" s="124"/>
      <c r="D341" s="255" t="s">
        <v>665</v>
      </c>
      <c r="E341" s="185"/>
      <c r="F341" s="210"/>
    </row>
    <row r="342" spans="1:6" s="16" customFormat="1" ht="17.25" customHeight="1" hidden="1">
      <c r="A342" s="126"/>
      <c r="B342" s="123"/>
      <c r="C342" s="124"/>
      <c r="D342" s="277" t="s">
        <v>710</v>
      </c>
      <c r="E342" s="248"/>
      <c r="F342" s="248"/>
    </row>
    <row r="343" spans="1:6" s="22" customFormat="1" ht="16.5" customHeight="1" hidden="1">
      <c r="A343" s="133"/>
      <c r="B343" s="128"/>
      <c r="C343" s="19" t="s">
        <v>551</v>
      </c>
      <c r="D343" s="20" t="s">
        <v>552</v>
      </c>
      <c r="E343" s="21"/>
      <c r="F343" s="21"/>
    </row>
    <row r="344" spans="1:6" s="16" customFormat="1" ht="19.5" customHeight="1" hidden="1">
      <c r="A344" s="126"/>
      <c r="B344" s="123"/>
      <c r="C344" s="127"/>
      <c r="D344" s="120" t="s">
        <v>643</v>
      </c>
      <c r="E344" s="75">
        <f>E345+E346</f>
        <v>0</v>
      </c>
      <c r="F344" s="75"/>
    </row>
    <row r="345" spans="1:6" s="16" customFormat="1" ht="19.5" customHeight="1" hidden="1">
      <c r="A345" s="126"/>
      <c r="B345" s="123"/>
      <c r="C345" s="188"/>
      <c r="D345" s="116" t="s">
        <v>644</v>
      </c>
      <c r="E345" s="248"/>
      <c r="F345" s="121"/>
    </row>
    <row r="346" spans="1:6" s="16" customFormat="1" ht="15.75" customHeight="1" hidden="1">
      <c r="A346" s="126"/>
      <c r="B346" s="123"/>
      <c r="C346" s="124"/>
      <c r="D346" s="255" t="s">
        <v>444</v>
      </c>
      <c r="E346" s="248"/>
      <c r="F346" s="121"/>
    </row>
    <row r="347" spans="1:6" s="16" customFormat="1" ht="15.75" customHeight="1" hidden="1">
      <c r="A347" s="126"/>
      <c r="B347" s="123"/>
      <c r="C347" s="124"/>
      <c r="D347" s="207" t="s">
        <v>710</v>
      </c>
      <c r="E347" s="75"/>
      <c r="F347" s="119"/>
    </row>
    <row r="348" spans="1:6" s="22" customFormat="1" ht="16.5" customHeight="1" hidden="1">
      <c r="A348" s="133"/>
      <c r="B348" s="128"/>
      <c r="C348" s="19" t="s">
        <v>465</v>
      </c>
      <c r="D348" s="20" t="s">
        <v>466</v>
      </c>
      <c r="E348" s="26"/>
      <c r="F348" s="26"/>
    </row>
    <row r="349" spans="1:6" s="22" customFormat="1" ht="16.5" customHeight="1" hidden="1">
      <c r="A349" s="133"/>
      <c r="B349" s="129"/>
      <c r="C349" s="24" t="s">
        <v>467</v>
      </c>
      <c r="D349" s="25" t="s">
        <v>468</v>
      </c>
      <c r="E349" s="26"/>
      <c r="F349" s="26"/>
    </row>
    <row r="350" spans="1:6" s="22" customFormat="1" ht="15.75" customHeight="1" hidden="1">
      <c r="A350" s="133"/>
      <c r="B350" s="131"/>
      <c r="C350" s="66" t="s">
        <v>469</v>
      </c>
      <c r="D350" s="67" t="s">
        <v>470</v>
      </c>
      <c r="E350" s="68"/>
      <c r="F350" s="68"/>
    </row>
    <row r="351" spans="1:6" s="22" customFormat="1" ht="14.25" customHeight="1" hidden="1">
      <c r="A351" s="133"/>
      <c r="B351" s="45"/>
      <c r="C351" s="46"/>
      <c r="D351" s="47"/>
      <c r="E351" s="48"/>
      <c r="F351" s="48"/>
    </row>
    <row r="352" spans="1:6" s="6" customFormat="1" ht="7.5" customHeight="1" hidden="1">
      <c r="A352" s="134">
        <v>1</v>
      </c>
      <c r="B352" s="132">
        <v>2</v>
      </c>
      <c r="C352" s="49">
        <v>3</v>
      </c>
      <c r="D352" s="49">
        <v>4</v>
      </c>
      <c r="E352" s="49">
        <v>5</v>
      </c>
      <c r="F352" s="49">
        <v>6</v>
      </c>
    </row>
    <row r="353" spans="1:7" s="22" customFormat="1" ht="16.5" customHeight="1" hidden="1">
      <c r="A353" s="133"/>
      <c r="B353" s="129"/>
      <c r="C353" s="24" t="s">
        <v>471</v>
      </c>
      <c r="D353" s="25" t="s">
        <v>472</v>
      </c>
      <c r="E353" s="26"/>
      <c r="F353" s="26"/>
      <c r="G353" s="92"/>
    </row>
    <row r="354" spans="1:6" s="22" customFormat="1" ht="16.5" customHeight="1" hidden="1">
      <c r="A354" s="133"/>
      <c r="B354" s="129"/>
      <c r="C354" s="24" t="s">
        <v>475</v>
      </c>
      <c r="D354" s="25" t="s">
        <v>476</v>
      </c>
      <c r="E354" s="26"/>
      <c r="F354" s="26"/>
    </row>
    <row r="355" spans="1:6" s="22" customFormat="1" ht="16.5" customHeight="1" hidden="1">
      <c r="A355" s="133"/>
      <c r="B355" s="129"/>
      <c r="C355" s="24" t="s">
        <v>597</v>
      </c>
      <c r="D355" s="25" t="s">
        <v>598</v>
      </c>
      <c r="E355" s="26"/>
      <c r="F355" s="26"/>
    </row>
    <row r="356" spans="1:6" s="22" customFormat="1" ht="16.5" customHeight="1" hidden="1">
      <c r="A356" s="133"/>
      <c r="B356" s="129"/>
      <c r="C356" s="24" t="s">
        <v>513</v>
      </c>
      <c r="D356" s="25" t="s">
        <v>514</v>
      </c>
      <c r="E356" s="26"/>
      <c r="F356" s="26"/>
    </row>
    <row r="357" spans="1:6" s="22" customFormat="1" ht="16.5" customHeight="1" hidden="1">
      <c r="A357" s="133"/>
      <c r="B357" s="129"/>
      <c r="C357" s="24" t="s">
        <v>555</v>
      </c>
      <c r="D357" s="25" t="s">
        <v>556</v>
      </c>
      <c r="E357" s="26"/>
      <c r="F357" s="26"/>
    </row>
    <row r="358" spans="1:6" s="22" customFormat="1" ht="19.5" customHeight="1" hidden="1">
      <c r="A358" s="133"/>
      <c r="B358" s="129"/>
      <c r="C358" s="24" t="s">
        <v>477</v>
      </c>
      <c r="D358" s="25" t="s">
        <v>478</v>
      </c>
      <c r="E358" s="26"/>
      <c r="F358" s="26"/>
    </row>
    <row r="359" spans="1:6" s="22" customFormat="1" ht="25.5" hidden="1">
      <c r="A359" s="133"/>
      <c r="B359" s="129"/>
      <c r="C359" s="24" t="s">
        <v>561</v>
      </c>
      <c r="D359" s="33" t="s">
        <v>562</v>
      </c>
      <c r="E359" s="26"/>
      <c r="F359" s="26"/>
    </row>
    <row r="360" spans="1:6" s="22" customFormat="1" ht="16.5" customHeight="1" hidden="1">
      <c r="A360" s="133"/>
      <c r="B360" s="129"/>
      <c r="C360" s="24" t="s">
        <v>548</v>
      </c>
      <c r="D360" s="25" t="s">
        <v>549</v>
      </c>
      <c r="E360" s="26"/>
      <c r="F360" s="26"/>
    </row>
    <row r="361" spans="1:6" s="22" customFormat="1" ht="16.5" customHeight="1" hidden="1">
      <c r="A361" s="133"/>
      <c r="B361" s="129"/>
      <c r="C361" s="24" t="s">
        <v>517</v>
      </c>
      <c r="D361" s="25" t="s">
        <v>518</v>
      </c>
      <c r="E361" s="26"/>
      <c r="F361" s="26"/>
    </row>
    <row r="362" spans="1:6" s="22" customFormat="1" ht="16.5" customHeight="1" hidden="1">
      <c r="A362" s="133"/>
      <c r="B362" s="129"/>
      <c r="C362" s="24" t="s">
        <v>479</v>
      </c>
      <c r="D362" s="25" t="s">
        <v>480</v>
      </c>
      <c r="E362" s="26"/>
      <c r="F362" s="26"/>
    </row>
    <row r="363" spans="1:6" s="22" customFormat="1" ht="25.5" hidden="1">
      <c r="A363" s="133"/>
      <c r="B363" s="129"/>
      <c r="C363" s="28" t="s">
        <v>563</v>
      </c>
      <c r="D363" s="33" t="s">
        <v>564</v>
      </c>
      <c r="E363" s="26"/>
      <c r="F363" s="26"/>
    </row>
    <row r="364" spans="1:6" s="16" customFormat="1" ht="19.5" customHeight="1" hidden="1">
      <c r="A364" s="126"/>
      <c r="B364" s="30">
        <v>80104</v>
      </c>
      <c r="C364" s="921" t="s">
        <v>600</v>
      </c>
      <c r="D364" s="922"/>
      <c r="E364" s="31">
        <f>E365</f>
        <v>0</v>
      </c>
      <c r="F364" s="31">
        <f>F365</f>
        <v>0</v>
      </c>
    </row>
    <row r="365" spans="1:6" s="22" customFormat="1" ht="18.75" customHeight="1" hidden="1">
      <c r="A365" s="133"/>
      <c r="B365" s="45"/>
      <c r="C365" s="140"/>
      <c r="D365" s="156" t="s">
        <v>643</v>
      </c>
      <c r="E365" s="91"/>
      <c r="F365" s="91">
        <f>SUM(F367:F369)</f>
        <v>0</v>
      </c>
    </row>
    <row r="366" spans="1:6" s="16" customFormat="1" ht="16.5" customHeight="1" hidden="1">
      <c r="A366" s="126"/>
      <c r="B366" s="123"/>
      <c r="C366" s="124"/>
      <c r="D366" s="244" t="s">
        <v>644</v>
      </c>
      <c r="E366" s="299"/>
      <c r="F366" s="250"/>
    </row>
    <row r="367" spans="1:6" s="16" customFormat="1" ht="15.75" customHeight="1" hidden="1">
      <c r="A367" s="126"/>
      <c r="B367" s="123"/>
      <c r="C367" s="209"/>
      <c r="D367" s="259" t="s">
        <v>717</v>
      </c>
      <c r="E367" s="300"/>
      <c r="F367" s="301"/>
    </row>
    <row r="368" spans="1:6" s="16" customFormat="1" ht="17.25" customHeight="1" hidden="1">
      <c r="A368" s="126"/>
      <c r="B368" s="123"/>
      <c r="C368" s="209"/>
      <c r="D368" s="978" t="s">
        <v>51</v>
      </c>
      <c r="E368" s="978"/>
      <c r="F368" s="979"/>
    </row>
    <row r="369" spans="1:6" s="16" customFormat="1" ht="18.75" customHeight="1" hidden="1">
      <c r="A369" s="126"/>
      <c r="B369" s="123"/>
      <c r="C369" s="209"/>
      <c r="D369" s="221" t="s">
        <v>713</v>
      </c>
      <c r="E369" s="298"/>
      <c r="F369" s="302"/>
    </row>
    <row r="370" spans="1:6" s="22" customFormat="1" ht="18.75" customHeight="1" hidden="1">
      <c r="A370" s="133"/>
      <c r="B370" s="45"/>
      <c r="C370" s="139" t="s">
        <v>475</v>
      </c>
      <c r="D370" s="192" t="s">
        <v>476</v>
      </c>
      <c r="E370" s="43"/>
      <c r="F370" s="43"/>
    </row>
    <row r="371" spans="1:6" s="22" customFormat="1" ht="18.75" customHeight="1" hidden="1">
      <c r="A371" s="133"/>
      <c r="B371" s="128"/>
      <c r="C371" s="141" t="s">
        <v>513</v>
      </c>
      <c r="D371" s="25" t="s">
        <v>514</v>
      </c>
      <c r="E371" s="91"/>
      <c r="F371" s="91"/>
    </row>
    <row r="372" spans="1:6" s="22" customFormat="1" ht="19.5" customHeight="1" hidden="1">
      <c r="A372" s="133"/>
      <c r="B372" s="128"/>
      <c r="C372" s="90" t="s">
        <v>477</v>
      </c>
      <c r="D372" s="159" t="s">
        <v>478</v>
      </c>
      <c r="E372" s="91"/>
      <c r="F372" s="91"/>
    </row>
    <row r="373" spans="1:6" s="16" customFormat="1" ht="19.5" customHeight="1" hidden="1">
      <c r="A373" s="148"/>
      <c r="B373" s="149"/>
      <c r="C373" s="152"/>
      <c r="D373" s="153" t="s">
        <v>649</v>
      </c>
      <c r="E373" s="177"/>
      <c r="F373" s="54"/>
    </row>
    <row r="374" spans="1:6" s="16" customFormat="1" ht="16.5" customHeight="1" hidden="1">
      <c r="A374" s="126"/>
      <c r="B374" s="30">
        <v>80110</v>
      </c>
      <c r="C374" s="29"/>
      <c r="D374" s="30" t="s">
        <v>601</v>
      </c>
      <c r="E374" s="31">
        <f>E376</f>
        <v>0</v>
      </c>
      <c r="F374" s="31">
        <f>F376</f>
        <v>0</v>
      </c>
    </row>
    <row r="375" spans="1:6" s="22" customFormat="1" ht="16.5" customHeight="1" hidden="1">
      <c r="A375" s="133"/>
      <c r="B375" s="128"/>
      <c r="C375" s="19" t="s">
        <v>551</v>
      </c>
      <c r="D375" s="38" t="s">
        <v>552</v>
      </c>
      <c r="E375" s="21"/>
      <c r="F375" s="21"/>
    </row>
    <row r="376" spans="1:6" s="16" customFormat="1" ht="19.5" customHeight="1" hidden="1">
      <c r="A376" s="126"/>
      <c r="B376" s="123"/>
      <c r="C376" s="127"/>
      <c r="D376" s="154" t="s">
        <v>643</v>
      </c>
      <c r="E376" s="253">
        <f>SUM(E378:E379)</f>
        <v>0</v>
      </c>
      <c r="F376" s="253">
        <f>SUM(F378:F379)</f>
        <v>0</v>
      </c>
    </row>
    <row r="377" spans="1:6" s="16" customFormat="1" ht="17.25" customHeight="1" hidden="1">
      <c r="A377" s="126"/>
      <c r="B377" s="123"/>
      <c r="C377" s="124"/>
      <c r="D377" s="991" t="s">
        <v>691</v>
      </c>
      <c r="E377" s="991"/>
      <c r="F377" s="992"/>
    </row>
    <row r="378" spans="1:6" s="16" customFormat="1" ht="16.5" customHeight="1" hidden="1">
      <c r="A378" s="126"/>
      <c r="B378" s="123"/>
      <c r="C378" s="124"/>
      <c r="D378" s="189" t="s">
        <v>644</v>
      </c>
      <c r="E378" s="280"/>
      <c r="F378" s="248"/>
    </row>
    <row r="379" spans="1:6" s="16" customFormat="1" ht="16.5" customHeight="1" hidden="1">
      <c r="A379" s="126"/>
      <c r="B379" s="123"/>
      <c r="C379" s="279"/>
      <c r="D379" s="255" t="s">
        <v>444</v>
      </c>
      <c r="E379" s="185"/>
      <c r="F379" s="210"/>
    </row>
    <row r="380" spans="1:6" s="22" customFormat="1" ht="16.5" customHeight="1" hidden="1">
      <c r="A380" s="133"/>
      <c r="B380" s="45"/>
      <c r="C380" s="140" t="s">
        <v>465</v>
      </c>
      <c r="D380" s="20" t="s">
        <v>466</v>
      </c>
      <c r="E380" s="21"/>
      <c r="F380" s="21"/>
    </row>
    <row r="381" spans="1:6" s="22" customFormat="1" ht="16.5" customHeight="1" hidden="1">
      <c r="A381" s="133"/>
      <c r="B381" s="45"/>
      <c r="C381" s="141" t="s">
        <v>467</v>
      </c>
      <c r="D381" s="25" t="s">
        <v>468</v>
      </c>
      <c r="E381" s="26"/>
      <c r="F381" s="26"/>
    </row>
    <row r="382" spans="1:6" s="22" customFormat="1" ht="16.5" customHeight="1" hidden="1">
      <c r="A382" s="133"/>
      <c r="B382" s="45"/>
      <c r="C382" s="141" t="s">
        <v>469</v>
      </c>
      <c r="D382" s="25" t="s">
        <v>470</v>
      </c>
      <c r="E382" s="26"/>
      <c r="F382" s="26"/>
    </row>
    <row r="383" spans="1:7" s="22" customFormat="1" ht="16.5" customHeight="1" hidden="1">
      <c r="A383" s="133"/>
      <c r="B383" s="45"/>
      <c r="C383" s="141" t="s">
        <v>471</v>
      </c>
      <c r="D383" s="25" t="s">
        <v>472</v>
      </c>
      <c r="E383" s="26"/>
      <c r="F383" s="26"/>
      <c r="G383" s="92"/>
    </row>
    <row r="384" spans="1:7" s="22" customFormat="1" ht="21.75" customHeight="1" hidden="1">
      <c r="A384" s="133"/>
      <c r="B384" s="128"/>
      <c r="C384" s="90" t="s">
        <v>473</v>
      </c>
      <c r="D384" s="159" t="s">
        <v>474</v>
      </c>
      <c r="E384" s="168"/>
      <c r="F384" s="91"/>
      <c r="G384" s="92"/>
    </row>
    <row r="385" spans="1:6" s="22" customFormat="1" ht="16.5" customHeight="1" hidden="1">
      <c r="A385" s="133"/>
      <c r="B385" s="45"/>
      <c r="C385" s="141" t="s">
        <v>475</v>
      </c>
      <c r="D385" s="25" t="s">
        <v>476</v>
      </c>
      <c r="E385" s="26"/>
      <c r="F385" s="26"/>
    </row>
    <row r="386" spans="1:6" s="22" customFormat="1" ht="25.5" hidden="1">
      <c r="A386" s="133"/>
      <c r="B386" s="45"/>
      <c r="C386" s="141" t="s">
        <v>597</v>
      </c>
      <c r="D386" s="33" t="s">
        <v>598</v>
      </c>
      <c r="E386" s="26"/>
      <c r="F386" s="26"/>
    </row>
    <row r="387" spans="1:6" s="22" customFormat="1" ht="16.5" customHeight="1" hidden="1">
      <c r="A387" s="133"/>
      <c r="B387" s="45"/>
      <c r="C387" s="141" t="s">
        <v>513</v>
      </c>
      <c r="D387" s="25" t="s">
        <v>514</v>
      </c>
      <c r="E387" s="26"/>
      <c r="F387" s="26"/>
    </row>
    <row r="388" spans="1:6" s="22" customFormat="1" ht="16.5" customHeight="1" hidden="1">
      <c r="A388" s="133"/>
      <c r="B388" s="45"/>
      <c r="C388" s="141" t="s">
        <v>555</v>
      </c>
      <c r="D388" s="25" t="s">
        <v>556</v>
      </c>
      <c r="E388" s="26"/>
      <c r="F388" s="26"/>
    </row>
    <row r="389" spans="1:6" s="22" customFormat="1" ht="16.5" customHeight="1" hidden="1">
      <c r="A389" s="133"/>
      <c r="B389" s="45"/>
      <c r="C389" s="141" t="s">
        <v>477</v>
      </c>
      <c r="D389" s="25" t="s">
        <v>478</v>
      </c>
      <c r="E389" s="26"/>
      <c r="F389" s="26"/>
    </row>
    <row r="390" spans="1:6" s="22" customFormat="1" ht="16.5" customHeight="1" hidden="1">
      <c r="A390" s="133"/>
      <c r="B390" s="45"/>
      <c r="C390" s="141" t="s">
        <v>557</v>
      </c>
      <c r="D390" s="25" t="s">
        <v>558</v>
      </c>
      <c r="E390" s="26"/>
      <c r="F390" s="26"/>
    </row>
    <row r="391" spans="1:6" s="22" customFormat="1" ht="25.5" hidden="1">
      <c r="A391" s="133"/>
      <c r="B391" s="45"/>
      <c r="C391" s="141" t="s">
        <v>561</v>
      </c>
      <c r="D391" s="33" t="s">
        <v>562</v>
      </c>
      <c r="E391" s="26"/>
      <c r="F391" s="26"/>
    </row>
    <row r="392" spans="1:6" s="22" customFormat="1" ht="16.5" customHeight="1" hidden="1">
      <c r="A392" s="133"/>
      <c r="B392" s="45"/>
      <c r="C392" s="141" t="s">
        <v>548</v>
      </c>
      <c r="D392" s="25" t="s">
        <v>549</v>
      </c>
      <c r="E392" s="26"/>
      <c r="F392" s="26"/>
    </row>
    <row r="393" spans="1:6" s="22" customFormat="1" ht="16.5" customHeight="1" hidden="1">
      <c r="A393" s="133"/>
      <c r="B393" s="45"/>
      <c r="C393" s="141" t="s">
        <v>517</v>
      </c>
      <c r="D393" s="25" t="s">
        <v>518</v>
      </c>
      <c r="E393" s="26"/>
      <c r="F393" s="26"/>
    </row>
    <row r="394" spans="1:6" s="22" customFormat="1" ht="16.5" customHeight="1" hidden="1">
      <c r="A394" s="133"/>
      <c r="B394" s="45"/>
      <c r="C394" s="141" t="s">
        <v>479</v>
      </c>
      <c r="D394" s="25" t="s">
        <v>480</v>
      </c>
      <c r="E394" s="26"/>
      <c r="F394" s="26"/>
    </row>
    <row r="395" spans="1:6" s="22" customFormat="1" ht="25.5" hidden="1">
      <c r="A395" s="133"/>
      <c r="B395" s="45"/>
      <c r="C395" s="141" t="s">
        <v>563</v>
      </c>
      <c r="D395" s="33" t="s">
        <v>564</v>
      </c>
      <c r="E395" s="26"/>
      <c r="F395" s="26"/>
    </row>
    <row r="396" spans="1:6" s="22" customFormat="1" ht="25.5" hidden="1">
      <c r="A396" s="133"/>
      <c r="B396" s="45"/>
      <c r="C396" s="141" t="s">
        <v>565</v>
      </c>
      <c r="D396" s="33" t="s">
        <v>566</v>
      </c>
      <c r="E396" s="26"/>
      <c r="F396" s="26"/>
    </row>
    <row r="397" spans="1:6" s="22" customFormat="1" ht="16.5" customHeight="1" hidden="1">
      <c r="A397" s="133"/>
      <c r="B397" s="45"/>
      <c r="C397" s="142" t="s">
        <v>488</v>
      </c>
      <c r="D397" s="25" t="s">
        <v>489</v>
      </c>
      <c r="E397" s="26"/>
      <c r="F397" s="26"/>
    </row>
    <row r="398" spans="1:6" s="16" customFormat="1" ht="17.25" customHeight="1">
      <c r="A398" s="69"/>
      <c r="B398" s="30">
        <v>80113</v>
      </c>
      <c r="C398" s="29"/>
      <c r="D398" s="30" t="s">
        <v>602</v>
      </c>
      <c r="E398" s="31">
        <f>E399</f>
        <v>5020</v>
      </c>
      <c r="F398" s="31">
        <f>F399</f>
        <v>0</v>
      </c>
    </row>
    <row r="399" spans="1:6" s="22" customFormat="1" ht="19.5" customHeight="1">
      <c r="A399" s="133"/>
      <c r="B399" s="45"/>
      <c r="C399" s="140"/>
      <c r="D399" s="425" t="s">
        <v>643</v>
      </c>
      <c r="E399" s="91">
        <f>E400</f>
        <v>5020</v>
      </c>
      <c r="F399" s="91"/>
    </row>
    <row r="400" spans="1:6" s="16" customFormat="1" ht="16.5" customHeight="1" thickBot="1">
      <c r="A400" s="126"/>
      <c r="B400" s="123"/>
      <c r="C400" s="124"/>
      <c r="D400" s="244" t="s">
        <v>644</v>
      </c>
      <c r="E400" s="299">
        <v>5020</v>
      </c>
      <c r="F400" s="250"/>
    </row>
    <row r="401" spans="1:6" s="16" customFormat="1" ht="15.75" customHeight="1" hidden="1">
      <c r="A401" s="148"/>
      <c r="B401" s="149"/>
      <c r="C401" s="209"/>
      <c r="D401" s="221"/>
      <c r="E401" s="298"/>
      <c r="F401" s="262"/>
    </row>
    <row r="402" spans="1:6" s="22" customFormat="1" ht="18.75" customHeight="1" hidden="1">
      <c r="A402" s="133"/>
      <c r="B402" s="45"/>
      <c r="C402" s="142" t="s">
        <v>488</v>
      </c>
      <c r="D402" s="156" t="s">
        <v>642</v>
      </c>
      <c r="E402" s="91"/>
      <c r="F402" s="91"/>
    </row>
    <row r="403" spans="1:6" s="22" customFormat="1" ht="14.25" customHeight="1" hidden="1">
      <c r="A403" s="218"/>
      <c r="B403" s="219"/>
      <c r="C403" s="258" t="s">
        <v>567</v>
      </c>
      <c r="D403" s="883" t="s">
        <v>647</v>
      </c>
      <c r="E403" s="883"/>
      <c r="F403" s="940"/>
    </row>
    <row r="404" spans="1:6" s="22" customFormat="1" ht="16.5" customHeight="1" hidden="1">
      <c r="A404" s="133"/>
      <c r="B404" s="45"/>
      <c r="C404" s="140" t="s">
        <v>465</v>
      </c>
      <c r="D404" s="20" t="s">
        <v>466</v>
      </c>
      <c r="E404" s="21"/>
      <c r="F404" s="21"/>
    </row>
    <row r="405" spans="1:6" s="22" customFormat="1" ht="16.5" customHeight="1" hidden="1">
      <c r="A405" s="133"/>
      <c r="B405" s="45"/>
      <c r="C405" s="141" t="s">
        <v>467</v>
      </c>
      <c r="D405" s="25" t="s">
        <v>468</v>
      </c>
      <c r="E405" s="26"/>
      <c r="F405" s="26"/>
    </row>
    <row r="406" spans="1:6" s="22" customFormat="1" ht="16.5" customHeight="1" hidden="1">
      <c r="A406" s="133"/>
      <c r="B406" s="45"/>
      <c r="C406" s="141" t="s">
        <v>469</v>
      </c>
      <c r="D406" s="25" t="s">
        <v>470</v>
      </c>
      <c r="E406" s="26"/>
      <c r="F406" s="26"/>
    </row>
    <row r="407" spans="1:7" s="22" customFormat="1" ht="16.5" customHeight="1" hidden="1">
      <c r="A407" s="133"/>
      <c r="B407" s="45"/>
      <c r="C407" s="141" t="s">
        <v>471</v>
      </c>
      <c r="D407" s="25" t="s">
        <v>472</v>
      </c>
      <c r="E407" s="26"/>
      <c r="F407" s="26"/>
      <c r="G407" s="92"/>
    </row>
    <row r="408" spans="1:7" s="22" customFormat="1" ht="16.5" customHeight="1" hidden="1">
      <c r="A408" s="133"/>
      <c r="B408" s="45"/>
      <c r="C408" s="141" t="s">
        <v>473</v>
      </c>
      <c r="D408" s="25" t="s">
        <v>603</v>
      </c>
      <c r="E408" s="26"/>
      <c r="F408" s="26"/>
      <c r="G408" s="92"/>
    </row>
    <row r="409" spans="1:6" s="22" customFormat="1" ht="16.5" customHeight="1" hidden="1">
      <c r="A409" s="133"/>
      <c r="B409" s="45"/>
      <c r="C409" s="141" t="s">
        <v>475</v>
      </c>
      <c r="D409" s="25" t="s">
        <v>476</v>
      </c>
      <c r="E409" s="26"/>
      <c r="F409" s="26"/>
    </row>
    <row r="410" spans="1:6" s="22" customFormat="1" ht="16.5" customHeight="1" hidden="1">
      <c r="A410" s="133"/>
      <c r="B410" s="45"/>
      <c r="C410" s="142" t="s">
        <v>522</v>
      </c>
      <c r="D410" s="25" t="s">
        <v>523</v>
      </c>
      <c r="E410" s="26"/>
      <c r="F410" s="26"/>
    </row>
    <row r="411" spans="1:6" s="22" customFormat="1" ht="19.5" customHeight="1" hidden="1">
      <c r="A411" s="133"/>
      <c r="B411" s="45"/>
      <c r="C411" s="140"/>
      <c r="D411" s="156" t="s">
        <v>643</v>
      </c>
      <c r="E411" s="91">
        <f>E413</f>
        <v>0</v>
      </c>
      <c r="F411" s="91">
        <f>F413+F414</f>
        <v>0</v>
      </c>
    </row>
    <row r="412" spans="1:6" s="16" customFormat="1" ht="15.75" customHeight="1" hidden="1">
      <c r="A412" s="126"/>
      <c r="B412" s="123"/>
      <c r="C412" s="209"/>
      <c r="D412" s="883" t="s">
        <v>670</v>
      </c>
      <c r="E412" s="883"/>
      <c r="F412" s="940"/>
    </row>
    <row r="413" spans="1:6" s="22" customFormat="1" ht="16.5" customHeight="1" hidden="1">
      <c r="A413" s="133"/>
      <c r="B413" s="45"/>
      <c r="C413" s="90" t="s">
        <v>477</v>
      </c>
      <c r="D413" s="159" t="s">
        <v>478</v>
      </c>
      <c r="E413" s="91">
        <f>SUM(E414:E415)</f>
        <v>0</v>
      </c>
      <c r="F413" s="91"/>
    </row>
    <row r="414" spans="1:6" s="16" customFormat="1" ht="15.75" customHeight="1" hidden="1">
      <c r="A414" s="126"/>
      <c r="B414" s="123"/>
      <c r="C414" s="124"/>
      <c r="D414" s="189" t="s">
        <v>664</v>
      </c>
      <c r="E414" s="185"/>
      <c r="F414" s="75"/>
    </row>
    <row r="415" spans="1:6" s="16" customFormat="1" ht="15.75" customHeight="1" hidden="1">
      <c r="A415" s="126"/>
      <c r="B415" s="123"/>
      <c r="C415" s="124"/>
      <c r="D415" s="187" t="s">
        <v>665</v>
      </c>
      <c r="E415" s="185"/>
      <c r="F415" s="185"/>
    </row>
    <row r="416" spans="1:6" s="22" customFormat="1" ht="16.5" customHeight="1" hidden="1">
      <c r="A416" s="133"/>
      <c r="B416" s="45"/>
      <c r="C416" s="139" t="s">
        <v>548</v>
      </c>
      <c r="D416" s="192" t="s">
        <v>549</v>
      </c>
      <c r="E416" s="43"/>
      <c r="F416" s="43"/>
    </row>
    <row r="417" spans="1:6" s="22" customFormat="1" ht="8.25" customHeight="1" hidden="1">
      <c r="A417" s="133"/>
      <c r="B417" s="45"/>
      <c r="C417" s="46"/>
      <c r="D417" s="47"/>
      <c r="E417" s="48"/>
      <c r="F417" s="48"/>
    </row>
    <row r="418" spans="1:6" s="6" customFormat="1" ht="7.5" customHeight="1" hidden="1">
      <c r="A418" s="134">
        <v>1</v>
      </c>
      <c r="B418" s="194">
        <v>2</v>
      </c>
      <c r="C418" s="132">
        <v>3</v>
      </c>
      <c r="D418" s="49">
        <v>4</v>
      </c>
      <c r="E418" s="49">
        <v>5</v>
      </c>
      <c r="F418" s="49">
        <v>6</v>
      </c>
    </row>
    <row r="419" spans="1:6" s="22" customFormat="1" ht="16.5" customHeight="1" hidden="1">
      <c r="A419" s="133"/>
      <c r="B419" s="45"/>
      <c r="C419" s="141" t="s">
        <v>517</v>
      </c>
      <c r="D419" s="25" t="s">
        <v>518</v>
      </c>
      <c r="E419" s="26"/>
      <c r="F419" s="26"/>
    </row>
    <row r="420" spans="1:6" s="22" customFormat="1" ht="16.5" customHeight="1" hidden="1">
      <c r="A420" s="133"/>
      <c r="B420" s="45"/>
      <c r="C420" s="142" t="s">
        <v>479</v>
      </c>
      <c r="D420" s="25" t="s">
        <v>480</v>
      </c>
      <c r="E420" s="26"/>
      <c r="F420" s="26"/>
    </row>
    <row r="421" spans="1:6" s="16" customFormat="1" ht="19.5" customHeight="1" hidden="1">
      <c r="A421" s="133"/>
      <c r="B421" s="183">
        <v>80146</v>
      </c>
      <c r="C421" s="29"/>
      <c r="D421" s="30" t="s">
        <v>604</v>
      </c>
      <c r="E421" s="31">
        <f>E422</f>
        <v>0</v>
      </c>
      <c r="F421" s="31">
        <f>F422</f>
        <v>0</v>
      </c>
    </row>
    <row r="422" spans="1:6" s="22" customFormat="1" ht="19.5" customHeight="1" hidden="1">
      <c r="A422" s="133"/>
      <c r="B422" s="128"/>
      <c r="C422" s="37" t="s">
        <v>477</v>
      </c>
      <c r="D422" s="20" t="s">
        <v>478</v>
      </c>
      <c r="E422" s="21"/>
      <c r="F422" s="21"/>
    </row>
    <row r="423" spans="1:6" s="16" customFormat="1" ht="19.5" customHeight="1" hidden="1">
      <c r="A423" s="133"/>
      <c r="B423" s="30">
        <v>80195</v>
      </c>
      <c r="C423" s="29"/>
      <c r="D423" s="30" t="s">
        <v>500</v>
      </c>
      <c r="E423" s="31">
        <f>E429</f>
        <v>0</v>
      </c>
      <c r="F423" s="31">
        <f>F424</f>
        <v>0</v>
      </c>
    </row>
    <row r="424" spans="1:6" s="22" customFormat="1" ht="16.5" customHeight="1" hidden="1">
      <c r="A424" s="133"/>
      <c r="B424" s="45"/>
      <c r="C424" s="140"/>
      <c r="D424" s="156" t="s">
        <v>643</v>
      </c>
      <c r="E424" s="91">
        <f>SUM(E425:E426)</f>
        <v>0</v>
      </c>
      <c r="F424" s="91">
        <f>F425+F427</f>
        <v>0</v>
      </c>
    </row>
    <row r="425" spans="1:6" s="16" customFormat="1" ht="15.75" customHeight="1" hidden="1">
      <c r="A425" s="126"/>
      <c r="B425" s="123"/>
      <c r="C425" s="190"/>
      <c r="D425" s="200" t="s">
        <v>706</v>
      </c>
      <c r="E425" s="201"/>
      <c r="F425" s="250"/>
    </row>
    <row r="426" spans="1:6" s="22" customFormat="1" ht="18.75" customHeight="1" hidden="1">
      <c r="A426" s="133"/>
      <c r="B426" s="45"/>
      <c r="C426" s="141" t="s">
        <v>488</v>
      </c>
      <c r="D426" s="115" t="s">
        <v>642</v>
      </c>
      <c r="E426" s="26"/>
      <c r="F426" s="151"/>
    </row>
    <row r="427" spans="1:6" s="16" customFormat="1" ht="15.75" customHeight="1" hidden="1">
      <c r="A427" s="126"/>
      <c r="B427" s="123"/>
      <c r="C427" s="190"/>
      <c r="D427" s="255" t="s">
        <v>650</v>
      </c>
      <c r="E427" s="185"/>
      <c r="F427" s="210"/>
    </row>
    <row r="428" spans="1:6" s="22" customFormat="1" ht="25.5" customHeight="1" hidden="1">
      <c r="A428" s="133"/>
      <c r="B428" s="45"/>
      <c r="C428" s="142" t="s">
        <v>567</v>
      </c>
      <c r="D428" s="116" t="s">
        <v>456</v>
      </c>
      <c r="E428" s="117"/>
      <c r="F428" s="118"/>
    </row>
    <row r="429" spans="1:6" s="22" customFormat="1" ht="19.5" customHeight="1" hidden="1" thickBot="1">
      <c r="A429" s="133"/>
      <c r="B429" s="128"/>
      <c r="C429" s="37" t="s">
        <v>479</v>
      </c>
      <c r="D429" s="20" t="s">
        <v>480</v>
      </c>
      <c r="E429" s="21"/>
      <c r="F429" s="21"/>
    </row>
    <row r="430" spans="1:6" s="11" customFormat="1" ht="19.5" customHeight="1" thickBot="1">
      <c r="A430" s="229">
        <v>851</v>
      </c>
      <c r="B430" s="972" t="s">
        <v>605</v>
      </c>
      <c r="C430" s="973"/>
      <c r="D430" s="974"/>
      <c r="E430" s="237">
        <f>E443+E431</f>
        <v>2999.73</v>
      </c>
      <c r="F430" s="237">
        <f>F443+F431</f>
        <v>0</v>
      </c>
    </row>
    <row r="431" spans="1:6" s="16" customFormat="1" ht="19.5" customHeight="1" hidden="1">
      <c r="A431" s="126"/>
      <c r="B431" s="434">
        <v>85121</v>
      </c>
      <c r="C431" s="416"/>
      <c r="D431" s="177" t="s">
        <v>606</v>
      </c>
      <c r="E431" s="54">
        <f>E437</f>
        <v>0</v>
      </c>
      <c r="F431" s="54">
        <f>F437</f>
        <v>0</v>
      </c>
    </row>
    <row r="432" spans="1:6" s="16" customFormat="1" ht="38.25" hidden="1">
      <c r="A432" s="126"/>
      <c r="B432" s="435"/>
      <c r="C432" s="418" t="s">
        <v>607</v>
      </c>
      <c r="D432" s="419" t="s">
        <v>521</v>
      </c>
      <c r="E432" s="36"/>
      <c r="F432" s="36"/>
    </row>
    <row r="433" spans="1:6" s="22" customFormat="1" ht="38.25" hidden="1">
      <c r="A433" s="133"/>
      <c r="B433" s="436"/>
      <c r="C433" s="420">
        <v>6298</v>
      </c>
      <c r="D433" s="421" t="s">
        <v>487</v>
      </c>
      <c r="E433" s="34"/>
      <c r="F433" s="34"/>
    </row>
    <row r="434" spans="1:6" s="22" customFormat="1" ht="51" hidden="1">
      <c r="A434" s="133"/>
      <c r="B434" s="437"/>
      <c r="C434" s="423" t="s">
        <v>608</v>
      </c>
      <c r="D434" s="421" t="s">
        <v>609</v>
      </c>
      <c r="E434" s="26"/>
      <c r="F434" s="26"/>
    </row>
    <row r="435" spans="1:6" s="22" customFormat="1" ht="21" customHeight="1" hidden="1">
      <c r="A435" s="133"/>
      <c r="B435" s="437"/>
      <c r="C435" s="424" t="s">
        <v>477</v>
      </c>
      <c r="D435" s="425" t="s">
        <v>643</v>
      </c>
      <c r="E435" s="91"/>
      <c r="F435" s="91"/>
    </row>
    <row r="436" spans="1:6" s="16" customFormat="1" ht="25.5" hidden="1">
      <c r="A436" s="126"/>
      <c r="B436" s="435"/>
      <c r="C436" s="417"/>
      <c r="D436" s="426" t="s">
        <v>704</v>
      </c>
      <c r="E436" s="248"/>
      <c r="F436" s="248"/>
    </row>
    <row r="437" spans="1:6" s="22" customFormat="1" ht="19.5" customHeight="1" hidden="1">
      <c r="A437" s="133"/>
      <c r="B437" s="437"/>
      <c r="C437" s="423" t="s">
        <v>488</v>
      </c>
      <c r="D437" s="425" t="s">
        <v>642</v>
      </c>
      <c r="E437" s="196"/>
      <c r="F437" s="196"/>
    </row>
    <row r="438" spans="1:6" s="16" customFormat="1" ht="27" customHeight="1" hidden="1">
      <c r="A438" s="126"/>
      <c r="B438" s="435"/>
      <c r="C438" s="417"/>
      <c r="D438" s="970" t="s">
        <v>19</v>
      </c>
      <c r="E438" s="970"/>
      <c r="F438" s="971"/>
    </row>
    <row r="439" spans="1:7" s="22" customFormat="1" ht="16.5" customHeight="1" hidden="1">
      <c r="A439" s="133"/>
      <c r="B439" s="437"/>
      <c r="C439" s="423" t="s">
        <v>490</v>
      </c>
      <c r="D439" s="421" t="s">
        <v>489</v>
      </c>
      <c r="E439" s="26"/>
      <c r="F439" s="26"/>
      <c r="G439" s="16"/>
    </row>
    <row r="440" spans="1:7" s="22" customFormat="1" ht="16.5" customHeight="1" hidden="1">
      <c r="A440" s="133"/>
      <c r="B440" s="437"/>
      <c r="C440" s="420" t="s">
        <v>569</v>
      </c>
      <c r="D440" s="421" t="s">
        <v>489</v>
      </c>
      <c r="E440" s="26"/>
      <c r="F440" s="26"/>
      <c r="G440" s="16"/>
    </row>
    <row r="441" spans="1:6" s="16" customFormat="1" ht="19.5" customHeight="1" hidden="1">
      <c r="A441" s="126"/>
      <c r="B441" s="435">
        <v>85153</v>
      </c>
      <c r="C441" s="427"/>
      <c r="D441" s="428" t="s">
        <v>610</v>
      </c>
      <c r="E441" s="31">
        <f>E442</f>
        <v>0</v>
      </c>
      <c r="F441" s="31">
        <f>F442</f>
        <v>0</v>
      </c>
    </row>
    <row r="442" spans="1:6" s="16" customFormat="1" ht="20.25" customHeight="1" hidden="1">
      <c r="A442" s="126"/>
      <c r="B442" s="435"/>
      <c r="C442" s="424" t="s">
        <v>477</v>
      </c>
      <c r="D442" s="419" t="s">
        <v>478</v>
      </c>
      <c r="E442" s="21"/>
      <c r="F442" s="21"/>
    </row>
    <row r="443" spans="1:7" s="16" customFormat="1" ht="18.75" customHeight="1">
      <c r="A443" s="126"/>
      <c r="B443" s="438">
        <v>85154</v>
      </c>
      <c r="C443" s="427"/>
      <c r="D443" s="428" t="s">
        <v>611</v>
      </c>
      <c r="E443" s="173">
        <f>E444</f>
        <v>2999.73</v>
      </c>
      <c r="F443" s="173">
        <f>F444</f>
        <v>0</v>
      </c>
      <c r="G443" s="406">
        <f>E443-F443</f>
        <v>2999.73</v>
      </c>
    </row>
    <row r="444" spans="1:6" s="22" customFormat="1" ht="18.75" customHeight="1">
      <c r="A444" s="133"/>
      <c r="B444" s="422"/>
      <c r="C444" s="424" t="s">
        <v>477</v>
      </c>
      <c r="D444" s="425" t="s">
        <v>643</v>
      </c>
      <c r="E444" s="175">
        <f>E446</f>
        <v>2999.73</v>
      </c>
      <c r="F444" s="175">
        <f>SUM(F445:F449)</f>
        <v>0</v>
      </c>
    </row>
    <row r="445" spans="1:6" s="16" customFormat="1" ht="17.25" customHeight="1" hidden="1">
      <c r="A445" s="126"/>
      <c r="B445" s="417"/>
      <c r="C445" s="429"/>
      <c r="D445" s="426" t="s">
        <v>706</v>
      </c>
      <c r="E445" s="594"/>
      <c r="F445" s="594"/>
    </row>
    <row r="446" spans="1:6" s="16" customFormat="1" ht="17.25" customHeight="1">
      <c r="A446" s="148"/>
      <c r="B446" s="429"/>
      <c r="C446" s="429"/>
      <c r="D446" s="1211" t="s">
        <v>650</v>
      </c>
      <c r="E446" s="620">
        <v>2999.73</v>
      </c>
      <c r="F446" s="620"/>
    </row>
    <row r="447" spans="1:6" s="22" customFormat="1" ht="17.25" customHeight="1" hidden="1">
      <c r="A447" s="133"/>
      <c r="B447" s="431"/>
      <c r="C447" s="1207" t="s">
        <v>634</v>
      </c>
      <c r="D447" s="1208" t="s">
        <v>44</v>
      </c>
      <c r="E447" s="1209"/>
      <c r="F447" s="1210"/>
    </row>
    <row r="448" spans="1:6" s="22" customFormat="1" ht="17.25" customHeight="1" hidden="1">
      <c r="A448" s="133"/>
      <c r="B448" s="431"/>
      <c r="C448" s="432" t="s">
        <v>634</v>
      </c>
      <c r="D448" s="433" t="s">
        <v>706</v>
      </c>
      <c r="E448" s="215"/>
      <c r="F448" s="411"/>
    </row>
    <row r="449" spans="1:6" s="22" customFormat="1" ht="17.25" customHeight="1" hidden="1">
      <c r="A449" s="133"/>
      <c r="B449" s="143"/>
      <c r="C449" s="213" t="s">
        <v>634</v>
      </c>
      <c r="D449" s="217"/>
      <c r="E449" s="215"/>
      <c r="F449" s="401"/>
    </row>
    <row r="450" spans="1:6" s="16" customFormat="1" ht="51" hidden="1">
      <c r="A450" s="126"/>
      <c r="B450" s="123"/>
      <c r="C450" s="246" t="s">
        <v>612</v>
      </c>
      <c r="D450" s="94" t="s">
        <v>613</v>
      </c>
      <c r="E450" s="95"/>
      <c r="F450" s="96"/>
    </row>
    <row r="451" spans="1:6" s="16" customFormat="1" ht="38.25" hidden="1">
      <c r="A451" s="126"/>
      <c r="B451" s="123"/>
      <c r="C451" s="247" t="s">
        <v>614</v>
      </c>
      <c r="D451" s="97" t="s">
        <v>615</v>
      </c>
      <c r="E451" s="98"/>
      <c r="F451" s="99"/>
    </row>
    <row r="452" spans="1:6" s="16" customFormat="1" ht="17.25" customHeight="1" hidden="1">
      <c r="A452" s="126"/>
      <c r="B452" s="123"/>
      <c r="C452" s="247" t="s">
        <v>473</v>
      </c>
      <c r="D452" s="97" t="s">
        <v>474</v>
      </c>
      <c r="E452" s="98"/>
      <c r="F452" s="99"/>
    </row>
    <row r="453" spans="1:6" s="16" customFormat="1" ht="17.25" customHeight="1" hidden="1">
      <c r="A453" s="126"/>
      <c r="B453" s="123"/>
      <c r="C453" s="247" t="s">
        <v>475</v>
      </c>
      <c r="D453" s="97" t="s">
        <v>476</v>
      </c>
      <c r="E453" s="98"/>
      <c r="F453" s="99"/>
    </row>
    <row r="454" spans="1:6" s="16" customFormat="1" ht="17.25" customHeight="1" hidden="1">
      <c r="A454" s="126"/>
      <c r="B454" s="123"/>
      <c r="C454" s="247" t="s">
        <v>546</v>
      </c>
      <c r="D454" s="97" t="s">
        <v>547</v>
      </c>
      <c r="E454" s="98"/>
      <c r="F454" s="99"/>
    </row>
    <row r="455" spans="1:6" s="16" customFormat="1" ht="17.25" customHeight="1" hidden="1">
      <c r="A455" s="126"/>
      <c r="B455" s="123"/>
      <c r="C455" s="247" t="s">
        <v>513</v>
      </c>
      <c r="D455" s="97" t="s">
        <v>514</v>
      </c>
      <c r="E455" s="98"/>
      <c r="F455" s="99"/>
    </row>
    <row r="456" spans="1:6" s="16" customFormat="1" ht="17.25" customHeight="1" hidden="1">
      <c r="A456" s="126"/>
      <c r="B456" s="123"/>
      <c r="C456" s="141" t="s">
        <v>477</v>
      </c>
      <c r="D456" s="35" t="s">
        <v>478</v>
      </c>
      <c r="E456" s="34"/>
      <c r="F456" s="34"/>
    </row>
    <row r="457" spans="1:6" s="16" customFormat="1" ht="17.25" customHeight="1" hidden="1" thickBot="1">
      <c r="A457" s="56"/>
      <c r="B457" s="93"/>
      <c r="C457" s="37" t="s">
        <v>548</v>
      </c>
      <c r="D457" s="38" t="s">
        <v>549</v>
      </c>
      <c r="E457" s="21"/>
      <c r="F457" s="21"/>
    </row>
    <row r="458" spans="1:7" s="11" customFormat="1" ht="18.75" customHeight="1" hidden="1" thickBot="1">
      <c r="A458" s="229">
        <v>852</v>
      </c>
      <c r="B458" s="929" t="s">
        <v>616</v>
      </c>
      <c r="C458" s="930"/>
      <c r="D458" s="931"/>
      <c r="E458" s="10">
        <f>E459+E462+E467+E471+E484+E497+E506+E503+E479</f>
        <v>0</v>
      </c>
      <c r="F458" s="468"/>
      <c r="G458" s="245">
        <f>E458-F458</f>
        <v>0</v>
      </c>
    </row>
    <row r="459" spans="1:7" s="16" customFormat="1" ht="19.5" customHeight="1" hidden="1">
      <c r="A459" s="126"/>
      <c r="B459" s="243">
        <v>85202</v>
      </c>
      <c r="C459" s="152"/>
      <c r="D459" s="82" t="s">
        <v>617</v>
      </c>
      <c r="E459" s="54">
        <f>E460</f>
        <v>0</v>
      </c>
      <c r="F459" s="238">
        <f>F460</f>
        <v>0</v>
      </c>
      <c r="G459" s="100"/>
    </row>
    <row r="460" spans="1:6" s="22" customFormat="1" ht="20.25" customHeight="1" hidden="1">
      <c r="A460" s="133"/>
      <c r="B460" s="257"/>
      <c r="C460" s="139" t="s">
        <v>621</v>
      </c>
      <c r="D460" s="156" t="s">
        <v>653</v>
      </c>
      <c r="E460" s="91"/>
      <c r="F460" s="175"/>
    </row>
    <row r="461" spans="1:6" s="22" customFormat="1" ht="42.75" customHeight="1" hidden="1">
      <c r="A461" s="133"/>
      <c r="B461" s="146"/>
      <c r="C461" s="137" t="s">
        <v>618</v>
      </c>
      <c r="D461" s="38" t="s">
        <v>619</v>
      </c>
      <c r="E461" s="21"/>
      <c r="F461" s="21"/>
    </row>
    <row r="462" spans="1:6" s="16" customFormat="1" ht="42.75" hidden="1">
      <c r="A462" s="126"/>
      <c r="B462" s="30">
        <v>85212</v>
      </c>
      <c r="C462" s="228"/>
      <c r="D462" s="81" t="s">
        <v>620</v>
      </c>
      <c r="E462" s="31">
        <f>SUM(E465:E466)</f>
        <v>0</v>
      </c>
      <c r="F462" s="31">
        <f>F463</f>
        <v>0</v>
      </c>
    </row>
    <row r="463" spans="1:6" s="22" customFormat="1" ht="20.25" customHeight="1" hidden="1">
      <c r="A463" s="133"/>
      <c r="B463" s="146"/>
      <c r="C463" s="140" t="s">
        <v>621</v>
      </c>
      <c r="D463" s="156" t="s">
        <v>686</v>
      </c>
      <c r="E463" s="91"/>
      <c r="F463" s="91"/>
    </row>
    <row r="464" spans="1:6" s="22" customFormat="1" ht="27.75" customHeight="1" hidden="1">
      <c r="A464" s="218"/>
      <c r="B464" s="257"/>
      <c r="C464" s="258"/>
      <c r="D464" s="883" t="s">
        <v>692</v>
      </c>
      <c r="E464" s="883"/>
      <c r="F464" s="940"/>
    </row>
    <row r="465" spans="1:6" s="22" customFormat="1" ht="51" hidden="1">
      <c r="A465" s="133"/>
      <c r="B465" s="146"/>
      <c r="C465" s="139" t="s">
        <v>539</v>
      </c>
      <c r="D465" s="42" t="s">
        <v>540</v>
      </c>
      <c r="E465" s="43"/>
      <c r="F465" s="43"/>
    </row>
    <row r="466" spans="1:6" s="22" customFormat="1" ht="51" hidden="1">
      <c r="A466" s="133"/>
      <c r="B466" s="146"/>
      <c r="C466" s="141" t="s">
        <v>541</v>
      </c>
      <c r="D466" s="35" t="s">
        <v>542</v>
      </c>
      <c r="E466" s="34"/>
      <c r="F466" s="26"/>
    </row>
    <row r="467" spans="1:6" s="16" customFormat="1" ht="76.5" customHeight="1" hidden="1">
      <c r="A467" s="126"/>
      <c r="B467" s="30">
        <v>85213</v>
      </c>
      <c r="C467" s="228"/>
      <c r="D467" s="81" t="s">
        <v>693</v>
      </c>
      <c r="E467" s="31">
        <f>E468+E469</f>
        <v>0</v>
      </c>
      <c r="F467" s="31">
        <f>F468+F469</f>
        <v>0</v>
      </c>
    </row>
    <row r="468" spans="1:6" s="22" customFormat="1" ht="20.25" customHeight="1" hidden="1">
      <c r="A468" s="133"/>
      <c r="B468" s="146"/>
      <c r="C468" s="140" t="s">
        <v>621</v>
      </c>
      <c r="D468" s="156" t="s">
        <v>686</v>
      </c>
      <c r="E468" s="91"/>
      <c r="F468" s="91"/>
    </row>
    <row r="469" spans="1:6" s="22" customFormat="1" ht="20.25" customHeight="1" hidden="1">
      <c r="A469" s="133"/>
      <c r="B469" s="146"/>
      <c r="C469" s="140" t="s">
        <v>621</v>
      </c>
      <c r="D469" s="156" t="s">
        <v>653</v>
      </c>
      <c r="E469" s="91"/>
      <c r="F469" s="91"/>
    </row>
    <row r="470" spans="1:6" s="22" customFormat="1" ht="27.75" customHeight="1" hidden="1">
      <c r="A470" s="218"/>
      <c r="B470" s="257"/>
      <c r="C470" s="258"/>
      <c r="D470" s="883" t="s">
        <v>695</v>
      </c>
      <c r="E470" s="883"/>
      <c r="F470" s="940"/>
    </row>
    <row r="471" spans="1:6" s="16" customFormat="1" ht="28.5" hidden="1">
      <c r="A471" s="126"/>
      <c r="B471" s="30">
        <v>85214</v>
      </c>
      <c r="C471" s="228"/>
      <c r="D471" s="81" t="s">
        <v>694</v>
      </c>
      <c r="E471" s="31">
        <f>E472+E473</f>
        <v>0</v>
      </c>
      <c r="F471" s="31">
        <f>F472+F473</f>
        <v>0</v>
      </c>
    </row>
    <row r="472" spans="1:6" s="22" customFormat="1" ht="20.25" customHeight="1" hidden="1">
      <c r="A472" s="133"/>
      <c r="B472" s="146"/>
      <c r="C472" s="140" t="s">
        <v>621</v>
      </c>
      <c r="D472" s="156" t="s">
        <v>686</v>
      </c>
      <c r="E472" s="91"/>
      <c r="F472" s="91"/>
    </row>
    <row r="473" spans="1:6" s="22" customFormat="1" ht="20.25" customHeight="1" hidden="1">
      <c r="A473" s="133"/>
      <c r="B473" s="146"/>
      <c r="C473" s="140" t="s">
        <v>621</v>
      </c>
      <c r="D473" s="156" t="s">
        <v>643</v>
      </c>
      <c r="E473" s="91"/>
      <c r="F473" s="91"/>
    </row>
    <row r="474" spans="1:6" s="16" customFormat="1" ht="17.25" customHeight="1" hidden="1">
      <c r="A474" s="126"/>
      <c r="B474" s="123"/>
      <c r="C474" s="209"/>
      <c r="D474" s="621" t="s">
        <v>65</v>
      </c>
      <c r="E474" s="466"/>
      <c r="F474" s="254"/>
    </row>
    <row r="475" spans="1:6" s="16" customFormat="1" ht="14.25" customHeight="1" hidden="1">
      <c r="A475" s="126"/>
      <c r="B475" s="123"/>
      <c r="C475" s="209"/>
      <c r="D475" s="883" t="s">
        <v>220</v>
      </c>
      <c r="E475" s="883"/>
      <c r="F475" s="940"/>
    </row>
    <row r="476" spans="1:6" s="22" customFormat="1" ht="51" hidden="1">
      <c r="A476" s="133"/>
      <c r="B476" s="146"/>
      <c r="C476" s="140" t="s">
        <v>539</v>
      </c>
      <c r="D476" s="57" t="s">
        <v>540</v>
      </c>
      <c r="E476" s="36"/>
      <c r="F476" s="21"/>
    </row>
    <row r="477" spans="1:6" s="22" customFormat="1" ht="25.5" hidden="1">
      <c r="A477" s="133"/>
      <c r="B477" s="146"/>
      <c r="C477" s="141" t="s">
        <v>621</v>
      </c>
      <c r="D477" s="35" t="s">
        <v>622</v>
      </c>
      <c r="E477" s="34"/>
      <c r="F477" s="26"/>
    </row>
    <row r="478" spans="1:6" ht="4.5" customHeight="1" hidden="1">
      <c r="A478" s="3"/>
      <c r="B478" s="3"/>
      <c r="C478" s="3"/>
      <c r="D478" s="3"/>
      <c r="E478" s="3"/>
      <c r="F478" s="3"/>
    </row>
    <row r="479" spans="1:7" s="16" customFormat="1" ht="19.5" customHeight="1" hidden="1">
      <c r="A479" s="126"/>
      <c r="B479" s="235">
        <v>85215</v>
      </c>
      <c r="C479" s="228"/>
      <c r="D479" s="81" t="s">
        <v>390</v>
      </c>
      <c r="E479" s="31">
        <f>E480</f>
        <v>0</v>
      </c>
      <c r="F479" s="173">
        <f>F480</f>
        <v>0</v>
      </c>
      <c r="G479" s="100"/>
    </row>
    <row r="480" spans="1:6" s="22" customFormat="1" ht="20.25" customHeight="1" hidden="1">
      <c r="A480" s="218"/>
      <c r="B480" s="257"/>
      <c r="C480" s="139" t="s">
        <v>621</v>
      </c>
      <c r="D480" s="156" t="s">
        <v>391</v>
      </c>
      <c r="E480" s="91"/>
      <c r="F480" s="175"/>
    </row>
    <row r="481" spans="1:6" s="4" customFormat="1" ht="14.25" customHeight="1" hidden="1">
      <c r="A481" s="964" t="s">
        <v>457</v>
      </c>
      <c r="B481" s="964" t="s">
        <v>458</v>
      </c>
      <c r="C481" s="964" t="s">
        <v>459</v>
      </c>
      <c r="D481" s="964" t="s">
        <v>460</v>
      </c>
      <c r="E481" s="975" t="s">
        <v>679</v>
      </c>
      <c r="F481" s="975" t="s">
        <v>680</v>
      </c>
    </row>
    <row r="482" spans="1:6" s="4" customFormat="1" ht="15" customHeight="1" hidden="1" thickBot="1">
      <c r="A482" s="946"/>
      <c r="B482" s="946"/>
      <c r="C482" s="946"/>
      <c r="D482" s="946"/>
      <c r="E482" s="946"/>
      <c r="F482" s="946"/>
    </row>
    <row r="483" spans="1:6" s="6" customFormat="1" ht="7.5" customHeight="1" hidden="1">
      <c r="A483" s="5">
        <v>1</v>
      </c>
      <c r="B483" s="5">
        <v>2</v>
      </c>
      <c r="C483" s="5">
        <v>3</v>
      </c>
      <c r="D483" s="5">
        <v>3</v>
      </c>
      <c r="E483" s="5">
        <v>4</v>
      </c>
      <c r="F483" s="5">
        <v>5</v>
      </c>
    </row>
    <row r="484" spans="1:6" s="16" customFormat="1" ht="18" customHeight="1" hidden="1">
      <c r="A484" s="126"/>
      <c r="B484" s="30">
        <v>85219</v>
      </c>
      <c r="C484" s="228"/>
      <c r="D484" s="30" t="s">
        <v>623</v>
      </c>
      <c r="E484" s="173">
        <f>E485</f>
        <v>0</v>
      </c>
      <c r="F484" s="173"/>
    </row>
    <row r="485" spans="1:6" s="22" customFormat="1" ht="20.25" customHeight="1" hidden="1">
      <c r="A485" s="133"/>
      <c r="B485" s="146"/>
      <c r="C485" s="140" t="s">
        <v>621</v>
      </c>
      <c r="D485" s="156" t="s">
        <v>643</v>
      </c>
      <c r="E485" s="175">
        <f>E486</f>
        <v>0</v>
      </c>
      <c r="F485" s="175"/>
    </row>
    <row r="486" spans="1:6" s="16" customFormat="1" ht="17.25" customHeight="1" hidden="1">
      <c r="A486" s="126"/>
      <c r="B486" s="123"/>
      <c r="C486" s="209"/>
      <c r="D486" s="621" t="s">
        <v>644</v>
      </c>
      <c r="E486" s="466"/>
      <c r="F486" s="254"/>
    </row>
    <row r="487" spans="1:6" s="16" customFormat="1" ht="15.75" customHeight="1" hidden="1">
      <c r="A487" s="126"/>
      <c r="B487" s="149"/>
      <c r="C487" s="209"/>
      <c r="D487" s="927" t="s">
        <v>221</v>
      </c>
      <c r="E487" s="927"/>
      <c r="F487" s="928"/>
    </row>
    <row r="488" spans="1:6" s="22" customFormat="1" ht="16.5" customHeight="1" hidden="1">
      <c r="A488" s="133"/>
      <c r="B488" s="146"/>
      <c r="C488" s="46"/>
      <c r="D488" s="976" t="s">
        <v>63</v>
      </c>
      <c r="E488" s="976"/>
      <c r="F488" s="977"/>
    </row>
    <row r="489" spans="1:6" s="16" customFormat="1" ht="24" customHeight="1" hidden="1">
      <c r="A489" s="126"/>
      <c r="B489" s="123"/>
      <c r="C489" s="124"/>
      <c r="D489" s="189" t="s">
        <v>62</v>
      </c>
      <c r="E489" s="239"/>
      <c r="F489" s="75"/>
    </row>
    <row r="490" spans="1:6" s="16" customFormat="1" ht="17.25" customHeight="1" hidden="1">
      <c r="A490" s="126"/>
      <c r="B490" s="123"/>
      <c r="C490" s="209"/>
      <c r="D490" s="221" t="s">
        <v>644</v>
      </c>
      <c r="E490" s="466"/>
      <c r="F490" s="254"/>
    </row>
    <row r="491" spans="1:6" s="16" customFormat="1" ht="23.25" customHeight="1" hidden="1">
      <c r="A491" s="126"/>
      <c r="B491" s="123"/>
      <c r="C491" s="124"/>
      <c r="D491" s="187" t="s">
        <v>61</v>
      </c>
      <c r="E491" s="239"/>
      <c r="F491" s="185"/>
    </row>
    <row r="492" spans="1:6" s="16" customFormat="1" ht="17.25" customHeight="1" hidden="1">
      <c r="A492" s="126"/>
      <c r="B492" s="123"/>
      <c r="C492" s="209"/>
      <c r="D492" s="221" t="s">
        <v>644</v>
      </c>
      <c r="E492" s="466"/>
      <c r="F492" s="254"/>
    </row>
    <row r="493" spans="1:6" s="16" customFormat="1" ht="23.25" customHeight="1" hidden="1">
      <c r="A493" s="126"/>
      <c r="B493" s="123"/>
      <c r="C493" s="124"/>
      <c r="D493" s="187" t="s">
        <v>64</v>
      </c>
      <c r="E493" s="239">
        <f>E494</f>
        <v>0</v>
      </c>
      <c r="F493" s="185"/>
    </row>
    <row r="494" spans="1:6" s="16" customFormat="1" ht="17.25" customHeight="1" hidden="1">
      <c r="A494" s="126"/>
      <c r="B494" s="123"/>
      <c r="C494" s="209"/>
      <c r="D494" s="221" t="s">
        <v>65</v>
      </c>
      <c r="E494" s="466"/>
      <c r="F494" s="254"/>
    </row>
    <row r="495" spans="1:6" s="16" customFormat="1" ht="17.25" customHeight="1" hidden="1">
      <c r="A495" s="126"/>
      <c r="B495" s="123"/>
      <c r="C495" s="124"/>
      <c r="D495" s="125" t="s">
        <v>650</v>
      </c>
      <c r="E495" s="467"/>
      <c r="F495" s="466"/>
    </row>
    <row r="496" spans="1:6" s="22" customFormat="1" ht="25.5" hidden="1">
      <c r="A496" s="133"/>
      <c r="B496" s="146"/>
      <c r="C496" s="140" t="s">
        <v>621</v>
      </c>
      <c r="D496" s="57" t="s">
        <v>622</v>
      </c>
      <c r="E496" s="36"/>
      <c r="F496" s="21"/>
    </row>
    <row r="497" spans="1:6" s="16" customFormat="1" ht="28.5" hidden="1">
      <c r="A497" s="133"/>
      <c r="B497" s="123">
        <v>85228</v>
      </c>
      <c r="C497" s="228"/>
      <c r="D497" s="81" t="s">
        <v>624</v>
      </c>
      <c r="E497" s="31">
        <f>E498</f>
        <v>0</v>
      </c>
      <c r="F497" s="31">
        <f>F498</f>
        <v>0</v>
      </c>
    </row>
    <row r="498" spans="1:6" s="22" customFormat="1" ht="18" customHeight="1" hidden="1">
      <c r="A498" s="133"/>
      <c r="B498" s="146"/>
      <c r="C498" s="137" t="s">
        <v>625</v>
      </c>
      <c r="D498" s="38" t="s">
        <v>626</v>
      </c>
      <c r="E498" s="21"/>
      <c r="F498" s="21"/>
    </row>
    <row r="499" spans="1:6" ht="9.75" customHeight="1" hidden="1" thickBot="1">
      <c r="A499" s="3"/>
      <c r="B499" s="3"/>
      <c r="C499" s="3"/>
      <c r="D499" s="3"/>
      <c r="E499" s="3"/>
      <c r="F499" s="3"/>
    </row>
    <row r="500" spans="1:6" s="4" customFormat="1" ht="14.25" customHeight="1" hidden="1">
      <c r="A500" s="949" t="s">
        <v>457</v>
      </c>
      <c r="B500" s="949" t="s">
        <v>458</v>
      </c>
      <c r="C500" s="949" t="s">
        <v>459</v>
      </c>
      <c r="D500" s="949" t="s">
        <v>460</v>
      </c>
      <c r="E500" s="945" t="s">
        <v>679</v>
      </c>
      <c r="F500" s="945" t="s">
        <v>680</v>
      </c>
    </row>
    <row r="501" spans="1:6" s="4" customFormat="1" ht="15" customHeight="1" hidden="1" thickBot="1">
      <c r="A501" s="946"/>
      <c r="B501" s="946"/>
      <c r="C501" s="946"/>
      <c r="D501" s="946"/>
      <c r="E501" s="946"/>
      <c r="F501" s="946"/>
    </row>
    <row r="502" spans="1:6" s="6" customFormat="1" ht="7.5" customHeight="1" hidden="1">
      <c r="A502" s="5">
        <v>1</v>
      </c>
      <c r="B502" s="5">
        <v>2</v>
      </c>
      <c r="C502" s="5">
        <v>3</v>
      </c>
      <c r="D502" s="5">
        <v>3</v>
      </c>
      <c r="E502" s="5">
        <v>4</v>
      </c>
      <c r="F502" s="5">
        <v>5</v>
      </c>
    </row>
    <row r="503" spans="1:6" s="16" customFormat="1" ht="21.75" customHeight="1" hidden="1">
      <c r="A503" s="133"/>
      <c r="B503" s="235">
        <v>85278</v>
      </c>
      <c r="C503" s="228"/>
      <c r="D503" s="81" t="s">
        <v>685</v>
      </c>
      <c r="E503" s="31">
        <f>E504</f>
        <v>0</v>
      </c>
      <c r="F503" s="31">
        <f>F504</f>
        <v>0</v>
      </c>
    </row>
    <row r="504" spans="1:6" s="22" customFormat="1" ht="20.25" customHeight="1" hidden="1">
      <c r="A504" s="133"/>
      <c r="B504" s="146"/>
      <c r="C504" s="140" t="s">
        <v>621</v>
      </c>
      <c r="D504" s="156" t="s">
        <v>686</v>
      </c>
      <c r="E504" s="91"/>
      <c r="F504" s="91"/>
    </row>
    <row r="505" spans="1:6" s="16" customFormat="1" ht="26.25" customHeight="1" hidden="1">
      <c r="A505" s="148"/>
      <c r="B505" s="149"/>
      <c r="C505" s="209"/>
      <c r="D505" s="883" t="s">
        <v>699</v>
      </c>
      <c r="E505" s="883"/>
      <c r="F505" s="940"/>
    </row>
    <row r="506" spans="1:6" s="16" customFormat="1" ht="18.75" customHeight="1" hidden="1">
      <c r="A506" s="133"/>
      <c r="B506" s="235">
        <v>85295</v>
      </c>
      <c r="C506" s="228"/>
      <c r="D506" s="81" t="s">
        <v>500</v>
      </c>
      <c r="E506" s="31">
        <f>E507</f>
        <v>0</v>
      </c>
      <c r="F506" s="31">
        <f>F507</f>
        <v>0</v>
      </c>
    </row>
    <row r="507" spans="1:6" s="22" customFormat="1" ht="18" customHeight="1" hidden="1">
      <c r="A507" s="133"/>
      <c r="B507" s="146"/>
      <c r="C507" s="140" t="s">
        <v>621</v>
      </c>
      <c r="D507" s="156" t="s">
        <v>643</v>
      </c>
      <c r="E507" s="91">
        <f>E509+E510</f>
        <v>0</v>
      </c>
      <c r="F507" s="91"/>
    </row>
    <row r="508" spans="1:6" s="16" customFormat="1" ht="27.75" customHeight="1" hidden="1">
      <c r="A508" s="148"/>
      <c r="B508" s="149"/>
      <c r="C508" s="209"/>
      <c r="D508" s="883" t="s">
        <v>721</v>
      </c>
      <c r="E508" s="883"/>
      <c r="F508" s="940"/>
    </row>
    <row r="509" spans="1:6" s="16" customFormat="1" ht="15.75" customHeight="1" hidden="1">
      <c r="A509" s="126"/>
      <c r="B509" s="123"/>
      <c r="C509" s="124"/>
      <c r="D509" s="458" t="s">
        <v>66</v>
      </c>
      <c r="E509" s="185"/>
      <c r="F509" s="75"/>
    </row>
    <row r="510" spans="1:6" s="16" customFormat="1" ht="25.5" customHeight="1" hidden="1" thickBot="1">
      <c r="A510" s="126"/>
      <c r="B510" s="123"/>
      <c r="C510" s="124"/>
      <c r="D510" s="459" t="s">
        <v>69</v>
      </c>
      <c r="E510" s="256"/>
      <c r="F510" s="256"/>
    </row>
    <row r="511" spans="1:6" ht="7.5" customHeight="1" hidden="1" thickBot="1">
      <c r="A511" s="3"/>
      <c r="B511" s="3"/>
      <c r="C511" s="3"/>
      <c r="D511" s="3"/>
      <c r="E511" s="3"/>
      <c r="F511" s="3"/>
    </row>
    <row r="512" spans="1:6" s="4" customFormat="1" ht="14.25" customHeight="1" hidden="1">
      <c r="A512" s="949" t="s">
        <v>457</v>
      </c>
      <c r="B512" s="949" t="s">
        <v>458</v>
      </c>
      <c r="C512" s="949" t="s">
        <v>459</v>
      </c>
      <c r="D512" s="949" t="s">
        <v>460</v>
      </c>
      <c r="E512" s="945" t="s">
        <v>679</v>
      </c>
      <c r="F512" s="945" t="s">
        <v>680</v>
      </c>
    </row>
    <row r="513" spans="1:6" s="4" customFormat="1" ht="15" customHeight="1" hidden="1" thickBot="1">
      <c r="A513" s="946"/>
      <c r="B513" s="946"/>
      <c r="C513" s="946"/>
      <c r="D513" s="946"/>
      <c r="E513" s="946"/>
      <c r="F513" s="946"/>
    </row>
    <row r="514" spans="1:6" s="6" customFormat="1" ht="9.75" customHeight="1" hidden="1" thickBot="1">
      <c r="A514" s="281">
        <v>1</v>
      </c>
      <c r="B514" s="281">
        <v>2</v>
      </c>
      <c r="C514" s="5">
        <v>3</v>
      </c>
      <c r="D514" s="5">
        <v>3</v>
      </c>
      <c r="E514" s="5">
        <v>4</v>
      </c>
      <c r="F514" s="5">
        <v>5</v>
      </c>
    </row>
    <row r="515" spans="1:6" ht="7.5" customHeight="1" thickBot="1">
      <c r="A515" s="3"/>
      <c r="B515" s="3"/>
      <c r="C515" s="3"/>
      <c r="D515" s="3"/>
      <c r="E515" s="3"/>
      <c r="F515" s="3"/>
    </row>
    <row r="516" spans="1:6" s="4" customFormat="1" ht="14.25" customHeight="1">
      <c r="A516" s="949" t="s">
        <v>457</v>
      </c>
      <c r="B516" s="949" t="s">
        <v>458</v>
      </c>
      <c r="C516" s="949" t="s">
        <v>459</v>
      </c>
      <c r="D516" s="949" t="s">
        <v>460</v>
      </c>
      <c r="E516" s="945" t="s">
        <v>679</v>
      </c>
      <c r="F516" s="945" t="s">
        <v>680</v>
      </c>
    </row>
    <row r="517" spans="1:6" s="4" customFormat="1" ht="15" customHeight="1" thickBot="1">
      <c r="A517" s="946"/>
      <c r="B517" s="946"/>
      <c r="C517" s="946"/>
      <c r="D517" s="946"/>
      <c r="E517" s="946"/>
      <c r="F517" s="946"/>
    </row>
    <row r="518" spans="1:6" s="6" customFormat="1" ht="7.5" customHeight="1" thickBot="1">
      <c r="A518" s="5">
        <v>1</v>
      </c>
      <c r="B518" s="5">
        <v>2</v>
      </c>
      <c r="C518" s="5">
        <v>3</v>
      </c>
      <c r="D518" s="5">
        <v>3</v>
      </c>
      <c r="E518" s="5">
        <v>4</v>
      </c>
      <c r="F518" s="5">
        <v>5</v>
      </c>
    </row>
    <row r="519" spans="1:6" s="102" customFormat="1" ht="22.5" customHeight="1" thickBot="1">
      <c r="A519" s="236">
        <v>854</v>
      </c>
      <c r="B519" s="910" t="s">
        <v>627</v>
      </c>
      <c r="C519" s="911"/>
      <c r="D519" s="912"/>
      <c r="E519" s="237">
        <f>E520</f>
        <v>0</v>
      </c>
      <c r="F519" s="468">
        <f>F520</f>
        <v>2060</v>
      </c>
    </row>
    <row r="520" spans="1:6" s="22" customFormat="1" ht="22.5" customHeight="1">
      <c r="A520" s="749"/>
      <c r="B520" s="103">
        <v>85415</v>
      </c>
      <c r="C520" s="908" t="s">
        <v>146</v>
      </c>
      <c r="D520" s="939"/>
      <c r="E520" s="528">
        <f>E521</f>
        <v>0</v>
      </c>
      <c r="F520" s="528">
        <f>F521</f>
        <v>2060</v>
      </c>
    </row>
    <row r="521" spans="1:6" s="22" customFormat="1" ht="21" customHeight="1">
      <c r="A521" s="133"/>
      <c r="B521" s="45"/>
      <c r="C521" s="137" t="s">
        <v>477</v>
      </c>
      <c r="D521" s="156" t="s">
        <v>643</v>
      </c>
      <c r="E521" s="175">
        <f>SUM(E523:E526)</f>
        <v>0</v>
      </c>
      <c r="F521" s="175">
        <f>SUM(F523:F526)</f>
        <v>2060</v>
      </c>
    </row>
    <row r="522" spans="1:6" s="22" customFormat="1" ht="18" customHeight="1">
      <c r="A522" s="133"/>
      <c r="B522" s="146"/>
      <c r="C522" s="283"/>
      <c r="D522" s="906" t="s">
        <v>393</v>
      </c>
      <c r="E522" s="906"/>
      <c r="F522" s="907"/>
    </row>
    <row r="523" spans="1:6" s="16" customFormat="1" ht="15.75" customHeight="1">
      <c r="A523" s="126"/>
      <c r="B523" s="123"/>
      <c r="C523" s="124"/>
      <c r="D523" s="255" t="s">
        <v>664</v>
      </c>
      <c r="E523" s="614"/>
      <c r="F523" s="595">
        <v>2060</v>
      </c>
    </row>
    <row r="524" spans="1:6" s="16" customFormat="1" ht="26.25" customHeight="1" thickBot="1">
      <c r="A524" s="126"/>
      <c r="B524" s="123"/>
      <c r="C524" s="1214" t="s">
        <v>269</v>
      </c>
      <c r="D524" s="1214"/>
      <c r="E524" s="1214"/>
      <c r="F524" s="1215"/>
    </row>
    <row r="525" spans="1:6" s="16" customFormat="1" ht="15.75" customHeight="1" hidden="1">
      <c r="A525" s="126"/>
      <c r="B525" s="123"/>
      <c r="C525" s="124"/>
      <c r="D525" s="255" t="s">
        <v>665</v>
      </c>
      <c r="E525" s="614"/>
      <c r="F525" s="595"/>
    </row>
    <row r="526" spans="1:6" s="16" customFormat="1" ht="17.25" customHeight="1" hidden="1">
      <c r="A526" s="126"/>
      <c r="B526" s="123"/>
      <c r="C526" s="124"/>
      <c r="D526" s="277" t="s">
        <v>710</v>
      </c>
      <c r="E526" s="606"/>
      <c r="F526" s="606"/>
    </row>
    <row r="527" spans="1:6" s="16" customFormat="1" ht="37.5" customHeight="1" hidden="1" thickBot="1">
      <c r="A527" s="148"/>
      <c r="B527" s="149"/>
      <c r="C527" s="209"/>
      <c r="D527" s="294"/>
      <c r="E527" s="284"/>
      <c r="F527" s="285"/>
    </row>
    <row r="528" spans="1:6" s="22" customFormat="1" ht="21" customHeight="1" hidden="1">
      <c r="A528" s="133"/>
      <c r="B528" s="146"/>
      <c r="C528" s="61">
        <v>3240</v>
      </c>
      <c r="D528" s="202" t="s">
        <v>655</v>
      </c>
      <c r="E528" s="222"/>
      <c r="F528" s="43"/>
    </row>
    <row r="529" spans="1:6" s="22" customFormat="1" ht="21" customHeight="1" hidden="1" thickBot="1">
      <c r="A529" s="133"/>
      <c r="B529" s="146"/>
      <c r="C529" s="165">
        <v>3260</v>
      </c>
      <c r="D529" s="157" t="s">
        <v>656</v>
      </c>
      <c r="E529" s="171"/>
      <c r="F529" s="21"/>
    </row>
    <row r="530" spans="1:6" s="102" customFormat="1" ht="33" customHeight="1" thickBot="1">
      <c r="A530" s="52">
        <v>900</v>
      </c>
      <c r="B530" s="910" t="s">
        <v>628</v>
      </c>
      <c r="C530" s="911"/>
      <c r="D530" s="912"/>
      <c r="E530" s="101">
        <f>E531+E533+E543+E552+E556+E541</f>
        <v>0</v>
      </c>
      <c r="F530" s="160">
        <f>F531+F533+F543+F552+F556</f>
        <v>2500</v>
      </c>
    </row>
    <row r="531" spans="1:6" s="22" customFormat="1" ht="19.5" customHeight="1" hidden="1">
      <c r="A531" s="69"/>
      <c r="B531" s="103">
        <v>90001</v>
      </c>
      <c r="C531" s="85"/>
      <c r="D531" s="86" t="s">
        <v>629</v>
      </c>
      <c r="E531" s="104">
        <f>E532</f>
        <v>0</v>
      </c>
      <c r="F531" s="104">
        <f>F532</f>
        <v>0</v>
      </c>
    </row>
    <row r="532" spans="1:6" s="22" customFormat="1" ht="18" customHeight="1" hidden="1">
      <c r="A532" s="17"/>
      <c r="B532" s="65"/>
      <c r="C532" s="65">
        <v>4260</v>
      </c>
      <c r="D532" s="38" t="s">
        <v>514</v>
      </c>
      <c r="E532" s="21"/>
      <c r="F532" s="21"/>
    </row>
    <row r="533" spans="1:6" s="22" customFormat="1" ht="17.25" customHeight="1" hidden="1">
      <c r="A533" s="133"/>
      <c r="B533" s="105">
        <v>90002</v>
      </c>
      <c r="C533" s="90"/>
      <c r="D533" s="81" t="s">
        <v>630</v>
      </c>
      <c r="E533" s="106">
        <f>E534</f>
        <v>0</v>
      </c>
      <c r="F533" s="106">
        <f>F538</f>
        <v>0</v>
      </c>
    </row>
    <row r="534" spans="1:6" s="22" customFormat="1" ht="18.75" customHeight="1" hidden="1">
      <c r="A534" s="133"/>
      <c r="B534" s="128"/>
      <c r="C534" s="37" t="s">
        <v>477</v>
      </c>
      <c r="D534" s="156" t="s">
        <v>643</v>
      </c>
      <c r="E534" s="91">
        <f>E535</f>
        <v>0</v>
      </c>
      <c r="F534" s="91"/>
    </row>
    <row r="535" spans="1:7" s="491" customFormat="1" ht="24" hidden="1">
      <c r="A535" s="492"/>
      <c r="B535" s="493"/>
      <c r="C535" s="489"/>
      <c r="D535" s="485" t="s">
        <v>446</v>
      </c>
      <c r="E535" s="234"/>
      <c r="F535" s="186"/>
      <c r="G535" s="490"/>
    </row>
    <row r="536" spans="1:6" s="22" customFormat="1" ht="19.5" customHeight="1" hidden="1">
      <c r="A536" s="133"/>
      <c r="B536" s="45"/>
      <c r="C536" s="141" t="s">
        <v>488</v>
      </c>
      <c r="D536" s="156" t="s">
        <v>642</v>
      </c>
      <c r="E536" s="196"/>
      <c r="F536" s="196"/>
    </row>
    <row r="537" spans="1:6" s="16" customFormat="1" ht="18.75" customHeight="1" hidden="1">
      <c r="A537" s="126"/>
      <c r="B537" s="123"/>
      <c r="C537" s="124"/>
      <c r="D537" s="412" t="s">
        <v>47</v>
      </c>
      <c r="E537" s="412"/>
      <c r="F537" s="476"/>
    </row>
    <row r="538" spans="1:6" s="22" customFormat="1" ht="18" customHeight="1" hidden="1">
      <c r="A538" s="133"/>
      <c r="B538" s="128"/>
      <c r="C538" s="37" t="s">
        <v>477</v>
      </c>
      <c r="D538" s="156" t="s">
        <v>653</v>
      </c>
      <c r="E538" s="91"/>
      <c r="F538" s="91"/>
    </row>
    <row r="539" spans="1:6" s="22" customFormat="1" ht="18" customHeight="1" hidden="1">
      <c r="A539" s="133"/>
      <c r="B539" s="193"/>
      <c r="C539" s="65">
        <v>4300</v>
      </c>
      <c r="D539" s="38" t="s">
        <v>478</v>
      </c>
      <c r="E539" s="21"/>
      <c r="F539" s="21"/>
    </row>
    <row r="540" spans="1:6" s="22" customFormat="1" ht="25.5" hidden="1">
      <c r="A540" s="133"/>
      <c r="B540" s="161"/>
      <c r="C540" s="32">
        <v>6060</v>
      </c>
      <c r="D540" s="33" t="s">
        <v>568</v>
      </c>
      <c r="E540" s="26"/>
      <c r="F540" s="26"/>
    </row>
    <row r="541" spans="1:6" s="22" customFormat="1" ht="19.5" customHeight="1" hidden="1">
      <c r="A541" s="133"/>
      <c r="B541" s="105">
        <v>90004</v>
      </c>
      <c r="C541" s="90"/>
      <c r="D541" s="81" t="s">
        <v>55</v>
      </c>
      <c r="E541" s="106">
        <f>E542</f>
        <v>0</v>
      </c>
      <c r="F541" s="106">
        <f>F542</f>
        <v>0</v>
      </c>
    </row>
    <row r="542" spans="1:6" s="22" customFormat="1" ht="18" customHeight="1" hidden="1">
      <c r="A542" s="133"/>
      <c r="B542" s="128"/>
      <c r="C542" s="37" t="s">
        <v>477</v>
      </c>
      <c r="D542" s="156" t="s">
        <v>653</v>
      </c>
      <c r="E542" s="91"/>
      <c r="F542" s="91"/>
    </row>
    <row r="543" spans="1:6" s="22" customFormat="1" ht="28.5" hidden="1">
      <c r="A543" s="69"/>
      <c r="B543" s="242">
        <v>90008</v>
      </c>
      <c r="C543" s="90"/>
      <c r="D543" s="81" t="s">
        <v>646</v>
      </c>
      <c r="E543" s="106">
        <f>E549</f>
        <v>0</v>
      </c>
      <c r="F543" s="106">
        <f>F544</f>
        <v>0</v>
      </c>
    </row>
    <row r="544" spans="1:6" s="22" customFormat="1" ht="18.75" customHeight="1" hidden="1">
      <c r="A544" s="133"/>
      <c r="B544" s="128"/>
      <c r="C544" s="37" t="s">
        <v>477</v>
      </c>
      <c r="D544" s="156" t="s">
        <v>653</v>
      </c>
      <c r="E544" s="91"/>
      <c r="F544" s="91"/>
    </row>
    <row r="545" spans="1:6" ht="10.5" customHeight="1" hidden="1" thickBot="1">
      <c r="A545" s="3"/>
      <c r="B545" s="3"/>
      <c r="C545" s="3"/>
      <c r="D545" s="3"/>
      <c r="E545" s="3"/>
      <c r="F545" s="3"/>
    </row>
    <row r="546" spans="1:6" s="4" customFormat="1" ht="14.25" customHeight="1" hidden="1">
      <c r="A546" s="949" t="s">
        <v>457</v>
      </c>
      <c r="B546" s="949" t="s">
        <v>458</v>
      </c>
      <c r="C546" s="949" t="s">
        <v>459</v>
      </c>
      <c r="D546" s="949" t="s">
        <v>460</v>
      </c>
      <c r="E546" s="945" t="s">
        <v>679</v>
      </c>
      <c r="F546" s="945" t="s">
        <v>680</v>
      </c>
    </row>
    <row r="547" spans="1:6" s="4" customFormat="1" ht="15" customHeight="1" hidden="1" thickBot="1">
      <c r="A547" s="946"/>
      <c r="B547" s="946"/>
      <c r="C547" s="946"/>
      <c r="D547" s="946"/>
      <c r="E547" s="946"/>
      <c r="F547" s="946"/>
    </row>
    <row r="548" spans="1:6" s="6" customFormat="1" ht="7.5" customHeight="1" hidden="1">
      <c r="A548" s="281">
        <v>1</v>
      </c>
      <c r="B548" s="281">
        <v>2</v>
      </c>
      <c r="C548" s="281">
        <v>3</v>
      </c>
      <c r="D548" s="281">
        <v>3</v>
      </c>
      <c r="E548" s="281">
        <v>4</v>
      </c>
      <c r="F548" s="281">
        <v>5</v>
      </c>
    </row>
    <row r="549" spans="1:6" s="22" customFormat="1" ht="17.25" customHeight="1" hidden="1">
      <c r="A549" s="133"/>
      <c r="B549" s="128"/>
      <c r="C549" s="37" t="s">
        <v>477</v>
      </c>
      <c r="D549" s="120" t="s">
        <v>643</v>
      </c>
      <c r="E549" s="21"/>
      <c r="F549" s="21"/>
    </row>
    <row r="550" spans="1:6" s="16" customFormat="1" ht="19.5" customHeight="1" hidden="1">
      <c r="A550" s="126"/>
      <c r="B550" s="123"/>
      <c r="C550" s="136"/>
      <c r="D550" s="122" t="s">
        <v>644</v>
      </c>
      <c r="E550" s="138"/>
      <c r="F550" s="138"/>
    </row>
    <row r="551" spans="1:6" s="16" customFormat="1" ht="19.5" customHeight="1" hidden="1">
      <c r="A551" s="126"/>
      <c r="B551" s="123"/>
      <c r="C551" s="136"/>
      <c r="D551" s="122" t="s">
        <v>650</v>
      </c>
      <c r="E551" s="138"/>
      <c r="F551" s="138"/>
    </row>
    <row r="552" spans="1:6" s="22" customFormat="1" ht="19.5" customHeight="1" hidden="1">
      <c r="A552" s="133"/>
      <c r="B552" s="105">
        <v>90013</v>
      </c>
      <c r="C552" s="90"/>
      <c r="D552" s="81" t="s">
        <v>216</v>
      </c>
      <c r="E552" s="106">
        <f>E553</f>
        <v>0</v>
      </c>
      <c r="F552" s="106">
        <f>F553</f>
        <v>0</v>
      </c>
    </row>
    <row r="553" spans="1:6" s="22" customFormat="1" ht="17.25" customHeight="1" hidden="1">
      <c r="A553" s="133"/>
      <c r="B553" s="128"/>
      <c r="C553" s="37" t="s">
        <v>477</v>
      </c>
      <c r="D553" s="156" t="s">
        <v>643</v>
      </c>
      <c r="E553" s="91"/>
      <c r="F553" s="91"/>
    </row>
    <row r="554" spans="1:6" s="16" customFormat="1" ht="15.75" customHeight="1" hidden="1">
      <c r="A554" s="126"/>
      <c r="B554" s="123"/>
      <c r="C554" s="136"/>
      <c r="D554" s="597" t="s">
        <v>644</v>
      </c>
      <c r="E554" s="210"/>
      <c r="F554" s="596"/>
    </row>
    <row r="555" spans="1:6" s="22" customFormat="1" ht="18" customHeight="1" hidden="1">
      <c r="A555" s="133"/>
      <c r="B555" s="128"/>
      <c r="C555" s="37" t="s">
        <v>477</v>
      </c>
      <c r="D555" s="120" t="s">
        <v>651</v>
      </c>
      <c r="E555" s="21"/>
      <c r="F555" s="21"/>
    </row>
    <row r="556" spans="1:6" s="22" customFormat="1" ht="19.5" customHeight="1">
      <c r="A556" s="133"/>
      <c r="B556" s="105">
        <v>90015</v>
      </c>
      <c r="C556" s="90"/>
      <c r="D556" s="81" t="s">
        <v>631</v>
      </c>
      <c r="E556" s="106">
        <f>E557</f>
        <v>0</v>
      </c>
      <c r="F556" s="106">
        <f>F557</f>
        <v>2500</v>
      </c>
    </row>
    <row r="557" spans="1:6" s="22" customFormat="1" ht="18" customHeight="1" thickBot="1">
      <c r="A557" s="133"/>
      <c r="B557" s="128"/>
      <c r="C557" s="37" t="s">
        <v>477</v>
      </c>
      <c r="D557" s="120" t="s">
        <v>651</v>
      </c>
      <c r="E557" s="212"/>
      <c r="F557" s="212">
        <v>2500</v>
      </c>
    </row>
    <row r="558" spans="1:6" s="22" customFormat="1" ht="18" customHeight="1" hidden="1" thickBot="1">
      <c r="A558" s="133"/>
      <c r="B558" s="146"/>
      <c r="C558" s="193">
        <v>4300</v>
      </c>
      <c r="D558" s="38" t="s">
        <v>478</v>
      </c>
      <c r="E558" s="21"/>
      <c r="F558" s="21"/>
    </row>
    <row r="559" spans="1:7" s="102" customFormat="1" ht="31.5" customHeight="1" thickBot="1">
      <c r="A559" s="236">
        <v>921</v>
      </c>
      <c r="B559" s="910" t="s">
        <v>632</v>
      </c>
      <c r="C559" s="911"/>
      <c r="D559" s="912"/>
      <c r="E559" s="101">
        <f>E560+E579+E590</f>
        <v>18900</v>
      </c>
      <c r="F559" s="101">
        <f>F560+F564+F579+F590</f>
        <v>13530</v>
      </c>
      <c r="G559" s="199"/>
    </row>
    <row r="560" spans="1:6" s="22" customFormat="1" ht="18" customHeight="1">
      <c r="A560" s="69"/>
      <c r="B560" s="79">
        <v>92109</v>
      </c>
      <c r="C560" s="913" t="s">
        <v>633</v>
      </c>
      <c r="D560" s="914"/>
      <c r="E560" s="43">
        <f>E561+E564</f>
        <v>3900</v>
      </c>
      <c r="F560" s="43">
        <f>F573+F575+F564</f>
        <v>0</v>
      </c>
    </row>
    <row r="561" spans="1:6" s="22" customFormat="1" ht="19.5" customHeight="1">
      <c r="A561" s="133"/>
      <c r="B561" s="45"/>
      <c r="C561" s="141" t="s">
        <v>488</v>
      </c>
      <c r="D561" s="156" t="s">
        <v>642</v>
      </c>
      <c r="E561" s="91">
        <f>SUM(E562:E563)</f>
        <v>1400</v>
      </c>
      <c r="F561" s="91"/>
    </row>
    <row r="562" spans="1:6" s="22" customFormat="1" ht="16.5" customHeight="1">
      <c r="A562" s="133"/>
      <c r="B562" s="146"/>
      <c r="C562" s="457" t="s">
        <v>634</v>
      </c>
      <c r="D562" s="189" t="s">
        <v>357</v>
      </c>
      <c r="E562" s="185">
        <v>1000</v>
      </c>
      <c r="F562" s="185"/>
    </row>
    <row r="563" spans="1:6" s="16" customFormat="1" ht="27" customHeight="1">
      <c r="A563" s="126"/>
      <c r="B563" s="123"/>
      <c r="C563" s="124"/>
      <c r="D563" s="876" t="s">
        <v>248</v>
      </c>
      <c r="E563" s="877">
        <v>400</v>
      </c>
      <c r="F563" s="875"/>
    </row>
    <row r="564" spans="1:6" s="22" customFormat="1" ht="19.5" customHeight="1">
      <c r="A564" s="133"/>
      <c r="B564" s="45"/>
      <c r="C564" s="140"/>
      <c r="D564" s="156" t="s">
        <v>643</v>
      </c>
      <c r="E564" s="175">
        <f>SUM(E567:E568)</f>
        <v>2500</v>
      </c>
      <c r="F564" s="175">
        <f>F567+F568</f>
        <v>0</v>
      </c>
    </row>
    <row r="565" spans="1:6" s="22" customFormat="1" ht="13.5" customHeight="1" hidden="1">
      <c r="A565" s="133"/>
      <c r="B565" s="146"/>
      <c r="C565" s="470" t="s">
        <v>634</v>
      </c>
      <c r="D565" s="465" t="s">
        <v>722</v>
      </c>
      <c r="E565" s="256"/>
      <c r="F565" s="256"/>
    </row>
    <row r="566" spans="1:6" s="16" customFormat="1" ht="27.75" customHeight="1" hidden="1">
      <c r="A566" s="126"/>
      <c r="B566" s="123"/>
      <c r="C566" s="124"/>
      <c r="D566" s="962" t="s">
        <v>56</v>
      </c>
      <c r="E566" s="962"/>
      <c r="F566" s="963"/>
    </row>
    <row r="567" spans="1:6" s="16" customFormat="1" ht="17.25" customHeight="1" hidden="1">
      <c r="A567" s="126"/>
      <c r="B567" s="417"/>
      <c r="C567" s="429"/>
      <c r="D567" s="430" t="s">
        <v>706</v>
      </c>
      <c r="E567" s="210"/>
      <c r="F567" s="210"/>
    </row>
    <row r="568" spans="1:6" s="16" customFormat="1" ht="17.25" customHeight="1">
      <c r="A568" s="126"/>
      <c r="B568" s="417"/>
      <c r="C568" s="429"/>
      <c r="D568" s="622" t="s">
        <v>356</v>
      </c>
      <c r="E568" s="620">
        <v>2500</v>
      </c>
      <c r="F568" s="620">
        <f>E570</f>
        <v>0</v>
      </c>
    </row>
    <row r="569" spans="1:6" s="16" customFormat="1" ht="14.25" customHeight="1" hidden="1">
      <c r="A569" s="126"/>
      <c r="B569" s="123"/>
      <c r="C569" s="124"/>
      <c r="D569" s="998" t="s">
        <v>222</v>
      </c>
      <c r="E569" s="998"/>
      <c r="F569" s="999"/>
    </row>
    <row r="570" spans="1:6" s="16" customFormat="1" ht="24" hidden="1">
      <c r="A570" s="126"/>
      <c r="B570" s="123"/>
      <c r="C570" s="124"/>
      <c r="D570" s="600" t="s">
        <v>225</v>
      </c>
      <c r="E570" s="599"/>
      <c r="F570" s="598"/>
    </row>
    <row r="571" spans="1:6" s="22" customFormat="1" ht="16.5" customHeight="1" hidden="1">
      <c r="A571" s="133"/>
      <c r="B571" s="146"/>
      <c r="C571" s="457" t="s">
        <v>634</v>
      </c>
      <c r="D571" s="189" t="s">
        <v>357</v>
      </c>
      <c r="E571" s="185"/>
      <c r="F571" s="185"/>
    </row>
    <row r="572" spans="1:6" s="16" customFormat="1" ht="16.5" customHeight="1" hidden="1">
      <c r="A572" s="126"/>
      <c r="B572" s="123"/>
      <c r="C572" s="124"/>
      <c r="D572" s="189" t="s">
        <v>718</v>
      </c>
      <c r="E572" s="210"/>
      <c r="F572" s="210"/>
    </row>
    <row r="573" spans="1:6" s="22" customFormat="1" ht="28.5" customHeight="1" hidden="1">
      <c r="A573" s="133"/>
      <c r="B573" s="146"/>
      <c r="C573" s="90" t="s">
        <v>634</v>
      </c>
      <c r="D573" s="156" t="s">
        <v>635</v>
      </c>
      <c r="E573" s="91"/>
      <c r="F573" s="91"/>
    </row>
    <row r="574" spans="1:6" s="22" customFormat="1" ht="21" customHeight="1" hidden="1">
      <c r="A574" s="133"/>
      <c r="B574" s="146"/>
      <c r="C574" s="162">
        <v>6050</v>
      </c>
      <c r="D574" s="156" t="s">
        <v>489</v>
      </c>
      <c r="E574" s="196"/>
      <c r="F574" s="168"/>
    </row>
    <row r="575" spans="1:6" s="22" customFormat="1" ht="19.5" customHeight="1" hidden="1">
      <c r="A575" s="133"/>
      <c r="B575" s="45"/>
      <c r="C575" s="141" t="s">
        <v>488</v>
      </c>
      <c r="D575" s="156" t="s">
        <v>652</v>
      </c>
      <c r="E575" s="91"/>
      <c r="F575" s="91">
        <f>F576</f>
        <v>0</v>
      </c>
    </row>
    <row r="576" spans="1:6" s="16" customFormat="1" ht="17.25" customHeight="1" hidden="1">
      <c r="A576" s="148"/>
      <c r="B576" s="149"/>
      <c r="C576" s="209"/>
      <c r="D576" s="883" t="s">
        <v>215</v>
      </c>
      <c r="E576" s="883"/>
      <c r="F576" s="940"/>
    </row>
    <row r="577" spans="1:6" s="16" customFormat="1" ht="18" customHeight="1" hidden="1">
      <c r="A577" s="148"/>
      <c r="B577" s="950" t="s">
        <v>703</v>
      </c>
      <c r="C577" s="950"/>
      <c r="D577" s="951"/>
      <c r="E577" s="234"/>
      <c r="F577" s="234"/>
    </row>
    <row r="578" spans="1:6" s="22" customFormat="1" ht="16.5" customHeight="1" hidden="1">
      <c r="A578" s="133"/>
      <c r="B578" s="193"/>
      <c r="C578" s="37" t="s">
        <v>488</v>
      </c>
      <c r="D578" s="38" t="s">
        <v>489</v>
      </c>
      <c r="E578" s="21"/>
      <c r="F578" s="21"/>
    </row>
    <row r="579" spans="1:6" s="22" customFormat="1" ht="19.5" customHeight="1">
      <c r="A579" s="133"/>
      <c r="B579" s="105">
        <v>92116</v>
      </c>
      <c r="C579" s="90"/>
      <c r="D579" s="71" t="s">
        <v>636</v>
      </c>
      <c r="E579" s="91">
        <f>E583+E580</f>
        <v>15000</v>
      </c>
      <c r="F579" s="91">
        <f>F585</f>
        <v>0</v>
      </c>
    </row>
    <row r="580" spans="1:6" s="22" customFormat="1" ht="19.5" customHeight="1">
      <c r="A580" s="133"/>
      <c r="B580" s="45"/>
      <c r="C580" s="141" t="s">
        <v>488</v>
      </c>
      <c r="D580" s="156" t="s">
        <v>642</v>
      </c>
      <c r="E580" s="91">
        <f>E581</f>
        <v>13500</v>
      </c>
      <c r="F580" s="91"/>
    </row>
    <row r="581" spans="1:6" s="22" customFormat="1" ht="13.5" customHeight="1">
      <c r="A581" s="133"/>
      <c r="B581" s="146"/>
      <c r="C581" s="470" t="s">
        <v>634</v>
      </c>
      <c r="D581" s="244" t="s">
        <v>392</v>
      </c>
      <c r="E581" s="201">
        <v>13500</v>
      </c>
      <c r="F581" s="201"/>
    </row>
    <row r="582" spans="1:6" s="16" customFormat="1" ht="17.25" customHeight="1">
      <c r="A582" s="126"/>
      <c r="B582" s="123"/>
      <c r="C582" s="124"/>
      <c r="D582" s="962" t="s">
        <v>381</v>
      </c>
      <c r="E582" s="962"/>
      <c r="F582" s="963"/>
    </row>
    <row r="583" spans="1:6" s="22" customFormat="1" ht="19.5" customHeight="1">
      <c r="A583" s="133"/>
      <c r="B583" s="45"/>
      <c r="C583" s="140"/>
      <c r="D583" s="156" t="s">
        <v>643</v>
      </c>
      <c r="E583" s="91">
        <f>E585+E586+E584</f>
        <v>1500</v>
      </c>
      <c r="F583" s="91"/>
    </row>
    <row r="584" spans="1:6" s="22" customFormat="1" ht="16.5" customHeight="1">
      <c r="A584" s="133"/>
      <c r="B584" s="146"/>
      <c r="C584" s="211" t="s">
        <v>634</v>
      </c>
      <c r="D584" s="187" t="s">
        <v>722</v>
      </c>
      <c r="E584" s="185">
        <v>1500</v>
      </c>
      <c r="F584" s="185"/>
    </row>
    <row r="585" spans="1:6" s="22" customFormat="1" ht="19.5" customHeight="1" hidden="1">
      <c r="A585" s="133"/>
      <c r="B585" s="45"/>
      <c r="C585" s="141" t="s">
        <v>488</v>
      </c>
      <c r="D585" s="156" t="s">
        <v>642</v>
      </c>
      <c r="E585" s="91"/>
      <c r="F585" s="91"/>
    </row>
    <row r="586" spans="1:6" s="16" customFormat="1" ht="24" customHeight="1" hidden="1">
      <c r="A586" s="126"/>
      <c r="B586" s="123"/>
      <c r="C586" s="124"/>
      <c r="D586" s="906" t="s">
        <v>674</v>
      </c>
      <c r="E586" s="906"/>
      <c r="F586" s="907"/>
    </row>
    <row r="587" spans="1:6" s="22" customFormat="1" ht="38.25" hidden="1">
      <c r="A587" s="133"/>
      <c r="B587" s="143"/>
      <c r="C587" s="140" t="s">
        <v>520</v>
      </c>
      <c r="D587" s="38" t="s">
        <v>521</v>
      </c>
      <c r="E587" s="36"/>
      <c r="F587" s="36"/>
    </row>
    <row r="588" spans="1:6" s="22" customFormat="1" ht="25.5" hidden="1">
      <c r="A588" s="133"/>
      <c r="B588" s="146"/>
      <c r="C588" s="141" t="s">
        <v>634</v>
      </c>
      <c r="D588" s="33" t="s">
        <v>635</v>
      </c>
      <c r="E588" s="34"/>
      <c r="F588" s="34"/>
    </row>
    <row r="589" spans="1:6" s="22" customFormat="1" ht="16.5" customHeight="1" hidden="1">
      <c r="A589" s="133"/>
      <c r="B589" s="193"/>
      <c r="C589" s="28" t="s">
        <v>488</v>
      </c>
      <c r="D589" s="33" t="s">
        <v>489</v>
      </c>
      <c r="E589" s="26"/>
      <c r="F589" s="26"/>
    </row>
    <row r="590" spans="1:6" s="22" customFormat="1" ht="19.5" customHeight="1">
      <c r="A590" s="133"/>
      <c r="B590" s="105">
        <v>92120</v>
      </c>
      <c r="C590" s="90"/>
      <c r="D590" s="71" t="s">
        <v>637</v>
      </c>
      <c r="E590" s="106">
        <f>E592</f>
        <v>0</v>
      </c>
      <c r="F590" s="106">
        <f>F592</f>
        <v>13530</v>
      </c>
    </row>
    <row r="591" spans="1:6" s="22" customFormat="1" ht="19.5" customHeight="1">
      <c r="A591" s="133"/>
      <c r="B591" s="45"/>
      <c r="C591" s="140"/>
      <c r="D591" s="156" t="s">
        <v>643</v>
      </c>
      <c r="E591" s="91">
        <f>SUM(E594:E595)</f>
        <v>0</v>
      </c>
      <c r="F591" s="91">
        <f>F592</f>
        <v>13530</v>
      </c>
    </row>
    <row r="592" spans="1:6" s="22" customFormat="1" ht="21.75" customHeight="1" thickBot="1">
      <c r="A592" s="133"/>
      <c r="B592" s="193"/>
      <c r="C592" s="65">
        <v>4300</v>
      </c>
      <c r="D592" s="244" t="s">
        <v>358</v>
      </c>
      <c r="E592" s="21"/>
      <c r="F592" s="1213">
        <v>13530</v>
      </c>
    </row>
    <row r="593" spans="1:6" s="22" customFormat="1" ht="19.5" customHeight="1" hidden="1">
      <c r="A593" s="133"/>
      <c r="B593" s="105">
        <v>92195</v>
      </c>
      <c r="C593" s="90"/>
      <c r="D593" s="81" t="s">
        <v>500</v>
      </c>
      <c r="E593" s="106">
        <f>E594</f>
        <v>0</v>
      </c>
      <c r="F593" s="106">
        <f>F594</f>
        <v>0</v>
      </c>
    </row>
    <row r="594" spans="1:6" s="22" customFormat="1" ht="21" customHeight="1" hidden="1">
      <c r="A594" s="133"/>
      <c r="B594" s="128"/>
      <c r="C594" s="37" t="s">
        <v>477</v>
      </c>
      <c r="D594" s="156" t="s">
        <v>653</v>
      </c>
      <c r="E594" s="91"/>
      <c r="F594" s="91"/>
    </row>
    <row r="595" spans="1:6" s="16" customFormat="1" ht="14.25" customHeight="1" hidden="1">
      <c r="A595" s="126"/>
      <c r="B595" s="123"/>
      <c r="C595" s="124"/>
      <c r="D595" s="244" t="s">
        <v>644</v>
      </c>
      <c r="E595" s="248"/>
      <c r="F595" s="138"/>
    </row>
    <row r="596" spans="1:6" s="16" customFormat="1" ht="25.5" hidden="1">
      <c r="A596" s="126"/>
      <c r="B596" s="123"/>
      <c r="C596" s="124"/>
      <c r="D596" s="125" t="s">
        <v>687</v>
      </c>
      <c r="E596" s="248"/>
      <c r="F596" s="138"/>
    </row>
    <row r="597" spans="1:6" s="22" customFormat="1" ht="21.75" customHeight="1" hidden="1" thickBot="1">
      <c r="A597" s="133"/>
      <c r="B597" s="193"/>
      <c r="C597" s="65">
        <v>4300</v>
      </c>
      <c r="D597" s="38" t="s">
        <v>478</v>
      </c>
      <c r="E597" s="21"/>
      <c r="F597" s="21"/>
    </row>
    <row r="598" spans="1:7" s="102" customFormat="1" ht="18.75" customHeight="1" hidden="1" thickBot="1">
      <c r="A598" s="236">
        <v>926</v>
      </c>
      <c r="B598" s="910" t="s">
        <v>638</v>
      </c>
      <c r="C598" s="911"/>
      <c r="D598" s="912"/>
      <c r="E598" s="101">
        <f>E599+E622</f>
        <v>0</v>
      </c>
      <c r="F598" s="101">
        <f>F599+F622</f>
        <v>0</v>
      </c>
      <c r="G598" s="199"/>
    </row>
    <row r="599" spans="1:6" s="22" customFormat="1" ht="19.5" customHeight="1" hidden="1">
      <c r="A599" s="133"/>
      <c r="B599" s="79">
        <v>92601</v>
      </c>
      <c r="C599" s="938" t="s">
        <v>654</v>
      </c>
      <c r="D599" s="939"/>
      <c r="E599" s="195">
        <f>E600</f>
        <v>0</v>
      </c>
      <c r="F599" s="195">
        <f>F600+F608</f>
        <v>0</v>
      </c>
    </row>
    <row r="600" spans="1:6" s="22" customFormat="1" ht="19.5" customHeight="1" hidden="1">
      <c r="A600" s="133"/>
      <c r="B600" s="45"/>
      <c r="C600" s="140"/>
      <c r="D600" s="156" t="s">
        <v>643</v>
      </c>
      <c r="E600" s="91">
        <f>E601</f>
        <v>0</v>
      </c>
      <c r="F600" s="91"/>
    </row>
    <row r="601" spans="1:6" s="22" customFormat="1" ht="25.5" hidden="1">
      <c r="A601" s="133"/>
      <c r="B601" s="45"/>
      <c r="C601" s="403" t="s">
        <v>477</v>
      </c>
      <c r="D601" s="255" t="s">
        <v>43</v>
      </c>
      <c r="E601" s="408"/>
      <c r="F601" s="409"/>
    </row>
    <row r="602" spans="1:6" s="16" customFormat="1" ht="15.75" customHeight="1" hidden="1">
      <c r="A602" s="126"/>
      <c r="B602" s="123"/>
      <c r="C602" s="190"/>
      <c r="D602" s="968" t="s">
        <v>42</v>
      </c>
      <c r="E602" s="968"/>
      <c r="F602" s="969"/>
    </row>
    <row r="603" spans="1:6" s="22" customFormat="1" ht="25.5" hidden="1">
      <c r="A603" s="133"/>
      <c r="B603" s="143"/>
      <c r="C603" s="402" t="s">
        <v>634</v>
      </c>
      <c r="D603" s="47" t="s">
        <v>635</v>
      </c>
      <c r="E603" s="36"/>
      <c r="F603" s="21"/>
    </row>
    <row r="604" spans="1:6" s="22" customFormat="1" ht="38.25" hidden="1">
      <c r="A604" s="133"/>
      <c r="B604" s="146"/>
      <c r="C604" s="404">
        <v>2820</v>
      </c>
      <c r="D604" s="47" t="s">
        <v>640</v>
      </c>
      <c r="E604" s="405"/>
      <c r="F604" s="26"/>
    </row>
    <row r="605" spans="1:6" s="16" customFormat="1" ht="15.75" customHeight="1" hidden="1">
      <c r="A605" s="126"/>
      <c r="B605" s="123"/>
      <c r="C605" s="124"/>
      <c r="D605" s="927" t="s">
        <v>690</v>
      </c>
      <c r="E605" s="927"/>
      <c r="F605" s="928"/>
    </row>
    <row r="606" spans="1:6" s="22" customFormat="1" ht="19.5" customHeight="1" hidden="1">
      <c r="A606" s="133"/>
      <c r="B606" s="45"/>
      <c r="C606" s="140"/>
      <c r="D606" s="156" t="s">
        <v>642</v>
      </c>
      <c r="E606" s="91"/>
      <c r="F606" s="91">
        <f>F607</f>
        <v>0</v>
      </c>
    </row>
    <row r="607" spans="1:6" s="16" customFormat="1" ht="15.75" customHeight="1" hidden="1">
      <c r="A607" s="126"/>
      <c r="B607" s="123"/>
      <c r="C607" s="124"/>
      <c r="D607" s="244" t="s">
        <v>688</v>
      </c>
      <c r="E607" s="201"/>
      <c r="F607" s="250"/>
    </row>
    <row r="608" spans="1:6" s="22" customFormat="1" ht="21" customHeight="1" hidden="1">
      <c r="A608" s="966"/>
      <c r="B608" s="967"/>
      <c r="C608" s="37" t="s">
        <v>477</v>
      </c>
      <c r="D608" s="156" t="s">
        <v>642</v>
      </c>
      <c r="E608" s="91"/>
      <c r="F608" s="91">
        <f>SUM(F609:F610)</f>
        <v>0</v>
      </c>
    </row>
    <row r="609" spans="1:6" s="198" customFormat="1" ht="36.75" customHeight="1" hidden="1">
      <c r="A609" s="966"/>
      <c r="B609" s="967"/>
      <c r="C609" s="249" t="s">
        <v>689</v>
      </c>
      <c r="D609" s="200" t="s">
        <v>675</v>
      </c>
      <c r="E609" s="272"/>
      <c r="F609" s="274"/>
    </row>
    <row r="610" spans="1:6" s="16" customFormat="1" ht="28.5" customHeight="1" hidden="1">
      <c r="A610" s="966"/>
      <c r="B610" s="967"/>
      <c r="C610" s="124"/>
      <c r="D610" s="221" t="s">
        <v>696</v>
      </c>
      <c r="E610" s="273"/>
      <c r="F610" s="275"/>
    </row>
    <row r="611" spans="1:6" s="16" customFormat="1" ht="15.75" customHeight="1" hidden="1">
      <c r="A611" s="126"/>
      <c r="B611" s="123"/>
      <c r="C611" s="124"/>
      <c r="D611" s="189" t="s">
        <v>671</v>
      </c>
      <c r="E611" s="185"/>
      <c r="F611" s="210"/>
    </row>
    <row r="612" spans="1:7" s="22" customFormat="1" ht="19.5" customHeight="1" hidden="1">
      <c r="A612" s="133"/>
      <c r="B612" s="45"/>
      <c r="C612" s="41" t="s">
        <v>473</v>
      </c>
      <c r="D612" s="197" t="s">
        <v>474</v>
      </c>
      <c r="E612" s="43"/>
      <c r="F612" s="43"/>
      <c r="G612" s="92"/>
    </row>
    <row r="613" spans="1:6" s="22" customFormat="1" ht="19.5" customHeight="1" hidden="1">
      <c r="A613" s="133"/>
      <c r="B613" s="45"/>
      <c r="C613" s="90" t="s">
        <v>475</v>
      </c>
      <c r="D613" s="159" t="s">
        <v>476</v>
      </c>
      <c r="E613" s="91"/>
      <c r="F613" s="91"/>
    </row>
    <row r="614" spans="1:6" s="22" customFormat="1" ht="21" customHeight="1" hidden="1">
      <c r="A614" s="133"/>
      <c r="B614" s="146"/>
      <c r="C614" s="162">
        <v>4260</v>
      </c>
      <c r="D614" s="156" t="s">
        <v>514</v>
      </c>
      <c r="E614" s="196"/>
      <c r="F614" s="196"/>
    </row>
    <row r="615" spans="1:6" s="16" customFormat="1" ht="14.25" customHeight="1" hidden="1">
      <c r="A615" s="148"/>
      <c r="B615" s="149"/>
      <c r="C615" s="209"/>
      <c r="D615" s="227" t="s">
        <v>681</v>
      </c>
      <c r="E615" s="234"/>
      <c r="F615" s="234"/>
    </row>
    <row r="616" spans="1:6" s="22" customFormat="1" ht="21" customHeight="1" hidden="1">
      <c r="A616" s="133"/>
      <c r="B616" s="146"/>
      <c r="C616" s="61">
        <v>6050</v>
      </c>
      <c r="D616" s="202" t="s">
        <v>489</v>
      </c>
      <c r="E616" s="233">
        <f>E620</f>
        <v>0</v>
      </c>
      <c r="F616" s="222"/>
    </row>
    <row r="617" spans="1:6" ht="12.75" customHeight="1" hidden="1">
      <c r="A617" s="3"/>
      <c r="B617" s="3"/>
      <c r="C617" s="3"/>
      <c r="D617" s="3"/>
      <c r="E617" s="3"/>
      <c r="F617" s="3"/>
    </row>
    <row r="618" spans="1:6" s="6" customFormat="1" ht="7.5" customHeight="1" hidden="1">
      <c r="A618" s="49">
        <v>1</v>
      </c>
      <c r="B618" s="49">
        <v>2</v>
      </c>
      <c r="C618" s="49">
        <v>3</v>
      </c>
      <c r="D618" s="49">
        <v>3</v>
      </c>
      <c r="E618" s="49">
        <v>4</v>
      </c>
      <c r="F618" s="49">
        <v>5</v>
      </c>
    </row>
    <row r="619" spans="1:6" s="22" customFormat="1" ht="16.5" customHeight="1" hidden="1">
      <c r="A619" s="133"/>
      <c r="B619" s="45"/>
      <c r="C619" s="141" t="s">
        <v>488</v>
      </c>
      <c r="D619" s="156" t="s">
        <v>642</v>
      </c>
      <c r="E619" s="91">
        <f>E620</f>
        <v>0</v>
      </c>
      <c r="F619" s="91"/>
    </row>
    <row r="620" spans="1:6" s="16" customFormat="1" ht="15.75" customHeight="1" hidden="1">
      <c r="A620" s="126"/>
      <c r="B620" s="123"/>
      <c r="C620" s="124"/>
      <c r="D620" s="189" t="s">
        <v>666</v>
      </c>
      <c r="E620" s="185"/>
      <c r="F620" s="185"/>
    </row>
    <row r="621" spans="1:6" s="22" customFormat="1" ht="28.5" customHeight="1" hidden="1">
      <c r="A621" s="133"/>
      <c r="B621" s="146"/>
      <c r="C621" s="163" t="s">
        <v>567</v>
      </c>
      <c r="D621" s="164" t="s">
        <v>568</v>
      </c>
      <c r="E621" s="169"/>
      <c r="F621" s="169"/>
    </row>
    <row r="622" spans="1:6" s="22" customFormat="1" ht="19.5" customHeight="1" hidden="1">
      <c r="A622" s="133"/>
      <c r="B622" s="105">
        <v>92605</v>
      </c>
      <c r="C622" s="921" t="s">
        <v>639</v>
      </c>
      <c r="D622" s="922"/>
      <c r="E622" s="106">
        <f>E623</f>
        <v>0</v>
      </c>
      <c r="F622" s="106">
        <f>F623</f>
        <v>0</v>
      </c>
    </row>
    <row r="623" spans="1:6" s="22" customFormat="1" ht="19.5" customHeight="1" hidden="1">
      <c r="A623" s="133"/>
      <c r="B623" s="45"/>
      <c r="C623" s="140"/>
      <c r="D623" s="156" t="s">
        <v>643</v>
      </c>
      <c r="E623" s="91">
        <f>SUM(E624:E626)</f>
        <v>0</v>
      </c>
      <c r="F623" s="91">
        <f>SUM(F624:F626)</f>
        <v>0</v>
      </c>
    </row>
    <row r="624" spans="1:6" s="22" customFormat="1" ht="17.25" customHeight="1" hidden="1">
      <c r="A624" s="133"/>
      <c r="B624" s="143"/>
      <c r="C624" s="213" t="s">
        <v>634</v>
      </c>
      <c r="D624" s="216" t="s">
        <v>676</v>
      </c>
      <c r="E624" s="214"/>
      <c r="F624" s="212"/>
    </row>
    <row r="625" spans="1:6" s="22" customFormat="1" ht="17.25" customHeight="1" hidden="1">
      <c r="A625" s="133"/>
      <c r="B625" s="143"/>
      <c r="C625" s="213" t="s">
        <v>634</v>
      </c>
      <c r="D625" s="217" t="s">
        <v>722</v>
      </c>
      <c r="E625" s="410"/>
      <c r="F625" s="411"/>
    </row>
    <row r="626" spans="1:6" s="22" customFormat="1" ht="26.25" hidden="1" thickBot="1">
      <c r="A626" s="133"/>
      <c r="B626" s="45"/>
      <c r="C626" s="90" t="s">
        <v>477</v>
      </c>
      <c r="D626" s="189" t="s">
        <v>43</v>
      </c>
      <c r="E626" s="271"/>
      <c r="F626" s="195"/>
    </row>
    <row r="627" spans="1:8" s="108" customFormat="1" ht="21.75" customHeight="1" thickBot="1">
      <c r="A627" s="965" t="s">
        <v>641</v>
      </c>
      <c r="B627" s="918"/>
      <c r="C627" s="918"/>
      <c r="D627" s="909"/>
      <c r="E627" s="270">
        <f>E130+E290+E430+E458+E530+E559+E598+E519+E305+E62+E7+E279+E237+E123+E72</f>
        <v>338911.73</v>
      </c>
      <c r="F627" s="270">
        <f>F130+F290+F430+F458+F530+F559+F598+F519+F305+F62+F7+F279+F237+F123+F72</f>
        <v>67880</v>
      </c>
      <c r="G627" s="176">
        <f>E627-F627</f>
        <v>271031.73</v>
      </c>
      <c r="H627" s="176"/>
    </row>
    <row r="628" spans="1:7" ht="36.75" customHeight="1" hidden="1">
      <c r="A628" s="601"/>
      <c r="B628" s="602"/>
      <c r="D628" s="603" t="s">
        <v>217</v>
      </c>
      <c r="E628" s="604">
        <f>E570+E187</f>
        <v>0</v>
      </c>
      <c r="F628" s="605"/>
      <c r="G628" s="240"/>
    </row>
    <row r="629" spans="1:8" ht="12.75">
      <c r="A629" s="109"/>
      <c r="B629" s="110"/>
      <c r="C629" s="110"/>
      <c r="E629" s="111"/>
      <c r="G629" s="176"/>
      <c r="H629" s="240"/>
    </row>
    <row r="630" spans="2:7" ht="12.75">
      <c r="B630" s="113"/>
      <c r="C630" s="110"/>
      <c r="D630" s="112"/>
      <c r="E630" s="112"/>
      <c r="G630" s="176"/>
    </row>
    <row r="631" spans="2:7" ht="12.75">
      <c r="B631" s="110"/>
      <c r="C631" s="110"/>
      <c r="D631" s="112"/>
      <c r="E631" s="112"/>
      <c r="F631" s="241"/>
      <c r="G631" s="240">
        <f>G627-1!G437</f>
        <v>1965000</v>
      </c>
    </row>
    <row r="632" spans="2:6" ht="12.75">
      <c r="B632" s="110"/>
      <c r="C632" s="110"/>
      <c r="D632" s="112"/>
      <c r="E632" s="112"/>
      <c r="F632" s="241"/>
    </row>
    <row r="633" spans="2:7" ht="12.75">
      <c r="B633" s="110"/>
      <c r="C633" s="110"/>
      <c r="D633" s="112"/>
      <c r="E633" s="112"/>
      <c r="F633" s="112"/>
      <c r="G633" s="240"/>
    </row>
    <row r="634" spans="2:6" ht="12.75">
      <c r="B634" s="110"/>
      <c r="C634" s="110"/>
      <c r="D634" s="112"/>
      <c r="E634" s="112"/>
      <c r="F634" s="112"/>
    </row>
    <row r="635" spans="2:6" ht="12.75">
      <c r="B635" s="110"/>
      <c r="C635" s="110"/>
      <c r="D635" s="112"/>
      <c r="E635" s="112"/>
      <c r="F635" s="112"/>
    </row>
    <row r="636" spans="2:6" ht="12.75">
      <c r="B636" s="110"/>
      <c r="C636" s="110"/>
      <c r="D636" s="112"/>
      <c r="E636" s="112"/>
      <c r="F636" s="112"/>
    </row>
    <row r="637" spans="2:6" ht="12.75">
      <c r="B637" s="110"/>
      <c r="C637" s="110"/>
      <c r="D637" s="112"/>
      <c r="E637" s="112"/>
      <c r="F637" s="112"/>
    </row>
    <row r="638" spans="2:6" ht="12.75">
      <c r="B638" s="110"/>
      <c r="C638" s="110"/>
      <c r="D638" s="112"/>
      <c r="E638" s="112"/>
      <c r="F638" s="112"/>
    </row>
    <row r="639" spans="2:6" ht="12.75">
      <c r="B639" s="110"/>
      <c r="C639" s="110"/>
      <c r="D639" s="112"/>
      <c r="E639" s="112"/>
      <c r="F639" s="112"/>
    </row>
    <row r="640" spans="2:6" ht="12.75">
      <c r="B640" s="110"/>
      <c r="C640" s="110"/>
      <c r="D640" s="112"/>
      <c r="E640" s="112"/>
      <c r="F640" s="112"/>
    </row>
    <row r="641" spans="2:6" ht="12.75">
      <c r="B641" s="110"/>
      <c r="C641" s="110"/>
      <c r="D641" s="112"/>
      <c r="E641" s="112"/>
      <c r="F641" s="112"/>
    </row>
    <row r="642" spans="2:6" ht="12.75">
      <c r="B642" s="110"/>
      <c r="C642" s="110"/>
      <c r="D642" s="112"/>
      <c r="E642" s="112"/>
      <c r="F642" s="112"/>
    </row>
    <row r="643" spans="2:6" ht="12.75">
      <c r="B643" s="110"/>
      <c r="C643" s="110"/>
      <c r="D643" s="112"/>
      <c r="E643" s="112"/>
      <c r="F643" s="112"/>
    </row>
    <row r="644" spans="2:6" ht="12.75">
      <c r="B644" s="110"/>
      <c r="C644" s="110"/>
      <c r="D644" s="112"/>
      <c r="E644" s="112"/>
      <c r="F644" s="112"/>
    </row>
    <row r="645" spans="2:6" ht="12.75">
      <c r="B645" s="110"/>
      <c r="C645" s="110"/>
      <c r="D645" s="112"/>
      <c r="E645" s="112"/>
      <c r="F645" s="112"/>
    </row>
    <row r="646" spans="2:6" ht="12.75">
      <c r="B646" s="110"/>
      <c r="C646" s="110"/>
      <c r="D646" s="112"/>
      <c r="E646" s="112"/>
      <c r="F646" s="112"/>
    </row>
    <row r="647" spans="2:6" ht="12.75">
      <c r="B647" s="110"/>
      <c r="C647" s="110"/>
      <c r="D647" s="112"/>
      <c r="E647" s="112"/>
      <c r="F647" s="112"/>
    </row>
    <row r="648" spans="2:6" ht="12.75">
      <c r="B648" s="110"/>
      <c r="C648" s="110"/>
      <c r="D648" s="112"/>
      <c r="E648" s="112"/>
      <c r="F648" s="112"/>
    </row>
    <row r="649" spans="2:6" ht="12.75">
      <c r="B649" s="110"/>
      <c r="C649" s="110"/>
      <c r="D649" s="112"/>
      <c r="E649" s="112"/>
      <c r="F649" s="112"/>
    </row>
    <row r="650" spans="2:6" ht="12.75">
      <c r="B650" s="110"/>
      <c r="C650" s="110"/>
      <c r="D650" s="112"/>
      <c r="E650" s="112"/>
      <c r="F650" s="112"/>
    </row>
    <row r="651" spans="2:6" ht="12.75">
      <c r="B651" s="110"/>
      <c r="C651" s="110"/>
      <c r="D651" s="112"/>
      <c r="E651" s="112"/>
      <c r="F651" s="112"/>
    </row>
    <row r="652" spans="2:6" ht="12.75">
      <c r="B652" s="110"/>
      <c r="C652" s="110"/>
      <c r="D652" s="112"/>
      <c r="E652" s="112"/>
      <c r="F652" s="112"/>
    </row>
    <row r="653" spans="2:6" ht="12.75">
      <c r="B653" s="110"/>
      <c r="C653" s="110"/>
      <c r="D653" s="112"/>
      <c r="E653" s="112"/>
      <c r="F653" s="112"/>
    </row>
    <row r="654" spans="2:6" ht="12.75">
      <c r="B654" s="110"/>
      <c r="C654" s="110"/>
      <c r="D654" s="112"/>
      <c r="E654" s="112"/>
      <c r="F654" s="112"/>
    </row>
    <row r="655" spans="2:6" ht="12.75">
      <c r="B655" s="110"/>
      <c r="C655" s="110"/>
      <c r="D655" s="112"/>
      <c r="E655" s="112"/>
      <c r="F655" s="112"/>
    </row>
    <row r="656" spans="2:6" ht="12.75">
      <c r="B656" s="110"/>
      <c r="C656" s="110"/>
      <c r="D656" s="112"/>
      <c r="E656" s="112"/>
      <c r="F656" s="112"/>
    </row>
    <row r="657" spans="2:6" ht="12.75">
      <c r="B657" s="110"/>
      <c r="C657" s="110"/>
      <c r="D657" s="112"/>
      <c r="E657" s="112"/>
      <c r="F657" s="112"/>
    </row>
    <row r="658" spans="2:6" ht="12.75">
      <c r="B658" s="110"/>
      <c r="C658" s="110"/>
      <c r="D658" s="112"/>
      <c r="E658" s="112"/>
      <c r="F658" s="112"/>
    </row>
    <row r="659" spans="2:6" ht="12.75">
      <c r="B659" s="110"/>
      <c r="C659" s="110"/>
      <c r="D659" s="112"/>
      <c r="E659" s="112"/>
      <c r="F659" s="112"/>
    </row>
    <row r="660" spans="2:6" ht="12.75">
      <c r="B660" s="110"/>
      <c r="C660" s="110"/>
      <c r="D660" s="112"/>
      <c r="E660" s="112"/>
      <c r="F660" s="112"/>
    </row>
    <row r="661" spans="2:6" ht="12.75">
      <c r="B661" s="110"/>
      <c r="C661" s="110"/>
      <c r="D661" s="112"/>
      <c r="E661" s="112"/>
      <c r="F661" s="112"/>
    </row>
  </sheetData>
  <mergeCells count="122">
    <mergeCell ref="E516:E517"/>
    <mergeCell ref="F516:F517"/>
    <mergeCell ref="A516:A517"/>
    <mergeCell ref="B516:B517"/>
    <mergeCell ref="C516:C517"/>
    <mergeCell ref="D516:D517"/>
    <mergeCell ref="A546:A547"/>
    <mergeCell ref="C546:C547"/>
    <mergeCell ref="C520:D520"/>
    <mergeCell ref="D522:F522"/>
    <mergeCell ref="B530:D530"/>
    <mergeCell ref="C524:F524"/>
    <mergeCell ref="A512:A513"/>
    <mergeCell ref="B512:B513"/>
    <mergeCell ref="C512:C513"/>
    <mergeCell ref="D512:D513"/>
    <mergeCell ref="B577:D577"/>
    <mergeCell ref="B559:D559"/>
    <mergeCell ref="F546:F547"/>
    <mergeCell ref="E546:E547"/>
    <mergeCell ref="C560:D560"/>
    <mergeCell ref="D576:F576"/>
    <mergeCell ref="D569:F569"/>
    <mergeCell ref="D546:D547"/>
    <mergeCell ref="B546:B547"/>
    <mergeCell ref="A2:F2"/>
    <mergeCell ref="C73:D73"/>
    <mergeCell ref="B72:D72"/>
    <mergeCell ref="D56:F56"/>
    <mergeCell ref="F4:F5"/>
    <mergeCell ref="A4:A5"/>
    <mergeCell ref="B7:D7"/>
    <mergeCell ref="C20:D20"/>
    <mergeCell ref="E4:E5"/>
    <mergeCell ref="B38:D38"/>
    <mergeCell ref="C48:D48"/>
    <mergeCell ref="A93:B93"/>
    <mergeCell ref="B62:D62"/>
    <mergeCell ref="D76:F76"/>
    <mergeCell ref="D91:F91"/>
    <mergeCell ref="A68:B68"/>
    <mergeCell ref="D78:F78"/>
    <mergeCell ref="C63:D63"/>
    <mergeCell ref="B279:D279"/>
    <mergeCell ref="D218:F218"/>
    <mergeCell ref="D470:F470"/>
    <mergeCell ref="D475:F475"/>
    <mergeCell ref="C244:D244"/>
    <mergeCell ref="C276:C277"/>
    <mergeCell ref="D412:F412"/>
    <mergeCell ref="D403:F403"/>
    <mergeCell ref="B290:D290"/>
    <mergeCell ref="D377:F377"/>
    <mergeCell ref="B35:D35"/>
    <mergeCell ref="D4:D5"/>
    <mergeCell ref="C4:C5"/>
    <mergeCell ref="B4:B5"/>
    <mergeCell ref="D25:F25"/>
    <mergeCell ref="D19:F19"/>
    <mergeCell ref="A30:B30"/>
    <mergeCell ref="A276:A277"/>
    <mergeCell ref="A70:B70"/>
    <mergeCell ref="A92:B92"/>
    <mergeCell ref="A75:B75"/>
    <mergeCell ref="B99:D99"/>
    <mergeCell ref="C77:D77"/>
    <mergeCell ref="B123:D123"/>
    <mergeCell ref="C115:D115"/>
    <mergeCell ref="D113:F113"/>
    <mergeCell ref="D98:F98"/>
    <mergeCell ref="F276:F277"/>
    <mergeCell ref="B276:B277"/>
    <mergeCell ref="D276:D277"/>
    <mergeCell ref="E276:E277"/>
    <mergeCell ref="C143:D143"/>
    <mergeCell ref="C100:D100"/>
    <mergeCell ref="B198:D198"/>
    <mergeCell ref="C238:D238"/>
    <mergeCell ref="C124:D124"/>
    <mergeCell ref="D208:F208"/>
    <mergeCell ref="B237:D237"/>
    <mergeCell ref="D185:F185"/>
    <mergeCell ref="D186:F186"/>
    <mergeCell ref="B130:D130"/>
    <mergeCell ref="C306:D306"/>
    <mergeCell ref="D368:F368"/>
    <mergeCell ref="C364:D364"/>
    <mergeCell ref="B305:D305"/>
    <mergeCell ref="C500:C501"/>
    <mergeCell ref="D500:D501"/>
    <mergeCell ref="D566:F566"/>
    <mergeCell ref="E481:E482"/>
    <mergeCell ref="B519:D519"/>
    <mergeCell ref="B500:B501"/>
    <mergeCell ref="E512:E513"/>
    <mergeCell ref="D488:F488"/>
    <mergeCell ref="F481:F482"/>
    <mergeCell ref="D487:F487"/>
    <mergeCell ref="B458:D458"/>
    <mergeCell ref="D464:F464"/>
    <mergeCell ref="D438:F438"/>
    <mergeCell ref="B430:D430"/>
    <mergeCell ref="A500:A501"/>
    <mergeCell ref="D505:F505"/>
    <mergeCell ref="A627:D627"/>
    <mergeCell ref="C622:D622"/>
    <mergeCell ref="C599:D599"/>
    <mergeCell ref="D605:F605"/>
    <mergeCell ref="A608:B610"/>
    <mergeCell ref="D602:F602"/>
    <mergeCell ref="B598:D598"/>
    <mergeCell ref="D586:F586"/>
    <mergeCell ref="D582:F582"/>
    <mergeCell ref="D263:F263"/>
    <mergeCell ref="F512:F513"/>
    <mergeCell ref="A481:A482"/>
    <mergeCell ref="B481:B482"/>
    <mergeCell ref="C481:C482"/>
    <mergeCell ref="D481:D482"/>
    <mergeCell ref="E500:E501"/>
    <mergeCell ref="F500:F501"/>
    <mergeCell ref="D508:F508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LVI/309/2010
z dnia 26 października 2010r.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/>
  <dimension ref="A1:M97"/>
  <sheetViews>
    <sheetView zoomScale="83" zoomScaleNormal="83" workbookViewId="0" topLeftCell="A73">
      <selection activeCell="B46" sqref="B46"/>
    </sheetView>
  </sheetViews>
  <sheetFormatPr defaultColWidth="9.00390625" defaultRowHeight="18.75" customHeight="1"/>
  <cols>
    <col min="1" max="1" width="4.25390625" style="394" customWidth="1"/>
    <col min="2" max="2" width="63.625" style="394" customWidth="1"/>
    <col min="3" max="3" width="11.00390625" style="394" customWidth="1"/>
    <col min="4" max="4" width="15.125" style="395" customWidth="1"/>
    <col min="5" max="5" width="16.625" style="394" bestFit="1" customWidth="1"/>
    <col min="6" max="6" width="14.25390625" style="394" customWidth="1"/>
    <col min="7" max="7" width="11.625" style="394" customWidth="1"/>
    <col min="8" max="8" width="13.875" style="394" customWidth="1"/>
    <col min="9" max="9" width="12.625" style="394" customWidth="1"/>
    <col min="10" max="10" width="0.74609375" style="394" hidden="1" customWidth="1"/>
    <col min="11" max="11" width="13.375" style="394" customWidth="1"/>
    <col min="12" max="12" width="13.75390625" style="394" customWidth="1"/>
    <col min="13" max="13" width="4.125" style="394" customWidth="1"/>
    <col min="14" max="16384" width="6.75390625" style="394" customWidth="1"/>
  </cols>
  <sheetData>
    <row r="1" spans="1:13" s="304" customFormat="1" ht="21" customHeight="1">
      <c r="A1" s="1033" t="s">
        <v>723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303"/>
    </row>
    <row r="2" spans="2:13" s="305" customFormat="1" ht="12" customHeight="1" thickBot="1">
      <c r="B2" s="306"/>
      <c r="D2" s="306"/>
      <c r="L2" s="307" t="s">
        <v>720</v>
      </c>
      <c r="M2" s="308"/>
    </row>
    <row r="3" spans="1:13" s="310" customFormat="1" ht="14.25" customHeight="1">
      <c r="A3" s="1025" t="s">
        <v>719</v>
      </c>
      <c r="B3" s="1008" t="s">
        <v>724</v>
      </c>
      <c r="C3" s="1008" t="s">
        <v>725</v>
      </c>
      <c r="D3" s="1011" t="s">
        <v>726</v>
      </c>
      <c r="E3" s="1008" t="s">
        <v>727</v>
      </c>
      <c r="F3" s="1014" t="s">
        <v>728</v>
      </c>
      <c r="G3" s="1015"/>
      <c r="H3" s="1015"/>
      <c r="I3" s="1016"/>
      <c r="J3" s="309"/>
      <c r="K3" s="309"/>
      <c r="L3" s="1034" t="s">
        <v>729</v>
      </c>
      <c r="M3" s="308"/>
    </row>
    <row r="4" spans="1:13" s="310" customFormat="1" ht="14.25" customHeight="1">
      <c r="A4" s="1026"/>
      <c r="B4" s="1009"/>
      <c r="C4" s="1009"/>
      <c r="D4" s="1012"/>
      <c r="E4" s="1009"/>
      <c r="F4" s="1037" t="s">
        <v>730</v>
      </c>
      <c r="G4" s="1037" t="s">
        <v>731</v>
      </c>
      <c r="H4" s="1037"/>
      <c r="I4" s="1037"/>
      <c r="J4" s="311"/>
      <c r="K4" s="311"/>
      <c r="L4" s="1035"/>
      <c r="M4" s="308"/>
    </row>
    <row r="5" spans="1:13" s="310" customFormat="1" ht="14.25" customHeight="1">
      <c r="A5" s="1026"/>
      <c r="B5" s="1009"/>
      <c r="C5" s="1009"/>
      <c r="D5" s="1012"/>
      <c r="E5" s="1009"/>
      <c r="F5" s="1038"/>
      <c r="G5" s="1030" t="s">
        <v>732</v>
      </c>
      <c r="H5" s="1030" t="s">
        <v>733</v>
      </c>
      <c r="I5" s="1030" t="s">
        <v>734</v>
      </c>
      <c r="J5" s="312" t="s">
        <v>735</v>
      </c>
      <c r="K5" s="1030" t="s">
        <v>736</v>
      </c>
      <c r="L5" s="1035"/>
      <c r="M5" s="308"/>
    </row>
    <row r="6" spans="1:13" s="310" customFormat="1" ht="14.25" customHeight="1">
      <c r="A6" s="1026"/>
      <c r="B6" s="1009"/>
      <c r="C6" s="1009"/>
      <c r="D6" s="1012"/>
      <c r="E6" s="1009"/>
      <c r="F6" s="1038"/>
      <c r="G6" s="1031"/>
      <c r="H6" s="1031"/>
      <c r="I6" s="1031"/>
      <c r="J6" s="313"/>
      <c r="K6" s="1031"/>
      <c r="L6" s="1035"/>
      <c r="M6" s="308"/>
    </row>
    <row r="7" spans="1:13" s="310" customFormat="1" ht="15" customHeight="1">
      <c r="A7" s="1026"/>
      <c r="B7" s="1009"/>
      <c r="C7" s="1009"/>
      <c r="D7" s="1012"/>
      <c r="E7" s="1009"/>
      <c r="F7" s="1038"/>
      <c r="G7" s="1031"/>
      <c r="H7" s="1031"/>
      <c r="I7" s="1031"/>
      <c r="J7" s="313"/>
      <c r="K7" s="1032"/>
      <c r="L7" s="1036"/>
      <c r="M7" s="308"/>
    </row>
    <row r="8" spans="1:13" s="320" customFormat="1" ht="10.5" customHeight="1" thickBot="1">
      <c r="A8" s="314">
        <v>1</v>
      </c>
      <c r="B8" s="315">
        <v>2</v>
      </c>
      <c r="C8" s="315">
        <v>3</v>
      </c>
      <c r="D8" s="316">
        <v>4</v>
      </c>
      <c r="E8" s="315">
        <v>5</v>
      </c>
      <c r="F8" s="315">
        <v>6</v>
      </c>
      <c r="G8" s="317">
        <v>7</v>
      </c>
      <c r="H8" s="317">
        <v>8</v>
      </c>
      <c r="I8" s="317">
        <v>9</v>
      </c>
      <c r="J8" s="317">
        <v>10</v>
      </c>
      <c r="K8" s="317">
        <v>10</v>
      </c>
      <c r="L8" s="318">
        <v>11</v>
      </c>
      <c r="M8" s="319"/>
    </row>
    <row r="9" spans="1:13" s="325" customFormat="1" ht="21.75" customHeight="1" thickBot="1">
      <c r="A9" s="1028" t="s">
        <v>737</v>
      </c>
      <c r="B9" s="1029"/>
      <c r="C9" s="1029"/>
      <c r="D9" s="745">
        <f aca="true" t="shared" si="0" ref="D9:I9">D10</f>
        <v>10676591</v>
      </c>
      <c r="E9" s="745">
        <f t="shared" si="0"/>
        <v>5490699</v>
      </c>
      <c r="F9" s="321">
        <f t="shared" si="0"/>
        <v>1915000</v>
      </c>
      <c r="G9" s="321">
        <f t="shared" si="0"/>
        <v>106099</v>
      </c>
      <c r="H9" s="321">
        <f t="shared" si="0"/>
        <v>2770200</v>
      </c>
      <c r="I9" s="321">
        <f t="shared" si="0"/>
        <v>699400</v>
      </c>
      <c r="J9" s="321" t="e">
        <f>J10+#REF!</f>
        <v>#REF!</v>
      </c>
      <c r="K9" s="322"/>
      <c r="L9" s="323"/>
      <c r="M9" s="324"/>
    </row>
    <row r="10" spans="1:13" s="325" customFormat="1" ht="21.75" customHeight="1" thickBot="1">
      <c r="A10" s="1006" t="s">
        <v>738</v>
      </c>
      <c r="B10" s="1007"/>
      <c r="C10" s="1007"/>
      <c r="D10" s="746">
        <f aca="true" t="shared" si="1" ref="D10:I10">SUM(D11:D18)</f>
        <v>10676591</v>
      </c>
      <c r="E10" s="746">
        <f t="shared" si="1"/>
        <v>5490699</v>
      </c>
      <c r="F10" s="326">
        <f t="shared" si="1"/>
        <v>1915000</v>
      </c>
      <c r="G10" s="326">
        <f t="shared" si="1"/>
        <v>106099</v>
      </c>
      <c r="H10" s="326">
        <f t="shared" si="1"/>
        <v>2770200</v>
      </c>
      <c r="I10" s="326">
        <f t="shared" si="1"/>
        <v>699400</v>
      </c>
      <c r="J10" s="326">
        <f>SUM(J11:J14)</f>
        <v>0</v>
      </c>
      <c r="K10" s="327"/>
      <c r="L10" s="328"/>
      <c r="M10" s="324"/>
    </row>
    <row r="11" spans="1:13" s="325" customFormat="1" ht="27.75" customHeight="1" thickTop="1">
      <c r="A11" s="329">
        <v>1</v>
      </c>
      <c r="B11" s="330" t="s">
        <v>739</v>
      </c>
      <c r="C11" s="331" t="s">
        <v>740</v>
      </c>
      <c r="D11" s="332">
        <f>4856600-200000</f>
        <v>4656600</v>
      </c>
      <c r="E11" s="332">
        <f aca="true" t="shared" si="2" ref="E11:E16">SUM(F11,G11,H11,I11,K11)</f>
        <v>4598300</v>
      </c>
      <c r="F11" s="332">
        <v>1915000</v>
      </c>
      <c r="G11" s="332">
        <v>7300</v>
      </c>
      <c r="H11" s="332">
        <f>2300000-200000</f>
        <v>2100000</v>
      </c>
      <c r="I11" s="332">
        <v>576000</v>
      </c>
      <c r="J11" s="332"/>
      <c r="K11" s="333"/>
      <c r="L11" s="1003" t="s">
        <v>741</v>
      </c>
      <c r="M11" s="324"/>
    </row>
    <row r="12" spans="1:13" s="325" customFormat="1" ht="25.5" customHeight="1">
      <c r="A12" s="334">
        <v>2</v>
      </c>
      <c r="B12" s="330" t="s">
        <v>742</v>
      </c>
      <c r="C12" s="331" t="s">
        <v>743</v>
      </c>
      <c r="D12" s="335">
        <v>33000</v>
      </c>
      <c r="E12" s="332">
        <f t="shared" si="2"/>
        <v>33000</v>
      </c>
      <c r="F12" s="336"/>
      <c r="G12" s="332">
        <f>33000-I12</f>
        <v>27000</v>
      </c>
      <c r="H12" s="332"/>
      <c r="I12" s="332">
        <v>6000</v>
      </c>
      <c r="J12" s="332"/>
      <c r="K12" s="333" t="s">
        <v>744</v>
      </c>
      <c r="L12" s="1040"/>
      <c r="M12" s="324"/>
    </row>
    <row r="13" spans="1:13" s="325" customFormat="1" ht="21" customHeight="1">
      <c r="A13" s="329">
        <v>3</v>
      </c>
      <c r="B13" s="330" t="s">
        <v>745</v>
      </c>
      <c r="C13" s="331">
        <v>2010</v>
      </c>
      <c r="D13" s="693">
        <f>E13</f>
        <v>63574.1</v>
      </c>
      <c r="E13" s="693">
        <f t="shared" si="2"/>
        <v>63574.1</v>
      </c>
      <c r="F13" s="693"/>
      <c r="G13" s="693">
        <f>43800+15000+5000-H13-225.9</f>
        <v>3574.1</v>
      </c>
      <c r="H13" s="332">
        <v>60000</v>
      </c>
      <c r="I13" s="332"/>
      <c r="J13" s="332"/>
      <c r="K13" s="1041" t="s">
        <v>746</v>
      </c>
      <c r="L13" s="1043" t="s">
        <v>747</v>
      </c>
      <c r="M13" s="324"/>
    </row>
    <row r="14" spans="1:13" s="325" customFormat="1" ht="20.25" customHeight="1">
      <c r="A14" s="329">
        <v>4</v>
      </c>
      <c r="B14" s="330" t="s">
        <v>748</v>
      </c>
      <c r="C14" s="331">
        <v>2010</v>
      </c>
      <c r="D14" s="693">
        <f>E14</f>
        <v>69017.9</v>
      </c>
      <c r="E14" s="693">
        <f t="shared" si="2"/>
        <v>69017.9</v>
      </c>
      <c r="F14" s="693"/>
      <c r="G14" s="693">
        <f>119000-60000-H14+1400+225.9+8392</f>
        <v>19017.9</v>
      </c>
      <c r="H14" s="332">
        <v>50000</v>
      </c>
      <c r="I14" s="332"/>
      <c r="J14" s="332"/>
      <c r="K14" s="1042"/>
      <c r="L14" s="1044"/>
      <c r="M14" s="324"/>
    </row>
    <row r="15" spans="1:13" s="325" customFormat="1" ht="31.5" customHeight="1">
      <c r="A15" s="334">
        <v>5</v>
      </c>
      <c r="B15" s="330" t="s">
        <v>749</v>
      </c>
      <c r="C15" s="337" t="s">
        <v>743</v>
      </c>
      <c r="D15" s="332">
        <f>E15+12</f>
        <v>341099</v>
      </c>
      <c r="E15" s="332">
        <f t="shared" si="2"/>
        <v>341087</v>
      </c>
      <c r="F15" s="332"/>
      <c r="G15" s="332">
        <f>341087-H15-I15</f>
        <v>32087</v>
      </c>
      <c r="H15" s="332">
        <f>91600+100000</f>
        <v>191600</v>
      </c>
      <c r="I15" s="332">
        <f>23400+94000</f>
        <v>117400</v>
      </c>
      <c r="J15" s="332"/>
      <c r="K15" s="333" t="s">
        <v>750</v>
      </c>
      <c r="L15" s="1004" t="s">
        <v>741</v>
      </c>
      <c r="M15" s="324"/>
    </row>
    <row r="16" spans="1:13" s="325" customFormat="1" ht="25.5">
      <c r="A16" s="329">
        <v>6</v>
      </c>
      <c r="B16" s="330" t="s">
        <v>751</v>
      </c>
      <c r="C16" s="337" t="s">
        <v>452</v>
      </c>
      <c r="D16" s="332">
        <v>5124700</v>
      </c>
      <c r="E16" s="332">
        <f t="shared" si="2"/>
        <v>117120</v>
      </c>
      <c r="F16" s="338"/>
      <c r="G16" s="332">
        <v>17120</v>
      </c>
      <c r="H16" s="332">
        <v>100000</v>
      </c>
      <c r="I16" s="339"/>
      <c r="J16" s="332"/>
      <c r="K16" s="333"/>
      <c r="L16" s="1040"/>
      <c r="M16" s="324"/>
    </row>
    <row r="17" spans="1:13" s="325" customFormat="1" ht="24" customHeight="1">
      <c r="A17" s="329">
        <v>7</v>
      </c>
      <c r="B17" s="330" t="s">
        <v>752</v>
      </c>
      <c r="C17" s="331">
        <v>2010</v>
      </c>
      <c r="D17" s="332">
        <f>E17</f>
        <v>228600</v>
      </c>
      <c r="E17" s="332">
        <f>SUM(F17,G17,H17,I17,K17)</f>
        <v>228600</v>
      </c>
      <c r="F17" s="332"/>
      <c r="G17" s="332"/>
      <c r="H17" s="332">
        <f>100000+150000+20000-40000-1400</f>
        <v>228600</v>
      </c>
      <c r="I17" s="332"/>
      <c r="J17" s="332"/>
      <c r="K17" s="1041" t="s">
        <v>73</v>
      </c>
      <c r="L17" s="1004" t="s">
        <v>747</v>
      </c>
      <c r="M17" s="324"/>
    </row>
    <row r="18" spans="1:13" s="325" customFormat="1" ht="22.5" customHeight="1" thickBot="1">
      <c r="A18" s="474">
        <v>8</v>
      </c>
      <c r="B18" s="330" t="s">
        <v>72</v>
      </c>
      <c r="C18" s="331" t="s">
        <v>756</v>
      </c>
      <c r="D18" s="335">
        <v>160000</v>
      </c>
      <c r="E18" s="332">
        <f>H18</f>
        <v>40000</v>
      </c>
      <c r="F18" s="336"/>
      <c r="G18" s="335"/>
      <c r="H18" s="494">
        <v>40000</v>
      </c>
      <c r="I18" s="332"/>
      <c r="J18" s="332"/>
      <c r="K18" s="1047"/>
      <c r="L18" s="1005"/>
      <c r="M18" s="324"/>
    </row>
    <row r="19" spans="1:13" s="325" customFormat="1" ht="22.5" customHeight="1" thickBot="1">
      <c r="A19" s="1028" t="s">
        <v>753</v>
      </c>
      <c r="B19" s="1029"/>
      <c r="C19" s="1029"/>
      <c r="D19" s="321">
        <f aca="true" t="shared" si="3" ref="D19:I19">D22+D20</f>
        <v>2807267.65</v>
      </c>
      <c r="E19" s="321">
        <f t="shared" si="3"/>
        <v>1603267.65</v>
      </c>
      <c r="F19" s="321">
        <f t="shared" si="3"/>
        <v>0</v>
      </c>
      <c r="G19" s="321">
        <f t="shared" si="3"/>
        <v>105568</v>
      </c>
      <c r="H19" s="321">
        <f t="shared" si="3"/>
        <v>639999.6499999999</v>
      </c>
      <c r="I19" s="321">
        <f t="shared" si="3"/>
        <v>857700</v>
      </c>
      <c r="J19" s="321" t="e">
        <f>J22+#REF!</f>
        <v>#REF!</v>
      </c>
      <c r="K19" s="322"/>
      <c r="L19" s="399"/>
      <c r="M19" s="324"/>
    </row>
    <row r="20" spans="1:13" s="325" customFormat="1" ht="20.25" customHeight="1" thickBot="1">
      <c r="A20" s="1006" t="s">
        <v>59</v>
      </c>
      <c r="B20" s="1007"/>
      <c r="C20" s="1007"/>
      <c r="D20" s="326">
        <f aca="true" t="shared" si="4" ref="D20:I20">D21</f>
        <v>80000</v>
      </c>
      <c r="E20" s="326">
        <f t="shared" si="4"/>
        <v>80000</v>
      </c>
      <c r="F20" s="326">
        <f t="shared" si="4"/>
        <v>0</v>
      </c>
      <c r="G20" s="326">
        <f t="shared" si="4"/>
        <v>0</v>
      </c>
      <c r="H20" s="326">
        <f t="shared" si="4"/>
        <v>40000</v>
      </c>
      <c r="I20" s="326">
        <f t="shared" si="4"/>
        <v>40000</v>
      </c>
      <c r="J20" s="326">
        <f>SUM(J22:J28)</f>
        <v>0</v>
      </c>
      <c r="K20" s="327"/>
      <c r="L20" s="328"/>
      <c r="M20" s="324"/>
    </row>
    <row r="21" spans="1:13" s="325" customFormat="1" ht="26.25" customHeight="1" thickTop="1">
      <c r="A21" s="329">
        <v>9</v>
      </c>
      <c r="B21" s="342" t="s">
        <v>58</v>
      </c>
      <c r="C21" s="337">
        <v>2010</v>
      </c>
      <c r="D21" s="344">
        <f>E21</f>
        <v>80000</v>
      </c>
      <c r="E21" s="332">
        <f>SUM(F21,G21,H21,I21,L16)</f>
        <v>80000</v>
      </c>
      <c r="F21" s="338"/>
      <c r="G21" s="344"/>
      <c r="H21" s="344">
        <v>40000</v>
      </c>
      <c r="I21" s="344">
        <v>40000</v>
      </c>
      <c r="J21" s="344"/>
      <c r="K21" s="460" t="s">
        <v>57</v>
      </c>
      <c r="L21" s="415" t="s">
        <v>747</v>
      </c>
      <c r="M21" s="324"/>
    </row>
    <row r="22" spans="1:13" s="325" customFormat="1" ht="20.25" customHeight="1" thickBot="1">
      <c r="A22" s="1006" t="s">
        <v>754</v>
      </c>
      <c r="B22" s="1007"/>
      <c r="C22" s="1007"/>
      <c r="D22" s="326">
        <f aca="true" t="shared" si="5" ref="D22:I22">SUM(D23:D29)</f>
        <v>2727267.65</v>
      </c>
      <c r="E22" s="326">
        <f t="shared" si="5"/>
        <v>1523267.65</v>
      </c>
      <c r="F22" s="326">
        <f t="shared" si="5"/>
        <v>0</v>
      </c>
      <c r="G22" s="326">
        <f t="shared" si="5"/>
        <v>105568</v>
      </c>
      <c r="H22" s="326">
        <f t="shared" si="5"/>
        <v>599999.6499999999</v>
      </c>
      <c r="I22" s="326">
        <f t="shared" si="5"/>
        <v>817700</v>
      </c>
      <c r="J22" s="326">
        <f>SUM(J24:J29)</f>
        <v>0</v>
      </c>
      <c r="K22" s="327"/>
      <c r="L22" s="495"/>
      <c r="M22" s="324"/>
    </row>
    <row r="23" spans="1:13" s="325" customFormat="1" ht="33" customHeight="1" thickTop="1">
      <c r="A23" s="334">
        <v>10</v>
      </c>
      <c r="B23" s="473" t="s">
        <v>755</v>
      </c>
      <c r="C23" s="331" t="s">
        <v>756</v>
      </c>
      <c r="D23" s="335">
        <f>E23+400+25600</f>
        <v>875999.6499999999</v>
      </c>
      <c r="E23" s="332">
        <f>SUM(F23,G23,H23,I23,L12)</f>
        <v>849999.6499999999</v>
      </c>
      <c r="F23" s="332"/>
      <c r="G23" s="332">
        <v>300</v>
      </c>
      <c r="H23" s="332">
        <f>848669.58+841.07+489-I23-G23</f>
        <v>299999.6499999999</v>
      </c>
      <c r="I23" s="332">
        <f>424300+125400</f>
        <v>549700</v>
      </c>
      <c r="J23" s="332"/>
      <c r="K23" s="341" t="s">
        <v>350</v>
      </c>
      <c r="L23" s="1002" t="s">
        <v>741</v>
      </c>
      <c r="M23" s="324"/>
    </row>
    <row r="24" spans="1:13" s="325" customFormat="1" ht="21.75" customHeight="1">
      <c r="A24" s="329">
        <v>11</v>
      </c>
      <c r="B24" s="342" t="s">
        <v>0</v>
      </c>
      <c r="C24" s="343" t="s">
        <v>743</v>
      </c>
      <c r="D24" s="344">
        <f>E24</f>
        <v>75000</v>
      </c>
      <c r="E24" s="332">
        <f>SUM(F24,G24,H24,I24,L11)</f>
        <v>75000</v>
      </c>
      <c r="F24" s="344"/>
      <c r="G24" s="345">
        <f>5000+22000</f>
        <v>27000</v>
      </c>
      <c r="H24" s="344"/>
      <c r="I24" s="344">
        <v>48000</v>
      </c>
      <c r="J24" s="344"/>
      <c r="K24" s="341" t="s">
        <v>1</v>
      </c>
      <c r="L24" s="1003"/>
      <c r="M24" s="324"/>
    </row>
    <row r="25" spans="1:13" s="325" customFormat="1" ht="21.75" customHeight="1">
      <c r="A25" s="329">
        <v>12</v>
      </c>
      <c r="B25" s="342" t="s">
        <v>2</v>
      </c>
      <c r="C25" s="337" t="s">
        <v>756</v>
      </c>
      <c r="D25" s="344">
        <v>358000</v>
      </c>
      <c r="E25" s="332">
        <f>SUM(F25,G25,H25,I25,L14)</f>
        <v>150000</v>
      </c>
      <c r="F25" s="338"/>
      <c r="G25" s="344"/>
      <c r="H25" s="344">
        <v>150000</v>
      </c>
      <c r="I25" s="344"/>
      <c r="J25" s="344"/>
      <c r="K25" s="344"/>
      <c r="L25" s="1003"/>
      <c r="M25" s="324"/>
    </row>
    <row r="26" spans="1:13" s="325" customFormat="1" ht="21.75" customHeight="1">
      <c r="A26" s="329">
        <v>13</v>
      </c>
      <c r="B26" s="342" t="s">
        <v>3</v>
      </c>
      <c r="C26" s="337" t="s">
        <v>4</v>
      </c>
      <c r="D26" s="344">
        <v>1100000</v>
      </c>
      <c r="E26" s="332">
        <f>SUM(F26,G26,H26,I26,L15)</f>
        <v>150000</v>
      </c>
      <c r="F26" s="338"/>
      <c r="G26" s="344"/>
      <c r="H26" s="344">
        <v>150000</v>
      </c>
      <c r="I26" s="344"/>
      <c r="J26" s="344"/>
      <c r="K26" s="344"/>
      <c r="L26" s="1003"/>
      <c r="M26" s="324"/>
    </row>
    <row r="27" spans="1:13" s="325" customFormat="1" ht="21.75" customHeight="1">
      <c r="A27" s="329">
        <v>14</v>
      </c>
      <c r="B27" s="342" t="s">
        <v>266</v>
      </c>
      <c r="C27" s="337">
        <v>2010</v>
      </c>
      <c r="D27" s="344">
        <v>278600</v>
      </c>
      <c r="E27" s="332">
        <f>SUM(F27,G27,H27,I27,L16)</f>
        <v>278600</v>
      </c>
      <c r="F27" s="338"/>
      <c r="G27" s="344">
        <v>58600</v>
      </c>
      <c r="H27" s="344"/>
      <c r="I27" s="344">
        <v>220000</v>
      </c>
      <c r="J27" s="344"/>
      <c r="K27" s="341" t="s">
        <v>267</v>
      </c>
      <c r="L27" s="1003"/>
      <c r="M27" s="324"/>
    </row>
    <row r="28" spans="1:13" s="325" customFormat="1" ht="21.75" customHeight="1">
      <c r="A28" s="329">
        <v>15</v>
      </c>
      <c r="B28" s="342" t="s">
        <v>5</v>
      </c>
      <c r="C28" s="337" t="s">
        <v>6</v>
      </c>
      <c r="D28" s="344">
        <f>E28+20000</f>
        <v>35000</v>
      </c>
      <c r="E28" s="332">
        <f>SUM(F28,G28,H28,I28,L15)</f>
        <v>15000</v>
      </c>
      <c r="F28" s="338"/>
      <c r="G28" s="344">
        <v>15000</v>
      </c>
      <c r="H28" s="344"/>
      <c r="I28" s="344"/>
      <c r="J28" s="344"/>
      <c r="K28" s="344"/>
      <c r="L28" s="1003"/>
      <c r="M28" s="324"/>
    </row>
    <row r="29" spans="1:13" s="325" customFormat="1" ht="21.75" customHeight="1" thickBot="1">
      <c r="A29" s="329">
        <v>16</v>
      </c>
      <c r="B29" s="342" t="s">
        <v>7</v>
      </c>
      <c r="C29" s="343">
        <v>2010</v>
      </c>
      <c r="D29" s="344">
        <f>E29</f>
        <v>4668</v>
      </c>
      <c r="E29" s="332">
        <f>G29</f>
        <v>4668</v>
      </c>
      <c r="F29" s="344"/>
      <c r="G29" s="345">
        <v>4668</v>
      </c>
      <c r="H29" s="344"/>
      <c r="I29" s="344"/>
      <c r="J29" s="344"/>
      <c r="K29" s="341"/>
      <c r="L29" s="1003"/>
      <c r="M29" s="324"/>
    </row>
    <row r="30" spans="1:13" s="325" customFormat="1" ht="21" customHeight="1" thickBot="1">
      <c r="A30" s="1022" t="s">
        <v>8</v>
      </c>
      <c r="B30" s="1023"/>
      <c r="C30" s="1024"/>
      <c r="D30" s="321">
        <f aca="true" t="shared" si="6" ref="D30:J30">D31</f>
        <v>11000</v>
      </c>
      <c r="E30" s="321">
        <f t="shared" si="6"/>
        <v>11000</v>
      </c>
      <c r="F30" s="321">
        <f t="shared" si="6"/>
        <v>0</v>
      </c>
      <c r="G30" s="322">
        <f t="shared" si="6"/>
        <v>11000</v>
      </c>
      <c r="H30" s="321">
        <f t="shared" si="6"/>
        <v>0</v>
      </c>
      <c r="I30" s="321">
        <f t="shared" si="6"/>
        <v>0</v>
      </c>
      <c r="J30" s="321">
        <f t="shared" si="6"/>
        <v>0</v>
      </c>
      <c r="K30" s="322"/>
      <c r="L30" s="1003"/>
      <c r="M30" s="324"/>
    </row>
    <row r="31" spans="1:13" s="325" customFormat="1" ht="19.5" customHeight="1" thickBot="1">
      <c r="A31" s="1017" t="s">
        <v>9</v>
      </c>
      <c r="B31" s="1018"/>
      <c r="C31" s="1019"/>
      <c r="D31" s="326">
        <f aca="true" t="shared" si="7" ref="D31:J31">SUM(D32:D32)</f>
        <v>11000</v>
      </c>
      <c r="E31" s="326">
        <f t="shared" si="7"/>
        <v>11000</v>
      </c>
      <c r="F31" s="326">
        <f t="shared" si="7"/>
        <v>0</v>
      </c>
      <c r="G31" s="326">
        <f t="shared" si="7"/>
        <v>11000</v>
      </c>
      <c r="H31" s="326">
        <f t="shared" si="7"/>
        <v>0</v>
      </c>
      <c r="I31" s="326">
        <f t="shared" si="7"/>
        <v>0</v>
      </c>
      <c r="J31" s="326">
        <f t="shared" si="7"/>
        <v>0</v>
      </c>
      <c r="K31" s="327"/>
      <c r="L31" s="1003"/>
      <c r="M31" s="324"/>
    </row>
    <row r="32" spans="1:13" s="325" customFormat="1" ht="21" customHeight="1" thickBot="1" thickTop="1">
      <c r="A32" s="346">
        <v>17</v>
      </c>
      <c r="B32" s="347" t="s">
        <v>672</v>
      </c>
      <c r="C32" s="348">
        <v>2010</v>
      </c>
      <c r="D32" s="349">
        <f>E32</f>
        <v>11000</v>
      </c>
      <c r="E32" s="349">
        <f>SUM(F32,G32,H32,I32,L31)</f>
        <v>11000</v>
      </c>
      <c r="F32" s="349"/>
      <c r="G32" s="350">
        <f>21000-10000</f>
        <v>11000</v>
      </c>
      <c r="H32" s="349"/>
      <c r="I32" s="349"/>
      <c r="J32" s="350"/>
      <c r="K32" s="350"/>
      <c r="L32" s="1003"/>
      <c r="M32" s="324"/>
    </row>
    <row r="33" spans="1:13" s="325" customFormat="1" ht="21" customHeight="1" thickBot="1">
      <c r="A33" s="1022" t="s">
        <v>74</v>
      </c>
      <c r="B33" s="1023"/>
      <c r="C33" s="1024"/>
      <c r="D33" s="321">
        <f aca="true" t="shared" si="8" ref="D33:J33">D34</f>
        <v>4500</v>
      </c>
      <c r="E33" s="321">
        <f t="shared" si="8"/>
        <v>4500</v>
      </c>
      <c r="F33" s="321">
        <f t="shared" si="8"/>
        <v>0</v>
      </c>
      <c r="G33" s="322">
        <f t="shared" si="8"/>
        <v>4500</v>
      </c>
      <c r="H33" s="321">
        <f t="shared" si="8"/>
        <v>0</v>
      </c>
      <c r="I33" s="321">
        <f t="shared" si="8"/>
        <v>0</v>
      </c>
      <c r="J33" s="321">
        <f t="shared" si="8"/>
        <v>0</v>
      </c>
      <c r="K33" s="322"/>
      <c r="L33" s="1003"/>
      <c r="M33" s="324"/>
    </row>
    <row r="34" spans="1:13" s="325" customFormat="1" ht="19.5" customHeight="1" thickBot="1">
      <c r="A34" s="1017" t="s">
        <v>75</v>
      </c>
      <c r="B34" s="1018"/>
      <c r="C34" s="1019"/>
      <c r="D34" s="326">
        <f aca="true" t="shared" si="9" ref="D34:J34">SUM(D42:D42)</f>
        <v>4500</v>
      </c>
      <c r="E34" s="326">
        <f t="shared" si="9"/>
        <v>4500</v>
      </c>
      <c r="F34" s="326">
        <f t="shared" si="9"/>
        <v>0</v>
      </c>
      <c r="G34" s="326">
        <f t="shared" si="9"/>
        <v>4500</v>
      </c>
      <c r="H34" s="326">
        <f t="shared" si="9"/>
        <v>0</v>
      </c>
      <c r="I34" s="326">
        <f t="shared" si="9"/>
        <v>0</v>
      </c>
      <c r="J34" s="326">
        <f t="shared" si="9"/>
        <v>0</v>
      </c>
      <c r="K34" s="327"/>
      <c r="L34" s="1048"/>
      <c r="M34" s="324"/>
    </row>
    <row r="35" spans="2:13" s="352" customFormat="1" ht="5.25" customHeight="1" thickBot="1" thickTop="1">
      <c r="B35" s="353"/>
      <c r="D35" s="353"/>
      <c r="L35" s="354"/>
      <c r="M35" s="355"/>
    </row>
    <row r="36" spans="1:13" s="310" customFormat="1" ht="14.25" customHeight="1">
      <c r="A36" s="1025" t="s">
        <v>719</v>
      </c>
      <c r="B36" s="1008" t="s">
        <v>724</v>
      </c>
      <c r="C36" s="1008" t="s">
        <v>725</v>
      </c>
      <c r="D36" s="1011" t="s">
        <v>726</v>
      </c>
      <c r="E36" s="1008" t="s">
        <v>727</v>
      </c>
      <c r="F36" s="1014" t="s">
        <v>728</v>
      </c>
      <c r="G36" s="1015"/>
      <c r="H36" s="1015"/>
      <c r="I36" s="1016"/>
      <c r="J36" s="309"/>
      <c r="K36" s="309"/>
      <c r="L36" s="1034" t="s">
        <v>729</v>
      </c>
      <c r="M36" s="308"/>
    </row>
    <row r="37" spans="1:13" s="310" customFormat="1" ht="14.25" customHeight="1">
      <c r="A37" s="1026"/>
      <c r="B37" s="1009"/>
      <c r="C37" s="1009"/>
      <c r="D37" s="1012"/>
      <c r="E37" s="1009"/>
      <c r="F37" s="1037" t="s">
        <v>730</v>
      </c>
      <c r="G37" s="1037" t="s">
        <v>731</v>
      </c>
      <c r="H37" s="1037"/>
      <c r="I37" s="1037"/>
      <c r="J37" s="311"/>
      <c r="K37" s="311"/>
      <c r="L37" s="1035"/>
      <c r="M37" s="308"/>
    </row>
    <row r="38" spans="1:13" s="310" customFormat="1" ht="14.25" customHeight="1">
      <c r="A38" s="1026"/>
      <c r="B38" s="1009"/>
      <c r="C38" s="1009"/>
      <c r="D38" s="1012"/>
      <c r="E38" s="1009"/>
      <c r="F38" s="1038"/>
      <c r="G38" s="1030" t="s">
        <v>732</v>
      </c>
      <c r="H38" s="1030" t="s">
        <v>733</v>
      </c>
      <c r="I38" s="1030" t="s">
        <v>734</v>
      </c>
      <c r="J38" s="312" t="s">
        <v>735</v>
      </c>
      <c r="K38" s="1030" t="s">
        <v>736</v>
      </c>
      <c r="L38" s="1035"/>
      <c r="M38" s="308"/>
    </row>
    <row r="39" spans="1:13" s="310" customFormat="1" ht="14.25" customHeight="1">
      <c r="A39" s="1026"/>
      <c r="B39" s="1009"/>
      <c r="C39" s="1009"/>
      <c r="D39" s="1012"/>
      <c r="E39" s="1009"/>
      <c r="F39" s="1038"/>
      <c r="G39" s="1031"/>
      <c r="H39" s="1031"/>
      <c r="I39" s="1031"/>
      <c r="J39" s="313"/>
      <c r="K39" s="1031"/>
      <c r="L39" s="1035"/>
      <c r="M39" s="308"/>
    </row>
    <row r="40" spans="1:13" s="310" customFormat="1" ht="15" customHeight="1" thickBot="1">
      <c r="A40" s="1027"/>
      <c r="B40" s="1010"/>
      <c r="C40" s="1010"/>
      <c r="D40" s="1013"/>
      <c r="E40" s="1010"/>
      <c r="F40" s="1046"/>
      <c r="G40" s="1039"/>
      <c r="H40" s="1039"/>
      <c r="I40" s="1039"/>
      <c r="J40" s="356"/>
      <c r="K40" s="1039"/>
      <c r="L40" s="1045"/>
      <c r="M40" s="308"/>
    </row>
    <row r="41" spans="1:13" s="320" customFormat="1" ht="10.5" customHeight="1" thickBot="1">
      <c r="A41" s="357">
        <v>1</v>
      </c>
      <c r="B41" s="358">
        <v>2</v>
      </c>
      <c r="C41" s="358">
        <v>3</v>
      </c>
      <c r="D41" s="359">
        <v>4</v>
      </c>
      <c r="E41" s="358">
        <v>5</v>
      </c>
      <c r="F41" s="358">
        <v>6</v>
      </c>
      <c r="G41" s="360">
        <v>7</v>
      </c>
      <c r="H41" s="360">
        <v>8</v>
      </c>
      <c r="I41" s="360">
        <v>9</v>
      </c>
      <c r="J41" s="360">
        <v>10</v>
      </c>
      <c r="K41" s="360">
        <v>10</v>
      </c>
      <c r="L41" s="340">
        <v>11</v>
      </c>
      <c r="M41" s="319"/>
    </row>
    <row r="42" spans="1:13" s="325" customFormat="1" ht="21" customHeight="1" thickBot="1">
      <c r="A42" s="346">
        <v>18</v>
      </c>
      <c r="B42" s="496" t="s">
        <v>76</v>
      </c>
      <c r="C42" s="348">
        <v>2010</v>
      </c>
      <c r="D42" s="349">
        <f>E42</f>
        <v>4500</v>
      </c>
      <c r="E42" s="349">
        <f>SUM(F42,G42,H42,I42,L34)</f>
        <v>4500</v>
      </c>
      <c r="F42" s="349"/>
      <c r="G42" s="350">
        <v>4500</v>
      </c>
      <c r="H42" s="349"/>
      <c r="I42" s="349"/>
      <c r="J42" s="350"/>
      <c r="K42" s="350"/>
      <c r="L42" s="351" t="s">
        <v>741</v>
      </c>
      <c r="M42" s="324"/>
    </row>
    <row r="43" spans="1:13" s="325" customFormat="1" ht="25.5" customHeight="1" thickBot="1">
      <c r="A43" s="1022" t="s">
        <v>10</v>
      </c>
      <c r="B43" s="1023"/>
      <c r="C43" s="1024"/>
      <c r="D43" s="321">
        <f aca="true" t="shared" si="10" ref="D43:J43">D44</f>
        <v>12346</v>
      </c>
      <c r="E43" s="321">
        <f t="shared" si="10"/>
        <v>12346</v>
      </c>
      <c r="F43" s="321">
        <f t="shared" si="10"/>
        <v>0</v>
      </c>
      <c r="G43" s="322">
        <f t="shared" si="10"/>
        <v>12346</v>
      </c>
      <c r="H43" s="321">
        <f t="shared" si="10"/>
        <v>0</v>
      </c>
      <c r="I43" s="321">
        <f t="shared" si="10"/>
        <v>0</v>
      </c>
      <c r="J43" s="321">
        <f t="shared" si="10"/>
        <v>0</v>
      </c>
      <c r="K43" s="322"/>
      <c r="L43" s="323"/>
      <c r="M43" s="324"/>
    </row>
    <row r="44" spans="1:13" s="325" customFormat="1" ht="19.5" customHeight="1" thickBot="1">
      <c r="A44" s="1017" t="s">
        <v>11</v>
      </c>
      <c r="B44" s="1018"/>
      <c r="C44" s="1019"/>
      <c r="D44" s="326">
        <f>SUM(D45:D46)</f>
        <v>12346</v>
      </c>
      <c r="E44" s="326">
        <f>SUM(E45:E46)</f>
        <v>12346</v>
      </c>
      <c r="F44" s="326">
        <f>SUM(F45:F46)</f>
        <v>0</v>
      </c>
      <c r="G44" s="326">
        <f>SUM(G45:G46)</f>
        <v>12346</v>
      </c>
      <c r="H44" s="326">
        <f>SUM(H46:H46)</f>
        <v>0</v>
      </c>
      <c r="I44" s="326">
        <f>SUM(I46:I46)</f>
        <v>0</v>
      </c>
      <c r="J44" s="326">
        <f>SUM(J46:J46)</f>
        <v>0</v>
      </c>
      <c r="K44" s="327"/>
      <c r="L44" s="328"/>
      <c r="M44" s="324"/>
    </row>
    <row r="45" spans="1:13" s="325" customFormat="1" ht="27.75" customHeight="1" thickTop="1">
      <c r="A45" s="367">
        <v>19</v>
      </c>
      <c r="B45" s="368" t="s">
        <v>79</v>
      </c>
      <c r="C45" s="879">
        <v>2010</v>
      </c>
      <c r="D45" s="370">
        <f>E45</f>
        <v>4000</v>
      </c>
      <c r="E45" s="370">
        <f>SUM(F45,G45,H45,I45,L43)</f>
        <v>4000</v>
      </c>
      <c r="F45" s="370"/>
      <c r="G45" s="880">
        <v>4000</v>
      </c>
      <c r="H45" s="370"/>
      <c r="I45" s="370"/>
      <c r="J45" s="880"/>
      <c r="K45" s="880"/>
      <c r="L45" s="881" t="s">
        <v>741</v>
      </c>
      <c r="M45" s="324"/>
    </row>
    <row r="46" spans="1:13" s="325" customFormat="1" ht="27.75" customHeight="1" thickBot="1">
      <c r="A46" s="377">
        <v>20</v>
      </c>
      <c r="B46" s="378" t="s">
        <v>359</v>
      </c>
      <c r="C46" s="878">
        <v>2010</v>
      </c>
      <c r="D46" s="380">
        <f>E46</f>
        <v>8346</v>
      </c>
      <c r="E46" s="380">
        <f>SUM(F46,G46,H46,I46,L44)</f>
        <v>8346</v>
      </c>
      <c r="F46" s="380"/>
      <c r="G46" s="381">
        <v>8346</v>
      </c>
      <c r="H46" s="380"/>
      <c r="I46" s="380"/>
      <c r="J46" s="381"/>
      <c r="K46" s="381"/>
      <c r="L46" s="399" t="s">
        <v>741</v>
      </c>
      <c r="M46" s="324"/>
    </row>
    <row r="47" spans="1:13" s="364" customFormat="1" ht="21.75" customHeight="1" thickBot="1">
      <c r="A47" s="1020" t="s">
        <v>12</v>
      </c>
      <c r="B47" s="1021"/>
      <c r="C47" s="1021"/>
      <c r="D47" s="361">
        <f aca="true" t="shared" si="11" ref="D47:I47">D51+D48</f>
        <v>53188</v>
      </c>
      <c r="E47" s="361">
        <f t="shared" si="11"/>
        <v>53188</v>
      </c>
      <c r="F47" s="361">
        <f t="shared" si="11"/>
        <v>0</v>
      </c>
      <c r="G47" s="361">
        <f t="shared" si="11"/>
        <v>31044</v>
      </c>
      <c r="H47" s="361">
        <f t="shared" si="11"/>
        <v>0</v>
      </c>
      <c r="I47" s="361">
        <f t="shared" si="11"/>
        <v>22144</v>
      </c>
      <c r="J47" s="361">
        <f>J51</f>
        <v>0</v>
      </c>
      <c r="K47" s="361">
        <f>K51</f>
        <v>0</v>
      </c>
      <c r="L47" s="362"/>
      <c r="M47" s="363"/>
    </row>
    <row r="48" spans="1:13" s="364" customFormat="1" ht="18.75" customHeight="1" thickBot="1">
      <c r="A48" s="1000" t="s">
        <v>71</v>
      </c>
      <c r="B48" s="1001"/>
      <c r="C48" s="1001"/>
      <c r="D48" s="365">
        <f aca="true" t="shared" si="12" ref="D48:I48">D49+D50</f>
        <v>44288</v>
      </c>
      <c r="E48" s="365">
        <f t="shared" si="12"/>
        <v>44288</v>
      </c>
      <c r="F48" s="365">
        <f t="shared" si="12"/>
        <v>0</v>
      </c>
      <c r="G48" s="365">
        <f t="shared" si="12"/>
        <v>22144</v>
      </c>
      <c r="H48" s="365">
        <f t="shared" si="12"/>
        <v>0</v>
      </c>
      <c r="I48" s="365">
        <f t="shared" si="12"/>
        <v>22144</v>
      </c>
      <c r="J48" s="365" t="e">
        <f>#REF!+J49+J50</f>
        <v>#REF!</v>
      </c>
      <c r="K48" s="365"/>
      <c r="L48" s="366"/>
      <c r="M48" s="363"/>
    </row>
    <row r="49" spans="1:13" s="325" customFormat="1" ht="29.25" customHeight="1" thickTop="1">
      <c r="A49" s="329">
        <v>20</v>
      </c>
      <c r="B49" s="372" t="s">
        <v>15</v>
      </c>
      <c r="C49" s="373">
        <v>2010</v>
      </c>
      <c r="D49" s="344">
        <f>E49</f>
        <v>15488</v>
      </c>
      <c r="E49" s="344">
        <f>SUM(F49,G49,H49,I49,L49)</f>
        <v>15488</v>
      </c>
      <c r="F49" s="344"/>
      <c r="G49" s="344">
        <v>7744</v>
      </c>
      <c r="H49" s="344"/>
      <c r="I49" s="344">
        <v>7744</v>
      </c>
      <c r="J49" s="344"/>
      <c r="K49" s="460" t="s">
        <v>60</v>
      </c>
      <c r="L49" s="400" t="s">
        <v>645</v>
      </c>
      <c r="M49" s="324"/>
    </row>
    <row r="50" spans="1:13" s="325" customFormat="1" ht="29.25" customHeight="1" thickBot="1">
      <c r="A50" s="334">
        <v>21</v>
      </c>
      <c r="B50" s="372" t="s">
        <v>16</v>
      </c>
      <c r="C50" s="375">
        <v>2010</v>
      </c>
      <c r="D50" s="332">
        <f>E50</f>
        <v>28800</v>
      </c>
      <c r="E50" s="344">
        <f>SUM(F50,G50,H50,I50,L50)</f>
        <v>28800</v>
      </c>
      <c r="F50" s="332"/>
      <c r="G50" s="332">
        <f>14400</f>
        <v>14400</v>
      </c>
      <c r="H50" s="332"/>
      <c r="I50" s="332">
        <v>14400</v>
      </c>
      <c r="J50" s="332"/>
      <c r="K50" s="460" t="s">
        <v>60</v>
      </c>
      <c r="L50" s="400" t="s">
        <v>77</v>
      </c>
      <c r="M50" s="324"/>
    </row>
    <row r="51" spans="1:13" s="364" customFormat="1" ht="18.75" customHeight="1" thickBot="1">
      <c r="A51" s="1000" t="s">
        <v>13</v>
      </c>
      <c r="B51" s="1001"/>
      <c r="C51" s="1001"/>
      <c r="D51" s="365">
        <f>D52</f>
        <v>8900</v>
      </c>
      <c r="E51" s="365">
        <f aca="true" t="shared" si="13" ref="E51:J51">E52</f>
        <v>8900</v>
      </c>
      <c r="F51" s="365">
        <f t="shared" si="13"/>
        <v>0</v>
      </c>
      <c r="G51" s="365">
        <f t="shared" si="13"/>
        <v>8900</v>
      </c>
      <c r="H51" s="365">
        <f t="shared" si="13"/>
        <v>0</v>
      </c>
      <c r="I51" s="365">
        <f t="shared" si="13"/>
        <v>0</v>
      </c>
      <c r="J51" s="365">
        <f t="shared" si="13"/>
        <v>0</v>
      </c>
      <c r="K51" s="365"/>
      <c r="L51" s="366"/>
      <c r="M51" s="363"/>
    </row>
    <row r="52" spans="1:13" s="325" customFormat="1" ht="27.75" customHeight="1" thickBot="1" thickTop="1">
      <c r="A52" s="367">
        <v>22</v>
      </c>
      <c r="B52" s="368" t="s">
        <v>14</v>
      </c>
      <c r="C52" s="369">
        <v>2010</v>
      </c>
      <c r="D52" s="370">
        <f>E52</f>
        <v>8900</v>
      </c>
      <c r="E52" s="370">
        <f>SUM(F52,G52,H52,I52,L52)</f>
        <v>8900</v>
      </c>
      <c r="F52" s="370"/>
      <c r="G52" s="370">
        <v>8900</v>
      </c>
      <c r="H52" s="370"/>
      <c r="I52" s="370"/>
      <c r="J52" s="370"/>
      <c r="K52" s="371"/>
      <c r="L52" s="415" t="s">
        <v>741</v>
      </c>
      <c r="M52" s="324"/>
    </row>
    <row r="53" spans="1:13" s="325" customFormat="1" ht="15.75" customHeight="1" thickBot="1">
      <c r="A53" s="1022" t="s">
        <v>17</v>
      </c>
      <c r="B53" s="1023"/>
      <c r="C53" s="1024"/>
      <c r="D53" s="321">
        <f aca="true" t="shared" si="14" ref="D53:J53">D54</f>
        <v>2053700</v>
      </c>
      <c r="E53" s="321">
        <f t="shared" si="14"/>
        <v>869000</v>
      </c>
      <c r="F53" s="321">
        <f t="shared" si="14"/>
        <v>0</v>
      </c>
      <c r="G53" s="322">
        <f t="shared" si="14"/>
        <v>0</v>
      </c>
      <c r="H53" s="321">
        <f t="shared" si="14"/>
        <v>869000</v>
      </c>
      <c r="I53" s="321">
        <f t="shared" si="14"/>
        <v>0</v>
      </c>
      <c r="J53" s="321">
        <f t="shared" si="14"/>
        <v>0</v>
      </c>
      <c r="K53" s="322"/>
      <c r="L53" s="323"/>
      <c r="M53" s="324"/>
    </row>
    <row r="54" spans="1:13" s="325" customFormat="1" ht="18.75" customHeight="1" thickBot="1">
      <c r="A54" s="1006" t="s">
        <v>18</v>
      </c>
      <c r="B54" s="1007"/>
      <c r="C54" s="1007"/>
      <c r="D54" s="326">
        <f aca="true" t="shared" si="15" ref="D54:J54">SUM(D55:D55)</f>
        <v>2053700</v>
      </c>
      <c r="E54" s="326">
        <f t="shared" si="15"/>
        <v>869000</v>
      </c>
      <c r="F54" s="326">
        <f t="shared" si="15"/>
        <v>0</v>
      </c>
      <c r="G54" s="326">
        <f t="shared" si="15"/>
        <v>0</v>
      </c>
      <c r="H54" s="326">
        <f t="shared" si="15"/>
        <v>869000</v>
      </c>
      <c r="I54" s="326">
        <f t="shared" si="15"/>
        <v>0</v>
      </c>
      <c r="J54" s="326">
        <f t="shared" si="15"/>
        <v>0</v>
      </c>
      <c r="K54" s="327"/>
      <c r="L54" s="328"/>
      <c r="M54" s="324"/>
    </row>
    <row r="55" spans="1:13" s="325" customFormat="1" ht="30.75" customHeight="1" thickBot="1" thickTop="1">
      <c r="A55" s="377">
        <v>23</v>
      </c>
      <c r="B55" s="378" t="s">
        <v>19</v>
      </c>
      <c r="C55" s="379" t="s">
        <v>740</v>
      </c>
      <c r="D55" s="380">
        <f>2174700-121000</f>
        <v>2053700</v>
      </c>
      <c r="E55" s="380">
        <f>SUM(F55,G55,H55,I55,L55)</f>
        <v>869000</v>
      </c>
      <c r="F55" s="380"/>
      <c r="G55" s="381"/>
      <c r="H55" s="380">
        <f>990000-121000</f>
        <v>869000</v>
      </c>
      <c r="I55" s="380"/>
      <c r="J55" s="381"/>
      <c r="K55" s="382"/>
      <c r="L55" s="351" t="s">
        <v>741</v>
      </c>
      <c r="M55" s="324"/>
    </row>
    <row r="56" spans="1:13" s="325" customFormat="1" ht="18" customHeight="1" thickBot="1">
      <c r="A56" s="1022" t="s">
        <v>20</v>
      </c>
      <c r="B56" s="1023"/>
      <c r="C56" s="1024"/>
      <c r="D56" s="321">
        <f aca="true" t="shared" si="16" ref="D56:J56">D57</f>
        <v>122716</v>
      </c>
      <c r="E56" s="321">
        <f t="shared" si="16"/>
        <v>7580</v>
      </c>
      <c r="F56" s="321">
        <f t="shared" si="16"/>
        <v>0</v>
      </c>
      <c r="G56" s="321">
        <f t="shared" si="16"/>
        <v>7580</v>
      </c>
      <c r="H56" s="321">
        <f t="shared" si="16"/>
        <v>0</v>
      </c>
      <c r="I56" s="321">
        <f t="shared" si="16"/>
        <v>0</v>
      </c>
      <c r="J56" s="321">
        <f t="shared" si="16"/>
        <v>0</v>
      </c>
      <c r="K56" s="321"/>
      <c r="L56" s="383"/>
      <c r="M56" s="324"/>
    </row>
    <row r="57" spans="1:13" s="325" customFormat="1" ht="22.5" customHeight="1" thickBot="1">
      <c r="A57" s="1006" t="s">
        <v>45</v>
      </c>
      <c r="B57" s="1007"/>
      <c r="C57" s="1007"/>
      <c r="D57" s="326">
        <f aca="true" t="shared" si="17" ref="D57:I57">D58</f>
        <v>122716</v>
      </c>
      <c r="E57" s="326">
        <f t="shared" si="17"/>
        <v>7580</v>
      </c>
      <c r="F57" s="326">
        <f t="shared" si="17"/>
        <v>0</v>
      </c>
      <c r="G57" s="326">
        <f t="shared" si="17"/>
        <v>7580</v>
      </c>
      <c r="H57" s="326">
        <f t="shared" si="17"/>
        <v>0</v>
      </c>
      <c r="I57" s="326">
        <f t="shared" si="17"/>
        <v>0</v>
      </c>
      <c r="J57" s="326"/>
      <c r="K57" s="384"/>
      <c r="L57" s="1049" t="s">
        <v>747</v>
      </c>
      <c r="M57" s="324"/>
    </row>
    <row r="58" spans="1:13" s="325" customFormat="1" ht="21.75" customHeight="1" thickBot="1" thickTop="1">
      <c r="A58" s="385">
        <v>24</v>
      </c>
      <c r="B58" s="372" t="s">
        <v>46</v>
      </c>
      <c r="C58" s="386" t="s">
        <v>740</v>
      </c>
      <c r="D58" s="344">
        <f>115136+E58</f>
        <v>122716</v>
      </c>
      <c r="E58" s="380">
        <f>SUM(F58,G58,H58,I58)</f>
        <v>7580</v>
      </c>
      <c r="F58" s="344"/>
      <c r="G58" s="345">
        <v>7580</v>
      </c>
      <c r="H58" s="344"/>
      <c r="I58" s="344"/>
      <c r="J58" s="380">
        <v>26400</v>
      </c>
      <c r="K58" s="387" t="s">
        <v>52</v>
      </c>
      <c r="L58" s="1050"/>
      <c r="M58" s="324"/>
    </row>
    <row r="59" spans="1:13" s="364" customFormat="1" ht="18" customHeight="1" thickBot="1">
      <c r="A59" s="1020" t="s">
        <v>21</v>
      </c>
      <c r="B59" s="1021"/>
      <c r="C59" s="1021"/>
      <c r="D59" s="361">
        <f aca="true" t="shared" si="18" ref="D59:I59">D60+D77+D68</f>
        <v>1095381</v>
      </c>
      <c r="E59" s="361">
        <f t="shared" si="18"/>
        <v>211686</v>
      </c>
      <c r="F59" s="361">
        <f t="shared" si="18"/>
        <v>0</v>
      </c>
      <c r="G59" s="361">
        <f t="shared" si="18"/>
        <v>128486</v>
      </c>
      <c r="H59" s="361">
        <f t="shared" si="18"/>
        <v>83200</v>
      </c>
      <c r="I59" s="361">
        <f t="shared" si="18"/>
        <v>0</v>
      </c>
      <c r="J59" s="361">
        <f>J60</f>
        <v>0</v>
      </c>
      <c r="K59" s="361">
        <f>K60</f>
        <v>0</v>
      </c>
      <c r="L59" s="362"/>
      <c r="M59" s="363"/>
    </row>
    <row r="60" spans="1:13" s="364" customFormat="1" ht="18.75" customHeight="1" thickBot="1">
      <c r="A60" s="1000" t="s">
        <v>22</v>
      </c>
      <c r="B60" s="1001"/>
      <c r="C60" s="1001"/>
      <c r="D60" s="365">
        <f aca="true" t="shared" si="19" ref="D60:I60">SUM(D61:D67)</f>
        <v>766740</v>
      </c>
      <c r="E60" s="365">
        <f t="shared" si="19"/>
        <v>143990</v>
      </c>
      <c r="F60" s="365">
        <f t="shared" si="19"/>
        <v>0</v>
      </c>
      <c r="G60" s="365">
        <f t="shared" si="19"/>
        <v>60790</v>
      </c>
      <c r="H60" s="365">
        <f t="shared" si="19"/>
        <v>83200</v>
      </c>
      <c r="I60" s="365">
        <f t="shared" si="19"/>
        <v>0</v>
      </c>
      <c r="J60" s="365">
        <f>SUM(J61:J63)</f>
        <v>0</v>
      </c>
      <c r="K60" s="365">
        <f>SUM(K61:K63)</f>
        <v>0</v>
      </c>
      <c r="L60" s="366"/>
      <c r="M60" s="363"/>
    </row>
    <row r="61" spans="1:13" s="325" customFormat="1" ht="21.75" customHeight="1" thickTop="1">
      <c r="A61" s="329">
        <v>25</v>
      </c>
      <c r="B61" s="372" t="s">
        <v>23</v>
      </c>
      <c r="C61" s="373" t="s">
        <v>6</v>
      </c>
      <c r="D61" s="344">
        <v>100000</v>
      </c>
      <c r="E61" s="344">
        <f aca="true" t="shared" si="20" ref="E61:E69">SUM(F61,G61,H61,I61,L61)</f>
        <v>73600</v>
      </c>
      <c r="F61" s="344"/>
      <c r="G61" s="344">
        <v>400</v>
      </c>
      <c r="H61" s="344">
        <f>60000+13200</f>
        <v>73200</v>
      </c>
      <c r="I61" s="344"/>
      <c r="J61" s="344"/>
      <c r="K61" s="374"/>
      <c r="L61" s="1002" t="s">
        <v>741</v>
      </c>
      <c r="M61" s="324"/>
    </row>
    <row r="62" spans="1:13" s="325" customFormat="1" ht="19.5" customHeight="1">
      <c r="A62" s="334">
        <v>26</v>
      </c>
      <c r="B62" s="330" t="s">
        <v>24</v>
      </c>
      <c r="C62" s="375" t="s">
        <v>25</v>
      </c>
      <c r="D62" s="332">
        <v>515500</v>
      </c>
      <c r="E62" s="344">
        <f t="shared" si="20"/>
        <v>30890</v>
      </c>
      <c r="F62" s="338"/>
      <c r="G62" s="332">
        <v>20890</v>
      </c>
      <c r="H62" s="332">
        <v>10000</v>
      </c>
      <c r="I62" s="332"/>
      <c r="J62" s="332"/>
      <c r="K62" s="376"/>
      <c r="L62" s="1003"/>
      <c r="M62" s="324"/>
    </row>
    <row r="63" spans="1:13" s="325" customFormat="1" ht="19.5" customHeight="1">
      <c r="A63" s="334">
        <v>27</v>
      </c>
      <c r="B63" s="330" t="s">
        <v>26</v>
      </c>
      <c r="C63" s="375">
        <v>2010</v>
      </c>
      <c r="D63" s="332">
        <f>E63</f>
        <v>28000</v>
      </c>
      <c r="E63" s="344">
        <f t="shared" si="20"/>
        <v>28000</v>
      </c>
      <c r="F63" s="332"/>
      <c r="G63" s="332">
        <v>28000</v>
      </c>
      <c r="H63" s="332"/>
      <c r="I63" s="332"/>
      <c r="J63" s="332"/>
      <c r="K63" s="376"/>
      <c r="L63" s="1003"/>
      <c r="M63" s="324"/>
    </row>
    <row r="64" spans="1:13" s="325" customFormat="1" ht="19.5" customHeight="1">
      <c r="A64" s="334">
        <v>28</v>
      </c>
      <c r="B64" s="330" t="s">
        <v>265</v>
      </c>
      <c r="C64" s="375" t="s">
        <v>6</v>
      </c>
      <c r="D64" s="332">
        <v>100000</v>
      </c>
      <c r="E64" s="344">
        <f t="shared" si="20"/>
        <v>1000</v>
      </c>
      <c r="F64" s="332"/>
      <c r="G64" s="332">
        <v>1000</v>
      </c>
      <c r="H64" s="332"/>
      <c r="I64" s="332"/>
      <c r="J64" s="332"/>
      <c r="K64" s="376"/>
      <c r="L64" s="1003"/>
      <c r="M64" s="324"/>
    </row>
    <row r="65" spans="1:13" s="325" customFormat="1" ht="21" customHeight="1">
      <c r="A65" s="334">
        <v>29</v>
      </c>
      <c r="B65" s="330" t="s">
        <v>27</v>
      </c>
      <c r="C65" s="375">
        <v>2010</v>
      </c>
      <c r="D65" s="332">
        <f>E65</f>
        <v>4000</v>
      </c>
      <c r="E65" s="344">
        <f t="shared" si="20"/>
        <v>4000</v>
      </c>
      <c r="F65" s="332"/>
      <c r="G65" s="332">
        <v>4000</v>
      </c>
      <c r="H65" s="332"/>
      <c r="I65" s="332"/>
      <c r="J65" s="332"/>
      <c r="K65" s="376"/>
      <c r="L65" s="1003"/>
      <c r="M65" s="324"/>
    </row>
    <row r="66" spans="1:13" s="325" customFormat="1" ht="26.25" customHeight="1">
      <c r="A66" s="334">
        <v>30</v>
      </c>
      <c r="B66" s="330" t="s">
        <v>215</v>
      </c>
      <c r="C66" s="375">
        <v>2010</v>
      </c>
      <c r="D66" s="332">
        <f>E66</f>
        <v>1500</v>
      </c>
      <c r="E66" s="344">
        <f t="shared" si="20"/>
        <v>1500</v>
      </c>
      <c r="F66" s="332"/>
      <c r="G66" s="332">
        <v>1500</v>
      </c>
      <c r="H66" s="332"/>
      <c r="I66" s="332"/>
      <c r="J66" s="332"/>
      <c r="K66" s="865"/>
      <c r="L66" s="1003"/>
      <c r="M66" s="324"/>
    </row>
    <row r="67" spans="1:13" s="325" customFormat="1" ht="19.5" customHeight="1" thickBot="1">
      <c r="A67" s="334">
        <v>31</v>
      </c>
      <c r="B67" s="330" t="s">
        <v>388</v>
      </c>
      <c r="C67" s="375">
        <v>2010</v>
      </c>
      <c r="D67" s="332">
        <v>17740</v>
      </c>
      <c r="E67" s="344">
        <f>SUM(F67,G67,H67,I67,L69)</f>
        <v>5000</v>
      </c>
      <c r="F67" s="693"/>
      <c r="G67" s="332">
        <v>5000</v>
      </c>
      <c r="H67" s="332"/>
      <c r="I67" s="693"/>
      <c r="J67" s="332"/>
      <c r="K67" s="870" t="s">
        <v>52</v>
      </c>
      <c r="L67" s="871" t="s">
        <v>389</v>
      </c>
      <c r="M67" s="324"/>
    </row>
    <row r="68" spans="1:13" s="364" customFormat="1" ht="18.75" customHeight="1" thickBot="1">
      <c r="A68" s="1000" t="s">
        <v>349</v>
      </c>
      <c r="B68" s="1001"/>
      <c r="C68" s="1001"/>
      <c r="D68" s="365">
        <f aca="true" t="shared" si="21" ref="D68:I68">D69</f>
        <v>274445</v>
      </c>
      <c r="E68" s="365">
        <f t="shared" si="21"/>
        <v>13500</v>
      </c>
      <c r="F68" s="365">
        <f t="shared" si="21"/>
        <v>0</v>
      </c>
      <c r="G68" s="365">
        <f t="shared" si="21"/>
        <v>13500</v>
      </c>
      <c r="H68" s="365">
        <f t="shared" si="21"/>
        <v>0</v>
      </c>
      <c r="I68" s="365">
        <f t="shared" si="21"/>
        <v>0</v>
      </c>
      <c r="J68" s="365">
        <f>SUM(J69:J77)</f>
        <v>10</v>
      </c>
      <c r="K68" s="868">
        <f>SUM(K69:K77)</f>
        <v>10</v>
      </c>
      <c r="L68" s="869"/>
      <c r="M68" s="363"/>
    </row>
    <row r="69" spans="1:13" s="325" customFormat="1" ht="26.25" customHeight="1" thickTop="1">
      <c r="A69" s="334">
        <v>32</v>
      </c>
      <c r="B69" s="330" t="s">
        <v>381</v>
      </c>
      <c r="C69" s="375" t="s">
        <v>226</v>
      </c>
      <c r="D69" s="332">
        <v>274445</v>
      </c>
      <c r="E69" s="344">
        <f t="shared" si="20"/>
        <v>13500</v>
      </c>
      <c r="F69" s="332"/>
      <c r="G69" s="332">
        <v>13500</v>
      </c>
      <c r="H69" s="332"/>
      <c r="I69" s="332"/>
      <c r="J69" s="332"/>
      <c r="K69" s="867" t="s">
        <v>52</v>
      </c>
      <c r="L69" s="866" t="s">
        <v>389</v>
      </c>
      <c r="M69" s="324"/>
    </row>
    <row r="70" spans="2:13" s="352" customFormat="1" ht="21.75" customHeight="1" thickBot="1">
      <c r="B70" s="353"/>
      <c r="D70" s="353"/>
      <c r="L70" s="607"/>
      <c r="M70" s="355"/>
    </row>
    <row r="71" spans="1:13" s="310" customFormat="1" ht="14.25" customHeight="1">
      <c r="A71" s="1025" t="s">
        <v>719</v>
      </c>
      <c r="B71" s="1008" t="s">
        <v>724</v>
      </c>
      <c r="C71" s="1008" t="s">
        <v>725</v>
      </c>
      <c r="D71" s="1011" t="s">
        <v>726</v>
      </c>
      <c r="E71" s="1008" t="s">
        <v>727</v>
      </c>
      <c r="F71" s="1014" t="s">
        <v>728</v>
      </c>
      <c r="G71" s="1015"/>
      <c r="H71" s="1015"/>
      <c r="I71" s="1016"/>
      <c r="J71" s="309"/>
      <c r="K71" s="309"/>
      <c r="L71" s="1034" t="s">
        <v>729</v>
      </c>
      <c r="M71" s="308"/>
    </row>
    <row r="72" spans="1:13" s="310" customFormat="1" ht="14.25" customHeight="1">
      <c r="A72" s="1026"/>
      <c r="B72" s="1009"/>
      <c r="C72" s="1009"/>
      <c r="D72" s="1012"/>
      <c r="E72" s="1009"/>
      <c r="F72" s="1037" t="s">
        <v>730</v>
      </c>
      <c r="G72" s="1037" t="s">
        <v>731</v>
      </c>
      <c r="H72" s="1037"/>
      <c r="I72" s="1037"/>
      <c r="J72" s="311"/>
      <c r="K72" s="311"/>
      <c r="L72" s="1035"/>
      <c r="M72" s="308"/>
    </row>
    <row r="73" spans="1:13" s="310" customFormat="1" ht="14.25" customHeight="1">
      <c r="A73" s="1026"/>
      <c r="B73" s="1009"/>
      <c r="C73" s="1009"/>
      <c r="D73" s="1012"/>
      <c r="E73" s="1009"/>
      <c r="F73" s="1038"/>
      <c r="G73" s="1030" t="s">
        <v>732</v>
      </c>
      <c r="H73" s="1030" t="s">
        <v>733</v>
      </c>
      <c r="I73" s="1030" t="s">
        <v>734</v>
      </c>
      <c r="J73" s="312" t="s">
        <v>735</v>
      </c>
      <c r="K73" s="1030" t="s">
        <v>736</v>
      </c>
      <c r="L73" s="1035"/>
      <c r="M73" s="308"/>
    </row>
    <row r="74" spans="1:13" s="310" customFormat="1" ht="14.25" customHeight="1">
      <c r="A74" s="1026"/>
      <c r="B74" s="1009"/>
      <c r="C74" s="1009"/>
      <c r="D74" s="1012"/>
      <c r="E74" s="1009"/>
      <c r="F74" s="1038"/>
      <c r="G74" s="1031"/>
      <c r="H74" s="1031"/>
      <c r="I74" s="1031"/>
      <c r="J74" s="313"/>
      <c r="K74" s="1031"/>
      <c r="L74" s="1035"/>
      <c r="M74" s="308"/>
    </row>
    <row r="75" spans="1:13" s="310" customFormat="1" ht="15" customHeight="1" thickBot="1">
      <c r="A75" s="1027"/>
      <c r="B75" s="1010"/>
      <c r="C75" s="1010"/>
      <c r="D75" s="1013"/>
      <c r="E75" s="1010"/>
      <c r="F75" s="1046"/>
      <c r="G75" s="1039"/>
      <c r="H75" s="1039"/>
      <c r="I75" s="1039"/>
      <c r="J75" s="356"/>
      <c r="K75" s="1039"/>
      <c r="L75" s="1045"/>
      <c r="M75" s="308"/>
    </row>
    <row r="76" spans="1:13" s="320" customFormat="1" ht="10.5" customHeight="1" thickBot="1">
      <c r="A76" s="357">
        <v>1</v>
      </c>
      <c r="B76" s="358">
        <v>2</v>
      </c>
      <c r="C76" s="358">
        <v>3</v>
      </c>
      <c r="D76" s="359">
        <v>4</v>
      </c>
      <c r="E76" s="358">
        <v>5</v>
      </c>
      <c r="F76" s="358">
        <v>6</v>
      </c>
      <c r="G76" s="360">
        <v>7</v>
      </c>
      <c r="H76" s="360">
        <v>8</v>
      </c>
      <c r="I76" s="360">
        <v>9</v>
      </c>
      <c r="J76" s="360">
        <v>10</v>
      </c>
      <c r="K76" s="360">
        <v>10</v>
      </c>
      <c r="L76" s="475">
        <v>11</v>
      </c>
      <c r="M76" s="319"/>
    </row>
    <row r="77" spans="1:13" s="364" customFormat="1" ht="18.75" customHeight="1" thickBot="1">
      <c r="A77" s="1000" t="s">
        <v>28</v>
      </c>
      <c r="B77" s="1001"/>
      <c r="C77" s="1001"/>
      <c r="D77" s="365">
        <f aca="true" t="shared" si="22" ref="D77:K77">D78+D79+D80+D81+D82+D83</f>
        <v>54196</v>
      </c>
      <c r="E77" s="365">
        <f t="shared" si="22"/>
        <v>54196</v>
      </c>
      <c r="F77" s="365">
        <f t="shared" si="22"/>
        <v>0</v>
      </c>
      <c r="G77" s="365">
        <f t="shared" si="22"/>
        <v>54196</v>
      </c>
      <c r="H77" s="365">
        <f t="shared" si="22"/>
        <v>0</v>
      </c>
      <c r="I77" s="365">
        <f t="shared" si="22"/>
        <v>0</v>
      </c>
      <c r="J77" s="365">
        <f t="shared" si="22"/>
        <v>0</v>
      </c>
      <c r="K77" s="365">
        <f t="shared" si="22"/>
        <v>0</v>
      </c>
      <c r="L77" s="366"/>
      <c r="M77" s="363"/>
    </row>
    <row r="78" spans="1:13" s="325" customFormat="1" ht="27.75" customHeight="1" thickTop="1">
      <c r="A78" s="329">
        <v>33</v>
      </c>
      <c r="B78" s="330" t="s">
        <v>29</v>
      </c>
      <c r="C78" s="373">
        <v>2010</v>
      </c>
      <c r="D78" s="344">
        <f aca="true" t="shared" si="23" ref="D78:D83">E78</f>
        <v>11581</v>
      </c>
      <c r="E78" s="344">
        <f>SUM(F78,G78,H78,I78,L78)</f>
        <v>11581</v>
      </c>
      <c r="F78" s="344"/>
      <c r="G78" s="344">
        <v>11581</v>
      </c>
      <c r="H78" s="344"/>
      <c r="I78" s="344"/>
      <c r="J78" s="344"/>
      <c r="K78" s="371"/>
      <c r="L78" s="1002" t="s">
        <v>741</v>
      </c>
      <c r="M78" s="324"/>
    </row>
    <row r="79" spans="1:13" s="325" customFormat="1" ht="18" customHeight="1">
      <c r="A79" s="329">
        <v>34</v>
      </c>
      <c r="B79" s="330" t="s">
        <v>30</v>
      </c>
      <c r="C79" s="373">
        <v>2010</v>
      </c>
      <c r="D79" s="344">
        <f t="shared" si="23"/>
        <v>11170</v>
      </c>
      <c r="E79" s="344">
        <f>SUM(F79,G79,H79,I79,L79)</f>
        <v>11170</v>
      </c>
      <c r="F79" s="344"/>
      <c r="G79" s="344">
        <v>11170</v>
      </c>
      <c r="H79" s="344"/>
      <c r="I79" s="344"/>
      <c r="J79" s="344"/>
      <c r="K79" s="374"/>
      <c r="L79" s="1003"/>
      <c r="M79" s="324"/>
    </row>
    <row r="80" spans="1:13" s="325" customFormat="1" ht="19.5" customHeight="1">
      <c r="A80" s="329">
        <v>35</v>
      </c>
      <c r="B80" s="330" t="s">
        <v>31</v>
      </c>
      <c r="C80" s="373">
        <v>2010</v>
      </c>
      <c r="D80" s="344">
        <f t="shared" si="23"/>
        <v>14884</v>
      </c>
      <c r="E80" s="344">
        <f>SUM(F80,G80,H80,I80,L80)</f>
        <v>14884</v>
      </c>
      <c r="F80" s="344"/>
      <c r="G80" s="344">
        <v>14884</v>
      </c>
      <c r="H80" s="344"/>
      <c r="I80" s="344"/>
      <c r="J80" s="344"/>
      <c r="K80" s="374"/>
      <c r="L80" s="1040"/>
      <c r="M80" s="324"/>
    </row>
    <row r="81" spans="1:13" s="325" customFormat="1" ht="27.75" customHeight="1">
      <c r="A81" s="329">
        <v>36</v>
      </c>
      <c r="B81" s="330" t="s">
        <v>32</v>
      </c>
      <c r="C81" s="373">
        <v>2010</v>
      </c>
      <c r="D81" s="344">
        <f t="shared" si="23"/>
        <v>6100</v>
      </c>
      <c r="E81" s="344">
        <f>G81</f>
        <v>6100</v>
      </c>
      <c r="F81" s="344"/>
      <c r="G81" s="344">
        <v>6100</v>
      </c>
      <c r="H81" s="344"/>
      <c r="I81" s="344"/>
      <c r="J81" s="344"/>
      <c r="K81" s="374"/>
      <c r="L81" s="1004" t="s">
        <v>741</v>
      </c>
      <c r="M81" s="324"/>
    </row>
    <row r="82" spans="1:13" s="325" customFormat="1" ht="26.25" customHeight="1">
      <c r="A82" s="329">
        <v>37</v>
      </c>
      <c r="B82" s="330" t="s">
        <v>33</v>
      </c>
      <c r="C82" s="373">
        <v>2010</v>
      </c>
      <c r="D82" s="344">
        <f t="shared" si="23"/>
        <v>6211</v>
      </c>
      <c r="E82" s="344">
        <f>SUM(F82,G82,H82,I82,L81)</f>
        <v>6211</v>
      </c>
      <c r="F82" s="344"/>
      <c r="G82" s="344">
        <v>6211</v>
      </c>
      <c r="H82" s="344"/>
      <c r="I82" s="344"/>
      <c r="J82" s="344"/>
      <c r="K82" s="374"/>
      <c r="L82" s="1003"/>
      <c r="M82" s="324"/>
    </row>
    <row r="83" spans="1:13" s="325" customFormat="1" ht="27.75" customHeight="1" thickBot="1">
      <c r="A83" s="329">
        <v>38</v>
      </c>
      <c r="B83" s="330" t="s">
        <v>34</v>
      </c>
      <c r="C83" s="373">
        <v>2010</v>
      </c>
      <c r="D83" s="344">
        <f t="shared" si="23"/>
        <v>4250</v>
      </c>
      <c r="E83" s="344">
        <f>SUM(F83,G83,H83,I83,L83)</f>
        <v>4250</v>
      </c>
      <c r="F83" s="344"/>
      <c r="G83" s="344">
        <v>4250</v>
      </c>
      <c r="H83" s="344"/>
      <c r="I83" s="344"/>
      <c r="J83" s="344"/>
      <c r="K83" s="374"/>
      <c r="L83" s="1003"/>
      <c r="M83" s="324"/>
    </row>
    <row r="84" spans="1:13" s="325" customFormat="1" ht="15.75" customHeight="1" thickBot="1">
      <c r="A84" s="1022" t="s">
        <v>35</v>
      </c>
      <c r="B84" s="1023"/>
      <c r="C84" s="1024"/>
      <c r="D84" s="321">
        <f aca="true" t="shared" si="24" ref="D84:J84">D85</f>
        <v>338250</v>
      </c>
      <c r="E84" s="321">
        <f t="shared" si="24"/>
        <v>38250</v>
      </c>
      <c r="F84" s="321">
        <f t="shared" si="24"/>
        <v>0</v>
      </c>
      <c r="G84" s="321">
        <f t="shared" si="24"/>
        <v>38250</v>
      </c>
      <c r="H84" s="321">
        <f t="shared" si="24"/>
        <v>0</v>
      </c>
      <c r="I84" s="321">
        <f t="shared" si="24"/>
        <v>0</v>
      </c>
      <c r="J84" s="321">
        <f t="shared" si="24"/>
        <v>26400</v>
      </c>
      <c r="K84" s="321"/>
      <c r="L84" s="1003"/>
      <c r="M84" s="324"/>
    </row>
    <row r="85" spans="1:13" s="325" customFormat="1" ht="17.25" customHeight="1" thickBot="1">
      <c r="A85" s="1006" t="s">
        <v>36</v>
      </c>
      <c r="B85" s="1007"/>
      <c r="C85" s="1007"/>
      <c r="D85" s="326">
        <f aca="true" t="shared" si="25" ref="D85:J85">SUM(D86:D87)</f>
        <v>338250</v>
      </c>
      <c r="E85" s="326">
        <f t="shared" si="25"/>
        <v>38250</v>
      </c>
      <c r="F85" s="326">
        <f t="shared" si="25"/>
        <v>0</v>
      </c>
      <c r="G85" s="326">
        <f t="shared" si="25"/>
        <v>38250</v>
      </c>
      <c r="H85" s="326">
        <f t="shared" si="25"/>
        <v>0</v>
      </c>
      <c r="I85" s="326">
        <f t="shared" si="25"/>
        <v>0</v>
      </c>
      <c r="J85" s="326">
        <f t="shared" si="25"/>
        <v>26400</v>
      </c>
      <c r="K85" s="327"/>
      <c r="L85" s="1003"/>
      <c r="M85" s="324"/>
    </row>
    <row r="86" spans="1:13" s="325" customFormat="1" ht="26.25" customHeight="1" thickBot="1" thickTop="1">
      <c r="A86" s="367">
        <v>39</v>
      </c>
      <c r="B86" s="330" t="s">
        <v>37</v>
      </c>
      <c r="C86" s="386">
        <v>2010</v>
      </c>
      <c r="D86" s="344">
        <f>E86</f>
        <v>7000</v>
      </c>
      <c r="E86" s="370">
        <f>SUM(F86,G86,H86,I86)</f>
        <v>7000</v>
      </c>
      <c r="F86" s="344"/>
      <c r="G86" s="345">
        <v>7000</v>
      </c>
      <c r="H86" s="344"/>
      <c r="I86" s="344"/>
      <c r="J86" s="380">
        <v>26400</v>
      </c>
      <c r="K86" s="387"/>
      <c r="L86" s="1003"/>
      <c r="M86" s="324"/>
    </row>
    <row r="87" spans="1:13" s="325" customFormat="1" ht="19.5" customHeight="1" thickBot="1">
      <c r="A87" s="329">
        <v>40</v>
      </c>
      <c r="B87" s="372" t="s">
        <v>38</v>
      </c>
      <c r="C87" s="373" t="s">
        <v>39</v>
      </c>
      <c r="D87" s="344">
        <f>300000+G87</f>
        <v>331250</v>
      </c>
      <c r="E87" s="344">
        <f>SUM(F87,G87,H87,I87)</f>
        <v>31250</v>
      </c>
      <c r="F87" s="344"/>
      <c r="G87" s="344">
        <v>31250</v>
      </c>
      <c r="H87" s="344"/>
      <c r="I87" s="344"/>
      <c r="J87" s="344"/>
      <c r="K87" s="344"/>
      <c r="L87" s="1005"/>
      <c r="M87" s="324"/>
    </row>
    <row r="88" spans="1:13" s="325" customFormat="1" ht="22.5" customHeight="1" thickBot="1">
      <c r="A88" s="388"/>
      <c r="B88" s="1023" t="s">
        <v>40</v>
      </c>
      <c r="C88" s="1024"/>
      <c r="D88" s="389">
        <f aca="true" t="shared" si="26" ref="D88:I88">D9+D19+D30+D33+D53+D56+D59+D43+D47+D84</f>
        <v>17174939.65</v>
      </c>
      <c r="E88" s="389">
        <f t="shared" si="26"/>
        <v>8301516.65</v>
      </c>
      <c r="F88" s="389">
        <f t="shared" si="26"/>
        <v>1915000</v>
      </c>
      <c r="G88" s="389">
        <f t="shared" si="26"/>
        <v>444873</v>
      </c>
      <c r="H88" s="389">
        <f t="shared" si="26"/>
        <v>4362399.65</v>
      </c>
      <c r="I88" s="389">
        <f t="shared" si="26"/>
        <v>1579244</v>
      </c>
      <c r="J88" s="389" t="e">
        <f>J9+J19+J30+J53+J56+J59</f>
        <v>#REF!</v>
      </c>
      <c r="K88" s="389">
        <f>K9+K19+K30+K53+K56+K59</f>
        <v>0</v>
      </c>
      <c r="L88" s="390"/>
      <c r="M88" s="324"/>
    </row>
    <row r="89" spans="1:12" s="392" customFormat="1" ht="14.25" customHeight="1">
      <c r="A89" s="391"/>
      <c r="B89" s="305"/>
      <c r="C89" s="305"/>
      <c r="H89" s="306"/>
      <c r="I89" s="306"/>
      <c r="J89" s="305"/>
      <c r="K89" s="305"/>
      <c r="L89" s="393"/>
    </row>
    <row r="90" spans="5:11" ht="18.75" customHeight="1">
      <c r="E90" s="395">
        <f>'[1]3'!$E$83</f>
        <v>7991278.65</v>
      </c>
      <c r="H90" s="395"/>
      <c r="I90" s="396"/>
      <c r="K90" s="397"/>
    </row>
    <row r="91" ht="18.75" customHeight="1">
      <c r="E91" s="743">
        <v>13500</v>
      </c>
    </row>
    <row r="92" spans="4:7" ht="18.75" customHeight="1">
      <c r="D92" s="306"/>
      <c r="E92" s="744">
        <v>400</v>
      </c>
      <c r="F92" s="398"/>
      <c r="G92" s="398"/>
    </row>
    <row r="93" spans="5:8" ht="18.75" customHeight="1">
      <c r="E93" s="743">
        <v>1000</v>
      </c>
      <c r="H93" s="395"/>
    </row>
    <row r="94" ht="18.75" customHeight="1">
      <c r="E94" s="394">
        <v>278600</v>
      </c>
    </row>
    <row r="95" ht="18.75" customHeight="1">
      <c r="E95" s="394">
        <v>8346</v>
      </c>
    </row>
    <row r="96" ht="18.75" customHeight="1">
      <c r="E96" s="395">
        <v>8392</v>
      </c>
    </row>
    <row r="97" spans="5:6" ht="18.75" customHeight="1">
      <c r="E97" s="395">
        <f>SUM(E90:E96)</f>
        <v>8301516.65</v>
      </c>
      <c r="F97" s="395">
        <f>E97-E88</f>
        <v>0</v>
      </c>
    </row>
  </sheetData>
  <mergeCells count="76">
    <mergeCell ref="L23:L34"/>
    <mergeCell ref="L57:L58"/>
    <mergeCell ref="I38:I40"/>
    <mergeCell ref="K38:K40"/>
    <mergeCell ref="L78:L80"/>
    <mergeCell ref="K73:K75"/>
    <mergeCell ref="L71:L75"/>
    <mergeCell ref="F72:F75"/>
    <mergeCell ref="G72:I72"/>
    <mergeCell ref="G73:G75"/>
    <mergeCell ref="H73:H75"/>
    <mergeCell ref="I73:I75"/>
    <mergeCell ref="L11:L12"/>
    <mergeCell ref="K13:K14"/>
    <mergeCell ref="L13:L14"/>
    <mergeCell ref="G37:I37"/>
    <mergeCell ref="L15:L16"/>
    <mergeCell ref="F36:I36"/>
    <mergeCell ref="L36:L40"/>
    <mergeCell ref="F37:F40"/>
    <mergeCell ref="L17:L18"/>
    <mergeCell ref="K17:K18"/>
    <mergeCell ref="G5:G7"/>
    <mergeCell ref="H5:H7"/>
    <mergeCell ref="F4:F7"/>
    <mergeCell ref="H38:H40"/>
    <mergeCell ref="G38:G40"/>
    <mergeCell ref="B88:C88"/>
    <mergeCell ref="A54:C54"/>
    <mergeCell ref="A53:C53"/>
    <mergeCell ref="A60:C60"/>
    <mergeCell ref="A56:C56"/>
    <mergeCell ref="A59:C59"/>
    <mergeCell ref="A57:C57"/>
    <mergeCell ref="A77:C77"/>
    <mergeCell ref="A84:C84"/>
    <mergeCell ref="A71:A75"/>
    <mergeCell ref="K5:K7"/>
    <mergeCell ref="A1:L1"/>
    <mergeCell ref="I5:I7"/>
    <mergeCell ref="L3:L7"/>
    <mergeCell ref="A3:A7"/>
    <mergeCell ref="D3:D7"/>
    <mergeCell ref="B3:B7"/>
    <mergeCell ref="C3:C7"/>
    <mergeCell ref="G4:I4"/>
    <mergeCell ref="F3:I3"/>
    <mergeCell ref="E3:E7"/>
    <mergeCell ref="A9:C9"/>
    <mergeCell ref="A10:C10"/>
    <mergeCell ref="A19:C19"/>
    <mergeCell ref="E36:E40"/>
    <mergeCell ref="B36:B40"/>
    <mergeCell ref="C36:C40"/>
    <mergeCell ref="A48:C48"/>
    <mergeCell ref="A36:A40"/>
    <mergeCell ref="A43:C43"/>
    <mergeCell ref="D36:D40"/>
    <mergeCell ref="A22:C22"/>
    <mergeCell ref="A20:C20"/>
    <mergeCell ref="A44:C44"/>
    <mergeCell ref="A47:C47"/>
    <mergeCell ref="A30:C30"/>
    <mergeCell ref="A33:C33"/>
    <mergeCell ref="A34:C34"/>
    <mergeCell ref="A31:C31"/>
    <mergeCell ref="A68:C68"/>
    <mergeCell ref="L61:L66"/>
    <mergeCell ref="L81:L87"/>
    <mergeCell ref="A51:C51"/>
    <mergeCell ref="A85:C85"/>
    <mergeCell ref="B71:B75"/>
    <mergeCell ref="C71:C75"/>
    <mergeCell ref="D71:D75"/>
    <mergeCell ref="E71:E75"/>
    <mergeCell ref="F71:I71"/>
  </mergeCells>
  <printOptions horizontalCentered="1"/>
  <pageMargins left="0.1968503937007874" right="0.15748031496062992" top="0.6" bottom="0.33" header="0.17" footer="0.11811023622047245"/>
  <pageSetup fitToHeight="2" horizontalDpi="300" verticalDpi="300" orientation="landscape" paperSize="9" scale="75" r:id="rId1"/>
  <headerFooter alignWithMargins="0">
    <oddHeader>&amp;R&amp;"Arial CE,Pogrubiony"Załącznik Nr &amp;A&amp;"Arial CE,Standardowy"
do Uchwały Rady Gminy Miłkowice Nr LVI/309/2010
z dnia 26 października 2010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I35"/>
  <sheetViews>
    <sheetView showGridLines="0" workbookViewId="0" topLeftCell="A1">
      <selection activeCell="K21" sqref="K21"/>
    </sheetView>
  </sheetViews>
  <sheetFormatPr defaultColWidth="9.00390625" defaultRowHeight="12.75"/>
  <cols>
    <col min="1" max="1" width="4.75390625" style="439" bestFit="1" customWidth="1"/>
    <col min="2" max="2" width="25.375" style="439" customWidth="1"/>
    <col min="3" max="3" width="12.00390625" style="439" customWidth="1"/>
    <col min="4" max="4" width="3.875" style="439" customWidth="1"/>
    <col min="5" max="5" width="14.375" style="439" customWidth="1"/>
    <col min="6" max="6" width="15.75390625" style="439" customWidth="1"/>
    <col min="7" max="7" width="14.375" style="439" customWidth="1"/>
    <col min="8" max="8" width="12.00390625" style="439" customWidth="1"/>
    <col min="9" max="16384" width="9.125" style="439" customWidth="1"/>
  </cols>
  <sheetData>
    <row r="1" spans="1:7" ht="20.25" customHeight="1">
      <c r="A1" s="1073" t="s">
        <v>151</v>
      </c>
      <c r="B1" s="1073"/>
      <c r="C1" s="1073"/>
      <c r="D1" s="1073"/>
      <c r="E1" s="1073"/>
      <c r="F1" s="1073"/>
      <c r="G1" s="1073"/>
    </row>
    <row r="2" spans="1:7" ht="27" customHeight="1">
      <c r="A2" s="1088" t="s">
        <v>164</v>
      </c>
      <c r="B2" s="1088"/>
      <c r="C2" s="1088"/>
      <c r="D2" s="1088"/>
      <c r="E2" s="1088"/>
      <c r="F2" s="1088"/>
      <c r="G2" s="1088"/>
    </row>
    <row r="3" spans="1:7" ht="18" customHeight="1">
      <c r="A3" s="563"/>
      <c r="B3" s="563"/>
      <c r="C3" s="563"/>
      <c r="D3" s="563"/>
      <c r="E3" s="563"/>
      <c r="F3" s="563"/>
      <c r="G3" s="563"/>
    </row>
    <row r="4" spans="1:7" ht="18" customHeight="1">
      <c r="A4" s="1054" t="s">
        <v>165</v>
      </c>
      <c r="B4" s="1054"/>
      <c r="C4" s="564"/>
      <c r="D4" s="564"/>
      <c r="E4" s="564"/>
      <c r="F4" s="565">
        <f>17482492.33+125021+221031.73-1915000</f>
        <v>15913545.059999999</v>
      </c>
      <c r="G4" s="566" t="s">
        <v>166</v>
      </c>
    </row>
    <row r="5" spans="1:7" ht="18" customHeight="1">
      <c r="A5" s="1054" t="s">
        <v>167</v>
      </c>
      <c r="B5" s="1054"/>
      <c r="C5" s="564"/>
      <c r="D5" s="564"/>
      <c r="E5" s="564"/>
      <c r="F5" s="565">
        <f>21968573.33+271031.73</f>
        <v>22239605.06</v>
      </c>
      <c r="G5" s="566" t="s">
        <v>166</v>
      </c>
    </row>
    <row r="6" spans="1:7" ht="18" customHeight="1">
      <c r="A6" s="1054" t="s">
        <v>168</v>
      </c>
      <c r="B6" s="1054"/>
      <c r="C6" s="1054"/>
      <c r="D6" s="564"/>
      <c r="E6" s="564"/>
      <c r="F6" s="565">
        <f>F4-F5</f>
        <v>-6326060</v>
      </c>
      <c r="G6" s="566" t="s">
        <v>166</v>
      </c>
    </row>
    <row r="7" ht="14.25" customHeight="1">
      <c r="A7" s="567"/>
    </row>
    <row r="8" spans="1:7" ht="14.25" customHeight="1">
      <c r="A8" s="1087" t="s">
        <v>169</v>
      </c>
      <c r="B8" s="1087"/>
      <c r="C8" s="1087"/>
      <c r="D8" s="1087"/>
      <c r="E8" s="1087"/>
      <c r="F8" s="1087"/>
      <c r="G8" s="1087"/>
    </row>
    <row r="9" ht="8.25" customHeight="1">
      <c r="G9" s="568"/>
    </row>
    <row r="10" spans="1:7" ht="9.75" customHeight="1">
      <c r="A10" s="1074" t="s">
        <v>719</v>
      </c>
      <c r="B10" s="1078" t="s">
        <v>460</v>
      </c>
      <c r="C10" s="1079"/>
      <c r="D10" s="1079"/>
      <c r="E10" s="1080"/>
      <c r="F10" s="1075" t="s">
        <v>459</v>
      </c>
      <c r="G10" s="1075" t="s">
        <v>170</v>
      </c>
    </row>
    <row r="11" spans="1:7" ht="9.75" customHeight="1">
      <c r="A11" s="1074"/>
      <c r="B11" s="1081"/>
      <c r="C11" s="1082"/>
      <c r="D11" s="1082"/>
      <c r="E11" s="1083"/>
      <c r="F11" s="1076"/>
      <c r="G11" s="1076"/>
    </row>
    <row r="12" spans="1:7" ht="9.75" customHeight="1">
      <c r="A12" s="1074"/>
      <c r="B12" s="1084"/>
      <c r="C12" s="1085"/>
      <c r="D12" s="1085"/>
      <c r="E12" s="1086"/>
      <c r="F12" s="1077"/>
      <c r="G12" s="1077"/>
    </row>
    <row r="13" spans="1:7" s="570" customFormat="1" ht="6.75" customHeight="1">
      <c r="A13" s="569">
        <v>1</v>
      </c>
      <c r="B13" s="1061">
        <v>2</v>
      </c>
      <c r="C13" s="1062"/>
      <c r="D13" s="1062"/>
      <c r="E13" s="1063"/>
      <c r="F13" s="569">
        <v>3</v>
      </c>
      <c r="G13" s="569">
        <v>4</v>
      </c>
    </row>
    <row r="14" spans="1:8" ht="18.75" customHeight="1">
      <c r="A14" s="1055" t="s">
        <v>171</v>
      </c>
      <c r="B14" s="1056"/>
      <c r="C14" s="1056"/>
      <c r="D14" s="1056"/>
      <c r="E14" s="1057"/>
      <c r="F14" s="442"/>
      <c r="G14" s="571">
        <f>SUM(G15:G22)</f>
        <v>7658900</v>
      </c>
      <c r="H14" s="443">
        <f>G14-G22</f>
        <v>7306600</v>
      </c>
    </row>
    <row r="15" spans="1:7" ht="18.75" customHeight="1">
      <c r="A15" s="440" t="s">
        <v>172</v>
      </c>
      <c r="B15" s="1064" t="s">
        <v>173</v>
      </c>
      <c r="C15" s="1065"/>
      <c r="D15" s="1065"/>
      <c r="E15" s="1066"/>
      <c r="F15" s="440" t="s">
        <v>174</v>
      </c>
      <c r="G15" s="441">
        <f>2300000+800000+380000+150000+50000</f>
        <v>3680000</v>
      </c>
    </row>
    <row r="16" spans="1:8" ht="18.75" customHeight="1">
      <c r="A16" s="446" t="s">
        <v>175</v>
      </c>
      <c r="B16" s="1051" t="s">
        <v>176</v>
      </c>
      <c r="C16" s="1052"/>
      <c r="D16" s="1052"/>
      <c r="E16" s="1053"/>
      <c r="F16" s="446" t="s">
        <v>174</v>
      </c>
      <c r="G16" s="447">
        <f>91600</f>
        <v>91600</v>
      </c>
      <c r="H16" s="443"/>
    </row>
    <row r="17" spans="1:8" ht="27" customHeight="1">
      <c r="A17" s="446" t="s">
        <v>177</v>
      </c>
      <c r="B17" s="1058" t="s">
        <v>178</v>
      </c>
      <c r="C17" s="1059"/>
      <c r="D17" s="1059"/>
      <c r="E17" s="1060"/>
      <c r="F17" s="446" t="s">
        <v>179</v>
      </c>
      <c r="G17" s="447">
        <f>1915000+1620000</f>
        <v>3535000</v>
      </c>
      <c r="H17" s="443"/>
    </row>
    <row r="18" spans="1:7" ht="18.75" customHeight="1">
      <c r="A18" s="446" t="s">
        <v>180</v>
      </c>
      <c r="B18" s="1051" t="s">
        <v>181</v>
      </c>
      <c r="C18" s="1052"/>
      <c r="D18" s="1052"/>
      <c r="E18" s="1053"/>
      <c r="F18" s="446" t="s">
        <v>182</v>
      </c>
      <c r="G18" s="447"/>
    </row>
    <row r="19" spans="1:7" ht="18.75" customHeight="1">
      <c r="A19" s="446" t="s">
        <v>183</v>
      </c>
      <c r="B19" s="1051" t="s">
        <v>184</v>
      </c>
      <c r="C19" s="1052"/>
      <c r="D19" s="1052"/>
      <c r="E19" s="1053"/>
      <c r="F19" s="446" t="s">
        <v>185</v>
      </c>
      <c r="G19" s="447"/>
    </row>
    <row r="20" spans="1:7" ht="18.75" customHeight="1">
      <c r="A20" s="446" t="s">
        <v>186</v>
      </c>
      <c r="B20" s="1051" t="s">
        <v>187</v>
      </c>
      <c r="C20" s="1052"/>
      <c r="D20" s="1052"/>
      <c r="E20" s="1053"/>
      <c r="F20" s="446" t="s">
        <v>188</v>
      </c>
      <c r="G20" s="447"/>
    </row>
    <row r="21" spans="1:7" ht="18.75" customHeight="1">
      <c r="A21" s="446" t="s">
        <v>189</v>
      </c>
      <c r="B21" s="1051" t="s">
        <v>190</v>
      </c>
      <c r="C21" s="1052"/>
      <c r="D21" s="1052"/>
      <c r="E21" s="1053"/>
      <c r="F21" s="446" t="s">
        <v>191</v>
      </c>
      <c r="G21" s="447"/>
    </row>
    <row r="22" spans="1:7" ht="18.75" customHeight="1">
      <c r="A22" s="446" t="s">
        <v>192</v>
      </c>
      <c r="B22" s="1067" t="s">
        <v>193</v>
      </c>
      <c r="C22" s="1068"/>
      <c r="D22" s="1068"/>
      <c r="E22" s="1069"/>
      <c r="F22" s="575" t="s">
        <v>194</v>
      </c>
      <c r="G22" s="576">
        <v>352300</v>
      </c>
    </row>
    <row r="23" spans="1:8" ht="18.75" customHeight="1">
      <c r="A23" s="1055" t="s">
        <v>195</v>
      </c>
      <c r="B23" s="1056"/>
      <c r="C23" s="1056"/>
      <c r="D23" s="1056"/>
      <c r="E23" s="1057"/>
      <c r="F23" s="442"/>
      <c r="G23" s="571">
        <f>SUM(G24:G30)</f>
        <v>1332840</v>
      </c>
      <c r="H23" s="443">
        <f>G23-G26</f>
        <v>1332840</v>
      </c>
    </row>
    <row r="24" spans="1:7" ht="18.75" customHeight="1">
      <c r="A24" s="440" t="s">
        <v>172</v>
      </c>
      <c r="B24" s="1064" t="s">
        <v>196</v>
      </c>
      <c r="C24" s="1065"/>
      <c r="D24" s="1065"/>
      <c r="E24" s="1066"/>
      <c r="F24" s="440" t="s">
        <v>197</v>
      </c>
      <c r="G24" s="441">
        <f>133200+150000+500000</f>
        <v>783200</v>
      </c>
    </row>
    <row r="25" spans="1:8" ht="18.75" customHeight="1">
      <c r="A25" s="446" t="s">
        <v>175</v>
      </c>
      <c r="B25" s="1051" t="s">
        <v>198</v>
      </c>
      <c r="C25" s="1052"/>
      <c r="D25" s="1052"/>
      <c r="E25" s="1053"/>
      <c r="F25" s="446" t="s">
        <v>197</v>
      </c>
      <c r="G25" s="447">
        <f>34160+36640+180440+48400</f>
        <v>299640</v>
      </c>
      <c r="H25" s="443"/>
    </row>
    <row r="26" spans="1:8" ht="29.25" customHeight="1">
      <c r="A26" s="446" t="s">
        <v>177</v>
      </c>
      <c r="B26" s="1070" t="s">
        <v>199</v>
      </c>
      <c r="C26" s="1071"/>
      <c r="D26" s="1071"/>
      <c r="E26" s="1072"/>
      <c r="F26" s="446" t="s">
        <v>200</v>
      </c>
      <c r="G26" s="447"/>
      <c r="H26" s="443"/>
    </row>
    <row r="27" spans="1:7" ht="18.75" customHeight="1">
      <c r="A27" s="446" t="s">
        <v>180</v>
      </c>
      <c r="B27" s="1051" t="s">
        <v>201</v>
      </c>
      <c r="C27" s="1052"/>
      <c r="D27" s="1052"/>
      <c r="E27" s="1053"/>
      <c r="F27" s="446" t="s">
        <v>202</v>
      </c>
      <c r="G27" s="447"/>
    </row>
    <row r="28" spans="1:7" ht="18.75" customHeight="1">
      <c r="A28" s="446" t="s">
        <v>183</v>
      </c>
      <c r="B28" s="1051" t="s">
        <v>203</v>
      </c>
      <c r="C28" s="1052"/>
      <c r="D28" s="1052"/>
      <c r="E28" s="1053"/>
      <c r="F28" s="446" t="s">
        <v>204</v>
      </c>
      <c r="G28" s="447"/>
    </row>
    <row r="29" spans="1:7" ht="18.75" customHeight="1">
      <c r="A29" s="446" t="s">
        <v>186</v>
      </c>
      <c r="B29" s="572" t="s">
        <v>205</v>
      </c>
      <c r="C29" s="573"/>
      <c r="D29" s="573"/>
      <c r="E29" s="574"/>
      <c r="F29" s="446" t="s">
        <v>206</v>
      </c>
      <c r="G29" s="447">
        <v>250000</v>
      </c>
    </row>
    <row r="30" spans="1:7" ht="18.75" customHeight="1">
      <c r="A30" s="575" t="s">
        <v>189</v>
      </c>
      <c r="B30" s="1067" t="s">
        <v>207</v>
      </c>
      <c r="C30" s="1068"/>
      <c r="D30" s="1068"/>
      <c r="E30" s="1069"/>
      <c r="F30" s="575" t="s">
        <v>208</v>
      </c>
      <c r="G30" s="576"/>
    </row>
    <row r="31" spans="1:7" ht="7.5" customHeight="1">
      <c r="A31" s="577"/>
      <c r="B31" s="578"/>
      <c r="C31" s="578"/>
      <c r="D31" s="578"/>
      <c r="E31" s="578"/>
      <c r="F31" s="578"/>
      <c r="G31" s="578"/>
    </row>
    <row r="32" spans="1:9" ht="18.75" customHeight="1">
      <c r="A32" s="579"/>
      <c r="B32" s="580"/>
      <c r="C32" s="580"/>
      <c r="D32" s="580"/>
      <c r="E32" s="580"/>
      <c r="F32" s="580"/>
      <c r="G32" s="580"/>
      <c r="H32" s="581"/>
      <c r="I32" s="581"/>
    </row>
    <row r="33" spans="1:8" ht="18" customHeight="1">
      <c r="A33" s="439" t="s">
        <v>209</v>
      </c>
      <c r="B33" s="445"/>
      <c r="C33" s="582">
        <f>F4</f>
        <v>15913545.059999999</v>
      </c>
      <c r="D33" s="583"/>
      <c r="E33" s="439" t="s">
        <v>210</v>
      </c>
      <c r="G33" s="584">
        <f>F5</f>
        <v>22239605.06</v>
      </c>
      <c r="H33" s="444"/>
    </row>
    <row r="34" spans="1:7" ht="18" customHeight="1">
      <c r="A34" s="585" t="s">
        <v>211</v>
      </c>
      <c r="B34" s="585"/>
      <c r="C34" s="586">
        <f>G14</f>
        <v>7658900</v>
      </c>
      <c r="D34" s="587"/>
      <c r="E34" s="585" t="s">
        <v>212</v>
      </c>
      <c r="F34" s="585"/>
      <c r="G34" s="588">
        <f>G23</f>
        <v>1332840</v>
      </c>
    </row>
    <row r="35" spans="1:8" ht="18" customHeight="1">
      <c r="A35" s="439" t="s">
        <v>213</v>
      </c>
      <c r="C35" s="589">
        <f>C33+C34</f>
        <v>23572445.06</v>
      </c>
      <c r="D35" s="590"/>
      <c r="E35" s="439" t="s">
        <v>213</v>
      </c>
      <c r="G35" s="584">
        <f>G33+G34</f>
        <v>23572445.06</v>
      </c>
      <c r="H35" s="444">
        <f>C35-G35</f>
        <v>0</v>
      </c>
    </row>
  </sheetData>
  <mergeCells count="27">
    <mergeCell ref="A1:G1"/>
    <mergeCell ref="A10:A12"/>
    <mergeCell ref="F10:F12"/>
    <mergeCell ref="G10:G12"/>
    <mergeCell ref="A4:B4"/>
    <mergeCell ref="A5:B5"/>
    <mergeCell ref="B10:E12"/>
    <mergeCell ref="A8:G8"/>
    <mergeCell ref="A2:G2"/>
    <mergeCell ref="B22:E22"/>
    <mergeCell ref="B19:E19"/>
    <mergeCell ref="B30:E30"/>
    <mergeCell ref="A23:E23"/>
    <mergeCell ref="B24:E24"/>
    <mergeCell ref="B25:E25"/>
    <mergeCell ref="B26:E26"/>
    <mergeCell ref="B27:E27"/>
    <mergeCell ref="B28:E28"/>
    <mergeCell ref="B21:E21"/>
    <mergeCell ref="B20:E20"/>
    <mergeCell ref="A6:C6"/>
    <mergeCell ref="A14:E14"/>
    <mergeCell ref="B17:E17"/>
    <mergeCell ref="B16:E16"/>
    <mergeCell ref="B13:E13"/>
    <mergeCell ref="B18:E18"/>
    <mergeCell ref="B15:E15"/>
  </mergeCells>
  <printOptions horizontalCentered="1"/>
  <pageMargins left="0.3937007874015748" right="0.3937007874015748" top="1.24" bottom="0.5905511811023623" header="0.5" footer="0.5118110236220472"/>
  <pageSetup horizontalDpi="600" verticalDpi="600" orientation="portrait" paperSize="9" r:id="rId1"/>
  <headerFooter alignWithMargins="0">
    <oddHeader>&amp;R&amp;"Arial CE,Pogrubiony"Załącznik nr &amp;A&amp;"Arial CE,Standardowy"
do Uchwały Rady Gminy Miłkowice Nr LVI/309/2010
z dnia 26 października 2010r.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1:L287"/>
  <sheetViews>
    <sheetView zoomScale="75" zoomScaleNormal="75" workbookViewId="0" topLeftCell="A1">
      <pane xSplit="10" ySplit="6" topLeftCell="K263" activePane="bottomRight" state="frozen"/>
      <selection pane="topLeft" activeCell="A1" sqref="A1"/>
      <selection pane="topRight" activeCell="K1" sqref="K1"/>
      <selection pane="bottomLeft" activeCell="A7" sqref="A7"/>
      <selection pane="bottomRight" activeCell="E259" sqref="E259"/>
    </sheetView>
  </sheetViews>
  <sheetFormatPr defaultColWidth="9.00390625" defaultRowHeight="18.75" customHeight="1"/>
  <cols>
    <col min="1" max="1" width="18.875" style="690" customWidth="1"/>
    <col min="2" max="2" width="54.25390625" style="690" customWidth="1"/>
    <col min="3" max="3" width="13.375" style="690" customWidth="1"/>
    <col min="4" max="4" width="11.00390625" style="690" customWidth="1"/>
    <col min="5" max="5" width="24.00390625" style="691" customWidth="1"/>
    <col min="6" max="6" width="14.625" style="690" bestFit="1" customWidth="1"/>
    <col min="7" max="7" width="12.75390625" style="690" customWidth="1"/>
    <col min="8" max="8" width="12.25390625" style="690" customWidth="1"/>
    <col min="9" max="9" width="11.875" style="690" bestFit="1" customWidth="1"/>
    <col min="10" max="10" width="11.375" style="690" hidden="1" customWidth="1"/>
    <col min="11" max="11" width="4.125" style="690" customWidth="1"/>
    <col min="12" max="16384" width="6.75390625" style="690" customWidth="1"/>
  </cols>
  <sheetData>
    <row r="1" spans="1:11" s="625" customFormat="1" ht="18" customHeight="1">
      <c r="A1" s="1141" t="s">
        <v>227</v>
      </c>
      <c r="B1" s="1141"/>
      <c r="C1" s="1141"/>
      <c r="D1" s="1141"/>
      <c r="E1" s="1141"/>
      <c r="F1" s="1141"/>
      <c r="G1" s="1141"/>
      <c r="H1" s="1141"/>
      <c r="I1" s="1141"/>
      <c r="J1" s="623"/>
      <c r="K1" s="624"/>
    </row>
    <row r="2" spans="1:11" s="625" customFormat="1" ht="15.75" customHeight="1" hidden="1">
      <c r="A2" s="623"/>
      <c r="B2" s="623"/>
      <c r="C2" s="623"/>
      <c r="D2" s="623"/>
      <c r="E2" s="623"/>
      <c r="F2" s="623"/>
      <c r="G2" s="623"/>
      <c r="H2" s="623"/>
      <c r="I2" s="623"/>
      <c r="J2" s="623"/>
      <c r="K2" s="624"/>
    </row>
    <row r="3" spans="2:11" s="626" customFormat="1" ht="12" customHeight="1" thickBot="1">
      <c r="B3" s="627"/>
      <c r="C3" s="628"/>
      <c r="E3" s="627"/>
      <c r="I3" s="628" t="s">
        <v>720</v>
      </c>
      <c r="K3" s="629"/>
    </row>
    <row r="4" spans="1:11" s="631" customFormat="1" ht="14.25" customHeight="1">
      <c r="A4" s="1132" t="s">
        <v>228</v>
      </c>
      <c r="B4" s="1120" t="s">
        <v>724</v>
      </c>
      <c r="C4" s="1123" t="s">
        <v>229</v>
      </c>
      <c r="D4" s="1120" t="s">
        <v>54</v>
      </c>
      <c r="E4" s="1096" t="s">
        <v>230</v>
      </c>
      <c r="F4" s="1097"/>
      <c r="G4" s="1105" t="s">
        <v>231</v>
      </c>
      <c r="H4" s="1106"/>
      <c r="I4" s="1107"/>
      <c r="J4" s="630"/>
      <c r="K4" s="629"/>
    </row>
    <row r="5" spans="1:11" s="631" customFormat="1" ht="14.25" customHeight="1">
      <c r="A5" s="1133"/>
      <c r="B5" s="1121"/>
      <c r="C5" s="1124"/>
      <c r="D5" s="1121"/>
      <c r="E5" s="1098"/>
      <c r="F5" s="1099"/>
      <c r="G5" s="1108"/>
      <c r="H5" s="1109"/>
      <c r="I5" s="1110"/>
      <c r="J5" s="632"/>
      <c r="K5" s="629"/>
    </row>
    <row r="6" spans="1:11" s="631" customFormat="1" ht="17.25" customHeight="1">
      <c r="A6" s="1133"/>
      <c r="B6" s="1121"/>
      <c r="C6" s="1124"/>
      <c r="D6" s="1121"/>
      <c r="E6" s="1098"/>
      <c r="F6" s="1099"/>
      <c r="G6" s="1111" t="s">
        <v>448</v>
      </c>
      <c r="H6" s="1111" t="s">
        <v>449</v>
      </c>
      <c r="I6" s="1113" t="s">
        <v>450</v>
      </c>
      <c r="J6" s="633" t="s">
        <v>735</v>
      </c>
      <c r="K6" s="629"/>
    </row>
    <row r="7" spans="1:11" s="631" customFormat="1" ht="9" customHeight="1" thickBot="1">
      <c r="A7" s="1134"/>
      <c r="B7" s="1122"/>
      <c r="C7" s="1125"/>
      <c r="D7" s="1122"/>
      <c r="E7" s="1100"/>
      <c r="F7" s="1101"/>
      <c r="G7" s="1112"/>
      <c r="H7" s="1112"/>
      <c r="I7" s="1114"/>
      <c r="J7" s="634"/>
      <c r="K7" s="629"/>
    </row>
    <row r="8" spans="1:11" s="640" customFormat="1" ht="9" customHeight="1">
      <c r="A8" s="635">
        <v>1</v>
      </c>
      <c r="B8" s="635">
        <v>2</v>
      </c>
      <c r="C8" s="636">
        <v>3</v>
      </c>
      <c r="D8" s="635">
        <v>4</v>
      </c>
      <c r="E8" s="1089">
        <v>5</v>
      </c>
      <c r="F8" s="1089"/>
      <c r="G8" s="637">
        <v>6</v>
      </c>
      <c r="H8" s="637">
        <v>7</v>
      </c>
      <c r="I8" s="637">
        <v>8</v>
      </c>
      <c r="J8" s="638">
        <v>10</v>
      </c>
      <c r="K8" s="639"/>
    </row>
    <row r="9" spans="1:11" s="645" customFormat="1" ht="15.75" customHeight="1">
      <c r="A9" s="1135" t="s">
        <v>482</v>
      </c>
      <c r="B9" s="1115" t="s">
        <v>232</v>
      </c>
      <c r="C9" s="1102" t="s">
        <v>233</v>
      </c>
      <c r="D9" s="1126" t="s">
        <v>740</v>
      </c>
      <c r="E9" s="641" t="s">
        <v>234</v>
      </c>
      <c r="F9" s="642">
        <f>SUM(F10:F13)</f>
        <v>4656600</v>
      </c>
      <c r="G9" s="642">
        <f>SUM(G10:G13)</f>
        <v>4598300</v>
      </c>
      <c r="H9" s="643">
        <f>SUM(H10:H13)</f>
        <v>0</v>
      </c>
      <c r="I9" s="643">
        <f>SUM(I10:I13)</f>
        <v>0</v>
      </c>
      <c r="J9" s="642"/>
      <c r="K9" s="644"/>
    </row>
    <row r="10" spans="1:11" s="645" customFormat="1" ht="15" customHeight="1">
      <c r="A10" s="1136"/>
      <c r="B10" s="1116"/>
      <c r="C10" s="1103"/>
      <c r="D10" s="1127"/>
      <c r="E10" s="647" t="s">
        <v>235</v>
      </c>
      <c r="F10" s="648">
        <f>G10</f>
        <v>1915000</v>
      </c>
      <c r="G10" s="649">
        <v>1915000</v>
      </c>
      <c r="H10" s="650"/>
      <c r="I10" s="650"/>
      <c r="J10" s="642"/>
      <c r="K10" s="644"/>
    </row>
    <row r="11" spans="1:11" s="645" customFormat="1" ht="15" customHeight="1">
      <c r="A11" s="1136"/>
      <c r="B11" s="1116"/>
      <c r="C11" s="1103"/>
      <c r="D11" s="1127"/>
      <c r="E11" s="647" t="s">
        <v>236</v>
      </c>
      <c r="F11" s="648">
        <f>G11+4656600-4598300</f>
        <v>65600</v>
      </c>
      <c r="G11" s="649">
        <v>7300</v>
      </c>
      <c r="H11" s="650"/>
      <c r="I11" s="650"/>
      <c r="J11" s="642"/>
      <c r="K11" s="644"/>
    </row>
    <row r="12" spans="1:11" s="645" customFormat="1" ht="15" customHeight="1">
      <c r="A12" s="1136"/>
      <c r="B12" s="1116"/>
      <c r="C12" s="1103"/>
      <c r="D12" s="1127"/>
      <c r="E12" s="647" t="s">
        <v>237</v>
      </c>
      <c r="F12" s="648">
        <f>G12</f>
        <v>2100000</v>
      </c>
      <c r="G12" s="649">
        <v>2100000</v>
      </c>
      <c r="H12" s="650"/>
      <c r="I12" s="650"/>
      <c r="J12" s="642"/>
      <c r="K12" s="644"/>
    </row>
    <row r="13" spans="1:11" s="645" customFormat="1" ht="15" customHeight="1">
      <c r="A13" s="1136"/>
      <c r="B13" s="1117"/>
      <c r="C13" s="1104"/>
      <c r="D13" s="1128"/>
      <c r="E13" s="651" t="s">
        <v>238</v>
      </c>
      <c r="F13" s="652">
        <f>G13</f>
        <v>576000</v>
      </c>
      <c r="G13" s="653">
        <v>576000</v>
      </c>
      <c r="H13" s="654"/>
      <c r="I13" s="654"/>
      <c r="J13" s="642"/>
      <c r="K13" s="644"/>
    </row>
    <row r="14" spans="1:11" s="645" customFormat="1" ht="15" customHeight="1">
      <c r="A14" s="1136"/>
      <c r="B14" s="1115" t="s">
        <v>239</v>
      </c>
      <c r="C14" s="1102" t="s">
        <v>233</v>
      </c>
      <c r="D14" s="1126" t="s">
        <v>451</v>
      </c>
      <c r="E14" s="641" t="s">
        <v>234</v>
      </c>
      <c r="F14" s="642">
        <v>3800000</v>
      </c>
      <c r="G14" s="642">
        <v>0</v>
      </c>
      <c r="H14" s="643">
        <v>1900000</v>
      </c>
      <c r="I14" s="643">
        <f>SUM(I15:I18)</f>
        <v>1900000</v>
      </c>
      <c r="J14" s="642"/>
      <c r="K14" s="644"/>
    </row>
    <row r="15" spans="1:11" s="645" customFormat="1" ht="15" customHeight="1">
      <c r="A15" s="1136"/>
      <c r="B15" s="1116"/>
      <c r="C15" s="1103"/>
      <c r="D15" s="1127"/>
      <c r="E15" s="647" t="s">
        <v>235</v>
      </c>
      <c r="F15" s="648">
        <v>2280000</v>
      </c>
      <c r="G15" s="649"/>
      <c r="H15" s="650">
        <v>1140000</v>
      </c>
      <c r="I15" s="650">
        <v>1140000</v>
      </c>
      <c r="J15" s="642"/>
      <c r="K15" s="644"/>
    </row>
    <row r="16" spans="1:11" s="645" customFormat="1" ht="15" customHeight="1">
      <c r="A16" s="1136"/>
      <c r="B16" s="1116"/>
      <c r="C16" s="1103"/>
      <c r="D16" s="1127"/>
      <c r="E16" s="647" t="s">
        <v>236</v>
      </c>
      <c r="F16" s="648">
        <v>220000</v>
      </c>
      <c r="G16" s="649"/>
      <c r="H16" s="650">
        <v>110000</v>
      </c>
      <c r="I16" s="650">
        <v>110000</v>
      </c>
      <c r="J16" s="642"/>
      <c r="K16" s="644"/>
    </row>
    <row r="17" spans="1:11" s="645" customFormat="1" ht="15" customHeight="1">
      <c r="A17" s="1136"/>
      <c r="B17" s="1116"/>
      <c r="C17" s="1103"/>
      <c r="D17" s="1127"/>
      <c r="E17" s="647" t="s">
        <v>237</v>
      </c>
      <c r="F17" s="648">
        <v>1300000</v>
      </c>
      <c r="G17" s="649"/>
      <c r="H17" s="650">
        <v>650000</v>
      </c>
      <c r="I17" s="650">
        <v>650000</v>
      </c>
      <c r="J17" s="642"/>
      <c r="K17" s="644"/>
    </row>
    <row r="18" spans="1:11" s="645" customFormat="1" ht="15" customHeight="1">
      <c r="A18" s="1136"/>
      <c r="B18" s="1117"/>
      <c r="C18" s="1104"/>
      <c r="D18" s="1128"/>
      <c r="E18" s="651" t="s">
        <v>238</v>
      </c>
      <c r="F18" s="652">
        <v>0</v>
      </c>
      <c r="G18" s="653"/>
      <c r="H18" s="654"/>
      <c r="I18" s="654"/>
      <c r="J18" s="642"/>
      <c r="K18" s="644"/>
    </row>
    <row r="19" spans="1:11" s="645" customFormat="1" ht="21" customHeight="1">
      <c r="A19" s="1136"/>
      <c r="B19" s="1116" t="s">
        <v>751</v>
      </c>
      <c r="C19" s="1102" t="s">
        <v>233</v>
      </c>
      <c r="D19" s="1127" t="s">
        <v>452</v>
      </c>
      <c r="E19" s="641" t="s">
        <v>234</v>
      </c>
      <c r="F19" s="655">
        <v>5124120</v>
      </c>
      <c r="G19" s="643">
        <f>SUM(G20:G23)</f>
        <v>117120</v>
      </c>
      <c r="H19" s="643">
        <v>0</v>
      </c>
      <c r="I19" s="643">
        <f>SUM(I20:I23)</f>
        <v>2500000</v>
      </c>
      <c r="J19" s="642"/>
      <c r="K19" s="644"/>
    </row>
    <row r="20" spans="1:11" s="645" customFormat="1" ht="15" customHeight="1">
      <c r="A20" s="1136"/>
      <c r="B20" s="1116"/>
      <c r="C20" s="1103"/>
      <c r="D20" s="1127"/>
      <c r="E20" s="647" t="s">
        <v>235</v>
      </c>
      <c r="F20" s="649">
        <v>3076000</v>
      </c>
      <c r="G20" s="650"/>
      <c r="H20" s="650"/>
      <c r="I20" s="650">
        <v>1538000</v>
      </c>
      <c r="J20" s="642"/>
      <c r="K20" s="644"/>
    </row>
    <row r="21" spans="1:11" s="645" customFormat="1" ht="15" customHeight="1">
      <c r="A21" s="1136"/>
      <c r="B21" s="1116"/>
      <c r="C21" s="1103"/>
      <c r="D21" s="1127"/>
      <c r="E21" s="647" t="s">
        <v>236</v>
      </c>
      <c r="F21" s="649">
        <v>224120</v>
      </c>
      <c r="G21" s="650">
        <v>17120</v>
      </c>
      <c r="H21" s="650"/>
      <c r="I21" s="650">
        <v>100000</v>
      </c>
      <c r="J21" s="642"/>
      <c r="K21" s="644"/>
    </row>
    <row r="22" spans="1:11" s="645" customFormat="1" ht="15" customHeight="1">
      <c r="A22" s="1136"/>
      <c r="B22" s="1116"/>
      <c r="C22" s="1103"/>
      <c r="D22" s="1127"/>
      <c r="E22" s="647" t="s">
        <v>237</v>
      </c>
      <c r="F22" s="649">
        <v>1824000</v>
      </c>
      <c r="G22" s="650">
        <v>100000</v>
      </c>
      <c r="H22" s="650"/>
      <c r="I22" s="650">
        <v>862000</v>
      </c>
      <c r="J22" s="642"/>
      <c r="K22" s="644"/>
    </row>
    <row r="23" spans="1:11" s="645" customFormat="1" ht="15" customHeight="1">
      <c r="A23" s="1136"/>
      <c r="B23" s="1117"/>
      <c r="C23" s="1104"/>
      <c r="D23" s="1128"/>
      <c r="E23" s="651" t="s">
        <v>238</v>
      </c>
      <c r="F23" s="653">
        <f>G23+H23+I23</f>
        <v>0</v>
      </c>
      <c r="G23" s="654"/>
      <c r="H23" s="654"/>
      <c r="I23" s="654"/>
      <c r="J23" s="642"/>
      <c r="K23" s="644"/>
    </row>
    <row r="24" spans="1:11" s="645" customFormat="1" ht="20.25" customHeight="1">
      <c r="A24" s="1136"/>
      <c r="B24" s="1115" t="s">
        <v>749</v>
      </c>
      <c r="C24" s="1103" t="s">
        <v>233</v>
      </c>
      <c r="D24" s="1126" t="s">
        <v>743</v>
      </c>
      <c r="E24" s="641" t="s">
        <v>234</v>
      </c>
      <c r="F24" s="655">
        <f>SUM(F25:F28)</f>
        <v>341099</v>
      </c>
      <c r="G24" s="643">
        <f>SUM(G25:G28)</f>
        <v>341087</v>
      </c>
      <c r="H24" s="643">
        <f>SUM(H25:H28)</f>
        <v>0</v>
      </c>
      <c r="I24" s="643">
        <f>SUM(I25:I28)</f>
        <v>0</v>
      </c>
      <c r="J24" s="642"/>
      <c r="K24" s="644"/>
    </row>
    <row r="25" spans="1:11" s="645" customFormat="1" ht="9.75" customHeight="1">
      <c r="A25" s="1136"/>
      <c r="B25" s="1116"/>
      <c r="C25" s="1103"/>
      <c r="D25" s="1127"/>
      <c r="E25" s="656" t="s">
        <v>235</v>
      </c>
      <c r="F25" s="649">
        <f>G25+H25+I25</f>
        <v>0</v>
      </c>
      <c r="G25" s="650"/>
      <c r="H25" s="650"/>
      <c r="I25" s="650"/>
      <c r="J25" s="642"/>
      <c r="K25" s="644"/>
    </row>
    <row r="26" spans="1:11" s="645" customFormat="1" ht="15" customHeight="1">
      <c r="A26" s="1136"/>
      <c r="B26" s="1116"/>
      <c r="C26" s="1103"/>
      <c r="D26" s="1127"/>
      <c r="E26" s="656" t="s">
        <v>236</v>
      </c>
      <c r="F26" s="649">
        <f>G26+12</f>
        <v>32099</v>
      </c>
      <c r="G26" s="650">
        <v>32087</v>
      </c>
      <c r="H26" s="650"/>
      <c r="I26" s="650"/>
      <c r="J26" s="642"/>
      <c r="K26" s="644"/>
    </row>
    <row r="27" spans="1:11" s="645" customFormat="1" ht="15" customHeight="1">
      <c r="A27" s="1136"/>
      <c r="B27" s="1116"/>
      <c r="C27" s="1103"/>
      <c r="D27" s="1127"/>
      <c r="E27" s="656" t="s">
        <v>237</v>
      </c>
      <c r="F27" s="649">
        <f>G27</f>
        <v>191600</v>
      </c>
      <c r="G27" s="650">
        <v>191600</v>
      </c>
      <c r="H27" s="650"/>
      <c r="I27" s="650"/>
      <c r="J27" s="642"/>
      <c r="K27" s="644"/>
    </row>
    <row r="28" spans="1:11" s="645" customFormat="1" ht="15" customHeight="1">
      <c r="A28" s="1136"/>
      <c r="B28" s="1117"/>
      <c r="C28" s="1103"/>
      <c r="D28" s="1128"/>
      <c r="E28" s="656" t="s">
        <v>238</v>
      </c>
      <c r="F28" s="649">
        <f>G28</f>
        <v>117400</v>
      </c>
      <c r="G28" s="654">
        <v>117400</v>
      </c>
      <c r="H28" s="654"/>
      <c r="I28" s="654"/>
      <c r="J28" s="642"/>
      <c r="K28" s="644"/>
    </row>
    <row r="29" spans="1:11" s="645" customFormat="1" ht="21" customHeight="1">
      <c r="A29" s="1136"/>
      <c r="B29" s="1116" t="s">
        <v>384</v>
      </c>
      <c r="C29" s="1102" t="s">
        <v>233</v>
      </c>
      <c r="D29" s="1126" t="s">
        <v>453</v>
      </c>
      <c r="E29" s="641" t="s">
        <v>234</v>
      </c>
      <c r="F29" s="655">
        <v>3100000</v>
      </c>
      <c r="G29" s="643">
        <f>SUM(G30:G33)</f>
        <v>0</v>
      </c>
      <c r="H29" s="657">
        <f>SUM(H30:H33)</f>
        <v>100000</v>
      </c>
      <c r="I29" s="643">
        <f>SUM(I30:I33)</f>
        <v>1500000</v>
      </c>
      <c r="J29" s="642"/>
      <c r="K29" s="644"/>
    </row>
    <row r="30" spans="1:11" s="645" customFormat="1" ht="15" customHeight="1">
      <c r="A30" s="1136"/>
      <c r="B30" s="1116"/>
      <c r="C30" s="1103"/>
      <c r="D30" s="1127"/>
      <c r="E30" s="647" t="s">
        <v>235</v>
      </c>
      <c r="F30" s="649">
        <v>1860000</v>
      </c>
      <c r="G30" s="650"/>
      <c r="H30" s="649"/>
      <c r="I30" s="650">
        <v>930000</v>
      </c>
      <c r="J30" s="642"/>
      <c r="K30" s="644"/>
    </row>
    <row r="31" spans="1:11" s="645" customFormat="1" ht="15" customHeight="1">
      <c r="A31" s="1136"/>
      <c r="B31" s="1116"/>
      <c r="C31" s="1103"/>
      <c r="D31" s="1127"/>
      <c r="E31" s="647" t="s">
        <v>236</v>
      </c>
      <c r="F31" s="649">
        <v>250000</v>
      </c>
      <c r="G31" s="650"/>
      <c r="H31" s="649">
        <v>100000</v>
      </c>
      <c r="I31" s="650">
        <v>75000</v>
      </c>
      <c r="J31" s="642"/>
      <c r="K31" s="644"/>
    </row>
    <row r="32" spans="1:11" s="645" customFormat="1" ht="15" customHeight="1">
      <c r="A32" s="1136"/>
      <c r="B32" s="1116"/>
      <c r="C32" s="1103"/>
      <c r="D32" s="1127"/>
      <c r="E32" s="647" t="s">
        <v>237</v>
      </c>
      <c r="F32" s="649">
        <v>990000</v>
      </c>
      <c r="G32" s="650"/>
      <c r="H32" s="649"/>
      <c r="I32" s="650">
        <v>495000</v>
      </c>
      <c r="J32" s="642"/>
      <c r="K32" s="644"/>
    </row>
    <row r="33" spans="1:11" s="645" customFormat="1" ht="12.75" customHeight="1">
      <c r="A33" s="1136"/>
      <c r="B33" s="1117"/>
      <c r="C33" s="1104"/>
      <c r="D33" s="1128"/>
      <c r="E33" s="651" t="s">
        <v>238</v>
      </c>
      <c r="F33" s="653">
        <f>G33+H33+I33</f>
        <v>0</v>
      </c>
      <c r="G33" s="654"/>
      <c r="H33" s="653"/>
      <c r="I33" s="654"/>
      <c r="J33" s="658"/>
      <c r="K33" s="644"/>
    </row>
    <row r="34" spans="1:11" s="645" customFormat="1" ht="21" customHeight="1">
      <c r="A34" s="1136"/>
      <c r="B34" s="1116" t="s">
        <v>240</v>
      </c>
      <c r="C34" s="1102" t="s">
        <v>233</v>
      </c>
      <c r="D34" s="1126">
        <v>2010</v>
      </c>
      <c r="E34" s="641" t="s">
        <v>234</v>
      </c>
      <c r="F34" s="655">
        <f>SUM(F35:F38)</f>
        <v>228600</v>
      </c>
      <c r="G34" s="643">
        <f>SUM(G35:G38)</f>
        <v>228600</v>
      </c>
      <c r="H34" s="657">
        <f>SUM(H35:H38)</f>
        <v>0</v>
      </c>
      <c r="I34" s="643">
        <v>0</v>
      </c>
      <c r="J34" s="642"/>
      <c r="K34" s="644"/>
    </row>
    <row r="35" spans="1:11" s="645" customFormat="1" ht="12.75" customHeight="1">
      <c r="A35" s="1136"/>
      <c r="B35" s="1116"/>
      <c r="C35" s="1103"/>
      <c r="D35" s="1127"/>
      <c r="E35" s="647" t="s">
        <v>235</v>
      </c>
      <c r="F35" s="649">
        <f>G35</f>
        <v>0</v>
      </c>
      <c r="G35" s="650"/>
      <c r="H35" s="649"/>
      <c r="I35" s="650"/>
      <c r="J35" s="642"/>
      <c r="K35" s="644"/>
    </row>
    <row r="36" spans="1:11" s="645" customFormat="1" ht="12.75" customHeight="1">
      <c r="A36" s="1136"/>
      <c r="B36" s="1116"/>
      <c r="C36" s="1103"/>
      <c r="D36" s="1127"/>
      <c r="E36" s="647" t="s">
        <v>236</v>
      </c>
      <c r="F36" s="649">
        <f>G36</f>
        <v>0</v>
      </c>
      <c r="G36" s="650"/>
      <c r="H36" s="649"/>
      <c r="I36" s="650"/>
      <c r="J36" s="642"/>
      <c r="K36" s="644"/>
    </row>
    <row r="37" spans="1:11" s="645" customFormat="1" ht="15" customHeight="1">
      <c r="A37" s="1136"/>
      <c r="B37" s="1116"/>
      <c r="C37" s="1103"/>
      <c r="D37" s="1127"/>
      <c r="E37" s="647" t="s">
        <v>237</v>
      </c>
      <c r="F37" s="649">
        <f>G37</f>
        <v>228600</v>
      </c>
      <c r="G37" s="650">
        <f>230000-1400</f>
        <v>228600</v>
      </c>
      <c r="H37" s="649"/>
      <c r="I37" s="650"/>
      <c r="J37" s="642"/>
      <c r="K37" s="644"/>
    </row>
    <row r="38" spans="1:11" s="645" customFormat="1" ht="12.75" customHeight="1">
      <c r="A38" s="1136"/>
      <c r="B38" s="1117"/>
      <c r="C38" s="1104"/>
      <c r="D38" s="1128"/>
      <c r="E38" s="651" t="s">
        <v>238</v>
      </c>
      <c r="F38" s="653">
        <f>G38+H38+I38</f>
        <v>0</v>
      </c>
      <c r="G38" s="654"/>
      <c r="H38" s="653"/>
      <c r="I38" s="654"/>
      <c r="J38" s="658"/>
      <c r="K38" s="644"/>
    </row>
    <row r="39" spans="1:11" s="645" customFormat="1" ht="15" customHeight="1" hidden="1">
      <c r="A39" s="1136"/>
      <c r="B39" s="1115" t="s">
        <v>241</v>
      </c>
      <c r="C39" s="1102" t="s">
        <v>233</v>
      </c>
      <c r="D39" s="1126">
        <v>2011</v>
      </c>
      <c r="E39" s="641" t="s">
        <v>234</v>
      </c>
      <c r="F39" s="655">
        <v>0</v>
      </c>
      <c r="G39" s="643">
        <f>SUM(G40:G43)</f>
        <v>0</v>
      </c>
      <c r="H39" s="657">
        <f>SUM(H40:H43)</f>
        <v>0</v>
      </c>
      <c r="I39" s="643">
        <v>0</v>
      </c>
      <c r="J39" s="649"/>
      <c r="K39" s="644"/>
    </row>
    <row r="40" spans="1:11" s="645" customFormat="1" ht="15" customHeight="1" hidden="1">
      <c r="A40" s="1136"/>
      <c r="B40" s="1116"/>
      <c r="C40" s="1103"/>
      <c r="D40" s="1127"/>
      <c r="E40" s="647" t="s">
        <v>235</v>
      </c>
      <c r="F40" s="649">
        <f>G40+H40+I40</f>
        <v>0</v>
      </c>
      <c r="G40" s="650"/>
      <c r="H40" s="649"/>
      <c r="I40" s="650">
        <v>0</v>
      </c>
      <c r="J40" s="649"/>
      <c r="K40" s="644"/>
    </row>
    <row r="41" spans="1:11" s="645" customFormat="1" ht="15" customHeight="1" hidden="1">
      <c r="A41" s="1136"/>
      <c r="B41" s="1116"/>
      <c r="C41" s="1103"/>
      <c r="D41" s="1127"/>
      <c r="E41" s="647" t="s">
        <v>236</v>
      </c>
      <c r="F41" s="649">
        <v>0</v>
      </c>
      <c r="G41" s="650"/>
      <c r="H41" s="649"/>
      <c r="I41" s="650">
        <v>0</v>
      </c>
      <c r="J41" s="649"/>
      <c r="K41" s="644"/>
    </row>
    <row r="42" spans="1:11" s="645" customFormat="1" ht="15" customHeight="1" hidden="1">
      <c r="A42" s="1136"/>
      <c r="B42" s="1116"/>
      <c r="C42" s="1103"/>
      <c r="D42" s="1127"/>
      <c r="E42" s="647" t="s">
        <v>237</v>
      </c>
      <c r="F42" s="649">
        <v>0</v>
      </c>
      <c r="G42" s="650"/>
      <c r="H42" s="649"/>
      <c r="I42" s="650">
        <v>0</v>
      </c>
      <c r="J42" s="649"/>
      <c r="K42" s="644"/>
    </row>
    <row r="43" spans="1:12" s="625" customFormat="1" ht="15.75" customHeight="1" hidden="1">
      <c r="A43" s="1136"/>
      <c r="B43" s="1117"/>
      <c r="C43" s="1104"/>
      <c r="D43" s="1128"/>
      <c r="E43" s="651" t="s">
        <v>238</v>
      </c>
      <c r="F43" s="653">
        <v>0</v>
      </c>
      <c r="G43" s="654"/>
      <c r="H43" s="653"/>
      <c r="I43" s="654">
        <v>0</v>
      </c>
      <c r="J43" s="659"/>
      <c r="K43" s="660"/>
      <c r="L43" s="661"/>
    </row>
    <row r="44" spans="1:11" s="661" customFormat="1" ht="15.75" customHeight="1" hidden="1">
      <c r="A44" s="1136"/>
      <c r="B44" s="662"/>
      <c r="C44" s="663"/>
      <c r="D44" s="664"/>
      <c r="E44" s="656"/>
      <c r="F44" s="649"/>
      <c r="G44" s="649"/>
      <c r="H44" s="649"/>
      <c r="I44" s="648"/>
      <c r="J44" s="659"/>
      <c r="K44" s="660"/>
    </row>
    <row r="45" spans="1:11" s="661" customFormat="1" ht="15.75" customHeight="1" hidden="1">
      <c r="A45" s="1136"/>
      <c r="B45" s="662"/>
      <c r="C45" s="663"/>
      <c r="D45" s="664"/>
      <c r="E45" s="656"/>
      <c r="F45" s="649"/>
      <c r="G45" s="649"/>
      <c r="H45" s="649"/>
      <c r="I45" s="648"/>
      <c r="J45" s="659"/>
      <c r="K45" s="660"/>
    </row>
    <row r="46" spans="1:11" s="661" customFormat="1" ht="15.75" customHeight="1" hidden="1">
      <c r="A46" s="1136"/>
      <c r="B46" s="662"/>
      <c r="C46" s="663"/>
      <c r="D46" s="664"/>
      <c r="E46" s="656"/>
      <c r="F46" s="649"/>
      <c r="G46" s="649"/>
      <c r="H46" s="649"/>
      <c r="I46" s="648"/>
      <c r="J46" s="659"/>
      <c r="K46" s="660"/>
    </row>
    <row r="47" spans="1:11" s="661" customFormat="1" ht="15.75" customHeight="1" hidden="1">
      <c r="A47" s="1136"/>
      <c r="B47" s="662"/>
      <c r="C47" s="663"/>
      <c r="D47" s="664"/>
      <c r="E47" s="656"/>
      <c r="F47" s="649"/>
      <c r="G47" s="649"/>
      <c r="H47" s="649"/>
      <c r="I47" s="648"/>
      <c r="J47" s="659"/>
      <c r="K47" s="660"/>
    </row>
    <row r="48" spans="1:11" s="645" customFormat="1" ht="21" customHeight="1" hidden="1">
      <c r="A48" s="1136"/>
      <c r="B48" s="1115" t="s">
        <v>242</v>
      </c>
      <c r="C48" s="1102" t="s">
        <v>233</v>
      </c>
      <c r="D48" s="1126" t="s">
        <v>740</v>
      </c>
      <c r="E48" s="641" t="s">
        <v>234</v>
      </c>
      <c r="F48" s="655"/>
      <c r="G48" s="643">
        <v>0</v>
      </c>
      <c r="H48" s="655">
        <v>0</v>
      </c>
      <c r="I48" s="643">
        <f>SUM(I49:I52)</f>
        <v>0</v>
      </c>
      <c r="J48" s="652"/>
      <c r="K48" s="644"/>
    </row>
    <row r="49" spans="1:11" s="645" customFormat="1" ht="15" customHeight="1" hidden="1">
      <c r="A49" s="1136"/>
      <c r="B49" s="1116"/>
      <c r="C49" s="1103"/>
      <c r="D49" s="1127"/>
      <c r="E49" s="647" t="s">
        <v>235</v>
      </c>
      <c r="F49" s="649"/>
      <c r="G49" s="650">
        <v>0</v>
      </c>
      <c r="H49" s="649">
        <v>0</v>
      </c>
      <c r="I49" s="650"/>
      <c r="J49" s="642"/>
      <c r="K49" s="644"/>
    </row>
    <row r="50" spans="1:11" s="645" customFormat="1" ht="15" customHeight="1" hidden="1">
      <c r="A50" s="1136"/>
      <c r="B50" s="1116"/>
      <c r="C50" s="1103"/>
      <c r="D50" s="1127"/>
      <c r="E50" s="647" t="s">
        <v>236</v>
      </c>
      <c r="F50" s="649"/>
      <c r="G50" s="650">
        <v>0</v>
      </c>
      <c r="H50" s="649">
        <v>0</v>
      </c>
      <c r="I50" s="650"/>
      <c r="J50" s="642"/>
      <c r="K50" s="644"/>
    </row>
    <row r="51" spans="1:11" s="645" customFormat="1" ht="15" customHeight="1" hidden="1">
      <c r="A51" s="1136"/>
      <c r="B51" s="1116"/>
      <c r="C51" s="1103"/>
      <c r="D51" s="1127"/>
      <c r="E51" s="647" t="s">
        <v>237</v>
      </c>
      <c r="F51" s="649"/>
      <c r="G51" s="650">
        <v>0</v>
      </c>
      <c r="H51" s="649">
        <v>0</v>
      </c>
      <c r="I51" s="650"/>
      <c r="J51" s="642"/>
      <c r="K51" s="644"/>
    </row>
    <row r="52" spans="1:11" s="645" customFormat="1" ht="15" customHeight="1" hidden="1">
      <c r="A52" s="1136"/>
      <c r="B52" s="1117"/>
      <c r="C52" s="1104"/>
      <c r="D52" s="1128"/>
      <c r="E52" s="651" t="s">
        <v>238</v>
      </c>
      <c r="F52" s="649">
        <f>G52+H52+I52</f>
        <v>0</v>
      </c>
      <c r="G52" s="654">
        <v>0</v>
      </c>
      <c r="H52" s="649">
        <v>0</v>
      </c>
      <c r="I52" s="654"/>
      <c r="J52" s="642"/>
      <c r="K52" s="644"/>
    </row>
    <row r="53" spans="1:11" s="645" customFormat="1" ht="17.25" customHeight="1">
      <c r="A53" s="1136"/>
      <c r="B53" s="1115" t="s">
        <v>72</v>
      </c>
      <c r="C53" s="1102" t="s">
        <v>233</v>
      </c>
      <c r="D53" s="1126" t="s">
        <v>756</v>
      </c>
      <c r="E53" s="641" t="s">
        <v>234</v>
      </c>
      <c r="F53" s="655">
        <f>SUM(F54:F57)</f>
        <v>160000</v>
      </c>
      <c r="G53" s="643">
        <f>SUM(G54:G57)</f>
        <v>40000</v>
      </c>
      <c r="H53" s="643">
        <v>0</v>
      </c>
      <c r="I53" s="643">
        <v>0</v>
      </c>
      <c r="J53" s="642"/>
      <c r="K53" s="644"/>
    </row>
    <row r="54" spans="1:11" s="645" customFormat="1" ht="15" customHeight="1">
      <c r="A54" s="1136"/>
      <c r="B54" s="1116"/>
      <c r="C54" s="1103"/>
      <c r="D54" s="1127"/>
      <c r="E54" s="647" t="s">
        <v>235</v>
      </c>
      <c r="F54" s="649">
        <f>G54+H54+I54</f>
        <v>0</v>
      </c>
      <c r="G54" s="650">
        <v>0</v>
      </c>
      <c r="H54" s="650">
        <v>0</v>
      </c>
      <c r="I54" s="650">
        <v>0</v>
      </c>
      <c r="J54" s="642"/>
      <c r="K54" s="644"/>
    </row>
    <row r="55" spans="1:11" s="645" customFormat="1" ht="15" customHeight="1">
      <c r="A55" s="1136"/>
      <c r="B55" s="1116"/>
      <c r="C55" s="1103"/>
      <c r="D55" s="1127"/>
      <c r="E55" s="647" t="s">
        <v>236</v>
      </c>
      <c r="F55" s="649">
        <v>120000</v>
      </c>
      <c r="G55" s="650">
        <v>0</v>
      </c>
      <c r="H55" s="650">
        <v>0</v>
      </c>
      <c r="I55" s="650">
        <v>0</v>
      </c>
      <c r="J55" s="642"/>
      <c r="K55" s="644"/>
    </row>
    <row r="56" spans="1:11" s="645" customFormat="1" ht="15" customHeight="1">
      <c r="A56" s="1136"/>
      <c r="B56" s="1116"/>
      <c r="C56" s="1103"/>
      <c r="D56" s="1127"/>
      <c r="E56" s="647" t="s">
        <v>237</v>
      </c>
      <c r="F56" s="649">
        <f>G56</f>
        <v>40000</v>
      </c>
      <c r="G56" s="650">
        <v>40000</v>
      </c>
      <c r="H56" s="650">
        <v>0</v>
      </c>
      <c r="I56" s="650">
        <v>0</v>
      </c>
      <c r="J56" s="642"/>
      <c r="K56" s="644"/>
    </row>
    <row r="57" spans="1:11" s="645" customFormat="1" ht="15" customHeight="1">
      <c r="A57" s="1136"/>
      <c r="B57" s="1117"/>
      <c r="C57" s="1104"/>
      <c r="D57" s="1128"/>
      <c r="E57" s="651" t="s">
        <v>238</v>
      </c>
      <c r="F57" s="653">
        <v>0</v>
      </c>
      <c r="G57" s="654">
        <v>0</v>
      </c>
      <c r="H57" s="654">
        <v>0</v>
      </c>
      <c r="I57" s="654">
        <v>0</v>
      </c>
      <c r="J57" s="642"/>
      <c r="K57" s="644"/>
    </row>
    <row r="58" spans="1:11" s="645" customFormat="1" ht="15" customHeight="1" hidden="1">
      <c r="A58" s="1136"/>
      <c r="B58" s="1115" t="s">
        <v>243</v>
      </c>
      <c r="C58" s="1102" t="s">
        <v>233</v>
      </c>
      <c r="D58" s="1126" t="s">
        <v>226</v>
      </c>
      <c r="E58" s="641" t="s">
        <v>234</v>
      </c>
      <c r="F58" s="655"/>
      <c r="G58" s="643"/>
      <c r="H58" s="643"/>
      <c r="I58" s="643"/>
      <c r="J58" s="658"/>
      <c r="K58" s="644"/>
    </row>
    <row r="59" spans="1:11" s="645" customFormat="1" ht="15" customHeight="1" hidden="1">
      <c r="A59" s="1136"/>
      <c r="B59" s="1116"/>
      <c r="C59" s="1103"/>
      <c r="D59" s="1127"/>
      <c r="E59" s="647" t="s">
        <v>235</v>
      </c>
      <c r="F59" s="649"/>
      <c r="G59" s="650"/>
      <c r="H59" s="650"/>
      <c r="I59" s="650"/>
      <c r="J59" s="658"/>
      <c r="K59" s="644"/>
    </row>
    <row r="60" spans="1:11" s="645" customFormat="1" ht="15" customHeight="1" hidden="1">
      <c r="A60" s="1136"/>
      <c r="B60" s="1116"/>
      <c r="C60" s="1103"/>
      <c r="D60" s="1127"/>
      <c r="E60" s="647" t="s">
        <v>236</v>
      </c>
      <c r="F60" s="649"/>
      <c r="G60" s="650"/>
      <c r="H60" s="650"/>
      <c r="I60" s="650"/>
      <c r="J60" s="658"/>
      <c r="K60" s="644"/>
    </row>
    <row r="61" spans="1:11" s="645" customFormat="1" ht="15" customHeight="1" hidden="1">
      <c r="A61" s="1136"/>
      <c r="B61" s="1116"/>
      <c r="C61" s="1103"/>
      <c r="D61" s="1127"/>
      <c r="E61" s="647" t="s">
        <v>237</v>
      </c>
      <c r="F61" s="649"/>
      <c r="G61" s="650"/>
      <c r="H61" s="650"/>
      <c r="I61" s="650"/>
      <c r="J61" s="658"/>
      <c r="K61" s="644"/>
    </row>
    <row r="62" spans="1:11" s="645" customFormat="1" ht="15" customHeight="1" hidden="1">
      <c r="A62" s="1136"/>
      <c r="B62" s="1117"/>
      <c r="C62" s="1104"/>
      <c r="D62" s="1128"/>
      <c r="E62" s="651" t="s">
        <v>238</v>
      </c>
      <c r="F62" s="653"/>
      <c r="G62" s="654"/>
      <c r="H62" s="654"/>
      <c r="I62" s="654"/>
      <c r="J62" s="658"/>
      <c r="K62" s="644"/>
    </row>
    <row r="63" spans="1:11" s="645" customFormat="1" ht="15" customHeight="1" hidden="1">
      <c r="A63" s="1136"/>
      <c r="B63" s="1115" t="s">
        <v>244</v>
      </c>
      <c r="C63" s="1103" t="s">
        <v>233</v>
      </c>
      <c r="D63" s="1127" t="s">
        <v>226</v>
      </c>
      <c r="E63" s="641" t="s">
        <v>234</v>
      </c>
      <c r="F63" s="655"/>
      <c r="G63" s="643"/>
      <c r="H63" s="643"/>
      <c r="I63" s="643"/>
      <c r="J63" s="658"/>
      <c r="K63" s="644"/>
    </row>
    <row r="64" spans="1:11" s="645" customFormat="1" ht="15" customHeight="1" hidden="1">
      <c r="A64" s="1136"/>
      <c r="B64" s="1116"/>
      <c r="C64" s="1103"/>
      <c r="D64" s="1127"/>
      <c r="E64" s="647" t="s">
        <v>235</v>
      </c>
      <c r="F64" s="649"/>
      <c r="G64" s="650"/>
      <c r="H64" s="650"/>
      <c r="I64" s="650"/>
      <c r="J64" s="658"/>
      <c r="K64" s="644"/>
    </row>
    <row r="65" spans="1:11" s="645" customFormat="1" ht="15" customHeight="1" hidden="1">
      <c r="A65" s="1136"/>
      <c r="B65" s="1116"/>
      <c r="C65" s="1103"/>
      <c r="D65" s="1127"/>
      <c r="E65" s="647" t="s">
        <v>236</v>
      </c>
      <c r="F65" s="649"/>
      <c r="G65" s="650"/>
      <c r="H65" s="650"/>
      <c r="I65" s="650"/>
      <c r="J65" s="658"/>
      <c r="K65" s="644"/>
    </row>
    <row r="66" spans="1:11" s="645" customFormat="1" ht="15" customHeight="1" hidden="1">
      <c r="A66" s="1136"/>
      <c r="B66" s="1116"/>
      <c r="C66" s="1103"/>
      <c r="D66" s="1127"/>
      <c r="E66" s="647" t="s">
        <v>237</v>
      </c>
      <c r="F66" s="649"/>
      <c r="G66" s="650"/>
      <c r="H66" s="650"/>
      <c r="I66" s="650"/>
      <c r="J66" s="658"/>
      <c r="K66" s="644"/>
    </row>
    <row r="67" spans="1:11" s="645" customFormat="1" ht="15" customHeight="1" hidden="1">
      <c r="A67" s="1137"/>
      <c r="B67" s="1117"/>
      <c r="C67" s="1104"/>
      <c r="D67" s="1128"/>
      <c r="E67" s="651" t="s">
        <v>238</v>
      </c>
      <c r="F67" s="653"/>
      <c r="G67" s="654"/>
      <c r="H67" s="654"/>
      <c r="I67" s="654"/>
      <c r="J67" s="658"/>
      <c r="K67" s="644"/>
    </row>
    <row r="68" spans="1:11" s="645" customFormat="1" ht="17.25" customHeight="1">
      <c r="A68" s="1138" t="s">
        <v>250</v>
      </c>
      <c r="B68" s="1116" t="s">
        <v>251</v>
      </c>
      <c r="C68" s="1093" t="s">
        <v>252</v>
      </c>
      <c r="D68" s="1090" t="s">
        <v>253</v>
      </c>
      <c r="E68" s="641" t="s">
        <v>234</v>
      </c>
      <c r="F68" s="655">
        <v>500000</v>
      </c>
      <c r="G68" s="643">
        <v>0</v>
      </c>
      <c r="H68" s="643">
        <v>30000</v>
      </c>
      <c r="I68" s="643">
        <f>SUM(I69:I69)</f>
        <v>0</v>
      </c>
      <c r="J68" s="655"/>
      <c r="K68" s="644"/>
    </row>
    <row r="69" spans="1:11" s="645" customFormat="1" ht="15" customHeight="1">
      <c r="A69" s="1139"/>
      <c r="B69" s="1116"/>
      <c r="C69" s="1094"/>
      <c r="D69" s="1091"/>
      <c r="E69" s="656" t="s">
        <v>235</v>
      </c>
      <c r="F69" s="649">
        <v>345400</v>
      </c>
      <c r="G69" s="650"/>
      <c r="H69" s="650"/>
      <c r="I69" s="650"/>
      <c r="J69" s="642"/>
      <c r="K69" s="644"/>
    </row>
    <row r="70" spans="1:11" s="645" customFormat="1" ht="15" customHeight="1">
      <c r="A70" s="1139"/>
      <c r="B70" s="1116"/>
      <c r="C70" s="1094"/>
      <c r="D70" s="1091"/>
      <c r="E70" s="656" t="s">
        <v>236</v>
      </c>
      <c r="F70" s="649">
        <v>154600</v>
      </c>
      <c r="G70" s="650"/>
      <c r="H70" s="650">
        <v>30000</v>
      </c>
      <c r="I70" s="650"/>
      <c r="J70" s="642"/>
      <c r="K70" s="644"/>
    </row>
    <row r="71" spans="1:11" s="645" customFormat="1" ht="15" customHeight="1">
      <c r="A71" s="1139"/>
      <c r="B71" s="1116"/>
      <c r="C71" s="1094"/>
      <c r="D71" s="1091"/>
      <c r="E71" s="656" t="s">
        <v>237</v>
      </c>
      <c r="F71" s="649">
        <v>0</v>
      </c>
      <c r="G71" s="650"/>
      <c r="H71" s="650"/>
      <c r="I71" s="650"/>
      <c r="J71" s="642"/>
      <c r="K71" s="644"/>
    </row>
    <row r="72" spans="1:11" s="645" customFormat="1" ht="15" customHeight="1">
      <c r="A72" s="1140"/>
      <c r="B72" s="1117"/>
      <c r="C72" s="1095"/>
      <c r="D72" s="1092"/>
      <c r="E72" s="665" t="s">
        <v>238</v>
      </c>
      <c r="F72" s="653">
        <f>G72+H72+I72</f>
        <v>0</v>
      </c>
      <c r="G72" s="654"/>
      <c r="H72" s="654"/>
      <c r="I72" s="654"/>
      <c r="J72" s="642"/>
      <c r="K72" s="644"/>
    </row>
    <row r="73" spans="2:11" s="626" customFormat="1" ht="12" customHeight="1" thickBot="1">
      <c r="B73" s="627"/>
      <c r="C73" s="628"/>
      <c r="E73" s="627"/>
      <c r="I73" s="628" t="s">
        <v>720</v>
      </c>
      <c r="K73" s="629"/>
    </row>
    <row r="74" spans="1:11" s="631" customFormat="1" ht="14.25" customHeight="1">
      <c r="A74" s="1132" t="s">
        <v>228</v>
      </c>
      <c r="B74" s="1120" t="s">
        <v>724</v>
      </c>
      <c r="C74" s="1123" t="s">
        <v>229</v>
      </c>
      <c r="D74" s="1120" t="s">
        <v>54</v>
      </c>
      <c r="E74" s="1096" t="s">
        <v>230</v>
      </c>
      <c r="F74" s="1097"/>
      <c r="G74" s="1105" t="s">
        <v>231</v>
      </c>
      <c r="H74" s="1106"/>
      <c r="I74" s="1107"/>
      <c r="J74" s="630"/>
      <c r="K74" s="629"/>
    </row>
    <row r="75" spans="1:11" s="631" customFormat="1" ht="14.25" customHeight="1">
      <c r="A75" s="1133"/>
      <c r="B75" s="1121"/>
      <c r="C75" s="1124"/>
      <c r="D75" s="1121"/>
      <c r="E75" s="1098"/>
      <c r="F75" s="1099"/>
      <c r="G75" s="1108"/>
      <c r="H75" s="1109"/>
      <c r="I75" s="1110"/>
      <c r="J75" s="632"/>
      <c r="K75" s="629"/>
    </row>
    <row r="76" spans="1:11" s="631" customFormat="1" ht="17.25" customHeight="1">
      <c r="A76" s="1133"/>
      <c r="B76" s="1121"/>
      <c r="C76" s="1124"/>
      <c r="D76" s="1121"/>
      <c r="E76" s="1098"/>
      <c r="F76" s="1099"/>
      <c r="G76" s="1111" t="s">
        <v>448</v>
      </c>
      <c r="H76" s="1111" t="s">
        <v>449</v>
      </c>
      <c r="I76" s="1113" t="s">
        <v>450</v>
      </c>
      <c r="J76" s="633" t="s">
        <v>735</v>
      </c>
      <c r="K76" s="629"/>
    </row>
    <row r="77" spans="1:11" s="631" customFormat="1" ht="9" customHeight="1" thickBot="1">
      <c r="A77" s="1134"/>
      <c r="B77" s="1122"/>
      <c r="C77" s="1125"/>
      <c r="D77" s="1122"/>
      <c r="E77" s="1100"/>
      <c r="F77" s="1101"/>
      <c r="G77" s="1112"/>
      <c r="H77" s="1112"/>
      <c r="I77" s="1114"/>
      <c r="J77" s="634"/>
      <c r="K77" s="629"/>
    </row>
    <row r="78" spans="1:11" s="640" customFormat="1" ht="9" customHeight="1">
      <c r="A78" s="635">
        <v>1</v>
      </c>
      <c r="B78" s="635">
        <v>2</v>
      </c>
      <c r="C78" s="636">
        <v>3</v>
      </c>
      <c r="D78" s="635">
        <v>4</v>
      </c>
      <c r="E78" s="1089">
        <v>5</v>
      </c>
      <c r="F78" s="1089"/>
      <c r="G78" s="637">
        <v>6</v>
      </c>
      <c r="H78" s="637">
        <v>7</v>
      </c>
      <c r="I78" s="637">
        <v>8</v>
      </c>
      <c r="J78" s="638">
        <v>10</v>
      </c>
      <c r="K78" s="639"/>
    </row>
    <row r="79" spans="1:11" s="645" customFormat="1" ht="18" customHeight="1">
      <c r="A79" s="1138" t="s">
        <v>245</v>
      </c>
      <c r="B79" s="1115" t="s">
        <v>246</v>
      </c>
      <c r="C79" s="1118" t="s">
        <v>233</v>
      </c>
      <c r="D79" s="1090" t="s">
        <v>454</v>
      </c>
      <c r="E79" s="641" t="s">
        <v>234</v>
      </c>
      <c r="F79" s="655">
        <v>515500</v>
      </c>
      <c r="G79" s="643">
        <f>G81+G82</f>
        <v>30890</v>
      </c>
      <c r="H79" s="655">
        <v>0</v>
      </c>
      <c r="I79" s="643">
        <f>SUM(I80:I83)</f>
        <v>479000</v>
      </c>
      <c r="J79" s="642"/>
      <c r="K79" s="644"/>
    </row>
    <row r="80" spans="1:11" s="645" customFormat="1" ht="15" customHeight="1">
      <c r="A80" s="1139"/>
      <c r="B80" s="1116"/>
      <c r="C80" s="1119"/>
      <c r="D80" s="1091"/>
      <c r="E80" s="656" t="s">
        <v>235</v>
      </c>
      <c r="F80" s="649">
        <v>190000</v>
      </c>
      <c r="G80" s="650"/>
      <c r="H80" s="649"/>
      <c r="I80" s="650">
        <v>190000</v>
      </c>
      <c r="J80" s="642"/>
      <c r="K80" s="644"/>
    </row>
    <row r="81" spans="1:11" s="645" customFormat="1" ht="15" customHeight="1">
      <c r="A81" s="1139"/>
      <c r="B81" s="1116"/>
      <c r="C81" s="1119"/>
      <c r="D81" s="1091"/>
      <c r="E81" s="656" t="s">
        <v>236</v>
      </c>
      <c r="F81" s="649">
        <v>26400</v>
      </c>
      <c r="G81" s="650">
        <v>20890</v>
      </c>
      <c r="H81" s="649"/>
      <c r="I81" s="650"/>
      <c r="J81" s="642"/>
      <c r="K81" s="644"/>
    </row>
    <row r="82" spans="1:11" s="645" customFormat="1" ht="15" customHeight="1">
      <c r="A82" s="1139"/>
      <c r="B82" s="1116"/>
      <c r="C82" s="1119"/>
      <c r="D82" s="1091"/>
      <c r="E82" s="656" t="s">
        <v>237</v>
      </c>
      <c r="F82" s="649">
        <v>299000</v>
      </c>
      <c r="G82" s="650">
        <v>10000</v>
      </c>
      <c r="H82" s="649"/>
      <c r="I82" s="650">
        <v>289000</v>
      </c>
      <c r="J82" s="642"/>
      <c r="K82" s="644"/>
    </row>
    <row r="83" spans="1:11" s="645" customFormat="1" ht="12" customHeight="1">
      <c r="A83" s="1139"/>
      <c r="B83" s="1117"/>
      <c r="C83" s="1131"/>
      <c r="D83" s="1092"/>
      <c r="E83" s="665" t="s">
        <v>238</v>
      </c>
      <c r="F83" s="653">
        <f>G83+H83+I83</f>
        <v>0</v>
      </c>
      <c r="G83" s="654"/>
      <c r="H83" s="653"/>
      <c r="I83" s="654"/>
      <c r="J83" s="642"/>
      <c r="K83" s="644"/>
    </row>
    <row r="84" spans="1:11" s="645" customFormat="1" ht="20.25" customHeight="1" hidden="1">
      <c r="A84" s="1139"/>
      <c r="B84" s="1115" t="s">
        <v>674</v>
      </c>
      <c r="C84" s="1118" t="s">
        <v>233</v>
      </c>
      <c r="D84" s="1090" t="s">
        <v>247</v>
      </c>
      <c r="E84" s="641" t="s">
        <v>234</v>
      </c>
      <c r="F84" s="655">
        <v>0</v>
      </c>
      <c r="G84" s="643">
        <v>0</v>
      </c>
      <c r="H84" s="643">
        <f>SUM(H85:H88)</f>
        <v>0</v>
      </c>
      <c r="I84" s="643">
        <f>SUM(I85:I88)</f>
        <v>0</v>
      </c>
      <c r="J84" s="649"/>
      <c r="K84" s="644"/>
    </row>
    <row r="85" spans="1:11" s="645" customFormat="1" ht="15" customHeight="1" hidden="1">
      <c r="A85" s="1139"/>
      <c r="B85" s="1116"/>
      <c r="C85" s="1119"/>
      <c r="D85" s="1091"/>
      <c r="E85" s="656" t="s">
        <v>235</v>
      </c>
      <c r="F85" s="649">
        <v>0</v>
      </c>
      <c r="G85" s="650">
        <v>0</v>
      </c>
      <c r="H85" s="650"/>
      <c r="I85" s="650"/>
      <c r="J85" s="642"/>
      <c r="K85" s="644"/>
    </row>
    <row r="86" spans="1:11" s="645" customFormat="1" ht="15" customHeight="1" hidden="1">
      <c r="A86" s="1139"/>
      <c r="B86" s="1116"/>
      <c r="C86" s="1119"/>
      <c r="D86" s="1091"/>
      <c r="E86" s="656" t="s">
        <v>236</v>
      </c>
      <c r="F86" s="649">
        <v>0</v>
      </c>
      <c r="G86" s="650">
        <v>0</v>
      </c>
      <c r="H86" s="650"/>
      <c r="I86" s="650"/>
      <c r="J86" s="642"/>
      <c r="K86" s="644"/>
    </row>
    <row r="87" spans="1:11" s="645" customFormat="1" ht="15" customHeight="1" hidden="1">
      <c r="A87" s="1139"/>
      <c r="B87" s="1116"/>
      <c r="C87" s="1119"/>
      <c r="D87" s="1091"/>
      <c r="E87" s="656" t="s">
        <v>237</v>
      </c>
      <c r="F87" s="649">
        <v>0</v>
      </c>
      <c r="G87" s="650">
        <v>0</v>
      </c>
      <c r="H87" s="650"/>
      <c r="I87" s="650"/>
      <c r="J87" s="642"/>
      <c r="K87" s="644"/>
    </row>
    <row r="88" spans="1:11" s="645" customFormat="1" ht="15" customHeight="1" hidden="1">
      <c r="A88" s="1139"/>
      <c r="B88" s="1117"/>
      <c r="C88" s="1119"/>
      <c r="D88" s="1092"/>
      <c r="E88" s="665" t="s">
        <v>238</v>
      </c>
      <c r="F88" s="653">
        <f>G88+H88+I88</f>
        <v>0</v>
      </c>
      <c r="G88" s="654">
        <v>0</v>
      </c>
      <c r="H88" s="654"/>
      <c r="I88" s="654"/>
      <c r="J88" s="642"/>
      <c r="K88" s="644"/>
    </row>
    <row r="89" spans="1:11" s="645" customFormat="1" ht="21" customHeight="1">
      <c r="A89" s="1139"/>
      <c r="B89" s="1115" t="s">
        <v>673</v>
      </c>
      <c r="C89" s="1118" t="s">
        <v>233</v>
      </c>
      <c r="D89" s="1090" t="s">
        <v>455</v>
      </c>
      <c r="E89" s="641" t="s">
        <v>234</v>
      </c>
      <c r="F89" s="655">
        <v>55000</v>
      </c>
      <c r="G89" s="643">
        <v>0</v>
      </c>
      <c r="H89" s="643">
        <f>SUM(H90:H93)</f>
        <v>0</v>
      </c>
      <c r="I89" s="643">
        <f>SUM(I90:I93)</f>
        <v>50500</v>
      </c>
      <c r="J89" s="655"/>
      <c r="K89" s="644"/>
    </row>
    <row r="90" spans="1:11" s="645" customFormat="1" ht="15" customHeight="1">
      <c r="A90" s="1139"/>
      <c r="B90" s="1116"/>
      <c r="C90" s="1119"/>
      <c r="D90" s="1091"/>
      <c r="E90" s="656" t="s">
        <v>235</v>
      </c>
      <c r="F90" s="649">
        <v>0</v>
      </c>
      <c r="G90" s="650"/>
      <c r="H90" s="650"/>
      <c r="I90" s="650"/>
      <c r="J90" s="655"/>
      <c r="K90" s="644"/>
    </row>
    <row r="91" spans="1:11" s="645" customFormat="1" ht="15" customHeight="1">
      <c r="A91" s="1139"/>
      <c r="B91" s="1116"/>
      <c r="C91" s="1119"/>
      <c r="D91" s="1091"/>
      <c r="E91" s="656" t="s">
        <v>236</v>
      </c>
      <c r="F91" s="649">
        <v>30000</v>
      </c>
      <c r="G91" s="650"/>
      <c r="H91" s="650"/>
      <c r="I91" s="650">
        <v>25500</v>
      </c>
      <c r="J91" s="655"/>
      <c r="K91" s="644"/>
    </row>
    <row r="92" spans="1:11" s="645" customFormat="1" ht="15" customHeight="1">
      <c r="A92" s="1139"/>
      <c r="B92" s="1116"/>
      <c r="C92" s="1119"/>
      <c r="D92" s="1091"/>
      <c r="E92" s="656" t="s">
        <v>237</v>
      </c>
      <c r="F92" s="649">
        <v>0</v>
      </c>
      <c r="G92" s="650"/>
      <c r="H92" s="650"/>
      <c r="I92" s="650"/>
      <c r="J92" s="655"/>
      <c r="K92" s="644"/>
    </row>
    <row r="93" spans="1:11" s="645" customFormat="1" ht="15" customHeight="1">
      <c r="A93" s="1139"/>
      <c r="B93" s="1117"/>
      <c r="C93" s="1119"/>
      <c r="D93" s="1092"/>
      <c r="E93" s="665" t="s">
        <v>238</v>
      </c>
      <c r="F93" s="653">
        <f>G93+H93+I93</f>
        <v>25000</v>
      </c>
      <c r="G93" s="654"/>
      <c r="H93" s="654"/>
      <c r="I93" s="654">
        <v>25000</v>
      </c>
      <c r="J93" s="655"/>
      <c r="K93" s="644"/>
    </row>
    <row r="94" spans="1:11" s="645" customFormat="1" ht="18.75" customHeight="1">
      <c r="A94" s="1139"/>
      <c r="B94" s="1115" t="s">
        <v>248</v>
      </c>
      <c r="C94" s="1118" t="s">
        <v>233</v>
      </c>
      <c r="D94" s="1090" t="s">
        <v>6</v>
      </c>
      <c r="E94" s="641" t="s">
        <v>234</v>
      </c>
      <c r="F94" s="655">
        <f>SUM(F95:F98)</f>
        <v>113600</v>
      </c>
      <c r="G94" s="643">
        <f>SUM(G95:G98)</f>
        <v>73600</v>
      </c>
      <c r="H94" s="643">
        <f>SUM(H95:H98)</f>
        <v>100000</v>
      </c>
      <c r="I94" s="643">
        <f>SUM(I95:I98)</f>
        <v>0</v>
      </c>
      <c r="J94" s="655"/>
      <c r="K94" s="644"/>
    </row>
    <row r="95" spans="1:11" s="645" customFormat="1" ht="15" customHeight="1">
      <c r="A95" s="1139"/>
      <c r="B95" s="1116"/>
      <c r="C95" s="1119"/>
      <c r="D95" s="1091"/>
      <c r="E95" s="656" t="s">
        <v>235</v>
      </c>
      <c r="F95" s="649">
        <v>0</v>
      </c>
      <c r="G95" s="650"/>
      <c r="H95" s="650">
        <v>66000</v>
      </c>
      <c r="I95" s="650"/>
      <c r="J95" s="655"/>
      <c r="K95" s="644"/>
    </row>
    <row r="96" spans="1:11" s="645" customFormat="1" ht="15" customHeight="1">
      <c r="A96" s="1139"/>
      <c r="B96" s="1116"/>
      <c r="C96" s="1119"/>
      <c r="D96" s="1091"/>
      <c r="E96" s="656" t="s">
        <v>236</v>
      </c>
      <c r="F96" s="649">
        <v>40000</v>
      </c>
      <c r="G96" s="650"/>
      <c r="H96" s="650">
        <v>34000</v>
      </c>
      <c r="I96" s="650"/>
      <c r="J96" s="655"/>
      <c r="K96" s="644"/>
    </row>
    <row r="97" spans="1:11" s="645" customFormat="1" ht="15" customHeight="1">
      <c r="A97" s="1139"/>
      <c r="B97" s="1116"/>
      <c r="C97" s="1119"/>
      <c r="D97" s="1091"/>
      <c r="E97" s="656" t="s">
        <v>237</v>
      </c>
      <c r="F97" s="649">
        <f>G97</f>
        <v>73600</v>
      </c>
      <c r="G97" s="650">
        <f>60000+13200+400</f>
        <v>73600</v>
      </c>
      <c r="H97" s="650"/>
      <c r="I97" s="650"/>
      <c r="J97" s="655"/>
      <c r="K97" s="644"/>
    </row>
    <row r="98" spans="1:11" s="645" customFormat="1" ht="15" customHeight="1">
      <c r="A98" s="1139"/>
      <c r="B98" s="1117"/>
      <c r="C98" s="1119"/>
      <c r="D98" s="1092"/>
      <c r="E98" s="665" t="s">
        <v>238</v>
      </c>
      <c r="F98" s="653">
        <f>G98+H98+I98</f>
        <v>0</v>
      </c>
      <c r="G98" s="654"/>
      <c r="H98" s="654"/>
      <c r="I98" s="654"/>
      <c r="J98" s="655"/>
      <c r="K98" s="644"/>
    </row>
    <row r="99" spans="1:11" s="645" customFormat="1" ht="20.25" customHeight="1">
      <c r="A99" s="1139"/>
      <c r="B99" s="1115" t="s">
        <v>249</v>
      </c>
      <c r="C99" s="1118" t="s">
        <v>233</v>
      </c>
      <c r="D99" s="1090" t="s">
        <v>6</v>
      </c>
      <c r="E99" s="641" t="s">
        <v>234</v>
      </c>
      <c r="F99" s="655">
        <f>SUM(F100:F103)</f>
        <v>100000</v>
      </c>
      <c r="G99" s="643">
        <f>SUM(G100:G103)</f>
        <v>0</v>
      </c>
      <c r="H99" s="643">
        <f>SUM(H100:H103)</f>
        <v>100000</v>
      </c>
      <c r="I99" s="643">
        <v>0</v>
      </c>
      <c r="J99" s="655"/>
      <c r="K99" s="644"/>
    </row>
    <row r="100" spans="1:11" s="645" customFormat="1" ht="15" customHeight="1">
      <c r="A100" s="1139"/>
      <c r="B100" s="1116"/>
      <c r="C100" s="1119"/>
      <c r="D100" s="1091"/>
      <c r="E100" s="656" t="s">
        <v>235</v>
      </c>
      <c r="F100" s="649">
        <v>0</v>
      </c>
      <c r="G100" s="650"/>
      <c r="H100" s="650"/>
      <c r="I100" s="650"/>
      <c r="J100" s="655"/>
      <c r="K100" s="644"/>
    </row>
    <row r="101" spans="1:11" s="645" customFormat="1" ht="15" customHeight="1">
      <c r="A101" s="1139"/>
      <c r="B101" s="1116"/>
      <c r="C101" s="1119"/>
      <c r="D101" s="1091"/>
      <c r="E101" s="656" t="s">
        <v>236</v>
      </c>
      <c r="F101" s="649">
        <f>SUM(G101:I101)</f>
        <v>0</v>
      </c>
      <c r="G101" s="650"/>
      <c r="H101" s="650"/>
      <c r="I101" s="650"/>
      <c r="J101" s="655"/>
      <c r="K101" s="644"/>
    </row>
    <row r="102" spans="1:11" s="645" customFormat="1" ht="15" customHeight="1">
      <c r="A102" s="1139"/>
      <c r="B102" s="1116"/>
      <c r="C102" s="1119"/>
      <c r="D102" s="1091"/>
      <c r="E102" s="656" t="s">
        <v>237</v>
      </c>
      <c r="F102" s="649">
        <f>SUM(G102:I102)</f>
        <v>100000</v>
      </c>
      <c r="G102" s="650"/>
      <c r="H102" s="650">
        <v>100000</v>
      </c>
      <c r="I102" s="650"/>
      <c r="J102" s="655"/>
      <c r="K102" s="644"/>
    </row>
    <row r="103" spans="1:11" s="645" customFormat="1" ht="15" customHeight="1">
      <c r="A103" s="1139"/>
      <c r="B103" s="1117"/>
      <c r="C103" s="1119"/>
      <c r="D103" s="1092"/>
      <c r="E103" s="665" t="s">
        <v>238</v>
      </c>
      <c r="F103" s="653">
        <f>G103+H103+I103</f>
        <v>0</v>
      </c>
      <c r="G103" s="654"/>
      <c r="H103" s="654"/>
      <c r="I103" s="654"/>
      <c r="J103" s="655"/>
      <c r="K103" s="644"/>
    </row>
    <row r="104" spans="1:11" s="645" customFormat="1" ht="21" customHeight="1">
      <c r="A104" s="1139"/>
      <c r="B104" s="1115" t="s">
        <v>381</v>
      </c>
      <c r="C104" s="1093" t="s">
        <v>382</v>
      </c>
      <c r="D104" s="1090" t="s">
        <v>226</v>
      </c>
      <c r="E104" s="641" t="s">
        <v>234</v>
      </c>
      <c r="F104" s="655">
        <f>SUM(F105:F108)</f>
        <v>275000</v>
      </c>
      <c r="G104" s="643">
        <f>SUM(G105:G108)</f>
        <v>0</v>
      </c>
      <c r="H104" s="643">
        <f>SUM(H105:H108)</f>
        <v>121000</v>
      </c>
      <c r="I104" s="643">
        <f>SUM(I105:I108)</f>
        <v>154000</v>
      </c>
      <c r="J104" s="649"/>
      <c r="K104" s="644"/>
    </row>
    <row r="105" spans="1:11" s="645" customFormat="1" ht="15" customHeight="1">
      <c r="A105" s="1139"/>
      <c r="B105" s="1116"/>
      <c r="C105" s="1094"/>
      <c r="D105" s="1091"/>
      <c r="E105" s="656" t="s">
        <v>235</v>
      </c>
      <c r="F105" s="649">
        <f>G105+H105+I105</f>
        <v>162000</v>
      </c>
      <c r="G105" s="650"/>
      <c r="H105" s="650">
        <v>67500</v>
      </c>
      <c r="I105" s="650">
        <v>94500</v>
      </c>
      <c r="J105" s="649"/>
      <c r="K105" s="644"/>
    </row>
    <row r="106" spans="1:11" s="645" customFormat="1" ht="15" customHeight="1">
      <c r="A106" s="1139"/>
      <c r="B106" s="1116"/>
      <c r="C106" s="1094"/>
      <c r="D106" s="1091"/>
      <c r="E106" s="656" t="s">
        <v>236</v>
      </c>
      <c r="F106" s="649">
        <f>G106</f>
        <v>0</v>
      </c>
      <c r="G106" s="650"/>
      <c r="H106" s="650"/>
      <c r="I106" s="650"/>
      <c r="J106" s="649"/>
      <c r="K106" s="644"/>
    </row>
    <row r="107" spans="1:11" s="645" customFormat="1" ht="15.75" customHeight="1">
      <c r="A107" s="1139"/>
      <c r="B107" s="1116"/>
      <c r="C107" s="1094"/>
      <c r="D107" s="1091"/>
      <c r="E107" s="656" t="s">
        <v>237</v>
      </c>
      <c r="F107" s="649">
        <f>G107+H107+I107</f>
        <v>113000</v>
      </c>
      <c r="G107" s="650"/>
      <c r="H107" s="650">
        <v>53500</v>
      </c>
      <c r="I107" s="650">
        <v>59500</v>
      </c>
      <c r="J107" s="649"/>
      <c r="K107" s="644"/>
    </row>
    <row r="108" spans="1:11" s="645" customFormat="1" ht="13.5" customHeight="1">
      <c r="A108" s="1139"/>
      <c r="B108" s="1117"/>
      <c r="C108" s="1095"/>
      <c r="D108" s="1092"/>
      <c r="E108" s="665" t="s">
        <v>238</v>
      </c>
      <c r="F108" s="653">
        <f>G108+H108+I108</f>
        <v>0</v>
      </c>
      <c r="G108" s="654"/>
      <c r="H108" s="654"/>
      <c r="I108" s="654"/>
      <c r="J108" s="649"/>
      <c r="K108" s="644"/>
    </row>
    <row r="109" spans="1:11" s="645" customFormat="1" ht="21" customHeight="1">
      <c r="A109" s="1139"/>
      <c r="B109" s="1115" t="s">
        <v>163</v>
      </c>
      <c r="C109" s="1093" t="s">
        <v>382</v>
      </c>
      <c r="D109" s="1090" t="s">
        <v>6</v>
      </c>
      <c r="E109" s="641" t="s">
        <v>234</v>
      </c>
      <c r="F109" s="655">
        <f>SUM(F110:F113)</f>
        <v>175000</v>
      </c>
      <c r="G109" s="643">
        <f>SUM(G110:G113)</f>
        <v>1000</v>
      </c>
      <c r="H109" s="643">
        <f>SUM(H110:H113)</f>
        <v>174000</v>
      </c>
      <c r="I109" s="643">
        <f>SUM(I110:I113)</f>
        <v>0</v>
      </c>
      <c r="J109" s="649"/>
      <c r="K109" s="644"/>
    </row>
    <row r="110" spans="1:11" s="645" customFormat="1" ht="15" customHeight="1">
      <c r="A110" s="1139"/>
      <c r="B110" s="1116"/>
      <c r="C110" s="1094"/>
      <c r="D110" s="1091"/>
      <c r="E110" s="656" t="s">
        <v>235</v>
      </c>
      <c r="F110" s="649">
        <f>G110+H110+I110</f>
        <v>114000</v>
      </c>
      <c r="G110" s="650"/>
      <c r="H110" s="650">
        <v>114000</v>
      </c>
      <c r="I110" s="650"/>
      <c r="J110" s="649"/>
      <c r="K110" s="644"/>
    </row>
    <row r="111" spans="1:11" s="645" customFormat="1" ht="15" customHeight="1">
      <c r="A111" s="1139"/>
      <c r="B111" s="1116"/>
      <c r="C111" s="1094"/>
      <c r="D111" s="1091"/>
      <c r="E111" s="656" t="s">
        <v>236</v>
      </c>
      <c r="F111" s="649">
        <f>G111</f>
        <v>1000</v>
      </c>
      <c r="G111" s="650">
        <v>1000</v>
      </c>
      <c r="H111" s="650"/>
      <c r="I111" s="650"/>
      <c r="J111" s="649"/>
      <c r="K111" s="644"/>
    </row>
    <row r="112" spans="1:11" s="645" customFormat="1" ht="15.75" customHeight="1">
      <c r="A112" s="1139"/>
      <c r="B112" s="1116"/>
      <c r="C112" s="1094"/>
      <c r="D112" s="1091"/>
      <c r="E112" s="656" t="s">
        <v>237</v>
      </c>
      <c r="F112" s="649">
        <f>G112+H112+I112</f>
        <v>60000</v>
      </c>
      <c r="G112" s="650"/>
      <c r="H112" s="650">
        <v>60000</v>
      </c>
      <c r="I112" s="650"/>
      <c r="J112" s="649"/>
      <c r="K112" s="644"/>
    </row>
    <row r="113" spans="1:11" s="645" customFormat="1" ht="12" customHeight="1">
      <c r="A113" s="1139"/>
      <c r="B113" s="1117"/>
      <c r="C113" s="1095"/>
      <c r="D113" s="1092"/>
      <c r="E113" s="665" t="s">
        <v>238</v>
      </c>
      <c r="F113" s="653">
        <f>G113+H113+I113</f>
        <v>0</v>
      </c>
      <c r="G113" s="654"/>
      <c r="H113" s="654"/>
      <c r="I113" s="654"/>
      <c r="J113" s="649"/>
      <c r="K113" s="644"/>
    </row>
    <row r="114" spans="1:11" s="645" customFormat="1" ht="21" customHeight="1">
      <c r="A114" s="1139"/>
      <c r="B114" s="1115" t="s">
        <v>265</v>
      </c>
      <c r="C114" s="1118" t="s">
        <v>233</v>
      </c>
      <c r="D114" s="1090" t="s">
        <v>6</v>
      </c>
      <c r="E114" s="641" t="s">
        <v>234</v>
      </c>
      <c r="F114" s="655">
        <f>SUM(F115:F118)</f>
        <v>100000</v>
      </c>
      <c r="G114" s="643">
        <f>SUM(G115:G118)</f>
        <v>1000</v>
      </c>
      <c r="H114" s="643">
        <f>SUM(H115:H118)</f>
        <v>99000</v>
      </c>
      <c r="I114" s="643">
        <f>SUM(I115:I118)</f>
        <v>0</v>
      </c>
      <c r="J114" s="649"/>
      <c r="K114" s="644"/>
    </row>
    <row r="115" spans="1:11" s="645" customFormat="1" ht="15" customHeight="1">
      <c r="A115" s="1139"/>
      <c r="B115" s="1116"/>
      <c r="C115" s="1119"/>
      <c r="D115" s="1091"/>
      <c r="E115" s="656" t="s">
        <v>235</v>
      </c>
      <c r="F115" s="649">
        <f>G115+H115+I115</f>
        <v>66000</v>
      </c>
      <c r="G115" s="650"/>
      <c r="H115" s="650">
        <v>66000</v>
      </c>
      <c r="I115" s="650"/>
      <c r="J115" s="649"/>
      <c r="K115" s="644"/>
    </row>
    <row r="116" spans="1:11" s="645" customFormat="1" ht="15" customHeight="1">
      <c r="A116" s="1139"/>
      <c r="B116" s="1116"/>
      <c r="C116" s="1119"/>
      <c r="D116" s="1091"/>
      <c r="E116" s="656" t="s">
        <v>236</v>
      </c>
      <c r="F116" s="649">
        <f>G116</f>
        <v>1000</v>
      </c>
      <c r="G116" s="650">
        <v>1000</v>
      </c>
      <c r="H116" s="650"/>
      <c r="I116" s="650"/>
      <c r="J116" s="649"/>
      <c r="K116" s="644"/>
    </row>
    <row r="117" spans="1:11" s="645" customFormat="1" ht="15.75" customHeight="1">
      <c r="A117" s="1139"/>
      <c r="B117" s="1116"/>
      <c r="C117" s="1119"/>
      <c r="D117" s="1091"/>
      <c r="E117" s="656" t="s">
        <v>237</v>
      </c>
      <c r="F117" s="649">
        <f>G117+H117+I117</f>
        <v>33000</v>
      </c>
      <c r="G117" s="650"/>
      <c r="H117" s="650">
        <v>33000</v>
      </c>
      <c r="I117" s="650"/>
      <c r="J117" s="649"/>
      <c r="K117" s="644"/>
    </row>
    <row r="118" spans="1:11" s="645" customFormat="1" ht="10.5" customHeight="1">
      <c r="A118" s="1139"/>
      <c r="B118" s="1117"/>
      <c r="C118" s="1119"/>
      <c r="D118" s="1092"/>
      <c r="E118" s="665" t="s">
        <v>238</v>
      </c>
      <c r="F118" s="653">
        <f>G118+H118+I118</f>
        <v>0</v>
      </c>
      <c r="G118" s="654"/>
      <c r="H118" s="654"/>
      <c r="I118" s="654"/>
      <c r="J118" s="649"/>
      <c r="K118" s="644"/>
    </row>
    <row r="119" spans="1:11" s="645" customFormat="1" ht="21" customHeight="1">
      <c r="A119" s="1139"/>
      <c r="B119" s="1115" t="s">
        <v>383</v>
      </c>
      <c r="C119" s="1093" t="s">
        <v>252</v>
      </c>
      <c r="D119" s="1090" t="s">
        <v>455</v>
      </c>
      <c r="E119" s="641" t="s">
        <v>234</v>
      </c>
      <c r="F119" s="655">
        <f>SUM(F120:F123)</f>
        <v>314500</v>
      </c>
      <c r="G119" s="643">
        <f>SUM(G120:G123)</f>
        <v>1500</v>
      </c>
      <c r="H119" s="643">
        <f>SUM(H120:H123)</f>
        <v>132500</v>
      </c>
      <c r="I119" s="643">
        <f>SUM(I120:I123)</f>
        <v>169500</v>
      </c>
      <c r="J119" s="649"/>
      <c r="K119" s="644"/>
    </row>
    <row r="120" spans="1:11" s="645" customFormat="1" ht="15" customHeight="1">
      <c r="A120" s="1139"/>
      <c r="B120" s="1116"/>
      <c r="C120" s="1094"/>
      <c r="D120" s="1091"/>
      <c r="E120" s="656" t="s">
        <v>235</v>
      </c>
      <c r="F120" s="649">
        <f>G120+H120+I120</f>
        <v>124000</v>
      </c>
      <c r="G120" s="650"/>
      <c r="H120" s="650">
        <v>54500</v>
      </c>
      <c r="I120" s="650">
        <v>69500</v>
      </c>
      <c r="J120" s="649"/>
      <c r="K120" s="644"/>
    </row>
    <row r="121" spans="1:11" s="645" customFormat="1" ht="15" customHeight="1">
      <c r="A121" s="1139"/>
      <c r="B121" s="1116"/>
      <c r="C121" s="1094"/>
      <c r="D121" s="1091"/>
      <c r="E121" s="656" t="s">
        <v>236</v>
      </c>
      <c r="F121" s="649">
        <f>G121+H121+I121+11000</f>
        <v>12500</v>
      </c>
      <c r="G121" s="650">
        <v>1500</v>
      </c>
      <c r="H121" s="650"/>
      <c r="I121" s="650"/>
      <c r="J121" s="649"/>
      <c r="K121" s="644"/>
    </row>
    <row r="122" spans="1:11" s="645" customFormat="1" ht="15" customHeight="1">
      <c r="A122" s="1139"/>
      <c r="B122" s="1116"/>
      <c r="C122" s="1094"/>
      <c r="D122" s="1091"/>
      <c r="E122" s="656" t="s">
        <v>237</v>
      </c>
      <c r="F122" s="649">
        <f>G122+H122+I122</f>
        <v>178000</v>
      </c>
      <c r="G122" s="650"/>
      <c r="H122" s="650">
        <v>78000</v>
      </c>
      <c r="I122" s="650">
        <v>100000</v>
      </c>
      <c r="J122" s="649"/>
      <c r="K122" s="644"/>
    </row>
    <row r="123" spans="1:11" s="645" customFormat="1" ht="14.25" customHeight="1">
      <c r="A123" s="1140"/>
      <c r="B123" s="1117"/>
      <c r="C123" s="1095"/>
      <c r="D123" s="1092"/>
      <c r="E123" s="665" t="s">
        <v>238</v>
      </c>
      <c r="F123" s="653">
        <f>G123+H123+I123</f>
        <v>0</v>
      </c>
      <c r="G123" s="654"/>
      <c r="H123" s="654"/>
      <c r="I123" s="654"/>
      <c r="J123" s="649"/>
      <c r="K123" s="644"/>
    </row>
    <row r="124" spans="1:11" s="645" customFormat="1" ht="15" customHeight="1" hidden="1">
      <c r="A124" s="646"/>
      <c r="B124" s="662"/>
      <c r="C124" s="667"/>
      <c r="D124" s="668"/>
      <c r="E124" s="656"/>
      <c r="F124" s="649"/>
      <c r="G124" s="649"/>
      <c r="H124" s="649"/>
      <c r="I124" s="648"/>
      <c r="J124" s="649"/>
      <c r="K124" s="644"/>
    </row>
    <row r="125" spans="1:11" s="645" customFormat="1" ht="15" customHeight="1" hidden="1">
      <c r="A125" s="646"/>
      <c r="B125" s="662"/>
      <c r="C125" s="667"/>
      <c r="D125" s="668"/>
      <c r="E125" s="656"/>
      <c r="F125" s="649"/>
      <c r="G125" s="649"/>
      <c r="H125" s="649"/>
      <c r="I125" s="648"/>
      <c r="J125" s="649"/>
      <c r="K125" s="644"/>
    </row>
    <row r="126" spans="2:11" s="626" customFormat="1" ht="9.75" customHeight="1" thickBot="1">
      <c r="B126" s="627"/>
      <c r="C126" s="628"/>
      <c r="E126" s="627"/>
      <c r="I126" s="628" t="s">
        <v>720</v>
      </c>
      <c r="K126" s="629"/>
    </row>
    <row r="127" spans="1:11" s="631" customFormat="1" ht="14.25" customHeight="1">
      <c r="A127" s="1132" t="s">
        <v>228</v>
      </c>
      <c r="B127" s="1120" t="s">
        <v>724</v>
      </c>
      <c r="C127" s="1123" t="s">
        <v>229</v>
      </c>
      <c r="D127" s="1120" t="s">
        <v>54</v>
      </c>
      <c r="E127" s="1096" t="s">
        <v>230</v>
      </c>
      <c r="F127" s="1097"/>
      <c r="G127" s="1105" t="s">
        <v>231</v>
      </c>
      <c r="H127" s="1106"/>
      <c r="I127" s="1107"/>
      <c r="J127" s="630"/>
      <c r="K127" s="629"/>
    </row>
    <row r="128" spans="1:11" s="631" customFormat="1" ht="14.25" customHeight="1">
      <c r="A128" s="1133"/>
      <c r="B128" s="1121"/>
      <c r="C128" s="1124"/>
      <c r="D128" s="1121"/>
      <c r="E128" s="1098"/>
      <c r="F128" s="1099"/>
      <c r="G128" s="1108"/>
      <c r="H128" s="1109"/>
      <c r="I128" s="1110"/>
      <c r="J128" s="632"/>
      <c r="K128" s="629"/>
    </row>
    <row r="129" spans="1:11" s="631" customFormat="1" ht="17.25" customHeight="1">
      <c r="A129" s="1133"/>
      <c r="B129" s="1121"/>
      <c r="C129" s="1124"/>
      <c r="D129" s="1121"/>
      <c r="E129" s="1098"/>
      <c r="F129" s="1099"/>
      <c r="G129" s="1111" t="s">
        <v>448</v>
      </c>
      <c r="H129" s="1111" t="s">
        <v>449</v>
      </c>
      <c r="I129" s="1113" t="s">
        <v>450</v>
      </c>
      <c r="J129" s="633" t="s">
        <v>735</v>
      </c>
      <c r="K129" s="629"/>
    </row>
    <row r="130" spans="1:11" s="631" customFormat="1" ht="9" customHeight="1" thickBot="1">
      <c r="A130" s="1134"/>
      <c r="B130" s="1122"/>
      <c r="C130" s="1125"/>
      <c r="D130" s="1122"/>
      <c r="E130" s="1100"/>
      <c r="F130" s="1101"/>
      <c r="G130" s="1112"/>
      <c r="H130" s="1112"/>
      <c r="I130" s="1114"/>
      <c r="J130" s="634"/>
      <c r="K130" s="629"/>
    </row>
    <row r="131" spans="1:11" s="640" customFormat="1" ht="9" customHeight="1">
      <c r="A131" s="635">
        <v>1</v>
      </c>
      <c r="B131" s="635">
        <v>2</v>
      </c>
      <c r="C131" s="636">
        <v>3</v>
      </c>
      <c r="D131" s="635">
        <v>4</v>
      </c>
      <c r="E131" s="1089">
        <v>5</v>
      </c>
      <c r="F131" s="1089"/>
      <c r="G131" s="637">
        <v>6</v>
      </c>
      <c r="H131" s="637">
        <v>7</v>
      </c>
      <c r="I131" s="637">
        <v>8</v>
      </c>
      <c r="J131" s="638">
        <v>10</v>
      </c>
      <c r="K131" s="639"/>
    </row>
    <row r="132" spans="1:11" s="645" customFormat="1" ht="20.25" customHeight="1">
      <c r="A132" s="1138" t="s">
        <v>255</v>
      </c>
      <c r="B132" s="1115" t="s">
        <v>256</v>
      </c>
      <c r="C132" s="1093" t="s">
        <v>252</v>
      </c>
      <c r="D132" s="1090" t="s">
        <v>455</v>
      </c>
      <c r="E132" s="641" t="s">
        <v>234</v>
      </c>
      <c r="F132" s="655">
        <f>SUM(F133:F136)</f>
        <v>339250</v>
      </c>
      <c r="G132" s="643">
        <f>SUM(G133:G136)</f>
        <v>31250</v>
      </c>
      <c r="H132" s="655">
        <f>SUM(H133:H136)</f>
        <v>0</v>
      </c>
      <c r="I132" s="643">
        <f>SUM(I133:I136)</f>
        <v>300000</v>
      </c>
      <c r="J132" s="642"/>
      <c r="K132" s="644"/>
    </row>
    <row r="133" spans="1:11" s="645" customFormat="1" ht="15" customHeight="1">
      <c r="A133" s="1139"/>
      <c r="B133" s="1116"/>
      <c r="C133" s="1094"/>
      <c r="D133" s="1091"/>
      <c r="E133" s="656" t="s">
        <v>235</v>
      </c>
      <c r="F133" s="649">
        <f>G133+H133+I133</f>
        <v>225000</v>
      </c>
      <c r="G133" s="650"/>
      <c r="H133" s="649"/>
      <c r="I133" s="650">
        <v>225000</v>
      </c>
      <c r="J133" s="642"/>
      <c r="K133" s="644"/>
    </row>
    <row r="134" spans="1:11" s="645" customFormat="1" ht="15" customHeight="1">
      <c r="A134" s="1139"/>
      <c r="B134" s="1116"/>
      <c r="C134" s="1094"/>
      <c r="D134" s="1091"/>
      <c r="E134" s="656" t="s">
        <v>236</v>
      </c>
      <c r="F134" s="649">
        <v>114250</v>
      </c>
      <c r="G134" s="650">
        <v>31250</v>
      </c>
      <c r="H134" s="649"/>
      <c r="I134" s="650">
        <v>75000</v>
      </c>
      <c r="J134" s="642"/>
      <c r="K134" s="644"/>
    </row>
    <row r="135" spans="1:11" s="645" customFormat="1" ht="15" customHeight="1">
      <c r="A135" s="1139"/>
      <c r="B135" s="1116"/>
      <c r="C135" s="1094"/>
      <c r="D135" s="1091"/>
      <c r="E135" s="656" t="s">
        <v>237</v>
      </c>
      <c r="F135" s="649">
        <f>G135+H135+I135</f>
        <v>0</v>
      </c>
      <c r="G135" s="650"/>
      <c r="H135" s="649"/>
      <c r="I135" s="650"/>
      <c r="J135" s="642"/>
      <c r="K135" s="644"/>
    </row>
    <row r="136" spans="1:11" s="645" customFormat="1" ht="12" customHeight="1">
      <c r="A136" s="1139"/>
      <c r="B136" s="1117"/>
      <c r="C136" s="1095"/>
      <c r="D136" s="1092"/>
      <c r="E136" s="665" t="s">
        <v>238</v>
      </c>
      <c r="F136" s="653">
        <f>G136+H136+I136</f>
        <v>0</v>
      </c>
      <c r="G136" s="654"/>
      <c r="H136" s="653"/>
      <c r="I136" s="654"/>
      <c r="J136" s="642"/>
      <c r="K136" s="644"/>
    </row>
    <row r="137" spans="1:11" s="645" customFormat="1" ht="16.5" customHeight="1">
      <c r="A137" s="1139"/>
      <c r="B137" s="1115" t="s">
        <v>257</v>
      </c>
      <c r="C137" s="1093" t="s">
        <v>252</v>
      </c>
      <c r="D137" s="1090">
        <v>2012</v>
      </c>
      <c r="E137" s="641" t="s">
        <v>234</v>
      </c>
      <c r="F137" s="655">
        <f>SUM(F138:F141)</f>
        <v>100000</v>
      </c>
      <c r="G137" s="643">
        <f>SUM(G138:G141)</f>
        <v>0</v>
      </c>
      <c r="H137" s="655">
        <f>SUM(H138:H141)</f>
        <v>0</v>
      </c>
      <c r="I137" s="643">
        <f>SUM(I138:I141)</f>
        <v>100000</v>
      </c>
      <c r="J137" s="642"/>
      <c r="K137" s="644"/>
    </row>
    <row r="138" spans="1:11" s="645" customFormat="1" ht="15" customHeight="1">
      <c r="A138" s="1139"/>
      <c r="B138" s="1116"/>
      <c r="C138" s="1094"/>
      <c r="D138" s="1091"/>
      <c r="E138" s="656" t="s">
        <v>235</v>
      </c>
      <c r="F138" s="649">
        <f>G138+H138+I138</f>
        <v>0</v>
      </c>
      <c r="G138" s="650"/>
      <c r="H138" s="649"/>
      <c r="I138" s="650">
        <v>0</v>
      </c>
      <c r="J138" s="642"/>
      <c r="K138" s="644"/>
    </row>
    <row r="139" spans="1:11" s="645" customFormat="1" ht="15" customHeight="1">
      <c r="A139" s="1139"/>
      <c r="B139" s="1116"/>
      <c r="C139" s="1094"/>
      <c r="D139" s="1091"/>
      <c r="E139" s="656" t="s">
        <v>236</v>
      </c>
      <c r="F139" s="649">
        <f>G139+H139+I139</f>
        <v>20000</v>
      </c>
      <c r="G139" s="650"/>
      <c r="H139" s="649"/>
      <c r="I139" s="650">
        <v>20000</v>
      </c>
      <c r="J139" s="642"/>
      <c r="K139" s="644"/>
    </row>
    <row r="140" spans="1:11" s="645" customFormat="1" ht="15" customHeight="1">
      <c r="A140" s="1139"/>
      <c r="B140" s="1116"/>
      <c r="C140" s="1094"/>
      <c r="D140" s="1091"/>
      <c r="E140" s="656" t="s">
        <v>237</v>
      </c>
      <c r="F140" s="649">
        <f>G140+H140+I140</f>
        <v>0</v>
      </c>
      <c r="G140" s="650"/>
      <c r="H140" s="649"/>
      <c r="I140" s="650">
        <v>0</v>
      </c>
      <c r="J140" s="642"/>
      <c r="K140" s="644"/>
    </row>
    <row r="141" spans="1:11" s="645" customFormat="1" ht="15" customHeight="1">
      <c r="A141" s="1140"/>
      <c r="B141" s="1117"/>
      <c r="C141" s="1095"/>
      <c r="D141" s="1092"/>
      <c r="E141" s="665" t="s">
        <v>238</v>
      </c>
      <c r="F141" s="653">
        <f>G141+H141+I141</f>
        <v>80000</v>
      </c>
      <c r="G141" s="654"/>
      <c r="H141" s="654"/>
      <c r="I141" s="654">
        <v>80000</v>
      </c>
      <c r="J141" s="642"/>
      <c r="K141" s="644"/>
    </row>
    <row r="142" spans="1:11" s="645" customFormat="1" ht="20.25" customHeight="1" hidden="1">
      <c r="A142" s="666"/>
      <c r="B142" s="1115" t="s">
        <v>258</v>
      </c>
      <c r="C142" s="1093" t="s">
        <v>252</v>
      </c>
      <c r="D142" s="1090">
        <v>2010</v>
      </c>
      <c r="E142" s="641" t="s">
        <v>234</v>
      </c>
      <c r="F142" s="655">
        <v>0</v>
      </c>
      <c r="G142" s="643">
        <f>SUM(G143:G146)</f>
        <v>0</v>
      </c>
      <c r="H142" s="655">
        <v>0</v>
      </c>
      <c r="I142" s="643">
        <f>SUM(I143:I146)</f>
        <v>0</v>
      </c>
      <c r="J142" s="642"/>
      <c r="K142" s="644"/>
    </row>
    <row r="143" spans="1:11" s="645" customFormat="1" ht="15" customHeight="1" hidden="1">
      <c r="A143" s="666"/>
      <c r="B143" s="1116"/>
      <c r="C143" s="1094"/>
      <c r="D143" s="1091"/>
      <c r="E143" s="656" t="s">
        <v>235</v>
      </c>
      <c r="F143" s="649">
        <v>0</v>
      </c>
      <c r="G143" s="650"/>
      <c r="H143" s="649">
        <v>0</v>
      </c>
      <c r="I143" s="650"/>
      <c r="J143" s="642"/>
      <c r="K143" s="644"/>
    </row>
    <row r="144" spans="1:11" s="645" customFormat="1" ht="15" customHeight="1" hidden="1">
      <c r="A144" s="666"/>
      <c r="B144" s="1116"/>
      <c r="C144" s="1094"/>
      <c r="D144" s="1091"/>
      <c r="E144" s="656" t="s">
        <v>236</v>
      </c>
      <c r="F144" s="649">
        <v>0</v>
      </c>
      <c r="G144" s="650"/>
      <c r="H144" s="649">
        <v>0</v>
      </c>
      <c r="I144" s="650"/>
      <c r="J144" s="642"/>
      <c r="K144" s="644"/>
    </row>
    <row r="145" spans="1:11" s="645" customFormat="1" ht="15" customHeight="1" hidden="1">
      <c r="A145" s="666"/>
      <c r="B145" s="1116"/>
      <c r="C145" s="1094"/>
      <c r="D145" s="1091"/>
      <c r="E145" s="656" t="s">
        <v>237</v>
      </c>
      <c r="F145" s="649">
        <v>0</v>
      </c>
      <c r="G145" s="650"/>
      <c r="H145" s="649">
        <v>0</v>
      </c>
      <c r="I145" s="650"/>
      <c r="J145" s="642"/>
      <c r="K145" s="644"/>
    </row>
    <row r="146" spans="1:11" s="645" customFormat="1" ht="15" customHeight="1" hidden="1">
      <c r="A146" s="666"/>
      <c r="B146" s="1117"/>
      <c r="C146" s="1095"/>
      <c r="D146" s="1092"/>
      <c r="E146" s="665" t="s">
        <v>238</v>
      </c>
      <c r="F146" s="653">
        <v>0</v>
      </c>
      <c r="G146" s="654"/>
      <c r="H146" s="649">
        <v>0</v>
      </c>
      <c r="I146" s="654"/>
      <c r="J146" s="642"/>
      <c r="K146" s="644"/>
    </row>
    <row r="147" spans="1:11" s="645" customFormat="1" ht="16.5" customHeight="1">
      <c r="A147" s="1138" t="s">
        <v>255</v>
      </c>
      <c r="B147" s="1115" t="s">
        <v>259</v>
      </c>
      <c r="C147" s="1093" t="s">
        <v>252</v>
      </c>
      <c r="D147" s="1090" t="s">
        <v>260</v>
      </c>
      <c r="E147" s="641" t="s">
        <v>234</v>
      </c>
      <c r="F147" s="655">
        <f>SUM(F148:F151)</f>
        <v>1609000</v>
      </c>
      <c r="G147" s="643">
        <f>SUM(G148:G151)</f>
        <v>0</v>
      </c>
      <c r="H147" s="655">
        <f>SUM(H148:H151)</f>
        <v>0</v>
      </c>
      <c r="I147" s="643">
        <f>SUM(I148:I151)</f>
        <v>200000</v>
      </c>
      <c r="J147" s="642"/>
      <c r="K147" s="644"/>
    </row>
    <row r="148" spans="1:11" s="645" customFormat="1" ht="15" customHeight="1">
      <c r="A148" s="1139"/>
      <c r="B148" s="1116"/>
      <c r="C148" s="1094"/>
      <c r="D148" s="1091"/>
      <c r="E148" s="656" t="s">
        <v>235</v>
      </c>
      <c r="F148" s="649">
        <v>1000000</v>
      </c>
      <c r="G148" s="650"/>
      <c r="H148" s="649"/>
      <c r="I148" s="650">
        <v>100000</v>
      </c>
      <c r="J148" s="642"/>
      <c r="K148" s="644"/>
    </row>
    <row r="149" spans="1:11" s="645" customFormat="1" ht="15" customHeight="1">
      <c r="A149" s="1139"/>
      <c r="B149" s="1116"/>
      <c r="C149" s="1094"/>
      <c r="D149" s="1091"/>
      <c r="E149" s="656" t="s">
        <v>236</v>
      </c>
      <c r="F149" s="649">
        <f>G149+H149+I149+9000</f>
        <v>109000</v>
      </c>
      <c r="G149" s="650"/>
      <c r="H149" s="649"/>
      <c r="I149" s="650">
        <v>100000</v>
      </c>
      <c r="J149" s="642"/>
      <c r="K149" s="644"/>
    </row>
    <row r="150" spans="1:11" s="645" customFormat="1" ht="15" customHeight="1">
      <c r="A150" s="1139"/>
      <c r="B150" s="1116"/>
      <c r="C150" s="1094"/>
      <c r="D150" s="1091"/>
      <c r="E150" s="656" t="s">
        <v>237</v>
      </c>
      <c r="F150" s="649">
        <v>500000</v>
      </c>
      <c r="G150" s="650"/>
      <c r="H150" s="649"/>
      <c r="I150" s="650"/>
      <c r="J150" s="642"/>
      <c r="K150" s="644"/>
    </row>
    <row r="151" spans="1:11" s="645" customFormat="1" ht="15" customHeight="1">
      <c r="A151" s="1140"/>
      <c r="B151" s="1117"/>
      <c r="C151" s="1095"/>
      <c r="D151" s="1092"/>
      <c r="E151" s="665" t="s">
        <v>238</v>
      </c>
      <c r="F151" s="653">
        <v>0</v>
      </c>
      <c r="G151" s="654"/>
      <c r="H151" s="653"/>
      <c r="I151" s="654"/>
      <c r="J151" s="642"/>
      <c r="K151" s="644"/>
    </row>
    <row r="152" spans="1:11" s="645" customFormat="1" ht="17.25" customHeight="1">
      <c r="A152" s="904" t="s">
        <v>261</v>
      </c>
      <c r="B152" s="1115" t="s">
        <v>0</v>
      </c>
      <c r="C152" s="1093" t="s">
        <v>252</v>
      </c>
      <c r="D152" s="1090" t="s">
        <v>740</v>
      </c>
      <c r="E152" s="641" t="s">
        <v>234</v>
      </c>
      <c r="F152" s="655">
        <f>SUM(F153:F156)</f>
        <v>75000</v>
      </c>
      <c r="G152" s="643">
        <f>SUM(G153:G156)</f>
        <v>75000</v>
      </c>
      <c r="H152" s="655">
        <v>0</v>
      </c>
      <c r="I152" s="643">
        <v>0</v>
      </c>
      <c r="J152" s="642"/>
      <c r="K152" s="644"/>
    </row>
    <row r="153" spans="1:11" s="645" customFormat="1" ht="15" customHeight="1">
      <c r="A153" s="905"/>
      <c r="B153" s="1116"/>
      <c r="C153" s="1094"/>
      <c r="D153" s="1091"/>
      <c r="E153" s="656" t="s">
        <v>235</v>
      </c>
      <c r="F153" s="649">
        <v>0</v>
      </c>
      <c r="G153" s="650"/>
      <c r="H153" s="649"/>
      <c r="I153" s="650"/>
      <c r="J153" s="642"/>
      <c r="K153" s="644"/>
    </row>
    <row r="154" spans="1:11" s="645" customFormat="1" ht="15" customHeight="1">
      <c r="A154" s="905"/>
      <c r="B154" s="1116"/>
      <c r="C154" s="1094"/>
      <c r="D154" s="1091"/>
      <c r="E154" s="656" t="s">
        <v>236</v>
      </c>
      <c r="F154" s="649">
        <f>G154</f>
        <v>27000</v>
      </c>
      <c r="G154" s="650">
        <f>5000+22000</f>
        <v>27000</v>
      </c>
      <c r="H154" s="649"/>
      <c r="I154" s="650"/>
      <c r="J154" s="642"/>
      <c r="K154" s="644"/>
    </row>
    <row r="155" spans="1:11" s="645" customFormat="1" ht="15" customHeight="1">
      <c r="A155" s="905"/>
      <c r="B155" s="1116"/>
      <c r="C155" s="1094"/>
      <c r="D155" s="1091"/>
      <c r="E155" s="656" t="s">
        <v>237</v>
      </c>
      <c r="F155" s="649">
        <v>0</v>
      </c>
      <c r="G155" s="650"/>
      <c r="H155" s="649"/>
      <c r="I155" s="650"/>
      <c r="J155" s="642"/>
      <c r="K155" s="644"/>
    </row>
    <row r="156" spans="1:11" s="645" customFormat="1" ht="15" customHeight="1">
      <c r="A156" s="905"/>
      <c r="B156" s="1117"/>
      <c r="C156" s="1095"/>
      <c r="D156" s="1092"/>
      <c r="E156" s="665" t="s">
        <v>238</v>
      </c>
      <c r="F156" s="653">
        <v>48000</v>
      </c>
      <c r="G156" s="654">
        <v>48000</v>
      </c>
      <c r="H156" s="653"/>
      <c r="I156" s="654"/>
      <c r="J156" s="642"/>
      <c r="K156" s="644"/>
    </row>
    <row r="157" spans="1:11" s="645" customFormat="1" ht="21" customHeight="1">
      <c r="A157" s="905"/>
      <c r="B157" s="1115" t="s">
        <v>360</v>
      </c>
      <c r="C157" s="1102" t="s">
        <v>233</v>
      </c>
      <c r="D157" s="1126" t="s">
        <v>253</v>
      </c>
      <c r="E157" s="641" t="s">
        <v>234</v>
      </c>
      <c r="F157" s="655">
        <f>SUM(F158:F161)</f>
        <v>358000</v>
      </c>
      <c r="G157" s="657">
        <f>SUM(G158:G161)</f>
        <v>150000</v>
      </c>
      <c r="H157" s="643"/>
      <c r="I157" s="643">
        <f>SUM(I158:I161)</f>
        <v>87000</v>
      </c>
      <c r="J157" s="642"/>
      <c r="K157" s="644"/>
    </row>
    <row r="158" spans="1:11" s="645" customFormat="1" ht="15" customHeight="1">
      <c r="A158" s="905"/>
      <c r="B158" s="1116"/>
      <c r="C158" s="1103"/>
      <c r="D158" s="1127"/>
      <c r="E158" s="656" t="s">
        <v>235</v>
      </c>
      <c r="F158" s="649">
        <f>G158+H158+I158</f>
        <v>0</v>
      </c>
      <c r="G158" s="650">
        <v>0</v>
      </c>
      <c r="H158" s="650"/>
      <c r="I158" s="648"/>
      <c r="J158" s="642"/>
      <c r="K158" s="644"/>
    </row>
    <row r="159" spans="1:11" s="645" customFormat="1" ht="15" customHeight="1">
      <c r="A159" s="905"/>
      <c r="B159" s="1116"/>
      <c r="C159" s="1103"/>
      <c r="D159" s="1127"/>
      <c r="E159" s="656" t="s">
        <v>236</v>
      </c>
      <c r="F159" s="649">
        <v>42000</v>
      </c>
      <c r="G159" s="650">
        <v>0</v>
      </c>
      <c r="H159" s="650"/>
      <c r="I159" s="648">
        <v>4000</v>
      </c>
      <c r="J159" s="642"/>
      <c r="K159" s="644"/>
    </row>
    <row r="160" spans="1:11" s="645" customFormat="1" ht="15" customHeight="1">
      <c r="A160" s="905"/>
      <c r="B160" s="1116"/>
      <c r="C160" s="1103"/>
      <c r="D160" s="1127"/>
      <c r="E160" s="656" t="s">
        <v>237</v>
      </c>
      <c r="F160" s="649">
        <f>G160+H160+I160</f>
        <v>150000</v>
      </c>
      <c r="G160" s="650">
        <v>150000</v>
      </c>
      <c r="H160" s="650"/>
      <c r="I160" s="648"/>
      <c r="J160" s="642"/>
      <c r="K160" s="644"/>
    </row>
    <row r="161" spans="1:11" s="645" customFormat="1" ht="15" customHeight="1">
      <c r="A161" s="905"/>
      <c r="B161" s="1117"/>
      <c r="C161" s="1104"/>
      <c r="D161" s="1128"/>
      <c r="E161" s="665" t="s">
        <v>238</v>
      </c>
      <c r="F161" s="653">
        <v>166000</v>
      </c>
      <c r="G161" s="654">
        <v>0</v>
      </c>
      <c r="H161" s="654"/>
      <c r="I161" s="652">
        <v>83000</v>
      </c>
      <c r="J161" s="642"/>
      <c r="K161" s="644"/>
    </row>
    <row r="162" spans="1:11" s="645" customFormat="1" ht="21" customHeight="1" hidden="1">
      <c r="A162" s="905"/>
      <c r="B162" s="1116" t="s">
        <v>361</v>
      </c>
      <c r="C162" s="1103" t="s">
        <v>233</v>
      </c>
      <c r="D162" s="1127" t="s">
        <v>756</v>
      </c>
      <c r="E162" s="651" t="s">
        <v>234</v>
      </c>
      <c r="F162" s="653">
        <v>0</v>
      </c>
      <c r="G162" s="654">
        <v>0</v>
      </c>
      <c r="H162" s="654">
        <v>0</v>
      </c>
      <c r="I162" s="654">
        <f>SUM(I163:I166)</f>
        <v>0</v>
      </c>
      <c r="J162" s="642"/>
      <c r="K162" s="644"/>
    </row>
    <row r="163" spans="1:11" s="645" customFormat="1" ht="15" customHeight="1" hidden="1">
      <c r="A163" s="905"/>
      <c r="B163" s="1116"/>
      <c r="C163" s="1103"/>
      <c r="D163" s="1127"/>
      <c r="E163" s="656" t="s">
        <v>235</v>
      </c>
      <c r="F163" s="649">
        <v>0</v>
      </c>
      <c r="G163" s="650">
        <v>0</v>
      </c>
      <c r="H163" s="649">
        <v>0</v>
      </c>
      <c r="I163" s="650"/>
      <c r="J163" s="642"/>
      <c r="K163" s="644"/>
    </row>
    <row r="164" spans="1:11" s="645" customFormat="1" ht="15" customHeight="1" hidden="1">
      <c r="A164" s="905"/>
      <c r="B164" s="1116"/>
      <c r="C164" s="1103"/>
      <c r="D164" s="1127"/>
      <c r="E164" s="656" t="s">
        <v>236</v>
      </c>
      <c r="F164" s="649">
        <v>0</v>
      </c>
      <c r="G164" s="650">
        <v>0</v>
      </c>
      <c r="H164" s="649">
        <v>0</v>
      </c>
      <c r="I164" s="650"/>
      <c r="J164" s="642"/>
      <c r="K164" s="644"/>
    </row>
    <row r="165" spans="1:11" s="645" customFormat="1" ht="15" customHeight="1" hidden="1">
      <c r="A165" s="905"/>
      <c r="B165" s="1116"/>
      <c r="C165" s="1103"/>
      <c r="D165" s="1127"/>
      <c r="E165" s="656" t="s">
        <v>237</v>
      </c>
      <c r="F165" s="649">
        <v>0</v>
      </c>
      <c r="G165" s="650">
        <v>0</v>
      </c>
      <c r="H165" s="649">
        <v>0</v>
      </c>
      <c r="I165" s="650"/>
      <c r="J165" s="642"/>
      <c r="K165" s="644"/>
    </row>
    <row r="166" spans="1:11" s="645" customFormat="1" ht="15" customHeight="1" hidden="1">
      <c r="A166" s="905"/>
      <c r="B166" s="1117"/>
      <c r="C166" s="1104"/>
      <c r="D166" s="1128"/>
      <c r="E166" s="665" t="s">
        <v>238</v>
      </c>
      <c r="F166" s="653">
        <v>0</v>
      </c>
      <c r="G166" s="654">
        <v>0</v>
      </c>
      <c r="H166" s="653">
        <v>0</v>
      </c>
      <c r="I166" s="654"/>
      <c r="J166" s="642"/>
      <c r="K166" s="644"/>
    </row>
    <row r="167" spans="1:11" s="645" customFormat="1" ht="21" customHeight="1">
      <c r="A167" s="1139" t="s">
        <v>261</v>
      </c>
      <c r="B167" s="1115" t="s">
        <v>387</v>
      </c>
      <c r="C167" s="1102" t="s">
        <v>233</v>
      </c>
      <c r="D167" s="1126" t="s">
        <v>253</v>
      </c>
      <c r="E167" s="641" t="s">
        <v>234</v>
      </c>
      <c r="F167" s="655">
        <f>SUM(F168:F171)</f>
        <v>80000</v>
      </c>
      <c r="G167" s="657">
        <f>SUM(G168:G171)</f>
        <v>80000</v>
      </c>
      <c r="H167" s="643"/>
      <c r="I167" s="643"/>
      <c r="J167" s="642"/>
      <c r="K167" s="644"/>
    </row>
    <row r="168" spans="1:11" s="645" customFormat="1" ht="15" customHeight="1">
      <c r="A168" s="1139"/>
      <c r="B168" s="1116"/>
      <c r="C168" s="1103"/>
      <c r="D168" s="1127"/>
      <c r="E168" s="656" t="s">
        <v>235</v>
      </c>
      <c r="F168" s="649">
        <f>G168+H168+I168</f>
        <v>0</v>
      </c>
      <c r="G168" s="650">
        <v>0</v>
      </c>
      <c r="H168" s="650"/>
      <c r="I168" s="648"/>
      <c r="J168" s="642"/>
      <c r="K168" s="644"/>
    </row>
    <row r="169" spans="1:11" s="645" customFormat="1" ht="15" customHeight="1">
      <c r="A169" s="1139"/>
      <c r="B169" s="1116"/>
      <c r="C169" s="1103"/>
      <c r="D169" s="1127"/>
      <c r="E169" s="656" t="s">
        <v>236</v>
      </c>
      <c r="F169" s="649">
        <f>G169</f>
        <v>40000</v>
      </c>
      <c r="G169" s="650">
        <v>40000</v>
      </c>
      <c r="H169" s="650"/>
      <c r="I169" s="648"/>
      <c r="J169" s="642"/>
      <c r="K169" s="644"/>
    </row>
    <row r="170" spans="1:11" s="645" customFormat="1" ht="15" customHeight="1">
      <c r="A170" s="1139"/>
      <c r="B170" s="1116"/>
      <c r="C170" s="1103"/>
      <c r="D170" s="1127"/>
      <c r="E170" s="656" t="s">
        <v>237</v>
      </c>
      <c r="F170" s="649">
        <f>G170+H170+I170</f>
        <v>0</v>
      </c>
      <c r="G170" s="650">
        <v>0</v>
      </c>
      <c r="H170" s="650"/>
      <c r="I170" s="648"/>
      <c r="J170" s="642"/>
      <c r="K170" s="644"/>
    </row>
    <row r="171" spans="1:11" s="645" customFormat="1" ht="15" customHeight="1">
      <c r="A171" s="1139"/>
      <c r="B171" s="1117"/>
      <c r="C171" s="1104"/>
      <c r="D171" s="1128"/>
      <c r="E171" s="665" t="s">
        <v>238</v>
      </c>
      <c r="F171" s="653">
        <f>G171</f>
        <v>40000</v>
      </c>
      <c r="G171" s="654">
        <v>40000</v>
      </c>
      <c r="H171" s="654"/>
      <c r="I171" s="652"/>
      <c r="J171" s="642"/>
      <c r="K171" s="644"/>
    </row>
    <row r="172" spans="1:11" s="645" customFormat="1" ht="19.5" customHeight="1">
      <c r="A172" s="1139"/>
      <c r="B172" s="1115" t="s">
        <v>362</v>
      </c>
      <c r="C172" s="1102" t="s">
        <v>233</v>
      </c>
      <c r="D172" s="1126" t="s">
        <v>756</v>
      </c>
      <c r="E172" s="641" t="s">
        <v>234</v>
      </c>
      <c r="F172" s="655">
        <f>SUM(F173:F176)</f>
        <v>876000</v>
      </c>
      <c r="G172" s="643">
        <f>SUM(G173:G176)</f>
        <v>850000</v>
      </c>
      <c r="H172" s="655">
        <f>SUM(H173:H176)</f>
        <v>0</v>
      </c>
      <c r="I172" s="643">
        <f>SUM(I173:I176)</f>
        <v>0</v>
      </c>
      <c r="J172" s="642"/>
      <c r="K172" s="644"/>
    </row>
    <row r="173" spans="1:11" s="645" customFormat="1" ht="12.75" customHeight="1">
      <c r="A173" s="1139"/>
      <c r="B173" s="1116"/>
      <c r="C173" s="1103"/>
      <c r="D173" s="1127"/>
      <c r="E173" s="656" t="s">
        <v>235</v>
      </c>
      <c r="F173" s="649">
        <f>G173+H173+I173</f>
        <v>0</v>
      </c>
      <c r="G173" s="650"/>
      <c r="H173" s="649"/>
      <c r="I173" s="650"/>
      <c r="J173" s="642"/>
      <c r="K173" s="644"/>
    </row>
    <row r="174" spans="1:11" s="645" customFormat="1" ht="15.75" customHeight="1">
      <c r="A174" s="1139"/>
      <c r="B174" s="1116"/>
      <c r="C174" s="1103"/>
      <c r="D174" s="1127"/>
      <c r="E174" s="656" t="s">
        <v>236</v>
      </c>
      <c r="F174" s="649">
        <f>G174+25600+400</f>
        <v>26300</v>
      </c>
      <c r="G174" s="650">
        <v>300</v>
      </c>
      <c r="H174" s="649"/>
      <c r="I174" s="650"/>
      <c r="J174" s="642"/>
      <c r="K174" s="644"/>
    </row>
    <row r="175" spans="1:11" s="645" customFormat="1" ht="15.75" customHeight="1">
      <c r="A175" s="1139"/>
      <c r="B175" s="1116"/>
      <c r="C175" s="1103"/>
      <c r="D175" s="1127"/>
      <c r="E175" s="656" t="s">
        <v>237</v>
      </c>
      <c r="F175" s="649">
        <f>G175+H175+I175</f>
        <v>300000</v>
      </c>
      <c r="G175" s="650">
        <v>300000</v>
      </c>
      <c r="H175" s="649"/>
      <c r="I175" s="650"/>
      <c r="J175" s="642"/>
      <c r="K175" s="644"/>
    </row>
    <row r="176" spans="1:11" s="645" customFormat="1" ht="15.75" customHeight="1">
      <c r="A176" s="1139"/>
      <c r="B176" s="1117"/>
      <c r="C176" s="1104"/>
      <c r="D176" s="1128"/>
      <c r="E176" s="665" t="s">
        <v>238</v>
      </c>
      <c r="F176" s="653">
        <f>SUM(G176:I176)</f>
        <v>549700</v>
      </c>
      <c r="G176" s="654">
        <v>549700</v>
      </c>
      <c r="H176" s="653"/>
      <c r="I176" s="654"/>
      <c r="J176" s="642"/>
      <c r="K176" s="644"/>
    </row>
    <row r="177" spans="1:11" s="645" customFormat="1" ht="20.25" customHeight="1">
      <c r="A177" s="1139"/>
      <c r="B177" s="1116" t="s">
        <v>363</v>
      </c>
      <c r="C177" s="1103" t="s">
        <v>233</v>
      </c>
      <c r="D177" s="1127" t="s">
        <v>364</v>
      </c>
      <c r="E177" s="651" t="s">
        <v>234</v>
      </c>
      <c r="F177" s="653">
        <v>355500</v>
      </c>
      <c r="G177" s="654">
        <f>SUM(G178:G181)</f>
        <v>0</v>
      </c>
      <c r="H177" s="654">
        <v>250000</v>
      </c>
      <c r="I177" s="654">
        <f>SUM(I178:I181)</f>
        <v>0</v>
      </c>
      <c r="J177" s="655"/>
      <c r="K177" s="644"/>
    </row>
    <row r="178" spans="1:11" s="645" customFormat="1" ht="15" customHeight="1">
      <c r="A178" s="1139"/>
      <c r="B178" s="1116"/>
      <c r="C178" s="1103"/>
      <c r="D178" s="1127"/>
      <c r="E178" s="656" t="s">
        <v>235</v>
      </c>
      <c r="F178" s="649">
        <v>0</v>
      </c>
      <c r="G178" s="650"/>
      <c r="H178" s="649"/>
      <c r="I178" s="650"/>
      <c r="J178" s="642"/>
      <c r="K178" s="644"/>
    </row>
    <row r="179" spans="1:11" s="645" customFormat="1" ht="15" customHeight="1">
      <c r="A179" s="1139"/>
      <c r="B179" s="1116"/>
      <c r="C179" s="1103"/>
      <c r="D179" s="1127"/>
      <c r="E179" s="656" t="s">
        <v>236</v>
      </c>
      <c r="F179" s="649">
        <f>G179+H179+I179</f>
        <v>25000</v>
      </c>
      <c r="G179" s="650"/>
      <c r="H179" s="649">
        <v>25000</v>
      </c>
      <c r="I179" s="650"/>
      <c r="J179" s="642"/>
      <c r="K179" s="644"/>
    </row>
    <row r="180" spans="1:11" s="645" customFormat="1" ht="15" customHeight="1">
      <c r="A180" s="1139"/>
      <c r="B180" s="1116"/>
      <c r="C180" s="1103"/>
      <c r="D180" s="1127"/>
      <c r="E180" s="656" t="s">
        <v>237</v>
      </c>
      <c r="F180" s="649">
        <v>105500</v>
      </c>
      <c r="G180" s="650"/>
      <c r="H180" s="649"/>
      <c r="I180" s="650"/>
      <c r="J180" s="642"/>
      <c r="K180" s="644"/>
    </row>
    <row r="181" spans="1:11" s="645" customFormat="1" ht="15" customHeight="1">
      <c r="A181" s="1139"/>
      <c r="B181" s="1117"/>
      <c r="C181" s="1104"/>
      <c r="D181" s="1128"/>
      <c r="E181" s="665" t="s">
        <v>238</v>
      </c>
      <c r="F181" s="653">
        <v>225000</v>
      </c>
      <c r="G181" s="654"/>
      <c r="H181" s="649">
        <v>225000</v>
      </c>
      <c r="I181" s="654"/>
      <c r="J181" s="642"/>
      <c r="K181" s="644"/>
    </row>
    <row r="182" spans="1:11" s="645" customFormat="1" ht="16.5" customHeight="1" hidden="1">
      <c r="A182" s="905"/>
      <c r="B182" s="1115" t="s">
        <v>365</v>
      </c>
      <c r="C182" s="1102" t="s">
        <v>233</v>
      </c>
      <c r="D182" s="1126">
        <v>2013</v>
      </c>
      <c r="E182" s="641" t="s">
        <v>234</v>
      </c>
      <c r="F182" s="655">
        <v>0</v>
      </c>
      <c r="G182" s="643">
        <f>SUM(G183:G186)</f>
        <v>0</v>
      </c>
      <c r="H182" s="655">
        <f>SUM(H183:H186)</f>
        <v>0</v>
      </c>
      <c r="I182" s="643">
        <f>SUM(I183:I186)</f>
        <v>0</v>
      </c>
      <c r="J182" s="642"/>
      <c r="K182" s="644"/>
    </row>
    <row r="183" spans="1:11" s="645" customFormat="1" ht="15.75" customHeight="1" hidden="1">
      <c r="A183" s="905"/>
      <c r="B183" s="1116"/>
      <c r="C183" s="1103"/>
      <c r="D183" s="1127"/>
      <c r="E183" s="656" t="s">
        <v>235</v>
      </c>
      <c r="F183" s="649">
        <f>G183+H183+I183</f>
        <v>0</v>
      </c>
      <c r="G183" s="650"/>
      <c r="H183" s="649">
        <v>0</v>
      </c>
      <c r="I183" s="650"/>
      <c r="J183" s="642"/>
      <c r="K183" s="644"/>
    </row>
    <row r="184" spans="1:11" s="645" customFormat="1" ht="15.75" customHeight="1" hidden="1">
      <c r="A184" s="905"/>
      <c r="B184" s="1116"/>
      <c r="C184" s="1103"/>
      <c r="D184" s="1127"/>
      <c r="E184" s="656" t="s">
        <v>236</v>
      </c>
      <c r="F184" s="649">
        <v>0</v>
      </c>
      <c r="G184" s="650"/>
      <c r="H184" s="650">
        <v>0</v>
      </c>
      <c r="I184" s="650"/>
      <c r="J184" s="642"/>
      <c r="K184" s="644"/>
    </row>
    <row r="185" spans="1:11" s="645" customFormat="1" ht="15.75" customHeight="1" hidden="1">
      <c r="A185" s="905"/>
      <c r="B185" s="1116"/>
      <c r="C185" s="1103"/>
      <c r="D185" s="1127"/>
      <c r="E185" s="656" t="s">
        <v>237</v>
      </c>
      <c r="F185" s="649">
        <v>0</v>
      </c>
      <c r="G185" s="650"/>
      <c r="H185" s="650">
        <v>0</v>
      </c>
      <c r="I185" s="650"/>
      <c r="J185" s="642"/>
      <c r="K185" s="644"/>
    </row>
    <row r="186" spans="1:11" s="645" customFormat="1" ht="15.75" customHeight="1" hidden="1">
      <c r="A186" s="905"/>
      <c r="B186" s="1117"/>
      <c r="C186" s="1104"/>
      <c r="D186" s="1128"/>
      <c r="E186" s="665" t="s">
        <v>238</v>
      </c>
      <c r="F186" s="653">
        <f>G186+H186+I186</f>
        <v>0</v>
      </c>
      <c r="G186" s="654"/>
      <c r="H186" s="653">
        <v>0</v>
      </c>
      <c r="I186" s="654"/>
      <c r="J186" s="642"/>
      <c r="K186" s="644"/>
    </row>
    <row r="187" spans="1:12" s="625" customFormat="1" ht="15" customHeight="1" hidden="1">
      <c r="A187" s="905"/>
      <c r="B187" s="1115" t="s">
        <v>366</v>
      </c>
      <c r="C187" s="1102" t="s">
        <v>233</v>
      </c>
      <c r="D187" s="1126">
        <v>2009</v>
      </c>
      <c r="E187" s="641" t="s">
        <v>234</v>
      </c>
      <c r="F187" s="655">
        <v>0</v>
      </c>
      <c r="G187" s="643">
        <v>0</v>
      </c>
      <c r="H187" s="655">
        <f>SUM(H188:H191)</f>
        <v>0</v>
      </c>
      <c r="I187" s="643">
        <f>SUM(I188:I191)</f>
        <v>0</v>
      </c>
      <c r="J187" s="659"/>
      <c r="K187" s="660"/>
      <c r="L187" s="661"/>
    </row>
    <row r="188" spans="1:12" s="625" customFormat="1" ht="15" customHeight="1" hidden="1">
      <c r="A188" s="905"/>
      <c r="B188" s="1116"/>
      <c r="C188" s="1103"/>
      <c r="D188" s="1127"/>
      <c r="E188" s="656" t="s">
        <v>235</v>
      </c>
      <c r="F188" s="649">
        <f>G188+H188+I188</f>
        <v>0</v>
      </c>
      <c r="G188" s="650">
        <v>0</v>
      </c>
      <c r="H188" s="649"/>
      <c r="I188" s="650"/>
      <c r="J188" s="659"/>
      <c r="K188" s="660"/>
      <c r="L188" s="661"/>
    </row>
    <row r="189" spans="1:12" s="625" customFormat="1" ht="15" customHeight="1" hidden="1">
      <c r="A189" s="905"/>
      <c r="B189" s="1116"/>
      <c r="C189" s="1103"/>
      <c r="D189" s="1127"/>
      <c r="E189" s="656" t="s">
        <v>236</v>
      </c>
      <c r="F189" s="649">
        <v>0</v>
      </c>
      <c r="G189" s="650">
        <v>0</v>
      </c>
      <c r="H189" s="650"/>
      <c r="I189" s="650"/>
      <c r="J189" s="659"/>
      <c r="K189" s="660"/>
      <c r="L189" s="661"/>
    </row>
    <row r="190" spans="1:12" s="625" customFormat="1" ht="15" customHeight="1" hidden="1">
      <c r="A190" s="905"/>
      <c r="B190" s="1116"/>
      <c r="C190" s="1103"/>
      <c r="D190" s="1127"/>
      <c r="E190" s="656" t="s">
        <v>237</v>
      </c>
      <c r="F190" s="649">
        <v>0</v>
      </c>
      <c r="G190" s="650">
        <v>0</v>
      </c>
      <c r="H190" s="650"/>
      <c r="I190" s="650"/>
      <c r="J190" s="659"/>
      <c r="K190" s="660"/>
      <c r="L190" s="661"/>
    </row>
    <row r="191" spans="1:12" s="625" customFormat="1" ht="15.75" customHeight="1" hidden="1">
      <c r="A191" s="905"/>
      <c r="B191" s="1117"/>
      <c r="C191" s="1104"/>
      <c r="D191" s="1128"/>
      <c r="E191" s="665" t="s">
        <v>238</v>
      </c>
      <c r="F191" s="653">
        <v>0</v>
      </c>
      <c r="G191" s="654">
        <v>0</v>
      </c>
      <c r="H191" s="653"/>
      <c r="I191" s="654"/>
      <c r="J191" s="659"/>
      <c r="K191" s="660"/>
      <c r="L191" s="661"/>
    </row>
    <row r="192" spans="1:12" s="625" customFormat="1" ht="15" customHeight="1" hidden="1">
      <c r="A192" s="905"/>
      <c r="B192" s="673"/>
      <c r="C192" s="673"/>
      <c r="D192" s="673"/>
      <c r="E192" s="673"/>
      <c r="F192" s="673"/>
      <c r="G192" s="673"/>
      <c r="H192" s="673"/>
      <c r="I192" s="673"/>
      <c r="J192" s="659"/>
      <c r="K192" s="660"/>
      <c r="L192" s="661"/>
    </row>
    <row r="193" spans="1:12" s="625" customFormat="1" ht="21" customHeight="1" hidden="1">
      <c r="A193" s="905"/>
      <c r="B193" s="1143" t="s">
        <v>367</v>
      </c>
      <c r="C193" s="1142" t="s">
        <v>233</v>
      </c>
      <c r="D193" s="1155">
        <v>2012</v>
      </c>
      <c r="E193" s="641" t="s">
        <v>234</v>
      </c>
      <c r="F193" s="655">
        <v>150000</v>
      </c>
      <c r="G193" s="643">
        <f>SUM(G194:G197)</f>
        <v>0</v>
      </c>
      <c r="H193" s="643">
        <f>SUM(H194:H197)</f>
        <v>0</v>
      </c>
      <c r="I193" s="643">
        <v>150000</v>
      </c>
      <c r="J193" s="659"/>
      <c r="K193" s="660"/>
      <c r="L193" s="661"/>
    </row>
    <row r="194" spans="1:12" s="625" customFormat="1" ht="15" customHeight="1" hidden="1">
      <c r="A194" s="905"/>
      <c r="B194" s="1143"/>
      <c r="C194" s="1142"/>
      <c r="D194" s="1153"/>
      <c r="E194" s="647" t="s">
        <v>235</v>
      </c>
      <c r="F194" s="649"/>
      <c r="G194" s="650"/>
      <c r="H194" s="650"/>
      <c r="I194" s="650"/>
      <c r="J194" s="659"/>
      <c r="K194" s="660"/>
      <c r="L194" s="661"/>
    </row>
    <row r="195" spans="1:12" s="625" customFormat="1" ht="15" customHeight="1" hidden="1">
      <c r="A195" s="905"/>
      <c r="B195" s="1143"/>
      <c r="C195" s="1142"/>
      <c r="D195" s="1153"/>
      <c r="E195" s="647" t="s">
        <v>236</v>
      </c>
      <c r="F195" s="649"/>
      <c r="G195" s="650"/>
      <c r="H195" s="650"/>
      <c r="I195" s="650"/>
      <c r="J195" s="659"/>
      <c r="K195" s="660"/>
      <c r="L195" s="661"/>
    </row>
    <row r="196" spans="1:12" s="625" customFormat="1" ht="15" customHeight="1" hidden="1">
      <c r="A196" s="905"/>
      <c r="B196" s="1143"/>
      <c r="C196" s="1142"/>
      <c r="D196" s="1153"/>
      <c r="E196" s="647" t="s">
        <v>237</v>
      </c>
      <c r="F196" s="649"/>
      <c r="G196" s="650"/>
      <c r="H196" s="650"/>
      <c r="I196" s="650"/>
      <c r="J196" s="659"/>
      <c r="K196" s="660"/>
      <c r="L196" s="661"/>
    </row>
    <row r="197" spans="1:12" s="625" customFormat="1" ht="15" customHeight="1" hidden="1">
      <c r="A197" s="905"/>
      <c r="B197" s="1143"/>
      <c r="C197" s="1142"/>
      <c r="D197" s="1153"/>
      <c r="E197" s="647" t="s">
        <v>238</v>
      </c>
      <c r="F197" s="649"/>
      <c r="G197" s="650"/>
      <c r="H197" s="650"/>
      <c r="I197" s="650"/>
      <c r="J197" s="659"/>
      <c r="K197" s="660"/>
      <c r="L197" s="661"/>
    </row>
    <row r="198" spans="2:11" s="626" customFormat="1" ht="10.5" customHeight="1" thickBot="1">
      <c r="B198" s="627"/>
      <c r="C198" s="628"/>
      <c r="E198" s="627"/>
      <c r="I198" s="628" t="s">
        <v>720</v>
      </c>
      <c r="K198" s="629"/>
    </row>
    <row r="199" spans="1:11" s="631" customFormat="1" ht="14.25" customHeight="1">
      <c r="A199" s="1132" t="s">
        <v>228</v>
      </c>
      <c r="B199" s="1120" t="s">
        <v>724</v>
      </c>
      <c r="C199" s="1144" t="s">
        <v>229</v>
      </c>
      <c r="D199" s="1120" t="s">
        <v>54</v>
      </c>
      <c r="E199" s="1096" t="s">
        <v>230</v>
      </c>
      <c r="F199" s="1097"/>
      <c r="G199" s="1105" t="s">
        <v>231</v>
      </c>
      <c r="H199" s="1106"/>
      <c r="I199" s="1107"/>
      <c r="J199" s="630"/>
      <c r="K199" s="629"/>
    </row>
    <row r="200" spans="1:11" s="631" customFormat="1" ht="14.25" customHeight="1">
      <c r="A200" s="1133"/>
      <c r="B200" s="1121"/>
      <c r="C200" s="1145"/>
      <c r="D200" s="1121"/>
      <c r="E200" s="1098"/>
      <c r="F200" s="1099"/>
      <c r="G200" s="1108"/>
      <c r="H200" s="1109"/>
      <c r="I200" s="1110"/>
      <c r="J200" s="632"/>
      <c r="K200" s="629"/>
    </row>
    <row r="201" spans="1:11" s="631" customFormat="1" ht="17.25" customHeight="1">
      <c r="A201" s="1133"/>
      <c r="B201" s="1121"/>
      <c r="C201" s="1145"/>
      <c r="D201" s="1121"/>
      <c r="E201" s="1098"/>
      <c r="F201" s="1099"/>
      <c r="G201" s="1111" t="s">
        <v>448</v>
      </c>
      <c r="H201" s="1111" t="s">
        <v>449</v>
      </c>
      <c r="I201" s="1113" t="s">
        <v>450</v>
      </c>
      <c r="J201" s="633" t="s">
        <v>735</v>
      </c>
      <c r="K201" s="629"/>
    </row>
    <row r="202" spans="1:11" s="631" customFormat="1" ht="9" customHeight="1" thickBot="1">
      <c r="A202" s="1134"/>
      <c r="B202" s="1122"/>
      <c r="C202" s="1112"/>
      <c r="D202" s="1122"/>
      <c r="E202" s="1100"/>
      <c r="F202" s="1101"/>
      <c r="G202" s="1112"/>
      <c r="H202" s="1112"/>
      <c r="I202" s="1114"/>
      <c r="J202" s="634"/>
      <c r="K202" s="629"/>
    </row>
    <row r="203" spans="1:11" s="640" customFormat="1" ht="9" customHeight="1">
      <c r="A203" s="635">
        <v>1</v>
      </c>
      <c r="B203" s="635">
        <v>2</v>
      </c>
      <c r="C203" s="636">
        <v>3</v>
      </c>
      <c r="D203" s="635">
        <v>4</v>
      </c>
      <c r="E203" s="1089">
        <v>5</v>
      </c>
      <c r="F203" s="1089"/>
      <c r="G203" s="674">
        <v>6</v>
      </c>
      <c r="H203" s="674">
        <v>7</v>
      </c>
      <c r="I203" s="674">
        <v>8</v>
      </c>
      <c r="J203" s="638">
        <v>10</v>
      </c>
      <c r="K203" s="639"/>
    </row>
    <row r="204" spans="1:12" s="625" customFormat="1" ht="15" customHeight="1">
      <c r="A204" s="1138" t="s">
        <v>261</v>
      </c>
      <c r="B204" s="1143" t="s">
        <v>368</v>
      </c>
      <c r="C204" s="1142" t="s">
        <v>233</v>
      </c>
      <c r="D204" s="1153">
        <v>2011</v>
      </c>
      <c r="E204" s="641" t="s">
        <v>234</v>
      </c>
      <c r="F204" s="642">
        <f>SUM(F205:F208)</f>
        <v>120000</v>
      </c>
      <c r="G204" s="643">
        <f>SUM(G205:G208)</f>
        <v>0</v>
      </c>
      <c r="H204" s="643">
        <f>SUM(H205:H208)</f>
        <v>120000</v>
      </c>
      <c r="I204" s="643"/>
      <c r="J204" s="659"/>
      <c r="K204" s="660"/>
      <c r="L204" s="661"/>
    </row>
    <row r="205" spans="1:12" s="625" customFormat="1" ht="15" customHeight="1">
      <c r="A205" s="1139"/>
      <c r="B205" s="1143"/>
      <c r="C205" s="1142"/>
      <c r="D205" s="1153"/>
      <c r="E205" s="647" t="s">
        <v>235</v>
      </c>
      <c r="F205" s="649">
        <f>G205+H205+I205</f>
        <v>0</v>
      </c>
      <c r="G205" s="672"/>
      <c r="H205" s="672"/>
      <c r="I205" s="672"/>
      <c r="J205" s="659"/>
      <c r="K205" s="660"/>
      <c r="L205" s="661"/>
    </row>
    <row r="206" spans="1:12" s="625" customFormat="1" ht="15" customHeight="1">
      <c r="A206" s="1139"/>
      <c r="B206" s="1143"/>
      <c r="C206" s="1142"/>
      <c r="D206" s="1153"/>
      <c r="E206" s="647" t="s">
        <v>236</v>
      </c>
      <c r="F206" s="649">
        <f>G206+H206+I206</f>
        <v>6000</v>
      </c>
      <c r="G206" s="650"/>
      <c r="H206" s="650">
        <v>6000</v>
      </c>
      <c r="I206" s="650"/>
      <c r="J206" s="659"/>
      <c r="K206" s="660"/>
      <c r="L206" s="661"/>
    </row>
    <row r="207" spans="1:12" s="625" customFormat="1" ht="15" customHeight="1">
      <c r="A207" s="1139"/>
      <c r="B207" s="1143"/>
      <c r="C207" s="1142"/>
      <c r="D207" s="1153"/>
      <c r="E207" s="647" t="s">
        <v>237</v>
      </c>
      <c r="F207" s="649">
        <f>G207+H207+I207</f>
        <v>114000</v>
      </c>
      <c r="G207" s="650"/>
      <c r="H207" s="650">
        <v>114000</v>
      </c>
      <c r="I207" s="650"/>
      <c r="J207" s="659"/>
      <c r="K207" s="660"/>
      <c r="L207" s="661"/>
    </row>
    <row r="208" spans="1:12" s="625" customFormat="1" ht="15" customHeight="1">
      <c r="A208" s="1139"/>
      <c r="B208" s="1143"/>
      <c r="C208" s="1142"/>
      <c r="D208" s="1153"/>
      <c r="E208" s="651" t="s">
        <v>238</v>
      </c>
      <c r="F208" s="653">
        <f>G208+H208+I208</f>
        <v>0</v>
      </c>
      <c r="G208" s="654"/>
      <c r="H208" s="654"/>
      <c r="I208" s="654"/>
      <c r="J208" s="659"/>
      <c r="K208" s="660"/>
      <c r="L208" s="661"/>
    </row>
    <row r="209" spans="1:12" s="625" customFormat="1" ht="18" customHeight="1">
      <c r="A209" s="1139"/>
      <c r="B209" s="1143" t="s">
        <v>162</v>
      </c>
      <c r="C209" s="1142" t="s">
        <v>233</v>
      </c>
      <c r="D209" s="1153">
        <v>2010</v>
      </c>
      <c r="E209" s="641" t="s">
        <v>234</v>
      </c>
      <c r="F209" s="642">
        <f>SUM(F210:F213)</f>
        <v>278600</v>
      </c>
      <c r="G209" s="643">
        <f>SUM(G210:G213)</f>
        <v>278600</v>
      </c>
      <c r="H209" s="643">
        <f>SUM(H210:H213)</f>
        <v>0</v>
      </c>
      <c r="I209" s="643"/>
      <c r="J209" s="659"/>
      <c r="K209" s="660"/>
      <c r="L209" s="661"/>
    </row>
    <row r="210" spans="1:12" s="625" customFormat="1" ht="15" customHeight="1">
      <c r="A210" s="1139"/>
      <c r="B210" s="1143"/>
      <c r="C210" s="1142"/>
      <c r="D210" s="1153"/>
      <c r="E210" s="647" t="s">
        <v>235</v>
      </c>
      <c r="F210" s="649">
        <f>G210+H210+I210</f>
        <v>0</v>
      </c>
      <c r="G210" s="672"/>
      <c r="H210" s="672"/>
      <c r="I210" s="672"/>
      <c r="J210" s="659"/>
      <c r="K210" s="660"/>
      <c r="L210" s="661"/>
    </row>
    <row r="211" spans="1:12" s="625" customFormat="1" ht="15" customHeight="1">
      <c r="A211" s="1139"/>
      <c r="B211" s="1143"/>
      <c r="C211" s="1142"/>
      <c r="D211" s="1153"/>
      <c r="E211" s="647" t="s">
        <v>236</v>
      </c>
      <c r="F211" s="649">
        <f>G211+H211+I211</f>
        <v>58600</v>
      </c>
      <c r="G211" s="650">
        <v>58600</v>
      </c>
      <c r="H211" s="650"/>
      <c r="I211" s="650"/>
      <c r="J211" s="659"/>
      <c r="K211" s="660"/>
      <c r="L211" s="661"/>
    </row>
    <row r="212" spans="1:12" s="625" customFormat="1" ht="15" customHeight="1">
      <c r="A212" s="1139"/>
      <c r="B212" s="1143"/>
      <c r="C212" s="1142"/>
      <c r="D212" s="1153"/>
      <c r="E212" s="647" t="s">
        <v>237</v>
      </c>
      <c r="F212" s="649">
        <f>G212+H212+I212</f>
        <v>0</v>
      </c>
      <c r="G212" s="650"/>
      <c r="H212" s="650"/>
      <c r="I212" s="650"/>
      <c r="J212" s="659"/>
      <c r="K212" s="660"/>
      <c r="L212" s="661"/>
    </row>
    <row r="213" spans="1:12" s="625" customFormat="1" ht="15" customHeight="1">
      <c r="A213" s="1139"/>
      <c r="B213" s="1143"/>
      <c r="C213" s="1142"/>
      <c r="D213" s="1153"/>
      <c r="E213" s="651" t="s">
        <v>238</v>
      </c>
      <c r="F213" s="653">
        <f>G213+H213+I213</f>
        <v>220000</v>
      </c>
      <c r="G213" s="654">
        <v>220000</v>
      </c>
      <c r="H213" s="654"/>
      <c r="I213" s="654"/>
      <c r="J213" s="659"/>
      <c r="K213" s="660"/>
      <c r="L213" s="661"/>
    </row>
    <row r="214" spans="1:11" s="645" customFormat="1" ht="15.75" customHeight="1">
      <c r="A214" s="1139"/>
      <c r="B214" s="1143" t="s">
        <v>369</v>
      </c>
      <c r="C214" s="1142" t="s">
        <v>233</v>
      </c>
      <c r="D214" s="1153" t="s">
        <v>743</v>
      </c>
      <c r="E214" s="641" t="s">
        <v>234</v>
      </c>
      <c r="F214" s="642">
        <f>SUM(F215:F218)</f>
        <v>150000</v>
      </c>
      <c r="G214" s="643">
        <v>0</v>
      </c>
      <c r="H214" s="643">
        <v>0</v>
      </c>
      <c r="I214" s="643">
        <f>SUM(I215:I218)</f>
        <v>150000</v>
      </c>
      <c r="J214" s="642"/>
      <c r="K214" s="644"/>
    </row>
    <row r="215" spans="1:11" s="645" customFormat="1" ht="15" customHeight="1">
      <c r="A215" s="1139"/>
      <c r="B215" s="1143"/>
      <c r="C215" s="1142"/>
      <c r="D215" s="1153"/>
      <c r="E215" s="647" t="s">
        <v>235</v>
      </c>
      <c r="F215" s="649">
        <f>I215</f>
        <v>0</v>
      </c>
      <c r="G215" s="672"/>
      <c r="H215" s="649"/>
      <c r="I215" s="672"/>
      <c r="J215" s="642"/>
      <c r="K215" s="644"/>
    </row>
    <row r="216" spans="1:11" s="645" customFormat="1" ht="15" customHeight="1">
      <c r="A216" s="1139"/>
      <c r="B216" s="1143"/>
      <c r="C216" s="1142"/>
      <c r="D216" s="1153"/>
      <c r="E216" s="647" t="s">
        <v>236</v>
      </c>
      <c r="F216" s="649">
        <f>I216</f>
        <v>10000</v>
      </c>
      <c r="G216" s="650"/>
      <c r="H216" s="649"/>
      <c r="I216" s="650">
        <v>10000</v>
      </c>
      <c r="J216" s="642"/>
      <c r="K216" s="644"/>
    </row>
    <row r="217" spans="1:11" s="645" customFormat="1" ht="15" customHeight="1">
      <c r="A217" s="1139"/>
      <c r="B217" s="1143"/>
      <c r="C217" s="1142"/>
      <c r="D217" s="1153"/>
      <c r="E217" s="647" t="s">
        <v>237</v>
      </c>
      <c r="F217" s="649">
        <f>I217</f>
        <v>140000</v>
      </c>
      <c r="G217" s="650"/>
      <c r="H217" s="649"/>
      <c r="I217" s="650">
        <v>140000</v>
      </c>
      <c r="J217" s="642"/>
      <c r="K217" s="644"/>
    </row>
    <row r="218" spans="1:11" s="645" customFormat="1" ht="15" customHeight="1">
      <c r="A218" s="1139"/>
      <c r="B218" s="1143"/>
      <c r="C218" s="1142"/>
      <c r="D218" s="1153"/>
      <c r="E218" s="651" t="s">
        <v>238</v>
      </c>
      <c r="F218" s="653">
        <f>I218</f>
        <v>0</v>
      </c>
      <c r="G218" s="654"/>
      <c r="H218" s="653"/>
      <c r="I218" s="654"/>
      <c r="J218" s="642"/>
      <c r="K218" s="644"/>
    </row>
    <row r="219" spans="1:11" s="645" customFormat="1" ht="13.5" customHeight="1">
      <c r="A219" s="1139"/>
      <c r="B219" s="1143" t="s">
        <v>370</v>
      </c>
      <c r="C219" s="1142" t="s">
        <v>233</v>
      </c>
      <c r="D219" s="1152" t="s">
        <v>371</v>
      </c>
      <c r="E219" s="641" t="s">
        <v>234</v>
      </c>
      <c r="F219" s="642">
        <v>1100000</v>
      </c>
      <c r="G219" s="643">
        <v>150000</v>
      </c>
      <c r="H219" s="643"/>
      <c r="I219" s="643"/>
      <c r="J219" s="649"/>
      <c r="K219" s="644"/>
    </row>
    <row r="220" spans="1:11" s="645" customFormat="1" ht="15" customHeight="1">
      <c r="A220" s="1139"/>
      <c r="B220" s="1143"/>
      <c r="C220" s="1142"/>
      <c r="D220" s="1152"/>
      <c r="E220" s="647" t="s">
        <v>235</v>
      </c>
      <c r="F220" s="649">
        <f>G220+H220+I220</f>
        <v>0</v>
      </c>
      <c r="G220" s="672"/>
      <c r="H220" s="672"/>
      <c r="I220" s="672"/>
      <c r="J220" s="649"/>
      <c r="K220" s="644"/>
    </row>
    <row r="221" spans="1:11" s="645" customFormat="1" ht="15" customHeight="1">
      <c r="A221" s="1139"/>
      <c r="B221" s="1143"/>
      <c r="C221" s="1142"/>
      <c r="D221" s="1152"/>
      <c r="E221" s="647" t="s">
        <v>236</v>
      </c>
      <c r="F221" s="649">
        <v>950000</v>
      </c>
      <c r="G221" s="650"/>
      <c r="H221" s="650"/>
      <c r="I221" s="650"/>
      <c r="J221" s="649"/>
      <c r="K221" s="644"/>
    </row>
    <row r="222" spans="1:11" s="645" customFormat="1" ht="15" customHeight="1">
      <c r="A222" s="1139"/>
      <c r="B222" s="1143"/>
      <c r="C222" s="1142"/>
      <c r="D222" s="1152"/>
      <c r="E222" s="647" t="s">
        <v>237</v>
      </c>
      <c r="F222" s="649">
        <v>150000</v>
      </c>
      <c r="G222" s="650">
        <v>150000</v>
      </c>
      <c r="H222" s="649"/>
      <c r="I222" s="650"/>
      <c r="J222" s="649"/>
      <c r="K222" s="644"/>
    </row>
    <row r="223" spans="1:11" s="645" customFormat="1" ht="15" customHeight="1">
      <c r="A223" s="1140"/>
      <c r="B223" s="1143"/>
      <c r="C223" s="1142"/>
      <c r="D223" s="1152"/>
      <c r="E223" s="651" t="s">
        <v>238</v>
      </c>
      <c r="F223" s="653">
        <f>G223+H223+I223</f>
        <v>0</v>
      </c>
      <c r="G223" s="654"/>
      <c r="H223" s="653"/>
      <c r="I223" s="654"/>
      <c r="J223" s="649"/>
      <c r="K223" s="644"/>
    </row>
    <row r="224" spans="1:11" s="645" customFormat="1" ht="15.75" customHeight="1" hidden="1">
      <c r="A224" s="675"/>
      <c r="B224" s="1143" t="s">
        <v>372</v>
      </c>
      <c r="C224" s="1142" t="s">
        <v>233</v>
      </c>
      <c r="D224" s="1153" t="s">
        <v>6</v>
      </c>
      <c r="E224" s="641" t="s">
        <v>234</v>
      </c>
      <c r="F224" s="642">
        <v>0</v>
      </c>
      <c r="G224" s="643">
        <f>SUM(G225:G228)</f>
        <v>0</v>
      </c>
      <c r="H224" s="643">
        <v>0</v>
      </c>
      <c r="I224" s="643">
        <v>0</v>
      </c>
      <c r="J224" s="642"/>
      <c r="K224" s="644"/>
    </row>
    <row r="225" spans="1:11" s="645" customFormat="1" ht="15" customHeight="1" hidden="1">
      <c r="A225" s="675"/>
      <c r="B225" s="1143"/>
      <c r="C225" s="1142"/>
      <c r="D225" s="1153"/>
      <c r="E225" s="647" t="s">
        <v>235</v>
      </c>
      <c r="F225" s="649">
        <f>G225+H225+I225</f>
        <v>0</v>
      </c>
      <c r="G225" s="672"/>
      <c r="H225" s="649">
        <v>0</v>
      </c>
      <c r="I225" s="672">
        <v>0</v>
      </c>
      <c r="J225" s="642"/>
      <c r="K225" s="644"/>
    </row>
    <row r="226" spans="1:11" s="645" customFormat="1" ht="15" customHeight="1" hidden="1">
      <c r="A226" s="675"/>
      <c r="B226" s="1143"/>
      <c r="C226" s="1142"/>
      <c r="D226" s="1153"/>
      <c r="E226" s="647" t="s">
        <v>236</v>
      </c>
      <c r="F226" s="649">
        <v>0</v>
      </c>
      <c r="G226" s="650">
        <v>0</v>
      </c>
      <c r="H226" s="649">
        <v>0</v>
      </c>
      <c r="I226" s="650">
        <v>0</v>
      </c>
      <c r="J226" s="642"/>
      <c r="K226" s="644"/>
    </row>
    <row r="227" spans="1:11" s="645" customFormat="1" ht="15" customHeight="1" hidden="1">
      <c r="A227" s="675"/>
      <c r="B227" s="1143"/>
      <c r="C227" s="1142"/>
      <c r="D227" s="1153"/>
      <c r="E227" s="647" t="s">
        <v>237</v>
      </c>
      <c r="F227" s="649">
        <v>0</v>
      </c>
      <c r="G227" s="650"/>
      <c r="H227" s="649">
        <v>0</v>
      </c>
      <c r="I227" s="650">
        <v>0</v>
      </c>
      <c r="J227" s="642"/>
      <c r="K227" s="644"/>
    </row>
    <row r="228" spans="1:11" s="645" customFormat="1" ht="15" customHeight="1" hidden="1">
      <c r="A228" s="675"/>
      <c r="B228" s="1143"/>
      <c r="C228" s="1142"/>
      <c r="D228" s="1153"/>
      <c r="E228" s="651" t="s">
        <v>238</v>
      </c>
      <c r="F228" s="653">
        <f>G228+H228+I228</f>
        <v>0</v>
      </c>
      <c r="G228" s="654"/>
      <c r="H228" s="653">
        <v>0</v>
      </c>
      <c r="I228" s="654">
        <v>0</v>
      </c>
      <c r="J228" s="642"/>
      <c r="K228" s="644"/>
    </row>
    <row r="229" spans="1:11" s="645" customFormat="1" ht="15.75" customHeight="1" hidden="1" thickBot="1">
      <c r="A229" s="675"/>
      <c r="B229" s="1143" t="s">
        <v>373</v>
      </c>
      <c r="C229" s="1142" t="s">
        <v>233</v>
      </c>
      <c r="D229" s="1152" t="s">
        <v>247</v>
      </c>
      <c r="E229" s="641" t="s">
        <v>234</v>
      </c>
      <c r="F229" s="642">
        <v>0</v>
      </c>
      <c r="G229" s="643">
        <v>0</v>
      </c>
      <c r="H229" s="643">
        <f>SUM(H230:H233)</f>
        <v>0</v>
      </c>
      <c r="I229" s="643">
        <f>SUM(I230:I233)</f>
        <v>0</v>
      </c>
      <c r="J229" s="669"/>
      <c r="K229" s="644"/>
    </row>
    <row r="230" spans="1:11" s="645" customFormat="1" ht="15" customHeight="1" hidden="1">
      <c r="A230" s="675"/>
      <c r="B230" s="1143"/>
      <c r="C230" s="1142"/>
      <c r="D230" s="1152"/>
      <c r="E230" s="647" t="s">
        <v>235</v>
      </c>
      <c r="F230" s="649">
        <v>0</v>
      </c>
      <c r="G230" s="672">
        <v>0</v>
      </c>
      <c r="H230" s="649"/>
      <c r="I230" s="672"/>
      <c r="J230" s="642"/>
      <c r="K230" s="644"/>
    </row>
    <row r="231" spans="1:11" s="645" customFormat="1" ht="15" customHeight="1" hidden="1">
      <c r="A231" s="675"/>
      <c r="B231" s="1143"/>
      <c r="C231" s="1142"/>
      <c r="D231" s="1152"/>
      <c r="E231" s="647" t="s">
        <v>236</v>
      </c>
      <c r="F231" s="649">
        <v>0</v>
      </c>
      <c r="G231" s="650">
        <v>0</v>
      </c>
      <c r="H231" s="649"/>
      <c r="I231" s="650"/>
      <c r="J231" s="642"/>
      <c r="K231" s="644"/>
    </row>
    <row r="232" spans="1:11" s="645" customFormat="1" ht="15" customHeight="1" hidden="1">
      <c r="A232" s="675"/>
      <c r="B232" s="1143"/>
      <c r="C232" s="1142"/>
      <c r="D232" s="1152"/>
      <c r="E232" s="647" t="s">
        <v>237</v>
      </c>
      <c r="F232" s="649">
        <v>0</v>
      </c>
      <c r="G232" s="650">
        <v>0</v>
      </c>
      <c r="H232" s="649"/>
      <c r="I232" s="650"/>
      <c r="J232" s="642"/>
      <c r="K232" s="644"/>
    </row>
    <row r="233" spans="1:11" s="645" customFormat="1" ht="15" customHeight="1" hidden="1">
      <c r="A233" s="676"/>
      <c r="B233" s="1143"/>
      <c r="C233" s="1142"/>
      <c r="D233" s="1152"/>
      <c r="E233" s="651" t="s">
        <v>238</v>
      </c>
      <c r="F233" s="653">
        <v>0</v>
      </c>
      <c r="G233" s="654">
        <v>0</v>
      </c>
      <c r="H233" s="653"/>
      <c r="I233" s="654"/>
      <c r="J233" s="642"/>
      <c r="K233" s="644"/>
    </row>
    <row r="234" spans="1:11" s="645" customFormat="1" ht="15" customHeight="1" hidden="1">
      <c r="A234" s="677"/>
      <c r="B234" s="662"/>
      <c r="C234" s="663"/>
      <c r="D234" s="664"/>
      <c r="E234" s="656"/>
      <c r="F234" s="649"/>
      <c r="G234" s="649"/>
      <c r="H234" s="649"/>
      <c r="I234" s="649"/>
      <c r="J234" s="649"/>
      <c r="K234" s="644"/>
    </row>
    <row r="235" spans="1:11" s="645" customFormat="1" ht="15" customHeight="1" hidden="1">
      <c r="A235" s="677"/>
      <c r="B235" s="662"/>
      <c r="C235" s="663"/>
      <c r="D235" s="664"/>
      <c r="E235" s="656"/>
      <c r="F235" s="649"/>
      <c r="G235" s="649"/>
      <c r="H235" s="649"/>
      <c r="I235" s="649"/>
      <c r="J235" s="649"/>
      <c r="K235" s="644"/>
    </row>
    <row r="236" spans="1:11" s="645" customFormat="1" ht="15" customHeight="1" hidden="1">
      <c r="A236" s="677"/>
      <c r="B236" s="662"/>
      <c r="C236" s="663"/>
      <c r="D236" s="664"/>
      <c r="E236" s="656"/>
      <c r="F236" s="649"/>
      <c r="G236" s="649"/>
      <c r="H236" s="649"/>
      <c r="I236" s="649"/>
      <c r="J236" s="649"/>
      <c r="K236" s="644"/>
    </row>
    <row r="237" spans="1:11" s="645" customFormat="1" ht="15.75" customHeight="1" hidden="1" thickBot="1">
      <c r="A237" s="1154" t="s">
        <v>261</v>
      </c>
      <c r="B237" s="1143" t="s">
        <v>374</v>
      </c>
      <c r="C237" s="1142" t="s">
        <v>233</v>
      </c>
      <c r="D237" s="1151">
        <v>2009</v>
      </c>
      <c r="E237" s="641" t="s">
        <v>234</v>
      </c>
      <c r="F237" s="642">
        <v>0</v>
      </c>
      <c r="G237" s="643">
        <v>0</v>
      </c>
      <c r="H237" s="643">
        <f>SUM(H238:H241)</f>
        <v>0</v>
      </c>
      <c r="I237" s="643">
        <f>SUM(I238:I241)</f>
        <v>0</v>
      </c>
      <c r="J237" s="669"/>
      <c r="K237" s="644"/>
    </row>
    <row r="238" spans="1:11" s="645" customFormat="1" ht="15" customHeight="1" hidden="1">
      <c r="A238" s="1154"/>
      <c r="B238" s="1143"/>
      <c r="C238" s="1142"/>
      <c r="D238" s="1152"/>
      <c r="E238" s="670" t="s">
        <v>235</v>
      </c>
      <c r="F238" s="671">
        <f>G238+H238+I238</f>
        <v>0</v>
      </c>
      <c r="G238" s="672">
        <v>0</v>
      </c>
      <c r="H238" s="672"/>
      <c r="I238" s="672"/>
      <c r="J238" s="642"/>
      <c r="K238" s="644"/>
    </row>
    <row r="239" spans="1:11" s="645" customFormat="1" ht="15" customHeight="1" hidden="1">
      <c r="A239" s="1154"/>
      <c r="B239" s="1143"/>
      <c r="C239" s="1142"/>
      <c r="D239" s="1152"/>
      <c r="E239" s="647" t="s">
        <v>236</v>
      </c>
      <c r="F239" s="649">
        <v>0</v>
      </c>
      <c r="G239" s="650">
        <v>0</v>
      </c>
      <c r="H239" s="650"/>
      <c r="I239" s="650"/>
      <c r="J239" s="642"/>
      <c r="K239" s="644"/>
    </row>
    <row r="240" spans="1:11" s="645" customFormat="1" ht="15" customHeight="1" hidden="1">
      <c r="A240" s="1154"/>
      <c r="B240" s="1143"/>
      <c r="C240" s="1142"/>
      <c r="D240" s="1152"/>
      <c r="E240" s="647" t="s">
        <v>237</v>
      </c>
      <c r="F240" s="649">
        <v>0</v>
      </c>
      <c r="G240" s="650">
        <v>0</v>
      </c>
      <c r="H240" s="650"/>
      <c r="I240" s="650"/>
      <c r="J240" s="642"/>
      <c r="K240" s="644"/>
    </row>
    <row r="241" spans="1:11" s="645" customFormat="1" ht="15" customHeight="1" hidden="1">
      <c r="A241" s="1154"/>
      <c r="B241" s="1143"/>
      <c r="C241" s="1142"/>
      <c r="D241" s="1152"/>
      <c r="E241" s="651" t="s">
        <v>238</v>
      </c>
      <c r="F241" s="653">
        <f>G241+H241+I241</f>
        <v>0</v>
      </c>
      <c r="G241" s="654">
        <v>0</v>
      </c>
      <c r="H241" s="654"/>
      <c r="I241" s="654"/>
      <c r="J241" s="642"/>
      <c r="K241" s="644"/>
    </row>
    <row r="242" spans="1:11" s="645" customFormat="1" ht="17.25" customHeight="1" thickBot="1">
      <c r="A242" s="1138" t="s">
        <v>254</v>
      </c>
      <c r="B242" s="1115" t="s">
        <v>19</v>
      </c>
      <c r="C242" s="1093" t="s">
        <v>252</v>
      </c>
      <c r="D242" s="1090" t="s">
        <v>740</v>
      </c>
      <c r="E242" s="641" t="s">
        <v>234</v>
      </c>
      <c r="F242" s="655">
        <f>SUM(F243:F246)</f>
        <v>2053700</v>
      </c>
      <c r="G242" s="643">
        <f>SUM(G243:G246)</f>
        <v>869000</v>
      </c>
      <c r="H242" s="643">
        <f>SUM(H243:H246)</f>
        <v>0</v>
      </c>
      <c r="I242" s="643">
        <f>SUM(I243:I246)</f>
        <v>0</v>
      </c>
      <c r="J242" s="669"/>
      <c r="K242" s="644"/>
    </row>
    <row r="243" spans="1:11" s="645" customFormat="1" ht="15" customHeight="1">
      <c r="A243" s="1139"/>
      <c r="B243" s="1116"/>
      <c r="C243" s="1094"/>
      <c r="D243" s="1091"/>
      <c r="E243" s="670" t="s">
        <v>235</v>
      </c>
      <c r="F243" s="671">
        <f>G243+H243+I243</f>
        <v>0</v>
      </c>
      <c r="G243" s="672"/>
      <c r="H243" s="672"/>
      <c r="I243" s="672"/>
      <c r="J243" s="642"/>
      <c r="K243" s="644"/>
    </row>
    <row r="244" spans="1:11" s="645" customFormat="1" ht="15" customHeight="1">
      <c r="A244" s="1139"/>
      <c r="B244" s="1116"/>
      <c r="C244" s="1094"/>
      <c r="D244" s="1091"/>
      <c r="E244" s="647" t="s">
        <v>236</v>
      </c>
      <c r="F244" s="649">
        <v>234700</v>
      </c>
      <c r="G244" s="650"/>
      <c r="H244" s="650"/>
      <c r="I244" s="650"/>
      <c r="J244" s="642"/>
      <c r="K244" s="644"/>
    </row>
    <row r="245" spans="1:11" s="645" customFormat="1" ht="15" customHeight="1">
      <c r="A245" s="1139"/>
      <c r="B245" s="1116"/>
      <c r="C245" s="1094"/>
      <c r="D245" s="1091"/>
      <c r="E245" s="647" t="s">
        <v>237</v>
      </c>
      <c r="F245" s="649">
        <f>1940000-121000</f>
        <v>1819000</v>
      </c>
      <c r="G245" s="650">
        <v>869000</v>
      </c>
      <c r="H245" s="650"/>
      <c r="I245" s="650"/>
      <c r="J245" s="642"/>
      <c r="K245" s="644"/>
    </row>
    <row r="246" spans="1:11" s="645" customFormat="1" ht="15" customHeight="1">
      <c r="A246" s="1140"/>
      <c r="B246" s="1117"/>
      <c r="C246" s="1095"/>
      <c r="D246" s="1092"/>
      <c r="E246" s="651" t="s">
        <v>238</v>
      </c>
      <c r="F246" s="653">
        <v>0</v>
      </c>
      <c r="G246" s="654"/>
      <c r="H246" s="654"/>
      <c r="I246" s="654"/>
      <c r="J246" s="642"/>
      <c r="K246" s="644"/>
    </row>
    <row r="247" spans="1:11" s="645" customFormat="1" ht="15.75" customHeight="1" thickBot="1">
      <c r="A247" s="1138" t="s">
        <v>375</v>
      </c>
      <c r="B247" s="1115" t="s">
        <v>376</v>
      </c>
      <c r="C247" s="1118" t="s">
        <v>233</v>
      </c>
      <c r="D247" s="1090" t="s">
        <v>25</v>
      </c>
      <c r="E247" s="651" t="s">
        <v>234</v>
      </c>
      <c r="F247" s="652">
        <f>SUM(F248:F251)</f>
        <v>800000</v>
      </c>
      <c r="G247" s="652"/>
      <c r="H247" s="653">
        <v>610900</v>
      </c>
      <c r="I247" s="654">
        <f>SUM(I248:I251)</f>
        <v>0</v>
      </c>
      <c r="J247" s="678">
        <v>26400</v>
      </c>
      <c r="K247" s="644"/>
    </row>
    <row r="248" spans="1:11" s="645" customFormat="1" ht="15" customHeight="1">
      <c r="A248" s="1139"/>
      <c r="B248" s="1116"/>
      <c r="C248" s="1119"/>
      <c r="D248" s="1129"/>
      <c r="E248" s="670" t="s">
        <v>235</v>
      </c>
      <c r="F248" s="658">
        <v>400000</v>
      </c>
      <c r="G248" s="648"/>
      <c r="H248" s="649">
        <v>400000</v>
      </c>
      <c r="I248" s="672"/>
      <c r="J248" s="642"/>
      <c r="K248" s="644"/>
    </row>
    <row r="249" spans="1:11" s="645" customFormat="1" ht="15" customHeight="1">
      <c r="A249" s="1139"/>
      <c r="B249" s="1116"/>
      <c r="C249" s="1119"/>
      <c r="D249" s="1129"/>
      <c r="E249" s="647" t="s">
        <v>236</v>
      </c>
      <c r="F249" s="648">
        <v>92100</v>
      </c>
      <c r="G249" s="648"/>
      <c r="H249" s="649"/>
      <c r="I249" s="650"/>
      <c r="J249" s="642"/>
      <c r="K249" s="644"/>
    </row>
    <row r="250" spans="1:11" s="645" customFormat="1" ht="15" customHeight="1">
      <c r="A250" s="1139"/>
      <c r="B250" s="1116"/>
      <c r="C250" s="1119"/>
      <c r="D250" s="1129"/>
      <c r="E250" s="647" t="s">
        <v>237</v>
      </c>
      <c r="F250" s="648">
        <v>307900</v>
      </c>
      <c r="G250" s="648"/>
      <c r="H250" s="649">
        <v>210900</v>
      </c>
      <c r="I250" s="650"/>
      <c r="J250" s="642"/>
      <c r="K250" s="644"/>
    </row>
    <row r="251" spans="1:11" s="645" customFormat="1" ht="15" customHeight="1">
      <c r="A251" s="1139"/>
      <c r="B251" s="1117"/>
      <c r="C251" s="1131"/>
      <c r="D251" s="1130"/>
      <c r="E251" s="651" t="s">
        <v>238</v>
      </c>
      <c r="F251" s="652">
        <f>G251+H251+I251</f>
        <v>0</v>
      </c>
      <c r="G251" s="652"/>
      <c r="H251" s="653"/>
      <c r="I251" s="654"/>
      <c r="J251" s="642"/>
      <c r="K251" s="644"/>
    </row>
    <row r="252" spans="1:11" s="645" customFormat="1" ht="15" customHeight="1">
      <c r="A252" s="1139"/>
      <c r="B252" s="1115" t="s">
        <v>377</v>
      </c>
      <c r="C252" s="1118" t="s">
        <v>233</v>
      </c>
      <c r="D252" s="1090" t="s">
        <v>740</v>
      </c>
      <c r="E252" s="651" t="s">
        <v>234</v>
      </c>
      <c r="F252" s="652">
        <f>SUM(F253:F256)</f>
        <v>122716</v>
      </c>
      <c r="G252" s="652">
        <f>G254</f>
        <v>7580</v>
      </c>
      <c r="H252" s="653">
        <f>SUM(H253:H256)</f>
        <v>0</v>
      </c>
      <c r="I252" s="654">
        <f>SUM(I253:I256)</f>
        <v>0</v>
      </c>
      <c r="J252" s="648"/>
      <c r="K252" s="644"/>
    </row>
    <row r="253" spans="1:11" s="645" customFormat="1" ht="15" customHeight="1">
      <c r="A253" s="1139"/>
      <c r="B253" s="1116"/>
      <c r="C253" s="1119"/>
      <c r="D253" s="1129"/>
      <c r="E253" s="670" t="s">
        <v>235</v>
      </c>
      <c r="F253" s="658">
        <f>G253+H253+I253</f>
        <v>0</v>
      </c>
      <c r="G253" s="648"/>
      <c r="H253" s="649"/>
      <c r="I253" s="672"/>
      <c r="J253" s="648"/>
      <c r="K253" s="644"/>
    </row>
    <row r="254" spans="1:11" s="645" customFormat="1" ht="15" customHeight="1">
      <c r="A254" s="1139"/>
      <c r="B254" s="1116"/>
      <c r="C254" s="1119"/>
      <c r="D254" s="1129"/>
      <c r="E254" s="647" t="s">
        <v>236</v>
      </c>
      <c r="F254" s="648">
        <f>122716-F256-F255</f>
        <v>16016</v>
      </c>
      <c r="G254" s="648">
        <v>7580</v>
      </c>
      <c r="H254" s="649"/>
      <c r="I254" s="650"/>
      <c r="J254" s="648"/>
      <c r="K254" s="644"/>
    </row>
    <row r="255" spans="1:11" s="645" customFormat="1" ht="15" customHeight="1">
      <c r="A255" s="1139"/>
      <c r="B255" s="1116"/>
      <c r="C255" s="1119"/>
      <c r="D255" s="1129"/>
      <c r="E255" s="647" t="s">
        <v>237</v>
      </c>
      <c r="F255" s="648">
        <v>80300</v>
      </c>
      <c r="G255" s="648"/>
      <c r="H255" s="649"/>
      <c r="I255" s="650"/>
      <c r="J255" s="648"/>
      <c r="K255" s="644"/>
    </row>
    <row r="256" spans="1:11" s="645" customFormat="1" ht="15" customHeight="1">
      <c r="A256" s="1140"/>
      <c r="B256" s="1117"/>
      <c r="C256" s="1131"/>
      <c r="D256" s="1130"/>
      <c r="E256" s="651" t="s">
        <v>238</v>
      </c>
      <c r="F256" s="652">
        <v>26400</v>
      </c>
      <c r="G256" s="652"/>
      <c r="H256" s="653"/>
      <c r="I256" s="654"/>
      <c r="J256" s="648"/>
      <c r="K256" s="644"/>
    </row>
    <row r="257" spans="1:11" s="645" customFormat="1" ht="15.75" customHeight="1" thickBot="1">
      <c r="A257" s="1138" t="s">
        <v>500</v>
      </c>
      <c r="B257" s="1115" t="s">
        <v>385</v>
      </c>
      <c r="C257" s="1118" t="s">
        <v>386</v>
      </c>
      <c r="D257" s="1090" t="s">
        <v>39</v>
      </c>
      <c r="E257" s="641" t="s">
        <v>234</v>
      </c>
      <c r="F257" s="642">
        <f>SUM(F258:F261)</f>
        <v>65000</v>
      </c>
      <c r="G257" s="643"/>
      <c r="H257" s="655">
        <f>SUM(H258:H261)</f>
        <v>65000</v>
      </c>
      <c r="I257" s="643"/>
      <c r="J257" s="678">
        <v>26400</v>
      </c>
      <c r="K257" s="644"/>
    </row>
    <row r="258" spans="1:11" s="645" customFormat="1" ht="15" customHeight="1">
      <c r="A258" s="1139"/>
      <c r="B258" s="1116"/>
      <c r="C258" s="1119"/>
      <c r="D258" s="1091"/>
      <c r="E258" s="647" t="s">
        <v>235</v>
      </c>
      <c r="F258" s="649">
        <f>G258+H258+I258</f>
        <v>0</v>
      </c>
      <c r="G258" s="650"/>
      <c r="H258" s="649"/>
      <c r="I258" s="672"/>
      <c r="J258" s="642"/>
      <c r="K258" s="644"/>
    </row>
    <row r="259" spans="1:11" s="645" customFormat="1" ht="15" customHeight="1">
      <c r="A259" s="1139"/>
      <c r="B259" s="1116"/>
      <c r="C259" s="1119"/>
      <c r="D259" s="1091"/>
      <c r="E259" s="647" t="s">
        <v>236</v>
      </c>
      <c r="F259" s="649">
        <f>G259+H259+I259</f>
        <v>0</v>
      </c>
      <c r="G259" s="650"/>
      <c r="H259" s="649"/>
      <c r="I259" s="650"/>
      <c r="J259" s="642"/>
      <c r="K259" s="644"/>
    </row>
    <row r="260" spans="1:11" s="645" customFormat="1" ht="15" customHeight="1">
      <c r="A260" s="1139"/>
      <c r="B260" s="1116"/>
      <c r="C260" s="1119"/>
      <c r="D260" s="1091"/>
      <c r="E260" s="647" t="s">
        <v>237</v>
      </c>
      <c r="F260" s="649">
        <f>G260+H260+I260</f>
        <v>65000</v>
      </c>
      <c r="G260" s="650"/>
      <c r="H260" s="649">
        <v>65000</v>
      </c>
      <c r="I260" s="650"/>
      <c r="J260" s="642"/>
      <c r="K260" s="644"/>
    </row>
    <row r="261" spans="1:11" s="645" customFormat="1" ht="15" customHeight="1">
      <c r="A261" s="1140"/>
      <c r="B261" s="1117"/>
      <c r="C261" s="1131"/>
      <c r="D261" s="1092"/>
      <c r="E261" s="651" t="s">
        <v>238</v>
      </c>
      <c r="F261" s="653">
        <f>G261+H261+I261</f>
        <v>0</v>
      </c>
      <c r="G261" s="654"/>
      <c r="H261" s="653"/>
      <c r="I261" s="654"/>
      <c r="J261" s="642"/>
      <c r="K261" s="644"/>
    </row>
    <row r="262" spans="2:11" s="626" customFormat="1" ht="18.75" customHeight="1" thickBot="1">
      <c r="B262" s="627"/>
      <c r="C262" s="628"/>
      <c r="E262" s="627"/>
      <c r="I262" s="628" t="s">
        <v>720</v>
      </c>
      <c r="K262" s="629"/>
    </row>
    <row r="263" spans="1:11" s="631" customFormat="1" ht="14.25" customHeight="1">
      <c r="A263" s="1132" t="s">
        <v>228</v>
      </c>
      <c r="B263" s="1120" t="s">
        <v>724</v>
      </c>
      <c r="C263" s="1144" t="s">
        <v>229</v>
      </c>
      <c r="D263" s="1120" t="s">
        <v>54</v>
      </c>
      <c r="E263" s="1096" t="s">
        <v>230</v>
      </c>
      <c r="F263" s="1097"/>
      <c r="G263" s="1105" t="s">
        <v>231</v>
      </c>
      <c r="H263" s="1106"/>
      <c r="I263" s="1107"/>
      <c r="J263" s="630"/>
      <c r="K263" s="629"/>
    </row>
    <row r="264" spans="1:11" s="631" customFormat="1" ht="14.25" customHeight="1">
      <c r="A264" s="1133"/>
      <c r="B264" s="1121"/>
      <c r="C264" s="1145"/>
      <c r="D264" s="1121"/>
      <c r="E264" s="1098"/>
      <c r="F264" s="1099"/>
      <c r="G264" s="1108"/>
      <c r="H264" s="1109"/>
      <c r="I264" s="1110"/>
      <c r="J264" s="632"/>
      <c r="K264" s="629"/>
    </row>
    <row r="265" spans="1:11" s="631" customFormat="1" ht="17.25" customHeight="1">
      <c r="A265" s="1133"/>
      <c r="B265" s="1121"/>
      <c r="C265" s="1145"/>
      <c r="D265" s="1121"/>
      <c r="E265" s="1098"/>
      <c r="F265" s="1099"/>
      <c r="G265" s="1111" t="s">
        <v>448</v>
      </c>
      <c r="H265" s="1111" t="s">
        <v>449</v>
      </c>
      <c r="I265" s="1113" t="s">
        <v>450</v>
      </c>
      <c r="J265" s="633" t="s">
        <v>735</v>
      </c>
      <c r="K265" s="629"/>
    </row>
    <row r="266" spans="1:11" s="631" customFormat="1" ht="9" customHeight="1" thickBot="1">
      <c r="A266" s="1134"/>
      <c r="B266" s="1122"/>
      <c r="C266" s="1112"/>
      <c r="D266" s="1122"/>
      <c r="E266" s="1100"/>
      <c r="F266" s="1101"/>
      <c r="G266" s="1112"/>
      <c r="H266" s="1112"/>
      <c r="I266" s="1114"/>
      <c r="J266" s="634"/>
      <c r="K266" s="629"/>
    </row>
    <row r="267" spans="1:11" s="640" customFormat="1" ht="9" customHeight="1">
      <c r="A267" s="635">
        <v>1</v>
      </c>
      <c r="B267" s="635">
        <v>2</v>
      </c>
      <c r="C267" s="636">
        <v>3</v>
      </c>
      <c r="D267" s="635">
        <v>4</v>
      </c>
      <c r="E267" s="1089">
        <v>5</v>
      </c>
      <c r="F267" s="1089"/>
      <c r="G267" s="674">
        <v>6</v>
      </c>
      <c r="H267" s="674">
        <v>7</v>
      </c>
      <c r="I267" s="674">
        <v>8</v>
      </c>
      <c r="J267" s="638">
        <v>10</v>
      </c>
      <c r="K267" s="639"/>
    </row>
    <row r="268" spans="1:11" s="645" customFormat="1" ht="16.5" customHeight="1" thickBot="1">
      <c r="A268" s="1138" t="s">
        <v>378</v>
      </c>
      <c r="B268" s="1115" t="s">
        <v>379</v>
      </c>
      <c r="C268" s="1118" t="s">
        <v>233</v>
      </c>
      <c r="D268" s="1090">
        <v>2012</v>
      </c>
      <c r="E268" s="641" t="s">
        <v>234</v>
      </c>
      <c r="F268" s="642">
        <f>SUM(F269:F272)</f>
        <v>10000000</v>
      </c>
      <c r="G268" s="643"/>
      <c r="H268" s="655">
        <f>SUM(H269:H272)</f>
        <v>0</v>
      </c>
      <c r="I268" s="643">
        <v>10000000</v>
      </c>
      <c r="J268" s="678">
        <v>26400</v>
      </c>
      <c r="K268" s="644"/>
    </row>
    <row r="269" spans="1:11" s="645" customFormat="1" ht="15" customHeight="1">
      <c r="A269" s="1139"/>
      <c r="B269" s="1116"/>
      <c r="C269" s="1119"/>
      <c r="D269" s="1091"/>
      <c r="E269" s="647" t="s">
        <v>235</v>
      </c>
      <c r="F269" s="649">
        <f>G269+H269+I269</f>
        <v>0</v>
      </c>
      <c r="G269" s="650"/>
      <c r="H269" s="649"/>
      <c r="I269" s="672"/>
      <c r="J269" s="642"/>
      <c r="K269" s="644"/>
    </row>
    <row r="270" spans="1:11" s="645" customFormat="1" ht="15" customHeight="1">
      <c r="A270" s="1139"/>
      <c r="B270" s="1116"/>
      <c r="C270" s="1119"/>
      <c r="D270" s="1091"/>
      <c r="E270" s="647" t="s">
        <v>236</v>
      </c>
      <c r="F270" s="649">
        <f>G270+H270+I270</f>
        <v>0</v>
      </c>
      <c r="G270" s="650"/>
      <c r="H270" s="649"/>
      <c r="I270" s="650"/>
      <c r="J270" s="642"/>
      <c r="K270" s="644"/>
    </row>
    <row r="271" spans="1:11" s="645" customFormat="1" ht="15" customHeight="1">
      <c r="A271" s="1139"/>
      <c r="B271" s="1116"/>
      <c r="C271" s="1119"/>
      <c r="D271" s="1091"/>
      <c r="E271" s="647" t="s">
        <v>237</v>
      </c>
      <c r="F271" s="649">
        <f>G271+H271+I271</f>
        <v>0</v>
      </c>
      <c r="G271" s="650"/>
      <c r="H271" s="649"/>
      <c r="I271" s="650"/>
      <c r="J271" s="642"/>
      <c r="K271" s="644"/>
    </row>
    <row r="272" spans="1:11" s="645" customFormat="1" ht="15" customHeight="1">
      <c r="A272" s="1139"/>
      <c r="B272" s="1117"/>
      <c r="C272" s="1131"/>
      <c r="D272" s="1092"/>
      <c r="E272" s="651" t="s">
        <v>238</v>
      </c>
      <c r="F272" s="653">
        <f>G272+H272+I272</f>
        <v>10000000</v>
      </c>
      <c r="G272" s="654"/>
      <c r="H272" s="653"/>
      <c r="I272" s="654">
        <v>10000000</v>
      </c>
      <c r="J272" s="642"/>
      <c r="K272" s="644"/>
    </row>
    <row r="273" spans="1:11" s="645" customFormat="1" ht="20.25" customHeight="1" hidden="1" thickBot="1">
      <c r="A273" s="1139"/>
      <c r="B273" s="1115" t="s">
        <v>380</v>
      </c>
      <c r="C273" s="1118" t="s">
        <v>233</v>
      </c>
      <c r="D273" s="1090">
        <v>2010</v>
      </c>
      <c r="E273" s="641" t="s">
        <v>234</v>
      </c>
      <c r="F273" s="655">
        <v>0</v>
      </c>
      <c r="G273" s="643"/>
      <c r="H273" s="655">
        <v>0</v>
      </c>
      <c r="I273" s="643">
        <f>SUM(I274:I277)</f>
        <v>0</v>
      </c>
      <c r="J273" s="678">
        <v>26400</v>
      </c>
      <c r="K273" s="644"/>
    </row>
    <row r="274" spans="1:11" s="645" customFormat="1" ht="15" customHeight="1" hidden="1">
      <c r="A274" s="1139"/>
      <c r="B274" s="1116"/>
      <c r="C274" s="1119"/>
      <c r="D274" s="1091"/>
      <c r="E274" s="647" t="s">
        <v>235</v>
      </c>
      <c r="F274" s="649">
        <f>G274+H274+I274</f>
        <v>0</v>
      </c>
      <c r="G274" s="650"/>
      <c r="H274" s="649">
        <v>0</v>
      </c>
      <c r="I274" s="650"/>
      <c r="J274" s="642"/>
      <c r="K274" s="644"/>
    </row>
    <row r="275" spans="1:11" s="645" customFormat="1" ht="15" customHeight="1" hidden="1">
      <c r="A275" s="1139"/>
      <c r="B275" s="1116"/>
      <c r="C275" s="1119"/>
      <c r="D275" s="1091"/>
      <c r="E275" s="647" t="s">
        <v>236</v>
      </c>
      <c r="F275" s="649">
        <f>G275+H275+I275</f>
        <v>0</v>
      </c>
      <c r="G275" s="650"/>
      <c r="H275" s="649">
        <v>0</v>
      </c>
      <c r="I275" s="650"/>
      <c r="J275" s="642"/>
      <c r="K275" s="644"/>
    </row>
    <row r="276" spans="1:11" s="645" customFormat="1" ht="15" customHeight="1" hidden="1">
      <c r="A276" s="1139"/>
      <c r="B276" s="1116"/>
      <c r="C276" s="1119"/>
      <c r="D276" s="1091"/>
      <c r="E276" s="647" t="s">
        <v>237</v>
      </c>
      <c r="F276" s="649">
        <f>G276+H276+I276</f>
        <v>0</v>
      </c>
      <c r="G276" s="650"/>
      <c r="H276" s="649">
        <v>0</v>
      </c>
      <c r="I276" s="650"/>
      <c r="J276" s="642"/>
      <c r="K276" s="644"/>
    </row>
    <row r="277" spans="1:11" s="645" customFormat="1" ht="0.75" customHeight="1" hidden="1">
      <c r="A277" s="1140"/>
      <c r="B277" s="1117"/>
      <c r="C277" s="1131"/>
      <c r="D277" s="1092"/>
      <c r="E277" s="651" t="s">
        <v>238</v>
      </c>
      <c r="F277" s="653">
        <v>0</v>
      </c>
      <c r="G277" s="654"/>
      <c r="H277" s="653">
        <v>0</v>
      </c>
      <c r="I277" s="654"/>
      <c r="J277" s="642"/>
      <c r="K277" s="644"/>
    </row>
    <row r="278" spans="1:11" s="645" customFormat="1" ht="20.25" customHeight="1" thickBot="1">
      <c r="A278" s="1138"/>
      <c r="B278" s="1135" t="s">
        <v>40</v>
      </c>
      <c r="C278" s="1146"/>
      <c r="D278" s="1147"/>
      <c r="E278" s="679" t="s">
        <v>234</v>
      </c>
      <c r="F278" s="680">
        <f>SUM(F279:F282)</f>
        <v>29416927</v>
      </c>
      <c r="G278" s="681">
        <f>SUM(G279:G282)</f>
        <v>7925527</v>
      </c>
      <c r="H278" s="681">
        <f>SUM(H279:H282)</f>
        <v>3901400</v>
      </c>
      <c r="I278" s="681">
        <f>SUM(I279:I282)</f>
        <v>17590000</v>
      </c>
      <c r="J278" s="678">
        <v>26400</v>
      </c>
      <c r="K278" s="644"/>
    </row>
    <row r="279" spans="1:11" s="645" customFormat="1" ht="21" customHeight="1">
      <c r="A279" s="1139"/>
      <c r="B279" s="1136"/>
      <c r="C279" s="1148"/>
      <c r="D279" s="1148"/>
      <c r="E279" s="670" t="s">
        <v>235</v>
      </c>
      <c r="F279" s="658">
        <f>G279+H279+I279</f>
        <v>8176000</v>
      </c>
      <c r="G279" s="642">
        <f aca="true" t="shared" si="0" ref="G279:I282">+G269+G248+G220+G210+G205+G178+G158+G153+G148+G138+G133+G243+G120+G69+G100+G95+G90+G80+G35+G30+G25+G20+G15+G10+G115+G54+G173+G215+G253+G258+G168+G105+G110+G115</f>
        <v>1915000</v>
      </c>
      <c r="H279" s="642">
        <f t="shared" si="0"/>
        <v>1974000</v>
      </c>
      <c r="I279" s="642">
        <f t="shared" si="0"/>
        <v>4287000</v>
      </c>
      <c r="J279" s="642"/>
      <c r="K279" s="644"/>
    </row>
    <row r="280" spans="1:11" s="645" customFormat="1" ht="21" customHeight="1">
      <c r="A280" s="1139"/>
      <c r="B280" s="1136"/>
      <c r="C280" s="1148"/>
      <c r="D280" s="1148"/>
      <c r="E280" s="641" t="s">
        <v>236</v>
      </c>
      <c r="F280" s="642">
        <f>G280+H280+I280</f>
        <v>1071127</v>
      </c>
      <c r="G280" s="642">
        <f t="shared" si="0"/>
        <v>246627</v>
      </c>
      <c r="H280" s="642">
        <f t="shared" si="0"/>
        <v>305000</v>
      </c>
      <c r="I280" s="642">
        <f t="shared" si="0"/>
        <v>519500</v>
      </c>
      <c r="J280" s="642"/>
      <c r="K280" s="644"/>
    </row>
    <row r="281" spans="1:11" s="645" customFormat="1" ht="21" customHeight="1">
      <c r="A281" s="1139"/>
      <c r="B281" s="1136"/>
      <c r="C281" s="1148"/>
      <c r="D281" s="1148"/>
      <c r="E281" s="641" t="s">
        <v>237</v>
      </c>
      <c r="F281" s="642">
        <f>G281+H281+I281</f>
        <v>8205700</v>
      </c>
      <c r="G281" s="642">
        <f t="shared" si="0"/>
        <v>4212800</v>
      </c>
      <c r="H281" s="642">
        <f t="shared" si="0"/>
        <v>1397400</v>
      </c>
      <c r="I281" s="642">
        <f t="shared" si="0"/>
        <v>2595500</v>
      </c>
      <c r="J281" s="642"/>
      <c r="K281" s="644"/>
    </row>
    <row r="282" spans="1:11" s="645" customFormat="1" ht="21" customHeight="1">
      <c r="A282" s="1140"/>
      <c r="B282" s="1137"/>
      <c r="C282" s="1149"/>
      <c r="D282" s="1150"/>
      <c r="E282" s="651" t="s">
        <v>238</v>
      </c>
      <c r="F282" s="642">
        <f>G282+H282+I282</f>
        <v>11964100</v>
      </c>
      <c r="G282" s="642">
        <f t="shared" si="0"/>
        <v>1551100</v>
      </c>
      <c r="H282" s="642">
        <f t="shared" si="0"/>
        <v>225000</v>
      </c>
      <c r="I282" s="642">
        <f t="shared" si="0"/>
        <v>10188000</v>
      </c>
      <c r="J282" s="642"/>
      <c r="K282" s="644"/>
    </row>
    <row r="283" spans="1:10" s="687" customFormat="1" ht="14.25" customHeight="1">
      <c r="A283" s="682"/>
      <c r="B283" s="683"/>
      <c r="C283" s="684"/>
      <c r="D283" s="683"/>
      <c r="E283" s="685"/>
      <c r="F283" s="685"/>
      <c r="G283" s="686">
        <f>G225+G230+G238+G248+G253+G269+G273</f>
        <v>0</v>
      </c>
      <c r="H283" s="686">
        <f>H225+H230+H238+H248+H253+H269+H273</f>
        <v>400000</v>
      </c>
      <c r="I283" s="686">
        <f>I225+I230+I238+I248+I253+I269+I273</f>
        <v>0</v>
      </c>
      <c r="J283" s="626"/>
    </row>
    <row r="284" spans="1:9" ht="18.75" customHeight="1">
      <c r="A284" s="688"/>
      <c r="B284" s="688"/>
      <c r="C284" s="688"/>
      <c r="D284" s="688"/>
      <c r="E284" s="689"/>
      <c r="F284" s="689"/>
      <c r="G284" s="686">
        <v>880</v>
      </c>
      <c r="H284" s="686">
        <f>H226+H231+H239+H249+H254+H270+H274</f>
        <v>0</v>
      </c>
      <c r="I284" s="686">
        <v>17</v>
      </c>
    </row>
    <row r="285" spans="1:9" ht="18.75" customHeight="1">
      <c r="A285" s="688"/>
      <c r="B285" s="688"/>
      <c r="C285" s="688"/>
      <c r="D285" s="688"/>
      <c r="E285" s="689"/>
      <c r="F285" s="689"/>
      <c r="G285" s="686">
        <f>G227+G232+G240+G250+G255+G271+G275</f>
        <v>0</v>
      </c>
      <c r="H285" s="686">
        <f>H227+H232+H240+H250+H255+H271+H275</f>
        <v>210900</v>
      </c>
      <c r="I285" s="686">
        <f>I227+I232+I240+I250+I255+I271+I275</f>
        <v>0</v>
      </c>
    </row>
    <row r="286" spans="1:9" ht="18.75" customHeight="1">
      <c r="A286" s="688"/>
      <c r="B286" s="688"/>
      <c r="C286" s="688"/>
      <c r="D286" s="688"/>
      <c r="E286" s="689"/>
      <c r="F286" s="688"/>
      <c r="G286" s="686">
        <f>G228+G233+G241+G251+G256+G272+G276</f>
        <v>0</v>
      </c>
      <c r="H286" s="686">
        <f>H228+H233+H241+H251+H256+H272+H276</f>
        <v>0</v>
      </c>
      <c r="I286" s="686">
        <f>I228+I233+I241+I251+I256+I272+I276</f>
        <v>10000000</v>
      </c>
    </row>
    <row r="287" spans="1:9" ht="18.75" customHeight="1">
      <c r="A287" s="688"/>
      <c r="B287" s="688"/>
      <c r="C287" s="688"/>
      <c r="D287" s="688"/>
      <c r="E287" s="689"/>
      <c r="F287" s="688"/>
      <c r="G287" s="688"/>
      <c r="H287" s="688"/>
      <c r="I287" s="688"/>
    </row>
  </sheetData>
  <mergeCells count="206">
    <mergeCell ref="G263:I264"/>
    <mergeCell ref="G265:G266"/>
    <mergeCell ref="H265:H266"/>
    <mergeCell ref="I265:I266"/>
    <mergeCell ref="B109:B113"/>
    <mergeCell ref="C109:C113"/>
    <mergeCell ref="D109:D113"/>
    <mergeCell ref="E267:F267"/>
    <mergeCell ref="D263:D266"/>
    <mergeCell ref="E263:F266"/>
    <mergeCell ref="D257:D261"/>
    <mergeCell ref="B167:B171"/>
    <mergeCell ref="C167:C171"/>
    <mergeCell ref="D167:D171"/>
    <mergeCell ref="D199:D202"/>
    <mergeCell ref="B177:B181"/>
    <mergeCell ref="B162:B166"/>
    <mergeCell ref="B187:B191"/>
    <mergeCell ref="A127:A130"/>
    <mergeCell ref="A132:A141"/>
    <mergeCell ref="A147:A151"/>
    <mergeCell ref="B172:B176"/>
    <mergeCell ref="A204:A223"/>
    <mergeCell ref="A199:A202"/>
    <mergeCell ref="B193:B197"/>
    <mergeCell ref="B137:B141"/>
    <mergeCell ref="B182:B186"/>
    <mergeCell ref="A167:A181"/>
    <mergeCell ref="B142:B146"/>
    <mergeCell ref="B152:B156"/>
    <mergeCell ref="B147:B151"/>
    <mergeCell ref="B157:B161"/>
    <mergeCell ref="D214:D218"/>
    <mergeCell ref="D209:D213"/>
    <mergeCell ref="C187:C191"/>
    <mergeCell ref="D204:D208"/>
    <mergeCell ref="D187:D191"/>
    <mergeCell ref="D193:D197"/>
    <mergeCell ref="C214:C218"/>
    <mergeCell ref="C268:C272"/>
    <mergeCell ref="B219:B223"/>
    <mergeCell ref="C219:C223"/>
    <mergeCell ref="C237:C241"/>
    <mergeCell ref="C229:C233"/>
    <mergeCell ref="B263:B266"/>
    <mergeCell ref="C263:C266"/>
    <mergeCell ref="B257:B261"/>
    <mergeCell ref="C257:C261"/>
    <mergeCell ref="A268:A277"/>
    <mergeCell ref="A247:A256"/>
    <mergeCell ref="A237:A241"/>
    <mergeCell ref="B268:B272"/>
    <mergeCell ref="A257:A261"/>
    <mergeCell ref="A263:A266"/>
    <mergeCell ref="B252:B256"/>
    <mergeCell ref="A242:A246"/>
    <mergeCell ref="D237:D241"/>
    <mergeCell ref="B224:B228"/>
    <mergeCell ref="D229:D233"/>
    <mergeCell ref="D219:D223"/>
    <mergeCell ref="C224:C228"/>
    <mergeCell ref="D224:D228"/>
    <mergeCell ref="B237:B241"/>
    <mergeCell ref="B229:B233"/>
    <mergeCell ref="D29:D33"/>
    <mergeCell ref="B63:B67"/>
    <mergeCell ref="C63:C67"/>
    <mergeCell ref="D63:D67"/>
    <mergeCell ref="C39:C43"/>
    <mergeCell ref="D39:D43"/>
    <mergeCell ref="D53:D57"/>
    <mergeCell ref="A278:A282"/>
    <mergeCell ref="B278:D282"/>
    <mergeCell ref="B247:B251"/>
    <mergeCell ref="D247:D251"/>
    <mergeCell ref="C247:C251"/>
    <mergeCell ref="B273:B277"/>
    <mergeCell ref="C273:C277"/>
    <mergeCell ref="D273:D277"/>
    <mergeCell ref="D268:D272"/>
    <mergeCell ref="C252:C256"/>
    <mergeCell ref="B209:B213"/>
    <mergeCell ref="B199:B202"/>
    <mergeCell ref="B214:B218"/>
    <mergeCell ref="C204:C208"/>
    <mergeCell ref="C199:C202"/>
    <mergeCell ref="B204:B208"/>
    <mergeCell ref="C152:C156"/>
    <mergeCell ref="D142:D146"/>
    <mergeCell ref="D147:D151"/>
    <mergeCell ref="C209:C213"/>
    <mergeCell ref="C193:C197"/>
    <mergeCell ref="D177:D181"/>
    <mergeCell ref="C177:C181"/>
    <mergeCell ref="D182:D186"/>
    <mergeCell ref="C157:C161"/>
    <mergeCell ref="D157:D161"/>
    <mergeCell ref="C172:C176"/>
    <mergeCell ref="C162:C166"/>
    <mergeCell ref="D172:D176"/>
    <mergeCell ref="D34:D38"/>
    <mergeCell ref="D48:D52"/>
    <mergeCell ref="D79:D83"/>
    <mergeCell ref="D162:D166"/>
    <mergeCell ref="D152:D156"/>
    <mergeCell ref="D114:D118"/>
    <mergeCell ref="D104:D108"/>
    <mergeCell ref="I6:I7"/>
    <mergeCell ref="E8:F8"/>
    <mergeCell ref="D19:D23"/>
    <mergeCell ref="D24:D28"/>
    <mergeCell ref="C19:C23"/>
    <mergeCell ref="C24:C28"/>
    <mergeCell ref="C4:C7"/>
    <mergeCell ref="C48:C52"/>
    <mergeCell ref="C14:C18"/>
    <mergeCell ref="C29:C33"/>
    <mergeCell ref="A1:I1"/>
    <mergeCell ref="C34:C38"/>
    <mergeCell ref="G4:I5"/>
    <mergeCell ref="G6:G7"/>
    <mergeCell ref="H6:H7"/>
    <mergeCell ref="E4:F7"/>
    <mergeCell ref="D9:D13"/>
    <mergeCell ref="B24:B28"/>
    <mergeCell ref="C9:C13"/>
    <mergeCell ref="D4:D7"/>
    <mergeCell ref="A74:A77"/>
    <mergeCell ref="C74:C77"/>
    <mergeCell ref="D74:D77"/>
    <mergeCell ref="B89:B93"/>
    <mergeCell ref="C89:C93"/>
    <mergeCell ref="B79:B83"/>
    <mergeCell ref="D84:D88"/>
    <mergeCell ref="A79:A123"/>
    <mergeCell ref="B114:B118"/>
    <mergeCell ref="C114:C118"/>
    <mergeCell ref="A68:A72"/>
    <mergeCell ref="D68:D72"/>
    <mergeCell ref="B39:B43"/>
    <mergeCell ref="B58:B62"/>
    <mergeCell ref="C53:C57"/>
    <mergeCell ref="C58:C62"/>
    <mergeCell ref="D58:D62"/>
    <mergeCell ref="A4:A7"/>
    <mergeCell ref="B4:B7"/>
    <mergeCell ref="B19:B23"/>
    <mergeCell ref="B34:B38"/>
    <mergeCell ref="B9:B13"/>
    <mergeCell ref="B14:B18"/>
    <mergeCell ref="B29:B33"/>
    <mergeCell ref="A9:A67"/>
    <mergeCell ref="D14:D18"/>
    <mergeCell ref="D252:D256"/>
    <mergeCell ref="B119:B123"/>
    <mergeCell ref="C119:C123"/>
    <mergeCell ref="B48:B52"/>
    <mergeCell ref="B53:B57"/>
    <mergeCell ref="B68:B72"/>
    <mergeCell ref="C68:C72"/>
    <mergeCell ref="C79:C83"/>
    <mergeCell ref="B132:B136"/>
    <mergeCell ref="G76:G77"/>
    <mergeCell ref="G74:I75"/>
    <mergeCell ref="E74:F77"/>
    <mergeCell ref="B74:B77"/>
    <mergeCell ref="H76:H77"/>
    <mergeCell ref="I76:I77"/>
    <mergeCell ref="E78:F78"/>
    <mergeCell ref="D94:D98"/>
    <mergeCell ref="B127:B130"/>
    <mergeCell ref="B84:B88"/>
    <mergeCell ref="C84:C88"/>
    <mergeCell ref="E127:F130"/>
    <mergeCell ref="C127:C130"/>
    <mergeCell ref="D119:D123"/>
    <mergeCell ref="B104:B108"/>
    <mergeCell ref="C104:C108"/>
    <mergeCell ref="D242:D246"/>
    <mergeCell ref="B242:B246"/>
    <mergeCell ref="B99:B103"/>
    <mergeCell ref="D89:D93"/>
    <mergeCell ref="C99:C103"/>
    <mergeCell ref="B94:B98"/>
    <mergeCell ref="C94:C98"/>
    <mergeCell ref="D99:D103"/>
    <mergeCell ref="D137:D141"/>
    <mergeCell ref="D127:D130"/>
    <mergeCell ref="G199:I200"/>
    <mergeCell ref="G201:G202"/>
    <mergeCell ref="H201:H202"/>
    <mergeCell ref="I201:I202"/>
    <mergeCell ref="G127:I128"/>
    <mergeCell ref="G129:G130"/>
    <mergeCell ref="H129:H130"/>
    <mergeCell ref="I129:I130"/>
    <mergeCell ref="E131:F131"/>
    <mergeCell ref="D132:D136"/>
    <mergeCell ref="C242:C246"/>
    <mergeCell ref="C132:C136"/>
    <mergeCell ref="E203:F203"/>
    <mergeCell ref="E199:F202"/>
    <mergeCell ref="C137:C141"/>
    <mergeCell ref="C142:C146"/>
    <mergeCell ref="C147:C151"/>
    <mergeCell ref="C182:C186"/>
  </mergeCells>
  <printOptions horizontalCentered="1"/>
  <pageMargins left="0.1968503937007874" right="0.15748031496062992" top="0.59" bottom="0.36" header="0.17" footer="0.11811023622047245"/>
  <pageSetup horizontalDpi="300" verticalDpi="300" orientation="landscape" paperSize="9" scale="75" r:id="rId1"/>
  <headerFooter alignWithMargins="0">
    <oddHeader>&amp;R&amp;"Arial,Pogrubiony"&amp;9Załącznik Nr &amp;A&amp;"Arial,Normalny"
do Uchwały Rady Gminy Miłkowice Nr LVI/309/2010
z dnia 26 października 2010 roku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CW139"/>
  <sheetViews>
    <sheetView zoomScale="80" zoomScaleNormal="80" workbookViewId="0" topLeftCell="A99">
      <selection activeCell="I83" sqref="I83"/>
    </sheetView>
  </sheetViews>
  <sheetFormatPr defaultColWidth="9.00390625" defaultRowHeight="12.75"/>
  <cols>
    <col min="1" max="1" width="3.625" style="855" customWidth="1"/>
    <col min="2" max="2" width="49.125" style="861" customWidth="1"/>
    <col min="3" max="3" width="11.125" style="862" customWidth="1"/>
    <col min="4" max="5" width="10.125" style="863" customWidth="1"/>
    <col min="6" max="6" width="24.125" style="863" customWidth="1"/>
    <col min="7" max="7" width="14.375" style="863" customWidth="1"/>
    <col min="8" max="8" width="17.00390625" style="863" customWidth="1"/>
    <col min="9" max="9" width="11.875" style="864" customWidth="1"/>
    <col min="10" max="10" width="9.25390625" style="863" bestFit="1" customWidth="1"/>
    <col min="11" max="11" width="9.125" style="863" customWidth="1"/>
    <col min="12" max="12" width="9.125" style="861" customWidth="1"/>
    <col min="13" max="13" width="9.125" style="858" customWidth="1"/>
    <col min="14" max="14" width="9.125" style="859" customWidth="1"/>
    <col min="15" max="16384" width="9.125" style="858" customWidth="1"/>
  </cols>
  <sheetData>
    <row r="1" spans="1:14" s="752" customFormat="1" ht="21" customHeight="1">
      <c r="A1" s="1174" t="s">
        <v>270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N1" s="753"/>
    </row>
    <row r="2" spans="1:14" s="752" customFormat="1" ht="9" customHeight="1" thickBot="1">
      <c r="A2" s="754"/>
      <c r="B2" s="754"/>
      <c r="C2" s="754"/>
      <c r="D2" s="754"/>
      <c r="E2" s="754"/>
      <c r="F2" s="754"/>
      <c r="G2" s="754"/>
      <c r="H2" s="754"/>
      <c r="I2" s="755"/>
      <c r="J2" s="754"/>
      <c r="K2" s="754"/>
      <c r="L2" s="756" t="s">
        <v>271</v>
      </c>
      <c r="N2" s="753"/>
    </row>
    <row r="3" spans="1:14" s="752" customFormat="1" ht="27.75" customHeight="1">
      <c r="A3" s="1175" t="s">
        <v>272</v>
      </c>
      <c r="B3" s="1178" t="s">
        <v>273</v>
      </c>
      <c r="C3" s="1178" t="s">
        <v>274</v>
      </c>
      <c r="D3" s="1178" t="s">
        <v>275</v>
      </c>
      <c r="E3" s="1184" t="s">
        <v>54</v>
      </c>
      <c r="F3" s="1181" t="s">
        <v>276</v>
      </c>
      <c r="G3" s="1182"/>
      <c r="H3" s="1183"/>
      <c r="I3" s="1168" t="s">
        <v>277</v>
      </c>
      <c r="J3" s="1169"/>
      <c r="K3" s="1169"/>
      <c r="L3" s="1170"/>
      <c r="N3" s="753"/>
    </row>
    <row r="4" spans="1:14" s="752" customFormat="1" ht="9" customHeight="1">
      <c r="A4" s="1176"/>
      <c r="B4" s="1179"/>
      <c r="C4" s="1179"/>
      <c r="D4" s="1179"/>
      <c r="E4" s="1185"/>
      <c r="F4" s="1179" t="s">
        <v>278</v>
      </c>
      <c r="G4" s="1179" t="s">
        <v>279</v>
      </c>
      <c r="H4" s="1166" t="s">
        <v>280</v>
      </c>
      <c r="I4" s="1171"/>
      <c r="J4" s="1172"/>
      <c r="K4" s="1172"/>
      <c r="L4" s="1173"/>
      <c r="N4" s="753"/>
    </row>
    <row r="5" spans="1:14" s="752" customFormat="1" ht="21" customHeight="1" thickBot="1">
      <c r="A5" s="1177"/>
      <c r="B5" s="1180"/>
      <c r="C5" s="1180"/>
      <c r="D5" s="1180"/>
      <c r="E5" s="1167"/>
      <c r="F5" s="1180"/>
      <c r="G5" s="1180"/>
      <c r="H5" s="1167"/>
      <c r="I5" s="757" t="s">
        <v>448</v>
      </c>
      <c r="J5" s="757" t="s">
        <v>449</v>
      </c>
      <c r="K5" s="757" t="s">
        <v>450</v>
      </c>
      <c r="L5" s="758" t="s">
        <v>281</v>
      </c>
      <c r="N5" s="753"/>
    </row>
    <row r="6" spans="1:14" s="764" customFormat="1" ht="8.25" customHeight="1">
      <c r="A6" s="759">
        <v>1</v>
      </c>
      <c r="B6" s="760">
        <v>2</v>
      </c>
      <c r="C6" s="760">
        <v>3</v>
      </c>
      <c r="D6" s="760">
        <v>4</v>
      </c>
      <c r="E6" s="760">
        <v>5</v>
      </c>
      <c r="F6" s="760">
        <v>6</v>
      </c>
      <c r="G6" s="761">
        <v>7</v>
      </c>
      <c r="H6" s="761">
        <v>8</v>
      </c>
      <c r="I6" s="762">
        <v>9</v>
      </c>
      <c r="J6" s="761">
        <v>10</v>
      </c>
      <c r="K6" s="761">
        <v>11</v>
      </c>
      <c r="L6" s="763">
        <v>12</v>
      </c>
      <c r="N6" s="765"/>
    </row>
    <row r="7" spans="1:14" s="770" customFormat="1" ht="18" customHeight="1" thickBot="1">
      <c r="A7" s="766"/>
      <c r="B7" s="767" t="s">
        <v>282</v>
      </c>
      <c r="C7" s="768" t="s">
        <v>283</v>
      </c>
      <c r="D7" s="768" t="s">
        <v>283</v>
      </c>
      <c r="E7" s="768"/>
      <c r="F7" s="768" t="s">
        <v>283</v>
      </c>
      <c r="G7" s="769">
        <f aca="true" t="shared" si="0" ref="G7:L7">G8+G18+G13+G38+G28+G23+G43+G48+G53+G58+G65+G70+G75+G80+G90+G95</f>
        <v>20982</v>
      </c>
      <c r="H7" s="769">
        <f t="shared" si="0"/>
        <v>287</v>
      </c>
      <c r="I7" s="769">
        <f t="shared" si="0"/>
        <v>4707</v>
      </c>
      <c r="J7" s="769">
        <f t="shared" si="0"/>
        <v>3354</v>
      </c>
      <c r="K7" s="769">
        <f t="shared" si="0"/>
        <v>7203</v>
      </c>
      <c r="L7" s="769">
        <f t="shared" si="0"/>
        <v>15264</v>
      </c>
      <c r="N7" s="771"/>
    </row>
    <row r="8" spans="1:14" s="770" customFormat="1" ht="18.75" customHeight="1">
      <c r="A8" s="772" t="s">
        <v>172</v>
      </c>
      <c r="B8" s="773" t="s">
        <v>284</v>
      </c>
      <c r="C8" s="774"/>
      <c r="D8" s="775" t="s">
        <v>285</v>
      </c>
      <c r="E8" s="1186" t="s">
        <v>740</v>
      </c>
      <c r="F8" s="776" t="s">
        <v>286</v>
      </c>
      <c r="G8" s="777">
        <f>SUM(G9:G12)</f>
        <v>4656</v>
      </c>
      <c r="H8" s="777">
        <v>58</v>
      </c>
      <c r="I8" s="777">
        <f>SUM(I9:I12)</f>
        <v>4598</v>
      </c>
      <c r="J8" s="777">
        <f>J9+J10+J11+J12</f>
        <v>0</v>
      </c>
      <c r="K8" s="777">
        <f>K9+K10+K11+K12</f>
        <v>0</v>
      </c>
      <c r="L8" s="778">
        <f aca="true" t="shared" si="1" ref="L8:L32">I8+J8+K8</f>
        <v>4598</v>
      </c>
      <c r="N8" s="771"/>
    </row>
    <row r="9" spans="1:14" s="770" customFormat="1" ht="29.25" customHeight="1">
      <c r="A9" s="779"/>
      <c r="B9" s="780" t="s">
        <v>315</v>
      </c>
      <c r="C9" s="774"/>
      <c r="D9" s="781"/>
      <c r="E9" s="1187"/>
      <c r="F9" s="782" t="s">
        <v>287</v>
      </c>
      <c r="G9" s="783">
        <f>H9+L9</f>
        <v>65</v>
      </c>
      <c r="H9" s="784">
        <v>58</v>
      </c>
      <c r="I9" s="783">
        <v>7</v>
      </c>
      <c r="J9" s="783">
        <v>0</v>
      </c>
      <c r="K9" s="783">
        <v>0</v>
      </c>
      <c r="L9" s="778">
        <f t="shared" si="1"/>
        <v>7</v>
      </c>
      <c r="N9" s="771"/>
    </row>
    <row r="10" spans="1:14" s="770" customFormat="1" ht="28.5" customHeight="1">
      <c r="A10" s="779"/>
      <c r="B10" s="780" t="s">
        <v>316</v>
      </c>
      <c r="C10" s="774"/>
      <c r="D10" s="781"/>
      <c r="E10" s="1187"/>
      <c r="F10" s="782" t="s">
        <v>288</v>
      </c>
      <c r="G10" s="783">
        <v>576</v>
      </c>
      <c r="H10" s="783">
        <v>0</v>
      </c>
      <c r="I10" s="783">
        <v>576</v>
      </c>
      <c r="J10" s="783">
        <v>0</v>
      </c>
      <c r="K10" s="783">
        <v>0</v>
      </c>
      <c r="L10" s="778">
        <f t="shared" si="1"/>
        <v>576</v>
      </c>
      <c r="N10" s="771"/>
    </row>
    <row r="11" spans="1:14" s="770" customFormat="1" ht="18.75" customHeight="1">
      <c r="A11" s="779"/>
      <c r="B11" s="1158" t="s">
        <v>317</v>
      </c>
      <c r="C11" s="774"/>
      <c r="D11" s="781"/>
      <c r="E11" s="1187"/>
      <c r="F11" s="782" t="s">
        <v>289</v>
      </c>
      <c r="G11" s="783">
        <v>2100</v>
      </c>
      <c r="H11" s="783">
        <v>0</v>
      </c>
      <c r="I11" s="783">
        <v>2100</v>
      </c>
      <c r="J11" s="783">
        <v>0</v>
      </c>
      <c r="K11" s="783">
        <v>0</v>
      </c>
      <c r="L11" s="778">
        <f t="shared" si="1"/>
        <v>2100</v>
      </c>
      <c r="N11" s="771"/>
    </row>
    <row r="12" spans="1:14" s="770" customFormat="1" ht="20.25" customHeight="1" thickBot="1">
      <c r="A12" s="785"/>
      <c r="B12" s="1159"/>
      <c r="C12" s="786"/>
      <c r="D12" s="787"/>
      <c r="E12" s="1188"/>
      <c r="F12" s="788" t="s">
        <v>290</v>
      </c>
      <c r="G12" s="789">
        <v>1915</v>
      </c>
      <c r="H12" s="789">
        <v>0</v>
      </c>
      <c r="I12" s="789">
        <v>1915</v>
      </c>
      <c r="J12" s="789">
        <v>0</v>
      </c>
      <c r="K12" s="789">
        <v>0</v>
      </c>
      <c r="L12" s="790">
        <f t="shared" si="1"/>
        <v>1915</v>
      </c>
      <c r="N12" s="771"/>
    </row>
    <row r="13" spans="1:14" s="770" customFormat="1" ht="20.25" customHeight="1">
      <c r="A13" s="772" t="s">
        <v>175</v>
      </c>
      <c r="B13" s="773" t="s">
        <v>284</v>
      </c>
      <c r="C13" s="774"/>
      <c r="D13" s="775" t="s">
        <v>285</v>
      </c>
      <c r="E13" s="1186" t="s">
        <v>451</v>
      </c>
      <c r="F13" s="776" t="s">
        <v>291</v>
      </c>
      <c r="G13" s="777">
        <v>3800</v>
      </c>
      <c r="H13" s="777">
        <f>H14+H15+H16+H17</f>
        <v>0</v>
      </c>
      <c r="I13" s="777">
        <f>I14+I15+I16+I17</f>
        <v>0</v>
      </c>
      <c r="J13" s="777">
        <f>J14+J15+J16+J17</f>
        <v>1900</v>
      </c>
      <c r="K13" s="777">
        <v>1900</v>
      </c>
      <c r="L13" s="778">
        <f t="shared" si="1"/>
        <v>3800</v>
      </c>
      <c r="N13" s="771"/>
    </row>
    <row r="14" spans="1:14" s="770" customFormat="1" ht="27" customHeight="1">
      <c r="A14" s="779"/>
      <c r="B14" s="780" t="s">
        <v>315</v>
      </c>
      <c r="C14" s="774"/>
      <c r="D14" s="781"/>
      <c r="E14" s="1187"/>
      <c r="F14" s="782" t="s">
        <v>292</v>
      </c>
      <c r="G14" s="783">
        <v>220</v>
      </c>
      <c r="H14" s="783">
        <v>0</v>
      </c>
      <c r="I14" s="783">
        <v>0</v>
      </c>
      <c r="J14" s="783">
        <v>110</v>
      </c>
      <c r="K14" s="783">
        <v>110</v>
      </c>
      <c r="L14" s="778">
        <f t="shared" si="1"/>
        <v>220</v>
      </c>
      <c r="N14" s="771"/>
    </row>
    <row r="15" spans="1:14" s="770" customFormat="1" ht="29.25" customHeight="1">
      <c r="A15" s="779"/>
      <c r="B15" s="780" t="s">
        <v>316</v>
      </c>
      <c r="C15" s="774"/>
      <c r="D15" s="781"/>
      <c r="E15" s="1187"/>
      <c r="F15" s="782" t="s">
        <v>288</v>
      </c>
      <c r="G15" s="783">
        <v>0</v>
      </c>
      <c r="H15" s="783">
        <v>0</v>
      </c>
      <c r="I15" s="783">
        <v>0</v>
      </c>
      <c r="J15" s="783">
        <v>0</v>
      </c>
      <c r="K15" s="783">
        <v>0</v>
      </c>
      <c r="L15" s="778">
        <f t="shared" si="1"/>
        <v>0</v>
      </c>
      <c r="N15" s="771"/>
    </row>
    <row r="16" spans="1:14" s="770" customFormat="1" ht="21" customHeight="1">
      <c r="A16" s="779"/>
      <c r="B16" s="1158" t="s">
        <v>318</v>
      </c>
      <c r="C16" s="774"/>
      <c r="D16" s="781"/>
      <c r="E16" s="1187"/>
      <c r="F16" s="782" t="s">
        <v>289</v>
      </c>
      <c r="G16" s="783">
        <v>1300</v>
      </c>
      <c r="H16" s="783">
        <v>0</v>
      </c>
      <c r="I16" s="783">
        <v>0</v>
      </c>
      <c r="J16" s="783">
        <v>650</v>
      </c>
      <c r="K16" s="783">
        <v>650</v>
      </c>
      <c r="L16" s="778">
        <f t="shared" si="1"/>
        <v>1300</v>
      </c>
      <c r="N16" s="771"/>
    </row>
    <row r="17" spans="1:14" s="770" customFormat="1" ht="18" customHeight="1" thickBot="1">
      <c r="A17" s="785"/>
      <c r="B17" s="1159"/>
      <c r="C17" s="786"/>
      <c r="D17" s="787"/>
      <c r="E17" s="1188"/>
      <c r="F17" s="788" t="s">
        <v>293</v>
      </c>
      <c r="G17" s="789">
        <v>2280</v>
      </c>
      <c r="H17" s="789">
        <v>0</v>
      </c>
      <c r="I17" s="789">
        <v>0</v>
      </c>
      <c r="J17" s="789">
        <v>1140</v>
      </c>
      <c r="K17" s="789">
        <v>1140</v>
      </c>
      <c r="L17" s="790">
        <f t="shared" si="1"/>
        <v>2280</v>
      </c>
      <c r="N17" s="771"/>
    </row>
    <row r="18" spans="1:14" s="791" customFormat="1" ht="19.5" customHeight="1">
      <c r="A18" s="772" t="s">
        <v>177</v>
      </c>
      <c r="B18" s="773" t="s">
        <v>284</v>
      </c>
      <c r="C18" s="774"/>
      <c r="D18" s="775" t="s">
        <v>285</v>
      </c>
      <c r="E18" s="1186" t="s">
        <v>452</v>
      </c>
      <c r="F18" s="776" t="s">
        <v>291</v>
      </c>
      <c r="G18" s="777">
        <f>SUM(G19:G22)</f>
        <v>5124</v>
      </c>
      <c r="H18" s="777">
        <v>7</v>
      </c>
      <c r="I18" s="777">
        <f>I19+I20+I21+I22</f>
        <v>0</v>
      </c>
      <c r="J18" s="777">
        <f>SUM(J19:J22)</f>
        <v>117</v>
      </c>
      <c r="K18" s="777">
        <v>2500</v>
      </c>
      <c r="L18" s="778">
        <f t="shared" si="1"/>
        <v>2617</v>
      </c>
      <c r="N18" s="792"/>
    </row>
    <row r="19" spans="1:14" s="791" customFormat="1" ht="30" customHeight="1">
      <c r="A19" s="779"/>
      <c r="B19" s="780" t="s">
        <v>315</v>
      </c>
      <c r="C19" s="774"/>
      <c r="D19" s="781"/>
      <c r="E19" s="1187"/>
      <c r="F19" s="782" t="s">
        <v>292</v>
      </c>
      <c r="G19" s="783">
        <v>224</v>
      </c>
      <c r="H19" s="783">
        <v>7</v>
      </c>
      <c r="I19" s="783">
        <v>0</v>
      </c>
      <c r="J19" s="783">
        <v>17</v>
      </c>
      <c r="K19" s="783">
        <v>100</v>
      </c>
      <c r="L19" s="778">
        <f t="shared" si="1"/>
        <v>117</v>
      </c>
      <c r="N19" s="792"/>
    </row>
    <row r="20" spans="1:14" s="791" customFormat="1" ht="26.25" customHeight="1">
      <c r="A20" s="779"/>
      <c r="B20" s="780" t="s">
        <v>316</v>
      </c>
      <c r="C20" s="774"/>
      <c r="D20" s="781"/>
      <c r="E20" s="1187"/>
      <c r="F20" s="782" t="s">
        <v>288</v>
      </c>
      <c r="G20" s="783">
        <v>0</v>
      </c>
      <c r="H20" s="783">
        <v>0</v>
      </c>
      <c r="I20" s="783">
        <v>0</v>
      </c>
      <c r="J20" s="783">
        <v>0</v>
      </c>
      <c r="K20" s="783">
        <v>0</v>
      </c>
      <c r="L20" s="778">
        <f t="shared" si="1"/>
        <v>0</v>
      </c>
      <c r="N20" s="792"/>
    </row>
    <row r="21" spans="1:14" s="791" customFormat="1" ht="15" customHeight="1">
      <c r="A21" s="779"/>
      <c r="B21" s="1158" t="s">
        <v>319</v>
      </c>
      <c r="C21" s="774"/>
      <c r="D21" s="781"/>
      <c r="E21" s="1187"/>
      <c r="F21" s="782" t="s">
        <v>289</v>
      </c>
      <c r="G21" s="783">
        <v>1824</v>
      </c>
      <c r="H21" s="783">
        <v>0</v>
      </c>
      <c r="I21" s="783">
        <v>0</v>
      </c>
      <c r="J21" s="783">
        <v>100</v>
      </c>
      <c r="K21" s="783">
        <v>862</v>
      </c>
      <c r="L21" s="778">
        <f t="shared" si="1"/>
        <v>962</v>
      </c>
      <c r="N21" s="792"/>
    </row>
    <row r="22" spans="1:14" s="791" customFormat="1" ht="12" customHeight="1" thickBot="1">
      <c r="A22" s="785"/>
      <c r="B22" s="1159"/>
      <c r="C22" s="786"/>
      <c r="D22" s="787"/>
      <c r="E22" s="1188"/>
      <c r="F22" s="788" t="s">
        <v>293</v>
      </c>
      <c r="G22" s="789">
        <v>3076</v>
      </c>
      <c r="H22" s="789">
        <v>0</v>
      </c>
      <c r="I22" s="789">
        <v>0</v>
      </c>
      <c r="J22" s="789">
        <v>0</v>
      </c>
      <c r="K22" s="789">
        <v>1538</v>
      </c>
      <c r="L22" s="790">
        <f t="shared" si="1"/>
        <v>1538</v>
      </c>
      <c r="N22" s="792"/>
    </row>
    <row r="23" spans="1:14" s="791" customFormat="1" ht="19.5" customHeight="1">
      <c r="A23" s="793" t="s">
        <v>180</v>
      </c>
      <c r="B23" s="773" t="s">
        <v>284</v>
      </c>
      <c r="C23" s="794"/>
      <c r="D23" s="795" t="s">
        <v>285</v>
      </c>
      <c r="E23" s="1186" t="s">
        <v>453</v>
      </c>
      <c r="F23" s="796" t="s">
        <v>291</v>
      </c>
      <c r="G23" s="777">
        <v>3100</v>
      </c>
      <c r="H23" s="777">
        <v>0</v>
      </c>
      <c r="I23" s="777">
        <v>0</v>
      </c>
      <c r="J23" s="777">
        <v>100</v>
      </c>
      <c r="K23" s="777">
        <v>1500</v>
      </c>
      <c r="L23" s="778">
        <f t="shared" si="1"/>
        <v>1600</v>
      </c>
      <c r="N23" s="792"/>
    </row>
    <row r="24" spans="1:14" s="791" customFormat="1" ht="27" customHeight="1">
      <c r="A24" s="779"/>
      <c r="B24" s="780" t="s">
        <v>315</v>
      </c>
      <c r="C24" s="797"/>
      <c r="D24" s="781"/>
      <c r="E24" s="1187"/>
      <c r="F24" s="782" t="s">
        <v>292</v>
      </c>
      <c r="G24" s="783">
        <v>250</v>
      </c>
      <c r="H24" s="783">
        <v>0</v>
      </c>
      <c r="I24" s="783">
        <v>0</v>
      </c>
      <c r="J24" s="783">
        <v>100</v>
      </c>
      <c r="K24" s="783">
        <v>75</v>
      </c>
      <c r="L24" s="778">
        <f t="shared" si="1"/>
        <v>175</v>
      </c>
      <c r="N24" s="792"/>
    </row>
    <row r="25" spans="1:14" s="791" customFormat="1" ht="28.5" customHeight="1">
      <c r="A25" s="779"/>
      <c r="B25" s="780" t="s">
        <v>316</v>
      </c>
      <c r="C25" s="797"/>
      <c r="D25" s="798"/>
      <c r="E25" s="1187"/>
      <c r="F25" s="782" t="s">
        <v>288</v>
      </c>
      <c r="G25" s="783">
        <v>0</v>
      </c>
      <c r="H25" s="783">
        <v>0</v>
      </c>
      <c r="I25" s="783">
        <v>0</v>
      </c>
      <c r="J25" s="783">
        <v>0</v>
      </c>
      <c r="K25" s="783">
        <v>0</v>
      </c>
      <c r="L25" s="778">
        <f t="shared" si="1"/>
        <v>0</v>
      </c>
      <c r="N25" s="792"/>
    </row>
    <row r="26" spans="1:14" s="791" customFormat="1" ht="13.5" customHeight="1">
      <c r="A26" s="779"/>
      <c r="B26" s="1158" t="s">
        <v>320</v>
      </c>
      <c r="C26" s="797"/>
      <c r="D26" s="798"/>
      <c r="E26" s="1187"/>
      <c r="F26" s="782" t="s">
        <v>294</v>
      </c>
      <c r="G26" s="783">
        <v>990</v>
      </c>
      <c r="H26" s="783">
        <v>0</v>
      </c>
      <c r="I26" s="783">
        <v>0</v>
      </c>
      <c r="J26" s="783">
        <v>0</v>
      </c>
      <c r="K26" s="783">
        <v>495</v>
      </c>
      <c r="L26" s="778">
        <f t="shared" si="1"/>
        <v>495</v>
      </c>
      <c r="N26" s="792"/>
    </row>
    <row r="27" spans="1:14" s="791" customFormat="1" ht="14.25" customHeight="1" thickBot="1">
      <c r="A27" s="785"/>
      <c r="B27" s="1159"/>
      <c r="C27" s="799"/>
      <c r="D27" s="800"/>
      <c r="E27" s="1188"/>
      <c r="F27" s="788" t="s">
        <v>293</v>
      </c>
      <c r="G27" s="789">
        <v>1860</v>
      </c>
      <c r="H27" s="789">
        <v>0</v>
      </c>
      <c r="I27" s="789">
        <v>0</v>
      </c>
      <c r="J27" s="789">
        <v>0</v>
      </c>
      <c r="K27" s="789">
        <v>930</v>
      </c>
      <c r="L27" s="790">
        <f t="shared" si="1"/>
        <v>930</v>
      </c>
      <c r="N27" s="792"/>
    </row>
    <row r="28" spans="1:14" s="805" customFormat="1" ht="18.75" customHeight="1">
      <c r="A28" s="793" t="s">
        <v>183</v>
      </c>
      <c r="B28" s="801" t="s">
        <v>321</v>
      </c>
      <c r="C28" s="794"/>
      <c r="D28" s="802" t="s">
        <v>295</v>
      </c>
      <c r="E28" s="1160" t="s">
        <v>454</v>
      </c>
      <c r="F28" s="796" t="s">
        <v>291</v>
      </c>
      <c r="G28" s="803">
        <f>SUM(G29:G32)</f>
        <v>515</v>
      </c>
      <c r="H28" s="803">
        <f>SUM(H29:H32)</f>
        <v>5</v>
      </c>
      <c r="I28" s="803">
        <f>SUM(I29:I32)</f>
        <v>31</v>
      </c>
      <c r="J28" s="803">
        <f>SUM(J29:J32)</f>
        <v>0</v>
      </c>
      <c r="K28" s="803">
        <v>479</v>
      </c>
      <c r="L28" s="804">
        <f t="shared" si="1"/>
        <v>510</v>
      </c>
      <c r="N28" s="806"/>
    </row>
    <row r="29" spans="1:14" s="770" customFormat="1" ht="24.75" customHeight="1">
      <c r="A29" s="779"/>
      <c r="B29" s="807" t="s">
        <v>315</v>
      </c>
      <c r="C29" s="797"/>
      <c r="D29" s="808"/>
      <c r="E29" s="1156"/>
      <c r="F29" s="782" t="s">
        <v>292</v>
      </c>
      <c r="G29" s="783">
        <v>36</v>
      </c>
      <c r="H29" s="783">
        <v>5</v>
      </c>
      <c r="I29" s="783">
        <v>31</v>
      </c>
      <c r="J29" s="783">
        <v>0</v>
      </c>
      <c r="K29" s="783">
        <v>0</v>
      </c>
      <c r="L29" s="778">
        <f t="shared" si="1"/>
        <v>31</v>
      </c>
      <c r="N29" s="771"/>
    </row>
    <row r="30" spans="1:14" s="770" customFormat="1" ht="18" customHeight="1">
      <c r="A30" s="779"/>
      <c r="B30" s="807" t="s">
        <v>322</v>
      </c>
      <c r="C30" s="797"/>
      <c r="D30" s="808"/>
      <c r="E30" s="1156"/>
      <c r="F30" s="782" t="s">
        <v>288</v>
      </c>
      <c r="G30" s="783">
        <v>0</v>
      </c>
      <c r="H30" s="783">
        <v>0</v>
      </c>
      <c r="I30" s="783">
        <v>0</v>
      </c>
      <c r="J30" s="783">
        <v>0</v>
      </c>
      <c r="K30" s="783">
        <v>0</v>
      </c>
      <c r="L30" s="778">
        <f t="shared" si="1"/>
        <v>0</v>
      </c>
      <c r="N30" s="771"/>
    </row>
    <row r="31" spans="1:101" s="770" customFormat="1" ht="14.25" customHeight="1">
      <c r="A31" s="779"/>
      <c r="B31" s="1162" t="s">
        <v>323</v>
      </c>
      <c r="C31" s="797"/>
      <c r="D31" s="808"/>
      <c r="E31" s="1156"/>
      <c r="F31" s="782" t="s">
        <v>289</v>
      </c>
      <c r="G31" s="783">
        <v>289</v>
      </c>
      <c r="H31" s="783">
        <v>0</v>
      </c>
      <c r="I31" s="783">
        <v>0</v>
      </c>
      <c r="J31" s="783">
        <v>0</v>
      </c>
      <c r="K31" s="783">
        <v>289</v>
      </c>
      <c r="L31" s="778">
        <f t="shared" si="1"/>
        <v>289</v>
      </c>
      <c r="N31" s="77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791"/>
      <c r="AI31" s="791"/>
      <c r="AJ31" s="791"/>
      <c r="AK31" s="791"/>
      <c r="AL31" s="791"/>
      <c r="AM31" s="791"/>
      <c r="AN31" s="791"/>
      <c r="AO31" s="791"/>
      <c r="AP31" s="791"/>
      <c r="AQ31" s="791"/>
      <c r="AR31" s="791"/>
      <c r="AS31" s="791"/>
      <c r="AT31" s="791"/>
      <c r="AU31" s="791"/>
      <c r="AV31" s="791"/>
      <c r="AW31" s="791"/>
      <c r="AX31" s="791"/>
      <c r="AY31" s="791"/>
      <c r="AZ31" s="791"/>
      <c r="BA31" s="791"/>
      <c r="BB31" s="791"/>
      <c r="BC31" s="791"/>
      <c r="BD31" s="791"/>
      <c r="BE31" s="791"/>
      <c r="BF31" s="791"/>
      <c r="BG31" s="791"/>
      <c r="BH31" s="791"/>
      <c r="BI31" s="791"/>
      <c r="BJ31" s="791"/>
      <c r="BK31" s="791"/>
      <c r="BL31" s="791"/>
      <c r="BM31" s="791"/>
      <c r="BN31" s="791"/>
      <c r="BO31" s="791"/>
      <c r="BP31" s="791"/>
      <c r="BQ31" s="791"/>
      <c r="BR31" s="791"/>
      <c r="BS31" s="791"/>
      <c r="BT31" s="791"/>
      <c r="BU31" s="791"/>
      <c r="BV31" s="791"/>
      <c r="BW31" s="791"/>
      <c r="BX31" s="791"/>
      <c r="BY31" s="791"/>
      <c r="BZ31" s="791"/>
      <c r="CA31" s="791"/>
      <c r="CB31" s="791"/>
      <c r="CC31" s="791"/>
      <c r="CD31" s="791"/>
      <c r="CE31" s="791"/>
      <c r="CF31" s="791"/>
      <c r="CG31" s="791"/>
      <c r="CH31" s="791"/>
      <c r="CI31" s="791"/>
      <c r="CJ31" s="791"/>
      <c r="CK31" s="791"/>
      <c r="CL31" s="791"/>
      <c r="CM31" s="791"/>
      <c r="CN31" s="791"/>
      <c r="CO31" s="791"/>
      <c r="CP31" s="791"/>
      <c r="CQ31" s="791"/>
      <c r="CR31" s="791"/>
      <c r="CS31" s="791"/>
      <c r="CT31" s="791"/>
      <c r="CU31" s="791"/>
      <c r="CV31" s="791"/>
      <c r="CW31" s="791"/>
    </row>
    <row r="32" spans="1:101" s="812" customFormat="1" ht="14.25" customHeight="1" thickBot="1">
      <c r="A32" s="809"/>
      <c r="B32" s="1163"/>
      <c r="C32" s="810"/>
      <c r="D32" s="811"/>
      <c r="E32" s="1165"/>
      <c r="F32" s="782" t="s">
        <v>293</v>
      </c>
      <c r="G32" s="783">
        <v>190</v>
      </c>
      <c r="H32" s="783">
        <v>0</v>
      </c>
      <c r="I32" s="783">
        <v>0</v>
      </c>
      <c r="J32" s="783">
        <v>0</v>
      </c>
      <c r="K32" s="783">
        <v>190</v>
      </c>
      <c r="L32" s="778">
        <f t="shared" si="1"/>
        <v>190</v>
      </c>
      <c r="M32" s="791"/>
      <c r="N32" s="792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791"/>
      <c r="AI32" s="791"/>
      <c r="AJ32" s="791"/>
      <c r="AK32" s="791"/>
      <c r="AL32" s="791"/>
      <c r="AM32" s="791"/>
      <c r="AN32" s="791"/>
      <c r="AO32" s="791"/>
      <c r="AP32" s="791"/>
      <c r="AQ32" s="791"/>
      <c r="AR32" s="791"/>
      <c r="AS32" s="791"/>
      <c r="AT32" s="791"/>
      <c r="AU32" s="791"/>
      <c r="AV32" s="791"/>
      <c r="AW32" s="791"/>
      <c r="AX32" s="791"/>
      <c r="AY32" s="791"/>
      <c r="AZ32" s="791"/>
      <c r="BA32" s="791"/>
      <c r="BB32" s="791"/>
      <c r="BC32" s="791"/>
      <c r="BD32" s="791"/>
      <c r="BE32" s="791"/>
      <c r="BF32" s="791"/>
      <c r="BG32" s="791"/>
      <c r="BH32" s="791"/>
      <c r="BI32" s="791"/>
      <c r="BJ32" s="791"/>
      <c r="BK32" s="791"/>
      <c r="BL32" s="791"/>
      <c r="BM32" s="791"/>
      <c r="BN32" s="791"/>
      <c r="BO32" s="791"/>
      <c r="BP32" s="791"/>
      <c r="BQ32" s="791"/>
      <c r="BR32" s="791"/>
      <c r="BS32" s="791"/>
      <c r="BT32" s="791"/>
      <c r="BU32" s="791"/>
      <c r="BV32" s="791"/>
      <c r="BW32" s="791"/>
      <c r="BX32" s="791"/>
      <c r="BY32" s="791"/>
      <c r="BZ32" s="791"/>
      <c r="CA32" s="791"/>
      <c r="CB32" s="791"/>
      <c r="CC32" s="791"/>
      <c r="CD32" s="791"/>
      <c r="CE32" s="791"/>
      <c r="CF32" s="791"/>
      <c r="CG32" s="791"/>
      <c r="CH32" s="791"/>
      <c r="CI32" s="791"/>
      <c r="CJ32" s="791"/>
      <c r="CK32" s="791"/>
      <c r="CL32" s="791"/>
      <c r="CM32" s="791"/>
      <c r="CN32" s="791"/>
      <c r="CO32" s="791"/>
      <c r="CP32" s="791"/>
      <c r="CQ32" s="791"/>
      <c r="CR32" s="791"/>
      <c r="CS32" s="791"/>
      <c r="CT32" s="791"/>
      <c r="CU32" s="791"/>
      <c r="CV32" s="791"/>
      <c r="CW32" s="791"/>
    </row>
    <row r="33" spans="1:14" s="752" customFormat="1" ht="15.75" customHeight="1" thickBot="1">
      <c r="A33" s="754"/>
      <c r="B33" s="754"/>
      <c r="C33" s="754"/>
      <c r="D33" s="754"/>
      <c r="E33" s="754"/>
      <c r="F33" s="754"/>
      <c r="G33" s="754"/>
      <c r="H33" s="754"/>
      <c r="I33" s="755"/>
      <c r="J33" s="754"/>
      <c r="K33" s="754"/>
      <c r="L33" s="756" t="s">
        <v>271</v>
      </c>
      <c r="N33" s="753"/>
    </row>
    <row r="34" spans="1:14" s="752" customFormat="1" ht="27.75" customHeight="1">
      <c r="A34" s="1175" t="s">
        <v>272</v>
      </c>
      <c r="B34" s="1178" t="s">
        <v>273</v>
      </c>
      <c r="C34" s="1178" t="s">
        <v>274</v>
      </c>
      <c r="D34" s="1178" t="s">
        <v>275</v>
      </c>
      <c r="E34" s="1184" t="s">
        <v>54</v>
      </c>
      <c r="F34" s="1181" t="s">
        <v>276</v>
      </c>
      <c r="G34" s="1182"/>
      <c r="H34" s="1183"/>
      <c r="I34" s="1168" t="s">
        <v>277</v>
      </c>
      <c r="J34" s="1169"/>
      <c r="K34" s="1169"/>
      <c r="L34" s="1170"/>
      <c r="N34" s="753"/>
    </row>
    <row r="35" spans="1:14" s="752" customFormat="1" ht="9" customHeight="1">
      <c r="A35" s="1176"/>
      <c r="B35" s="1179"/>
      <c r="C35" s="1179"/>
      <c r="D35" s="1179"/>
      <c r="E35" s="1185"/>
      <c r="F35" s="1179" t="s">
        <v>278</v>
      </c>
      <c r="G35" s="1179" t="s">
        <v>279</v>
      </c>
      <c r="H35" s="1166" t="s">
        <v>280</v>
      </c>
      <c r="I35" s="1171"/>
      <c r="J35" s="1172"/>
      <c r="K35" s="1172"/>
      <c r="L35" s="1173"/>
      <c r="N35" s="753"/>
    </row>
    <row r="36" spans="1:14" s="752" customFormat="1" ht="21" customHeight="1" thickBot="1">
      <c r="A36" s="1177"/>
      <c r="B36" s="1180"/>
      <c r="C36" s="1180"/>
      <c r="D36" s="1180"/>
      <c r="E36" s="1167"/>
      <c r="F36" s="1180"/>
      <c r="G36" s="1180"/>
      <c r="H36" s="1167"/>
      <c r="I36" s="757" t="s">
        <v>448</v>
      </c>
      <c r="J36" s="757" t="s">
        <v>449</v>
      </c>
      <c r="K36" s="757" t="s">
        <v>450</v>
      </c>
      <c r="L36" s="758" t="s">
        <v>281</v>
      </c>
      <c r="N36" s="753"/>
    </row>
    <row r="37" spans="1:14" s="764" customFormat="1" ht="8.25" customHeight="1">
      <c r="A37" s="813">
        <v>1</v>
      </c>
      <c r="B37" s="814">
        <v>2</v>
      </c>
      <c r="C37" s="814">
        <v>3</v>
      </c>
      <c r="D37" s="814">
        <v>4</v>
      </c>
      <c r="E37" s="814">
        <v>5</v>
      </c>
      <c r="F37" s="814">
        <v>6</v>
      </c>
      <c r="G37" s="815">
        <v>7</v>
      </c>
      <c r="H37" s="815">
        <v>8</v>
      </c>
      <c r="I37" s="816">
        <v>9</v>
      </c>
      <c r="J37" s="815">
        <v>10</v>
      </c>
      <c r="K37" s="815">
        <v>11</v>
      </c>
      <c r="L37" s="817">
        <v>12</v>
      </c>
      <c r="N37" s="765"/>
    </row>
    <row r="38" spans="1:101" s="770" customFormat="1" ht="18.75" customHeight="1">
      <c r="A38" s="772" t="s">
        <v>186</v>
      </c>
      <c r="B38" s="818" t="s">
        <v>321</v>
      </c>
      <c r="C38" s="774"/>
      <c r="D38" s="819" t="s">
        <v>295</v>
      </c>
      <c r="E38" s="1156" t="s">
        <v>455</v>
      </c>
      <c r="F38" s="776" t="s">
        <v>291</v>
      </c>
      <c r="G38" s="820">
        <f>SUM(G39:G42)</f>
        <v>315</v>
      </c>
      <c r="H38" s="820">
        <f>H39</f>
        <v>11</v>
      </c>
      <c r="I38" s="820">
        <f>I39+I40+I41+I42</f>
        <v>2</v>
      </c>
      <c r="J38" s="820">
        <f>J39+J40+J41+J42</f>
        <v>132</v>
      </c>
      <c r="K38" s="820">
        <f>K39+K40+K41+K42</f>
        <v>170</v>
      </c>
      <c r="L38" s="778">
        <f aca="true" t="shared" si="2" ref="L38:L62">I38+J38+K38</f>
        <v>304</v>
      </c>
      <c r="N38" s="771"/>
      <c r="Q38" s="791"/>
      <c r="R38" s="791"/>
      <c r="S38" s="791"/>
      <c r="T38" s="791"/>
      <c r="U38" s="791"/>
      <c r="V38" s="791"/>
      <c r="W38" s="791"/>
      <c r="X38" s="791"/>
      <c r="Y38" s="791"/>
      <c r="Z38" s="791"/>
      <c r="AA38" s="791"/>
      <c r="AB38" s="791"/>
      <c r="AC38" s="791"/>
      <c r="AD38" s="791"/>
      <c r="AE38" s="791"/>
      <c r="AF38" s="791"/>
      <c r="AG38" s="791"/>
      <c r="AH38" s="791"/>
      <c r="AI38" s="791"/>
      <c r="AJ38" s="791"/>
      <c r="AK38" s="791"/>
      <c r="AL38" s="791"/>
      <c r="AM38" s="791"/>
      <c r="AN38" s="791"/>
      <c r="AO38" s="791"/>
      <c r="AP38" s="791"/>
      <c r="AQ38" s="791"/>
      <c r="AR38" s="791"/>
      <c r="AS38" s="791"/>
      <c r="AT38" s="791"/>
      <c r="AU38" s="791"/>
      <c r="AV38" s="791"/>
      <c r="AW38" s="791"/>
      <c r="AX38" s="791"/>
      <c r="AY38" s="791"/>
      <c r="AZ38" s="791"/>
      <c r="BA38" s="791"/>
      <c r="BB38" s="791"/>
      <c r="BC38" s="791"/>
      <c r="BD38" s="791"/>
      <c r="BE38" s="791"/>
      <c r="BF38" s="791"/>
      <c r="BG38" s="791"/>
      <c r="BH38" s="791"/>
      <c r="BI38" s="791"/>
      <c r="BJ38" s="791"/>
      <c r="BK38" s="791"/>
      <c r="BL38" s="791"/>
      <c r="BM38" s="791"/>
      <c r="BN38" s="791"/>
      <c r="BO38" s="791"/>
      <c r="BP38" s="791"/>
      <c r="BQ38" s="791"/>
      <c r="BR38" s="791"/>
      <c r="BS38" s="791"/>
      <c r="BT38" s="791"/>
      <c r="BU38" s="791"/>
      <c r="BV38" s="791"/>
      <c r="BW38" s="791"/>
      <c r="BX38" s="791"/>
      <c r="BY38" s="791"/>
      <c r="BZ38" s="791"/>
      <c r="CA38" s="791"/>
      <c r="CB38" s="791"/>
      <c r="CC38" s="791"/>
      <c r="CD38" s="791"/>
      <c r="CE38" s="791"/>
      <c r="CF38" s="791"/>
      <c r="CG38" s="791"/>
      <c r="CH38" s="791"/>
      <c r="CI38" s="791"/>
      <c r="CJ38" s="791"/>
      <c r="CK38" s="791"/>
      <c r="CL38" s="791"/>
      <c r="CM38" s="791"/>
      <c r="CN38" s="791"/>
      <c r="CO38" s="791"/>
      <c r="CP38" s="791"/>
      <c r="CQ38" s="791"/>
      <c r="CR38" s="791"/>
      <c r="CS38" s="791"/>
      <c r="CT38" s="791"/>
      <c r="CU38" s="791"/>
      <c r="CV38" s="791"/>
      <c r="CW38" s="791"/>
    </row>
    <row r="39" spans="1:101" s="770" customFormat="1" ht="25.5" customHeight="1">
      <c r="A39" s="779"/>
      <c r="B39" s="780" t="s">
        <v>324</v>
      </c>
      <c r="C39" s="774"/>
      <c r="D39" s="781"/>
      <c r="E39" s="1156"/>
      <c r="F39" s="782" t="s">
        <v>292</v>
      </c>
      <c r="G39" s="783">
        <f>SUM(H39:K39)</f>
        <v>13</v>
      </c>
      <c r="H39" s="783">
        <v>11</v>
      </c>
      <c r="I39" s="783">
        <v>2</v>
      </c>
      <c r="J39" s="783">
        <v>0</v>
      </c>
      <c r="K39" s="783">
        <v>0</v>
      </c>
      <c r="L39" s="821">
        <f t="shared" si="2"/>
        <v>2</v>
      </c>
      <c r="N39" s="771"/>
      <c r="Q39" s="791"/>
      <c r="R39" s="791"/>
      <c r="S39" s="791"/>
      <c r="T39" s="791"/>
      <c r="U39" s="791"/>
      <c r="V39" s="791"/>
      <c r="W39" s="791"/>
      <c r="X39" s="791"/>
      <c r="Y39" s="791"/>
      <c r="Z39" s="791"/>
      <c r="AA39" s="791"/>
      <c r="AB39" s="791"/>
      <c r="AC39" s="791"/>
      <c r="AD39" s="791"/>
      <c r="AE39" s="791"/>
      <c r="AF39" s="791"/>
      <c r="AG39" s="791"/>
      <c r="AH39" s="791"/>
      <c r="AI39" s="791"/>
      <c r="AJ39" s="791"/>
      <c r="AK39" s="791"/>
      <c r="AL39" s="791"/>
      <c r="AM39" s="791"/>
      <c r="AN39" s="791"/>
      <c r="AO39" s="791"/>
      <c r="AP39" s="791"/>
      <c r="AQ39" s="791"/>
      <c r="AR39" s="791"/>
      <c r="AS39" s="791"/>
      <c r="AT39" s="791"/>
      <c r="AU39" s="791"/>
      <c r="AV39" s="791"/>
      <c r="AW39" s="791"/>
      <c r="AX39" s="791"/>
      <c r="AY39" s="791"/>
      <c r="AZ39" s="791"/>
      <c r="BA39" s="791"/>
      <c r="BB39" s="791"/>
      <c r="BC39" s="791"/>
      <c r="BD39" s="791"/>
      <c r="BE39" s="791"/>
      <c r="BF39" s="791"/>
      <c r="BG39" s="791"/>
      <c r="BH39" s="791"/>
      <c r="BI39" s="791"/>
      <c r="BJ39" s="791"/>
      <c r="BK39" s="791"/>
      <c r="BL39" s="791"/>
      <c r="BM39" s="791"/>
      <c r="BN39" s="791"/>
      <c r="BO39" s="791"/>
      <c r="BP39" s="791"/>
      <c r="BQ39" s="791"/>
      <c r="BR39" s="791"/>
      <c r="BS39" s="791"/>
      <c r="BT39" s="791"/>
      <c r="BU39" s="791"/>
      <c r="BV39" s="791"/>
      <c r="BW39" s="791"/>
      <c r="BX39" s="791"/>
      <c r="BY39" s="791"/>
      <c r="BZ39" s="791"/>
      <c r="CA39" s="791"/>
      <c r="CB39" s="791"/>
      <c r="CC39" s="791"/>
      <c r="CD39" s="791"/>
      <c r="CE39" s="791"/>
      <c r="CF39" s="791"/>
      <c r="CG39" s="791"/>
      <c r="CH39" s="791"/>
      <c r="CI39" s="791"/>
      <c r="CJ39" s="791"/>
      <c r="CK39" s="791"/>
      <c r="CL39" s="791"/>
      <c r="CM39" s="791"/>
      <c r="CN39" s="791"/>
      <c r="CO39" s="791"/>
      <c r="CP39" s="791"/>
      <c r="CQ39" s="791"/>
      <c r="CR39" s="791"/>
      <c r="CS39" s="791"/>
      <c r="CT39" s="791"/>
      <c r="CU39" s="791"/>
      <c r="CV39" s="791"/>
      <c r="CW39" s="791"/>
    </row>
    <row r="40" spans="1:101" s="770" customFormat="1" ht="18.75" customHeight="1">
      <c r="A40" s="779"/>
      <c r="B40" s="780" t="s">
        <v>322</v>
      </c>
      <c r="C40" s="774"/>
      <c r="D40" s="781"/>
      <c r="E40" s="1156"/>
      <c r="F40" s="782" t="s">
        <v>288</v>
      </c>
      <c r="G40" s="783">
        <f>SUM(H40:K40)</f>
        <v>178</v>
      </c>
      <c r="H40" s="783">
        <v>0</v>
      </c>
      <c r="I40" s="783">
        <v>0</v>
      </c>
      <c r="J40" s="783">
        <v>78</v>
      </c>
      <c r="K40" s="783">
        <v>100</v>
      </c>
      <c r="L40" s="821">
        <f t="shared" si="2"/>
        <v>178</v>
      </c>
      <c r="N40" s="771"/>
      <c r="Q40" s="791"/>
      <c r="R40" s="791"/>
      <c r="S40" s="791"/>
      <c r="T40" s="791"/>
      <c r="U40" s="791"/>
      <c r="V40" s="791"/>
      <c r="W40" s="791"/>
      <c r="X40" s="791"/>
      <c r="Y40" s="791"/>
      <c r="Z40" s="791"/>
      <c r="AA40" s="791"/>
      <c r="AB40" s="791"/>
      <c r="AC40" s="791"/>
      <c r="AD40" s="791"/>
      <c r="AE40" s="791"/>
      <c r="AF40" s="791"/>
      <c r="AG40" s="791"/>
      <c r="AH40" s="791"/>
      <c r="AI40" s="791"/>
      <c r="AJ40" s="791"/>
      <c r="AK40" s="791"/>
      <c r="AL40" s="791"/>
      <c r="AM40" s="791"/>
      <c r="AN40" s="791"/>
      <c r="AO40" s="791"/>
      <c r="AP40" s="791"/>
      <c r="AQ40" s="791"/>
      <c r="AR40" s="791"/>
      <c r="AS40" s="791"/>
      <c r="AT40" s="791"/>
      <c r="AU40" s="791"/>
      <c r="AV40" s="791"/>
      <c r="AW40" s="791"/>
      <c r="AX40" s="791"/>
      <c r="AY40" s="791"/>
      <c r="AZ40" s="791"/>
      <c r="BA40" s="791"/>
      <c r="BB40" s="791"/>
      <c r="BC40" s="791"/>
      <c r="BD40" s="791"/>
      <c r="BE40" s="791"/>
      <c r="BF40" s="791"/>
      <c r="BG40" s="791"/>
      <c r="BH40" s="791"/>
      <c r="BI40" s="791"/>
      <c r="BJ40" s="791"/>
      <c r="BK40" s="791"/>
      <c r="BL40" s="791"/>
      <c r="BM40" s="791"/>
      <c r="BN40" s="791"/>
      <c r="BO40" s="791"/>
      <c r="BP40" s="791"/>
      <c r="BQ40" s="791"/>
      <c r="BR40" s="791"/>
      <c r="BS40" s="791"/>
      <c r="BT40" s="791"/>
      <c r="BU40" s="791"/>
      <c r="BV40" s="791"/>
      <c r="BW40" s="791"/>
      <c r="BX40" s="791"/>
      <c r="BY40" s="791"/>
      <c r="BZ40" s="791"/>
      <c r="CA40" s="791"/>
      <c r="CB40" s="791"/>
      <c r="CC40" s="791"/>
      <c r="CD40" s="791"/>
      <c r="CE40" s="791"/>
      <c r="CF40" s="791"/>
      <c r="CG40" s="791"/>
      <c r="CH40" s="791"/>
      <c r="CI40" s="791"/>
      <c r="CJ40" s="791"/>
      <c r="CK40" s="791"/>
      <c r="CL40" s="791"/>
      <c r="CM40" s="791"/>
      <c r="CN40" s="791"/>
      <c r="CO40" s="791"/>
      <c r="CP40" s="791"/>
      <c r="CQ40" s="791"/>
      <c r="CR40" s="791"/>
      <c r="CS40" s="791"/>
      <c r="CT40" s="791"/>
      <c r="CU40" s="791"/>
      <c r="CV40" s="791"/>
      <c r="CW40" s="791"/>
    </row>
    <row r="41" spans="1:14" s="770" customFormat="1" ht="16.5" customHeight="1">
      <c r="A41" s="779"/>
      <c r="B41" s="1158" t="s">
        <v>325</v>
      </c>
      <c r="C41" s="774"/>
      <c r="D41" s="781"/>
      <c r="E41" s="1156"/>
      <c r="F41" s="822" t="s">
        <v>296</v>
      </c>
      <c r="G41" s="783">
        <f>SUM(H41:K41)</f>
        <v>0</v>
      </c>
      <c r="H41" s="783">
        <v>0</v>
      </c>
      <c r="I41" s="783">
        <v>0</v>
      </c>
      <c r="J41" s="783">
        <v>0</v>
      </c>
      <c r="K41" s="783">
        <v>0</v>
      </c>
      <c r="L41" s="821">
        <f t="shared" si="2"/>
        <v>0</v>
      </c>
      <c r="N41" s="771"/>
    </row>
    <row r="42" spans="1:14" s="770" customFormat="1" ht="18" customHeight="1" thickBot="1">
      <c r="A42" s="785"/>
      <c r="B42" s="1164"/>
      <c r="C42" s="786"/>
      <c r="D42" s="787"/>
      <c r="E42" s="1157"/>
      <c r="F42" s="788" t="s">
        <v>293</v>
      </c>
      <c r="G42" s="789">
        <f>SUM(H42:K42)</f>
        <v>124</v>
      </c>
      <c r="H42" s="789">
        <v>0</v>
      </c>
      <c r="I42" s="823">
        <v>0</v>
      </c>
      <c r="J42" s="789">
        <v>54</v>
      </c>
      <c r="K42" s="789">
        <v>70</v>
      </c>
      <c r="L42" s="790">
        <f t="shared" si="2"/>
        <v>124</v>
      </c>
      <c r="N42" s="771"/>
    </row>
    <row r="43" spans="1:14" s="770" customFormat="1" ht="18.75" customHeight="1">
      <c r="A43" s="772" t="s">
        <v>189</v>
      </c>
      <c r="B43" s="818" t="s">
        <v>321</v>
      </c>
      <c r="C43" s="774"/>
      <c r="D43" s="802" t="s">
        <v>297</v>
      </c>
      <c r="E43" s="1160" t="s">
        <v>298</v>
      </c>
      <c r="F43" s="776" t="s">
        <v>291</v>
      </c>
      <c r="G43" s="820">
        <f>SUM(G44:G47)</f>
        <v>1609</v>
      </c>
      <c r="H43" s="820">
        <f>H44</f>
        <v>9</v>
      </c>
      <c r="I43" s="820">
        <v>0</v>
      </c>
      <c r="J43" s="820">
        <v>0</v>
      </c>
      <c r="K43" s="820">
        <f>K44+K45+K46+K47</f>
        <v>200</v>
      </c>
      <c r="L43" s="778">
        <f t="shared" si="2"/>
        <v>200</v>
      </c>
      <c r="N43" s="771"/>
    </row>
    <row r="44" spans="1:14" s="770" customFormat="1" ht="28.5" customHeight="1">
      <c r="A44" s="779"/>
      <c r="B44" s="780" t="s">
        <v>324</v>
      </c>
      <c r="C44" s="774"/>
      <c r="D44" s="781"/>
      <c r="E44" s="1156"/>
      <c r="F44" s="782" t="s">
        <v>292</v>
      </c>
      <c r="G44" s="783">
        <v>109</v>
      </c>
      <c r="H44" s="783">
        <v>9</v>
      </c>
      <c r="I44" s="824">
        <v>0</v>
      </c>
      <c r="J44" s="824">
        <v>0</v>
      </c>
      <c r="K44" s="824">
        <v>100</v>
      </c>
      <c r="L44" s="821">
        <f t="shared" si="2"/>
        <v>100</v>
      </c>
      <c r="N44" s="771"/>
    </row>
    <row r="45" spans="1:14" s="770" customFormat="1" ht="15.75" customHeight="1">
      <c r="A45" s="779"/>
      <c r="B45" s="780" t="s">
        <v>322</v>
      </c>
      <c r="C45" s="774"/>
      <c r="D45" s="781"/>
      <c r="E45" s="1156"/>
      <c r="F45" s="782" t="s">
        <v>288</v>
      </c>
      <c r="G45" s="783">
        <v>0</v>
      </c>
      <c r="H45" s="783">
        <v>0</v>
      </c>
      <c r="I45" s="824">
        <v>0</v>
      </c>
      <c r="J45" s="824">
        <v>0</v>
      </c>
      <c r="K45" s="824">
        <v>0</v>
      </c>
      <c r="L45" s="821">
        <f t="shared" si="2"/>
        <v>0</v>
      </c>
      <c r="N45" s="771"/>
    </row>
    <row r="46" spans="1:14" s="770" customFormat="1" ht="15" customHeight="1">
      <c r="A46" s="779"/>
      <c r="B46" s="1158" t="s">
        <v>326</v>
      </c>
      <c r="C46" s="774"/>
      <c r="D46" s="781"/>
      <c r="E46" s="1156"/>
      <c r="F46" s="822" t="s">
        <v>296</v>
      </c>
      <c r="G46" s="783">
        <v>500</v>
      </c>
      <c r="H46" s="783">
        <v>0</v>
      </c>
      <c r="I46" s="824">
        <v>0</v>
      </c>
      <c r="J46" s="824">
        <v>0</v>
      </c>
      <c r="K46" s="824">
        <v>0</v>
      </c>
      <c r="L46" s="821">
        <f t="shared" si="2"/>
        <v>0</v>
      </c>
      <c r="N46" s="771"/>
    </row>
    <row r="47" spans="1:14" s="770" customFormat="1" ht="18.75" customHeight="1" thickBot="1">
      <c r="A47" s="785"/>
      <c r="B47" s="1159"/>
      <c r="C47" s="786"/>
      <c r="D47" s="787"/>
      <c r="E47" s="1157"/>
      <c r="F47" s="788" t="s">
        <v>293</v>
      </c>
      <c r="G47" s="789">
        <v>1000</v>
      </c>
      <c r="H47" s="789">
        <v>0</v>
      </c>
      <c r="I47" s="789">
        <v>0</v>
      </c>
      <c r="J47" s="789">
        <v>0</v>
      </c>
      <c r="K47" s="789">
        <v>100</v>
      </c>
      <c r="L47" s="790">
        <f t="shared" si="2"/>
        <v>100</v>
      </c>
      <c r="N47" s="771"/>
    </row>
    <row r="48" spans="1:14" s="770" customFormat="1" ht="18.75" customHeight="1">
      <c r="A48" s="772" t="s">
        <v>192</v>
      </c>
      <c r="B48" s="818" t="s">
        <v>321</v>
      </c>
      <c r="C48" s="774"/>
      <c r="D48" s="802" t="s">
        <v>297</v>
      </c>
      <c r="E48" s="1160" t="s">
        <v>455</v>
      </c>
      <c r="F48" s="776" t="s">
        <v>291</v>
      </c>
      <c r="G48" s="820">
        <f>SUM(G49:G52)</f>
        <v>339</v>
      </c>
      <c r="H48" s="820">
        <f>H49</f>
        <v>8</v>
      </c>
      <c r="I48" s="820">
        <f>I49</f>
        <v>0</v>
      </c>
      <c r="J48" s="820">
        <v>0</v>
      </c>
      <c r="K48" s="820">
        <f>K49+K50+K51+K52</f>
        <v>300</v>
      </c>
      <c r="L48" s="778">
        <f t="shared" si="2"/>
        <v>300</v>
      </c>
      <c r="N48" s="771"/>
    </row>
    <row r="49" spans="1:14" s="770" customFormat="1" ht="25.5" customHeight="1">
      <c r="A49" s="779"/>
      <c r="B49" s="780" t="s">
        <v>324</v>
      </c>
      <c r="C49" s="774"/>
      <c r="D49" s="781"/>
      <c r="E49" s="1156"/>
      <c r="F49" s="782" t="s">
        <v>292</v>
      </c>
      <c r="G49" s="783">
        <v>114</v>
      </c>
      <c r="H49" s="783">
        <v>8</v>
      </c>
      <c r="I49" s="824">
        <v>0</v>
      </c>
      <c r="J49" s="824">
        <v>0</v>
      </c>
      <c r="K49" s="824">
        <v>75</v>
      </c>
      <c r="L49" s="821">
        <f t="shared" si="2"/>
        <v>75</v>
      </c>
      <c r="N49" s="771"/>
    </row>
    <row r="50" spans="1:14" s="770" customFormat="1" ht="18.75" customHeight="1">
      <c r="A50" s="779"/>
      <c r="B50" s="780" t="s">
        <v>322</v>
      </c>
      <c r="C50" s="774"/>
      <c r="D50" s="781"/>
      <c r="E50" s="1156"/>
      <c r="F50" s="782" t="s">
        <v>288</v>
      </c>
      <c r="G50" s="783">
        <v>0</v>
      </c>
      <c r="H50" s="783">
        <v>0</v>
      </c>
      <c r="I50" s="824">
        <v>0</v>
      </c>
      <c r="J50" s="824">
        <v>0</v>
      </c>
      <c r="K50" s="824">
        <v>0</v>
      </c>
      <c r="L50" s="821">
        <f t="shared" si="2"/>
        <v>0</v>
      </c>
      <c r="N50" s="771"/>
    </row>
    <row r="51" spans="1:14" s="770" customFormat="1" ht="12.75" customHeight="1">
      <c r="A51" s="779"/>
      <c r="B51" s="1158" t="s">
        <v>327</v>
      </c>
      <c r="C51" s="774"/>
      <c r="D51" s="781"/>
      <c r="E51" s="1156"/>
      <c r="F51" s="822" t="s">
        <v>296</v>
      </c>
      <c r="G51" s="783">
        <v>0</v>
      </c>
      <c r="H51" s="783">
        <v>0</v>
      </c>
      <c r="I51" s="824">
        <v>0</v>
      </c>
      <c r="J51" s="824">
        <v>0</v>
      </c>
      <c r="K51" s="824">
        <v>0</v>
      </c>
      <c r="L51" s="821">
        <f t="shared" si="2"/>
        <v>0</v>
      </c>
      <c r="N51" s="771"/>
    </row>
    <row r="52" spans="1:14" s="770" customFormat="1" ht="15.75" customHeight="1" thickBot="1">
      <c r="A52" s="785"/>
      <c r="B52" s="1159"/>
      <c r="C52" s="786"/>
      <c r="D52" s="787"/>
      <c r="E52" s="1157"/>
      <c r="F52" s="788" t="s">
        <v>293</v>
      </c>
      <c r="G52" s="789">
        <v>225</v>
      </c>
      <c r="H52" s="789">
        <v>0</v>
      </c>
      <c r="I52" s="789">
        <v>0</v>
      </c>
      <c r="J52" s="789">
        <v>0</v>
      </c>
      <c r="K52" s="789">
        <v>225</v>
      </c>
      <c r="L52" s="790">
        <f t="shared" si="2"/>
        <v>225</v>
      </c>
      <c r="N52" s="771"/>
    </row>
    <row r="53" spans="1:14" s="791" customFormat="1" ht="15.75" hidden="1">
      <c r="A53" s="825" t="s">
        <v>299</v>
      </c>
      <c r="B53" s="818" t="s">
        <v>321</v>
      </c>
      <c r="C53" s="774"/>
      <c r="D53" s="808">
        <v>600.60016</v>
      </c>
      <c r="E53" s="826"/>
      <c r="F53" s="776" t="s">
        <v>291</v>
      </c>
      <c r="G53" s="820">
        <v>0</v>
      </c>
      <c r="H53" s="820">
        <v>0</v>
      </c>
      <c r="I53" s="820">
        <v>0</v>
      </c>
      <c r="J53" s="820">
        <f>J54+J55+J56+J57</f>
        <v>0</v>
      </c>
      <c r="K53" s="820">
        <f>K54+K55+K56+K57</f>
        <v>0</v>
      </c>
      <c r="L53" s="778">
        <f t="shared" si="2"/>
        <v>0</v>
      </c>
      <c r="N53" s="792"/>
    </row>
    <row r="54" spans="1:14" s="791" customFormat="1" ht="15.75" hidden="1">
      <c r="A54" s="779"/>
      <c r="B54" s="780" t="s">
        <v>328</v>
      </c>
      <c r="C54" s="774"/>
      <c r="D54" s="808"/>
      <c r="E54" s="826"/>
      <c r="F54" s="782" t="s">
        <v>300</v>
      </c>
      <c r="G54" s="827">
        <v>0</v>
      </c>
      <c r="H54" s="783">
        <v>0</v>
      </c>
      <c r="I54" s="783">
        <v>0</v>
      </c>
      <c r="J54" s="783">
        <v>0</v>
      </c>
      <c r="K54" s="783">
        <v>0</v>
      </c>
      <c r="L54" s="821">
        <f t="shared" si="2"/>
        <v>0</v>
      </c>
      <c r="N54" s="792"/>
    </row>
    <row r="55" spans="1:14" s="791" customFormat="1" ht="15.75" hidden="1">
      <c r="A55" s="779"/>
      <c r="B55" s="780" t="s">
        <v>329</v>
      </c>
      <c r="C55" s="774"/>
      <c r="D55" s="808"/>
      <c r="E55" s="826"/>
      <c r="F55" s="782" t="s">
        <v>288</v>
      </c>
      <c r="G55" s="783">
        <v>0</v>
      </c>
      <c r="H55" s="783">
        <v>0</v>
      </c>
      <c r="I55" s="783">
        <v>0</v>
      </c>
      <c r="J55" s="783">
        <v>0</v>
      </c>
      <c r="K55" s="783">
        <v>0</v>
      </c>
      <c r="L55" s="821">
        <f t="shared" si="2"/>
        <v>0</v>
      </c>
      <c r="N55" s="792"/>
    </row>
    <row r="56" spans="1:14" s="791" customFormat="1" ht="15.75" customHeight="1" hidden="1">
      <c r="A56" s="779"/>
      <c r="B56" s="1158" t="s">
        <v>330</v>
      </c>
      <c r="C56" s="774"/>
      <c r="D56" s="808"/>
      <c r="E56" s="826"/>
      <c r="F56" s="782" t="s">
        <v>289</v>
      </c>
      <c r="G56" s="783">
        <v>0</v>
      </c>
      <c r="H56" s="783">
        <v>0</v>
      </c>
      <c r="I56" s="783">
        <v>0</v>
      </c>
      <c r="J56" s="783">
        <v>0</v>
      </c>
      <c r="K56" s="783">
        <v>0</v>
      </c>
      <c r="L56" s="821">
        <f t="shared" si="2"/>
        <v>0</v>
      </c>
      <c r="N56" s="792"/>
    </row>
    <row r="57" spans="1:14" s="791" customFormat="1" ht="15.75" customHeight="1" hidden="1" thickBot="1">
      <c r="A57" s="785"/>
      <c r="B57" s="1159"/>
      <c r="C57" s="786"/>
      <c r="D57" s="828"/>
      <c r="E57" s="829"/>
      <c r="F57" s="788" t="s">
        <v>293</v>
      </c>
      <c r="G57" s="789">
        <v>0</v>
      </c>
      <c r="H57" s="789">
        <v>0</v>
      </c>
      <c r="I57" s="789">
        <v>0</v>
      </c>
      <c r="J57" s="789">
        <v>0</v>
      </c>
      <c r="K57" s="789">
        <v>0</v>
      </c>
      <c r="L57" s="790">
        <f t="shared" si="2"/>
        <v>0</v>
      </c>
      <c r="N57" s="792"/>
    </row>
    <row r="58" spans="1:14" s="791" customFormat="1" ht="20.25" customHeight="1">
      <c r="A58" s="830" t="s">
        <v>299</v>
      </c>
      <c r="B58" s="818" t="s">
        <v>331</v>
      </c>
      <c r="C58" s="831"/>
      <c r="D58" s="802" t="s">
        <v>301</v>
      </c>
      <c r="E58" s="1160" t="s">
        <v>25</v>
      </c>
      <c r="F58" s="796" t="s">
        <v>291</v>
      </c>
      <c r="G58" s="803">
        <f>SUM(G59:G62)</f>
        <v>800</v>
      </c>
      <c r="H58" s="803">
        <f>SUM(H59:H62)</f>
        <v>189</v>
      </c>
      <c r="I58" s="803">
        <v>0</v>
      </c>
      <c r="J58" s="803">
        <f>J59+J60+J61+J62</f>
        <v>611</v>
      </c>
      <c r="K58" s="803">
        <f>K59+K60+K61+K62</f>
        <v>0</v>
      </c>
      <c r="L58" s="804">
        <f t="shared" si="2"/>
        <v>611</v>
      </c>
      <c r="N58" s="792"/>
    </row>
    <row r="59" spans="1:14" s="791" customFormat="1" ht="25.5">
      <c r="A59" s="779"/>
      <c r="B59" s="780" t="s">
        <v>324</v>
      </c>
      <c r="C59" s="774"/>
      <c r="D59" s="808"/>
      <c r="E59" s="1156"/>
      <c r="F59" s="782" t="s">
        <v>300</v>
      </c>
      <c r="G59" s="783">
        <f>H59+L59</f>
        <v>92</v>
      </c>
      <c r="H59" s="783">
        <f>88+4</f>
        <v>92</v>
      </c>
      <c r="I59" s="783">
        <v>0</v>
      </c>
      <c r="J59" s="783">
        <v>0</v>
      </c>
      <c r="K59" s="783">
        <v>0</v>
      </c>
      <c r="L59" s="821">
        <f t="shared" si="2"/>
        <v>0</v>
      </c>
      <c r="N59" s="792"/>
    </row>
    <row r="60" spans="1:14" s="791" customFormat="1" ht="18.75" customHeight="1">
      <c r="A60" s="779"/>
      <c r="B60" s="780" t="s">
        <v>332</v>
      </c>
      <c r="C60" s="774"/>
      <c r="D60" s="808"/>
      <c r="E60" s="1156"/>
      <c r="F60" s="782" t="s">
        <v>288</v>
      </c>
      <c r="G60" s="783">
        <f>H60+L60</f>
        <v>0</v>
      </c>
      <c r="H60" s="783">
        <v>0</v>
      </c>
      <c r="I60" s="783">
        <v>0</v>
      </c>
      <c r="J60" s="783">
        <v>0</v>
      </c>
      <c r="K60" s="783">
        <v>0</v>
      </c>
      <c r="L60" s="821">
        <f t="shared" si="2"/>
        <v>0</v>
      </c>
      <c r="N60" s="792"/>
    </row>
    <row r="61" spans="1:14" s="791" customFormat="1" ht="15" customHeight="1">
      <c r="A61" s="779"/>
      <c r="B61" s="1158" t="s">
        <v>333</v>
      </c>
      <c r="C61" s="774"/>
      <c r="D61" s="808"/>
      <c r="E61" s="1156"/>
      <c r="F61" s="782" t="s">
        <v>289</v>
      </c>
      <c r="G61" s="783">
        <f>H61+L61</f>
        <v>308</v>
      </c>
      <c r="H61" s="783">
        <v>97</v>
      </c>
      <c r="I61" s="783">
        <v>0</v>
      </c>
      <c r="J61" s="783">
        <v>211</v>
      </c>
      <c r="K61" s="783">
        <v>0</v>
      </c>
      <c r="L61" s="821">
        <f t="shared" si="2"/>
        <v>211</v>
      </c>
      <c r="N61" s="792"/>
    </row>
    <row r="62" spans="1:14" s="791" customFormat="1" ht="15" customHeight="1" thickBot="1">
      <c r="A62" s="785"/>
      <c r="B62" s="1159"/>
      <c r="C62" s="786"/>
      <c r="D62" s="828"/>
      <c r="E62" s="1157"/>
      <c r="F62" s="788" t="s">
        <v>302</v>
      </c>
      <c r="G62" s="789">
        <f>J62</f>
        <v>400</v>
      </c>
      <c r="H62" s="789">
        <v>0</v>
      </c>
      <c r="I62" s="789">
        <v>0</v>
      </c>
      <c r="J62" s="789">
        <v>400</v>
      </c>
      <c r="K62" s="789">
        <v>0</v>
      </c>
      <c r="L62" s="790">
        <f t="shared" si="2"/>
        <v>400</v>
      </c>
      <c r="N62" s="792"/>
    </row>
    <row r="63" spans="1:14" s="791" customFormat="1" ht="18.75" customHeight="1" hidden="1">
      <c r="A63" s="832"/>
      <c r="B63" s="833"/>
      <c r="C63" s="832"/>
      <c r="D63" s="834"/>
      <c r="E63" s="834"/>
      <c r="F63" s="835"/>
      <c r="G63" s="836"/>
      <c r="H63" s="836"/>
      <c r="I63" s="836"/>
      <c r="J63" s="836"/>
      <c r="K63" s="836"/>
      <c r="L63" s="837"/>
      <c r="N63" s="792"/>
    </row>
    <row r="64" spans="1:14" s="791" customFormat="1" ht="18.75" customHeight="1" hidden="1" thickBot="1">
      <c r="A64" s="832"/>
      <c r="B64" s="833"/>
      <c r="C64" s="832"/>
      <c r="D64" s="834"/>
      <c r="E64" s="834"/>
      <c r="F64" s="835"/>
      <c r="G64" s="836"/>
      <c r="H64" s="836"/>
      <c r="I64" s="836"/>
      <c r="J64" s="836"/>
      <c r="K64" s="836"/>
      <c r="L64" s="837"/>
      <c r="N64" s="792"/>
    </row>
    <row r="65" spans="1:14" s="791" customFormat="1" ht="20.25" customHeight="1" hidden="1">
      <c r="A65" s="793" t="s">
        <v>303</v>
      </c>
      <c r="B65" s="838" t="s">
        <v>334</v>
      </c>
      <c r="C65" s="831"/>
      <c r="D65" s="802" t="s">
        <v>304</v>
      </c>
      <c r="E65" s="839"/>
      <c r="F65" s="796" t="s">
        <v>291</v>
      </c>
      <c r="G65" s="803">
        <v>0</v>
      </c>
      <c r="H65" s="803">
        <v>0</v>
      </c>
      <c r="I65" s="803">
        <v>0</v>
      </c>
      <c r="J65" s="803">
        <f>J66+J67+J68+J69</f>
        <v>0</v>
      </c>
      <c r="K65" s="803">
        <f>K66+K67+K68+K69</f>
        <v>0</v>
      </c>
      <c r="L65" s="804">
        <f aca="true" t="shared" si="3" ref="L65:L79">I65+J65+K65</f>
        <v>0</v>
      </c>
      <c r="N65" s="792"/>
    </row>
    <row r="66" spans="1:14" s="791" customFormat="1" ht="18" customHeight="1" hidden="1">
      <c r="A66" s="779"/>
      <c r="B66" s="780" t="s">
        <v>328</v>
      </c>
      <c r="C66" s="774"/>
      <c r="D66" s="808"/>
      <c r="E66" s="826"/>
      <c r="F66" s="782" t="s">
        <v>300</v>
      </c>
      <c r="G66" s="783">
        <v>0</v>
      </c>
      <c r="H66" s="783">
        <v>0</v>
      </c>
      <c r="I66" s="783">
        <v>0</v>
      </c>
      <c r="J66" s="783">
        <v>0</v>
      </c>
      <c r="K66" s="783">
        <v>0</v>
      </c>
      <c r="L66" s="821">
        <f t="shared" si="3"/>
        <v>0</v>
      </c>
      <c r="N66" s="792"/>
    </row>
    <row r="67" spans="1:14" s="791" customFormat="1" ht="18.75" customHeight="1" hidden="1">
      <c r="A67" s="779"/>
      <c r="B67" s="780" t="s">
        <v>329</v>
      </c>
      <c r="C67" s="774"/>
      <c r="D67" s="808"/>
      <c r="E67" s="826"/>
      <c r="F67" s="782" t="s">
        <v>288</v>
      </c>
      <c r="G67" s="783">
        <v>0</v>
      </c>
      <c r="H67" s="783">
        <v>0</v>
      </c>
      <c r="I67" s="783">
        <v>0</v>
      </c>
      <c r="J67" s="783">
        <v>0</v>
      </c>
      <c r="K67" s="783">
        <v>0</v>
      </c>
      <c r="L67" s="821">
        <f t="shared" si="3"/>
        <v>0</v>
      </c>
      <c r="N67" s="792"/>
    </row>
    <row r="68" spans="1:14" s="791" customFormat="1" ht="18.75" customHeight="1" hidden="1">
      <c r="A68" s="779"/>
      <c r="B68" s="1158" t="s">
        <v>335</v>
      </c>
      <c r="C68" s="774"/>
      <c r="D68" s="808"/>
      <c r="E68" s="826"/>
      <c r="F68" s="782" t="s">
        <v>289</v>
      </c>
      <c r="G68" s="783">
        <v>0</v>
      </c>
      <c r="H68" s="783">
        <v>0</v>
      </c>
      <c r="I68" s="783">
        <v>0</v>
      </c>
      <c r="J68" s="783">
        <v>0</v>
      </c>
      <c r="K68" s="783">
        <v>0</v>
      </c>
      <c r="L68" s="821">
        <f t="shared" si="3"/>
        <v>0</v>
      </c>
      <c r="N68" s="792"/>
    </row>
    <row r="69" spans="1:14" s="791" customFormat="1" ht="18.75" customHeight="1" hidden="1" thickBot="1">
      <c r="A69" s="785"/>
      <c r="B69" s="1159"/>
      <c r="C69" s="786"/>
      <c r="D69" s="828"/>
      <c r="E69" s="829"/>
      <c r="F69" s="788" t="s">
        <v>293</v>
      </c>
      <c r="G69" s="789">
        <v>0</v>
      </c>
      <c r="H69" s="789"/>
      <c r="I69" s="789">
        <v>0</v>
      </c>
      <c r="J69" s="789">
        <v>0</v>
      </c>
      <c r="K69" s="789">
        <v>0</v>
      </c>
      <c r="L69" s="790">
        <f t="shared" si="3"/>
        <v>0</v>
      </c>
      <c r="N69" s="792"/>
    </row>
    <row r="70" spans="1:14" s="791" customFormat="1" ht="20.25" customHeight="1" hidden="1">
      <c r="A70" s="772" t="s">
        <v>305</v>
      </c>
      <c r="B70" s="818" t="s">
        <v>321</v>
      </c>
      <c r="C70" s="774"/>
      <c r="D70" s="808" t="s">
        <v>306</v>
      </c>
      <c r="E70" s="826"/>
      <c r="F70" s="776" t="s">
        <v>291</v>
      </c>
      <c r="G70" s="820">
        <v>0</v>
      </c>
      <c r="H70" s="820">
        <v>0</v>
      </c>
      <c r="I70" s="820">
        <v>0</v>
      </c>
      <c r="J70" s="820">
        <v>0</v>
      </c>
      <c r="K70" s="820">
        <v>0</v>
      </c>
      <c r="L70" s="778">
        <f t="shared" si="3"/>
        <v>0</v>
      </c>
      <c r="N70" s="792"/>
    </row>
    <row r="71" spans="1:14" s="791" customFormat="1" ht="18.75" customHeight="1" hidden="1">
      <c r="A71" s="779"/>
      <c r="B71" s="780" t="s">
        <v>328</v>
      </c>
      <c r="C71" s="797"/>
      <c r="D71" s="808"/>
      <c r="E71" s="826"/>
      <c r="F71" s="782" t="s">
        <v>292</v>
      </c>
      <c r="G71" s="783">
        <v>0</v>
      </c>
      <c r="H71" s="783">
        <v>0</v>
      </c>
      <c r="I71" s="827">
        <v>0</v>
      </c>
      <c r="J71" s="827">
        <v>0</v>
      </c>
      <c r="K71" s="827">
        <v>0</v>
      </c>
      <c r="L71" s="821">
        <f t="shared" si="3"/>
        <v>0</v>
      </c>
      <c r="N71" s="792"/>
    </row>
    <row r="72" spans="1:14" s="791" customFormat="1" ht="18.75" customHeight="1" hidden="1">
      <c r="A72" s="779"/>
      <c r="B72" s="780" t="s">
        <v>329</v>
      </c>
      <c r="C72" s="797"/>
      <c r="D72" s="808"/>
      <c r="E72" s="826"/>
      <c r="F72" s="782" t="s">
        <v>288</v>
      </c>
      <c r="G72" s="783">
        <v>0</v>
      </c>
      <c r="H72" s="783">
        <v>0</v>
      </c>
      <c r="I72" s="783">
        <v>0</v>
      </c>
      <c r="J72" s="783">
        <v>0</v>
      </c>
      <c r="K72" s="783">
        <v>0</v>
      </c>
      <c r="L72" s="821">
        <f t="shared" si="3"/>
        <v>0</v>
      </c>
      <c r="N72" s="792"/>
    </row>
    <row r="73" spans="1:14" s="791" customFormat="1" ht="18.75" customHeight="1" hidden="1">
      <c r="A73" s="779"/>
      <c r="B73" s="1158" t="s">
        <v>336</v>
      </c>
      <c r="C73" s="797"/>
      <c r="D73" s="808"/>
      <c r="E73" s="826"/>
      <c r="F73" s="782" t="s">
        <v>289</v>
      </c>
      <c r="G73" s="783">
        <v>0</v>
      </c>
      <c r="H73" s="783">
        <v>0</v>
      </c>
      <c r="I73" s="827"/>
      <c r="J73" s="827"/>
      <c r="K73" s="827"/>
      <c r="L73" s="821">
        <f t="shared" si="3"/>
        <v>0</v>
      </c>
      <c r="N73" s="792"/>
    </row>
    <row r="74" spans="1:14" s="791" customFormat="1" ht="18.75" customHeight="1" hidden="1" thickBot="1">
      <c r="A74" s="779"/>
      <c r="B74" s="1159"/>
      <c r="C74" s="797"/>
      <c r="D74" s="798"/>
      <c r="E74" s="840"/>
      <c r="F74" s="841" t="s">
        <v>293</v>
      </c>
      <c r="G74" s="842">
        <v>0</v>
      </c>
      <c r="H74" s="842">
        <v>0</v>
      </c>
      <c r="I74" s="842"/>
      <c r="J74" s="842"/>
      <c r="K74" s="842"/>
      <c r="L74" s="843">
        <f t="shared" si="3"/>
        <v>0</v>
      </c>
      <c r="N74" s="792"/>
    </row>
    <row r="75" spans="1:101" s="770" customFormat="1" ht="18.75" customHeight="1">
      <c r="A75" s="772" t="s">
        <v>307</v>
      </c>
      <c r="B75" s="818" t="s">
        <v>321</v>
      </c>
      <c r="C75" s="774"/>
      <c r="D75" s="819" t="s">
        <v>295</v>
      </c>
      <c r="E75" s="1156" t="s">
        <v>226</v>
      </c>
      <c r="F75" s="776" t="s">
        <v>291</v>
      </c>
      <c r="G75" s="820">
        <f>SUM(G76:G79)</f>
        <v>275</v>
      </c>
      <c r="H75" s="820">
        <f>H76</f>
        <v>0</v>
      </c>
      <c r="I75" s="820">
        <f>I76+I77+I78+I79</f>
        <v>0</v>
      </c>
      <c r="J75" s="820">
        <f>J76+J77+J78+J79</f>
        <v>121</v>
      </c>
      <c r="K75" s="820">
        <f>K76+K77+K78+K79</f>
        <v>154</v>
      </c>
      <c r="L75" s="778">
        <f t="shared" si="3"/>
        <v>275</v>
      </c>
      <c r="N75" s="771"/>
      <c r="Q75" s="791"/>
      <c r="R75" s="791"/>
      <c r="S75" s="791"/>
      <c r="T75" s="791"/>
      <c r="U75" s="791"/>
      <c r="V75" s="791"/>
      <c r="W75" s="791"/>
      <c r="X75" s="791"/>
      <c r="Y75" s="791"/>
      <c r="Z75" s="791"/>
      <c r="AA75" s="791"/>
      <c r="AB75" s="791"/>
      <c r="AC75" s="791"/>
      <c r="AD75" s="791"/>
      <c r="AE75" s="791"/>
      <c r="AF75" s="791"/>
      <c r="AG75" s="791"/>
      <c r="AH75" s="791"/>
      <c r="AI75" s="791"/>
      <c r="AJ75" s="791"/>
      <c r="AK75" s="791"/>
      <c r="AL75" s="791"/>
      <c r="AM75" s="791"/>
      <c r="AN75" s="791"/>
      <c r="AO75" s="791"/>
      <c r="AP75" s="791"/>
      <c r="AQ75" s="791"/>
      <c r="AR75" s="791"/>
      <c r="AS75" s="791"/>
      <c r="AT75" s="791"/>
      <c r="AU75" s="791"/>
      <c r="AV75" s="791"/>
      <c r="AW75" s="791"/>
      <c r="AX75" s="791"/>
      <c r="AY75" s="791"/>
      <c r="AZ75" s="791"/>
      <c r="BA75" s="791"/>
      <c r="BB75" s="791"/>
      <c r="BC75" s="791"/>
      <c r="BD75" s="791"/>
      <c r="BE75" s="791"/>
      <c r="BF75" s="791"/>
      <c r="BG75" s="791"/>
      <c r="BH75" s="791"/>
      <c r="BI75" s="791"/>
      <c r="BJ75" s="791"/>
      <c r="BK75" s="791"/>
      <c r="BL75" s="791"/>
      <c r="BM75" s="791"/>
      <c r="BN75" s="791"/>
      <c r="BO75" s="791"/>
      <c r="BP75" s="791"/>
      <c r="BQ75" s="791"/>
      <c r="BR75" s="791"/>
      <c r="BS75" s="791"/>
      <c r="BT75" s="791"/>
      <c r="BU75" s="791"/>
      <c r="BV75" s="791"/>
      <c r="BW75" s="791"/>
      <c r="BX75" s="791"/>
      <c r="BY75" s="791"/>
      <c r="BZ75" s="791"/>
      <c r="CA75" s="791"/>
      <c r="CB75" s="791"/>
      <c r="CC75" s="791"/>
      <c r="CD75" s="791"/>
      <c r="CE75" s="791"/>
      <c r="CF75" s="791"/>
      <c r="CG75" s="791"/>
      <c r="CH75" s="791"/>
      <c r="CI75" s="791"/>
      <c r="CJ75" s="791"/>
      <c r="CK75" s="791"/>
      <c r="CL75" s="791"/>
      <c r="CM75" s="791"/>
      <c r="CN75" s="791"/>
      <c r="CO75" s="791"/>
      <c r="CP75" s="791"/>
      <c r="CQ75" s="791"/>
      <c r="CR75" s="791"/>
      <c r="CS75" s="791"/>
      <c r="CT75" s="791"/>
      <c r="CU75" s="791"/>
      <c r="CV75" s="791"/>
      <c r="CW75" s="791"/>
    </row>
    <row r="76" spans="1:101" s="770" customFormat="1" ht="25.5" customHeight="1">
      <c r="A76" s="779"/>
      <c r="B76" s="780" t="s">
        <v>324</v>
      </c>
      <c r="C76" s="774"/>
      <c r="D76" s="781"/>
      <c r="E76" s="1156"/>
      <c r="F76" s="782" t="s">
        <v>292</v>
      </c>
      <c r="G76" s="783">
        <f>SUM(H76:K76)</f>
        <v>0</v>
      </c>
      <c r="H76" s="783">
        <v>0</v>
      </c>
      <c r="I76" s="783">
        <v>0</v>
      </c>
      <c r="J76" s="783">
        <v>0</v>
      </c>
      <c r="K76" s="783">
        <v>0</v>
      </c>
      <c r="L76" s="821">
        <f t="shared" si="3"/>
        <v>0</v>
      </c>
      <c r="N76" s="771"/>
      <c r="Q76" s="791"/>
      <c r="R76" s="791"/>
      <c r="S76" s="791"/>
      <c r="T76" s="791"/>
      <c r="U76" s="791"/>
      <c r="V76" s="791"/>
      <c r="W76" s="791"/>
      <c r="X76" s="791"/>
      <c r="Y76" s="791"/>
      <c r="Z76" s="791"/>
      <c r="AA76" s="791"/>
      <c r="AB76" s="791"/>
      <c r="AC76" s="791"/>
      <c r="AD76" s="791"/>
      <c r="AE76" s="791"/>
      <c r="AF76" s="791"/>
      <c r="AG76" s="791"/>
      <c r="AH76" s="791"/>
      <c r="AI76" s="791"/>
      <c r="AJ76" s="791"/>
      <c r="AK76" s="791"/>
      <c r="AL76" s="791"/>
      <c r="AM76" s="791"/>
      <c r="AN76" s="791"/>
      <c r="AO76" s="791"/>
      <c r="AP76" s="791"/>
      <c r="AQ76" s="791"/>
      <c r="AR76" s="791"/>
      <c r="AS76" s="791"/>
      <c r="AT76" s="791"/>
      <c r="AU76" s="791"/>
      <c r="AV76" s="791"/>
      <c r="AW76" s="791"/>
      <c r="AX76" s="791"/>
      <c r="AY76" s="791"/>
      <c r="AZ76" s="791"/>
      <c r="BA76" s="791"/>
      <c r="BB76" s="791"/>
      <c r="BC76" s="791"/>
      <c r="BD76" s="791"/>
      <c r="BE76" s="791"/>
      <c r="BF76" s="791"/>
      <c r="BG76" s="791"/>
      <c r="BH76" s="791"/>
      <c r="BI76" s="791"/>
      <c r="BJ76" s="791"/>
      <c r="BK76" s="791"/>
      <c r="BL76" s="791"/>
      <c r="BM76" s="791"/>
      <c r="BN76" s="791"/>
      <c r="BO76" s="791"/>
      <c r="BP76" s="791"/>
      <c r="BQ76" s="791"/>
      <c r="BR76" s="791"/>
      <c r="BS76" s="791"/>
      <c r="BT76" s="791"/>
      <c r="BU76" s="791"/>
      <c r="BV76" s="791"/>
      <c r="BW76" s="791"/>
      <c r="BX76" s="791"/>
      <c r="BY76" s="791"/>
      <c r="BZ76" s="791"/>
      <c r="CA76" s="791"/>
      <c r="CB76" s="791"/>
      <c r="CC76" s="791"/>
      <c r="CD76" s="791"/>
      <c r="CE76" s="791"/>
      <c r="CF76" s="791"/>
      <c r="CG76" s="791"/>
      <c r="CH76" s="791"/>
      <c r="CI76" s="791"/>
      <c r="CJ76" s="791"/>
      <c r="CK76" s="791"/>
      <c r="CL76" s="791"/>
      <c r="CM76" s="791"/>
      <c r="CN76" s="791"/>
      <c r="CO76" s="791"/>
      <c r="CP76" s="791"/>
      <c r="CQ76" s="791"/>
      <c r="CR76" s="791"/>
      <c r="CS76" s="791"/>
      <c r="CT76" s="791"/>
      <c r="CU76" s="791"/>
      <c r="CV76" s="791"/>
      <c r="CW76" s="791"/>
    </row>
    <row r="77" spans="1:101" s="770" customFormat="1" ht="18" customHeight="1">
      <c r="A77" s="779"/>
      <c r="B77" s="780" t="s">
        <v>322</v>
      </c>
      <c r="C77" s="774"/>
      <c r="D77" s="781"/>
      <c r="E77" s="1156"/>
      <c r="F77" s="782" t="s">
        <v>288</v>
      </c>
      <c r="G77" s="783">
        <f>SUM(H77:K77)</f>
        <v>113</v>
      </c>
      <c r="H77" s="783">
        <v>0</v>
      </c>
      <c r="I77" s="783">
        <v>0</v>
      </c>
      <c r="J77" s="783">
        <v>53</v>
      </c>
      <c r="K77" s="783">
        <v>60</v>
      </c>
      <c r="L77" s="821">
        <f t="shared" si="3"/>
        <v>113</v>
      </c>
      <c r="N77" s="771"/>
      <c r="Q77" s="791"/>
      <c r="R77" s="791"/>
      <c r="S77" s="791"/>
      <c r="T77" s="791"/>
      <c r="U77" s="791"/>
      <c r="V77" s="791"/>
      <c r="W77" s="791"/>
      <c r="X77" s="791"/>
      <c r="Y77" s="791"/>
      <c r="Z77" s="791"/>
      <c r="AA77" s="791"/>
      <c r="AB77" s="791"/>
      <c r="AC77" s="791"/>
      <c r="AD77" s="791"/>
      <c r="AE77" s="791"/>
      <c r="AF77" s="791"/>
      <c r="AG77" s="791"/>
      <c r="AH77" s="791"/>
      <c r="AI77" s="791"/>
      <c r="AJ77" s="791"/>
      <c r="AK77" s="791"/>
      <c r="AL77" s="791"/>
      <c r="AM77" s="791"/>
      <c r="AN77" s="791"/>
      <c r="AO77" s="791"/>
      <c r="AP77" s="791"/>
      <c r="AQ77" s="791"/>
      <c r="AR77" s="791"/>
      <c r="AS77" s="791"/>
      <c r="AT77" s="791"/>
      <c r="AU77" s="791"/>
      <c r="AV77" s="791"/>
      <c r="AW77" s="791"/>
      <c r="AX77" s="791"/>
      <c r="AY77" s="791"/>
      <c r="AZ77" s="791"/>
      <c r="BA77" s="791"/>
      <c r="BB77" s="791"/>
      <c r="BC77" s="791"/>
      <c r="BD77" s="791"/>
      <c r="BE77" s="791"/>
      <c r="BF77" s="791"/>
      <c r="BG77" s="791"/>
      <c r="BH77" s="791"/>
      <c r="BI77" s="791"/>
      <c r="BJ77" s="791"/>
      <c r="BK77" s="791"/>
      <c r="BL77" s="791"/>
      <c r="BM77" s="791"/>
      <c r="BN77" s="791"/>
      <c r="BO77" s="791"/>
      <c r="BP77" s="791"/>
      <c r="BQ77" s="791"/>
      <c r="BR77" s="791"/>
      <c r="BS77" s="791"/>
      <c r="BT77" s="791"/>
      <c r="BU77" s="791"/>
      <c r="BV77" s="791"/>
      <c r="BW77" s="791"/>
      <c r="BX77" s="791"/>
      <c r="BY77" s="791"/>
      <c r="BZ77" s="791"/>
      <c r="CA77" s="791"/>
      <c r="CB77" s="791"/>
      <c r="CC77" s="791"/>
      <c r="CD77" s="791"/>
      <c r="CE77" s="791"/>
      <c r="CF77" s="791"/>
      <c r="CG77" s="791"/>
      <c r="CH77" s="791"/>
      <c r="CI77" s="791"/>
      <c r="CJ77" s="791"/>
      <c r="CK77" s="791"/>
      <c r="CL77" s="791"/>
      <c r="CM77" s="791"/>
      <c r="CN77" s="791"/>
      <c r="CO77" s="791"/>
      <c r="CP77" s="791"/>
      <c r="CQ77" s="791"/>
      <c r="CR77" s="791"/>
      <c r="CS77" s="791"/>
      <c r="CT77" s="791"/>
      <c r="CU77" s="791"/>
      <c r="CV77" s="791"/>
      <c r="CW77" s="791"/>
    </row>
    <row r="78" spans="1:14" s="770" customFormat="1" ht="12.75" customHeight="1">
      <c r="A78" s="779"/>
      <c r="B78" s="1158" t="s">
        <v>337</v>
      </c>
      <c r="C78" s="774"/>
      <c r="D78" s="781"/>
      <c r="E78" s="1156"/>
      <c r="F78" s="822" t="s">
        <v>296</v>
      </c>
      <c r="G78" s="783">
        <f>SUM(H78:K78)</f>
        <v>0</v>
      </c>
      <c r="H78" s="783">
        <v>0</v>
      </c>
      <c r="I78" s="783">
        <v>0</v>
      </c>
      <c r="J78" s="783">
        <v>0</v>
      </c>
      <c r="K78" s="783">
        <v>0</v>
      </c>
      <c r="L78" s="821">
        <f t="shared" si="3"/>
        <v>0</v>
      </c>
      <c r="N78" s="771"/>
    </row>
    <row r="79" spans="1:14" s="770" customFormat="1" ht="18" customHeight="1" thickBot="1">
      <c r="A79" s="785"/>
      <c r="B79" s="1164"/>
      <c r="C79" s="786"/>
      <c r="D79" s="787"/>
      <c r="E79" s="1157"/>
      <c r="F79" s="788" t="s">
        <v>293</v>
      </c>
      <c r="G79" s="789">
        <f>SUM(H79:K79)</f>
        <v>162</v>
      </c>
      <c r="H79" s="789">
        <v>0</v>
      </c>
      <c r="I79" s="823">
        <v>0</v>
      </c>
      <c r="J79" s="789">
        <v>68</v>
      </c>
      <c r="K79" s="789">
        <v>94</v>
      </c>
      <c r="L79" s="790">
        <f t="shared" si="3"/>
        <v>162</v>
      </c>
      <c r="N79" s="771"/>
    </row>
    <row r="80" spans="1:14" s="791" customFormat="1" ht="20.25" customHeight="1">
      <c r="A80" s="830" t="s">
        <v>303</v>
      </c>
      <c r="B80" s="818" t="s">
        <v>321</v>
      </c>
      <c r="C80" s="774"/>
      <c r="D80" s="808" t="s">
        <v>295</v>
      </c>
      <c r="E80" s="1156" t="s">
        <v>6</v>
      </c>
      <c r="F80" s="776" t="s">
        <v>291</v>
      </c>
      <c r="G80" s="820">
        <f>SUM(G81:G84)</f>
        <v>174</v>
      </c>
      <c r="H80" s="820">
        <f>SUM(H81:H84)</f>
        <v>0</v>
      </c>
      <c r="I80" s="820">
        <f>I81+I82+I83+I84</f>
        <v>74</v>
      </c>
      <c r="J80" s="820">
        <f>J81+J82+J83+J84</f>
        <v>100</v>
      </c>
      <c r="K80" s="820">
        <f>K81+K82+K83+K84</f>
        <v>0</v>
      </c>
      <c r="L80" s="778">
        <f>I80+J80+K80</f>
        <v>174</v>
      </c>
      <c r="N80" s="792"/>
    </row>
    <row r="81" spans="1:14" s="791" customFormat="1" ht="15.75">
      <c r="A81" s="779"/>
      <c r="B81" s="780" t="s">
        <v>342</v>
      </c>
      <c r="C81" s="774"/>
      <c r="D81" s="808"/>
      <c r="E81" s="1156"/>
      <c r="F81" s="782" t="s">
        <v>300</v>
      </c>
      <c r="G81" s="783">
        <f>L81</f>
        <v>0</v>
      </c>
      <c r="H81" s="783">
        <v>0</v>
      </c>
      <c r="I81" s="783">
        <v>0</v>
      </c>
      <c r="J81" s="783">
        <v>0</v>
      </c>
      <c r="K81" s="783">
        <v>0</v>
      </c>
      <c r="L81" s="821">
        <f>I81+J81+K81</f>
        <v>0</v>
      </c>
      <c r="N81" s="792"/>
    </row>
    <row r="82" spans="1:14" s="791" customFormat="1" ht="21" customHeight="1">
      <c r="A82" s="779"/>
      <c r="B82" s="780" t="s">
        <v>343</v>
      </c>
      <c r="C82" s="774"/>
      <c r="D82" s="808"/>
      <c r="E82" s="1156"/>
      <c r="F82" s="782" t="s">
        <v>288</v>
      </c>
      <c r="G82" s="783">
        <f>L82</f>
        <v>0</v>
      </c>
      <c r="H82" s="783">
        <v>0</v>
      </c>
      <c r="I82" s="783">
        <v>0</v>
      </c>
      <c r="J82" s="783">
        <v>0</v>
      </c>
      <c r="K82" s="783">
        <v>0</v>
      </c>
      <c r="L82" s="821">
        <f>I82+J82+K82</f>
        <v>0</v>
      </c>
      <c r="N82" s="792"/>
    </row>
    <row r="83" spans="1:14" s="791" customFormat="1" ht="15.75" customHeight="1">
      <c r="A83" s="779"/>
      <c r="B83" s="1158" t="s">
        <v>346</v>
      </c>
      <c r="C83" s="774"/>
      <c r="D83" s="808"/>
      <c r="E83" s="1156"/>
      <c r="F83" s="782" t="s">
        <v>289</v>
      </c>
      <c r="G83" s="783">
        <f>L83</f>
        <v>108</v>
      </c>
      <c r="H83" s="783">
        <v>0</v>
      </c>
      <c r="I83" s="783">
        <v>74</v>
      </c>
      <c r="J83" s="783">
        <v>34</v>
      </c>
      <c r="K83" s="783">
        <v>0</v>
      </c>
      <c r="L83" s="821">
        <f>I83+J83+K83</f>
        <v>108</v>
      </c>
      <c r="N83" s="792"/>
    </row>
    <row r="84" spans="1:14" s="791" customFormat="1" ht="18.75" customHeight="1" thickBot="1">
      <c r="A84" s="785"/>
      <c r="B84" s="1159"/>
      <c r="C84" s="786"/>
      <c r="D84" s="828"/>
      <c r="E84" s="1157"/>
      <c r="F84" s="788" t="s">
        <v>302</v>
      </c>
      <c r="G84" s="789">
        <f>L84</f>
        <v>66</v>
      </c>
      <c r="H84" s="789">
        <v>0</v>
      </c>
      <c r="I84" s="789">
        <v>0</v>
      </c>
      <c r="J84" s="789">
        <v>66</v>
      </c>
      <c r="K84" s="789">
        <v>0</v>
      </c>
      <c r="L84" s="790">
        <f>I84+J84+K84</f>
        <v>66</v>
      </c>
      <c r="N84" s="792"/>
    </row>
    <row r="85" spans="1:14" s="752" customFormat="1" ht="13.5" customHeight="1" thickBot="1">
      <c r="A85" s="754"/>
      <c r="B85" s="754"/>
      <c r="C85" s="754"/>
      <c r="D85" s="754"/>
      <c r="E85" s="754"/>
      <c r="F85" s="754"/>
      <c r="G85" s="754"/>
      <c r="H85" s="754"/>
      <c r="I85" s="755"/>
      <c r="J85" s="754"/>
      <c r="K85" s="754"/>
      <c r="L85" s="756" t="s">
        <v>271</v>
      </c>
      <c r="N85" s="753"/>
    </row>
    <row r="86" spans="1:14" s="752" customFormat="1" ht="27.75" customHeight="1">
      <c r="A86" s="1189" t="s">
        <v>272</v>
      </c>
      <c r="B86" s="1192" t="s">
        <v>273</v>
      </c>
      <c r="C86" s="1178" t="s">
        <v>274</v>
      </c>
      <c r="D86" s="1178" t="s">
        <v>275</v>
      </c>
      <c r="E86" s="1184" t="s">
        <v>54</v>
      </c>
      <c r="F86" s="1181" t="s">
        <v>276</v>
      </c>
      <c r="G86" s="1182"/>
      <c r="H86" s="1183"/>
      <c r="I86" s="1168" t="s">
        <v>277</v>
      </c>
      <c r="J86" s="1169"/>
      <c r="K86" s="1169"/>
      <c r="L86" s="1170"/>
      <c r="N86" s="753"/>
    </row>
    <row r="87" spans="1:14" s="752" customFormat="1" ht="9" customHeight="1">
      <c r="A87" s="1190"/>
      <c r="B87" s="1193"/>
      <c r="C87" s="1179"/>
      <c r="D87" s="1179"/>
      <c r="E87" s="1185"/>
      <c r="F87" s="1179" t="s">
        <v>278</v>
      </c>
      <c r="G87" s="1179" t="s">
        <v>279</v>
      </c>
      <c r="H87" s="1166" t="s">
        <v>280</v>
      </c>
      <c r="I87" s="1171"/>
      <c r="J87" s="1172"/>
      <c r="K87" s="1172"/>
      <c r="L87" s="1173"/>
      <c r="N87" s="753"/>
    </row>
    <row r="88" spans="1:14" s="752" customFormat="1" ht="21" customHeight="1" thickBot="1">
      <c r="A88" s="1191"/>
      <c r="B88" s="1194"/>
      <c r="C88" s="1180"/>
      <c r="D88" s="1180"/>
      <c r="E88" s="1167"/>
      <c r="F88" s="1180"/>
      <c r="G88" s="1180"/>
      <c r="H88" s="1167"/>
      <c r="I88" s="757" t="s">
        <v>448</v>
      </c>
      <c r="J88" s="757" t="s">
        <v>449</v>
      </c>
      <c r="K88" s="757" t="s">
        <v>450</v>
      </c>
      <c r="L88" s="758" t="s">
        <v>281</v>
      </c>
      <c r="N88" s="753"/>
    </row>
    <row r="89" spans="1:14" s="764" customFormat="1" ht="8.25" customHeight="1" thickBot="1">
      <c r="A89" s="844">
        <v>1</v>
      </c>
      <c r="B89" s="845">
        <v>2</v>
      </c>
      <c r="C89" s="846">
        <v>3</v>
      </c>
      <c r="D89" s="846">
        <v>4</v>
      </c>
      <c r="E89" s="846">
        <v>5</v>
      </c>
      <c r="F89" s="846">
        <v>6</v>
      </c>
      <c r="G89" s="847">
        <v>7</v>
      </c>
      <c r="H89" s="847">
        <v>8</v>
      </c>
      <c r="I89" s="848">
        <v>9</v>
      </c>
      <c r="J89" s="847">
        <v>10</v>
      </c>
      <c r="K89" s="847">
        <v>11</v>
      </c>
      <c r="L89" s="849">
        <v>12</v>
      </c>
      <c r="N89" s="765"/>
    </row>
    <row r="90" spans="1:14" s="791" customFormat="1" ht="20.25" customHeight="1">
      <c r="A90" s="830" t="s">
        <v>305</v>
      </c>
      <c r="B90" s="818" t="s">
        <v>321</v>
      </c>
      <c r="C90" s="774"/>
      <c r="D90" s="808" t="s">
        <v>295</v>
      </c>
      <c r="E90" s="1156" t="s">
        <v>6</v>
      </c>
      <c r="F90" s="776" t="s">
        <v>291</v>
      </c>
      <c r="G90" s="820">
        <f>SUM(G91:G94)</f>
        <v>100</v>
      </c>
      <c r="H90" s="820">
        <f>SUM(H91:H94)</f>
        <v>0</v>
      </c>
      <c r="I90" s="820">
        <f>I91+I92+I93+I94</f>
        <v>1</v>
      </c>
      <c r="J90" s="820">
        <f>J91+J92+J93+J94</f>
        <v>99</v>
      </c>
      <c r="K90" s="820">
        <f>K91+K92+K93+K94</f>
        <v>0</v>
      </c>
      <c r="L90" s="778">
        <f aca="true" t="shared" si="4" ref="L90:L99">I90+J90+K90</f>
        <v>100</v>
      </c>
      <c r="N90" s="792"/>
    </row>
    <row r="91" spans="1:14" s="791" customFormat="1" ht="15.75">
      <c r="A91" s="779"/>
      <c r="B91" s="780" t="s">
        <v>342</v>
      </c>
      <c r="C91" s="774"/>
      <c r="D91" s="808"/>
      <c r="E91" s="1156"/>
      <c r="F91" s="782" t="s">
        <v>300</v>
      </c>
      <c r="G91" s="783">
        <f>L91</f>
        <v>1</v>
      </c>
      <c r="H91" s="783">
        <v>0</v>
      </c>
      <c r="I91" s="783">
        <v>1</v>
      </c>
      <c r="J91" s="783">
        <v>0</v>
      </c>
      <c r="K91" s="783">
        <v>0</v>
      </c>
      <c r="L91" s="821">
        <f t="shared" si="4"/>
        <v>1</v>
      </c>
      <c r="N91" s="792"/>
    </row>
    <row r="92" spans="1:14" s="791" customFormat="1" ht="21" customHeight="1">
      <c r="A92" s="779"/>
      <c r="B92" s="780" t="s">
        <v>343</v>
      </c>
      <c r="C92" s="774"/>
      <c r="D92" s="808"/>
      <c r="E92" s="1156"/>
      <c r="F92" s="782" t="s">
        <v>288</v>
      </c>
      <c r="G92" s="783">
        <f>L92</f>
        <v>0</v>
      </c>
      <c r="H92" s="783">
        <v>0</v>
      </c>
      <c r="I92" s="783">
        <v>0</v>
      </c>
      <c r="J92" s="783">
        <v>0</v>
      </c>
      <c r="K92" s="783">
        <v>0</v>
      </c>
      <c r="L92" s="821">
        <f t="shared" si="4"/>
        <v>0</v>
      </c>
      <c r="N92" s="792"/>
    </row>
    <row r="93" spans="1:14" s="791" customFormat="1" ht="15.75" customHeight="1">
      <c r="A93" s="779"/>
      <c r="B93" s="1158" t="s">
        <v>347</v>
      </c>
      <c r="C93" s="774"/>
      <c r="D93" s="808"/>
      <c r="E93" s="1156"/>
      <c r="F93" s="782" t="s">
        <v>289</v>
      </c>
      <c r="G93" s="783">
        <f>L93</f>
        <v>33</v>
      </c>
      <c r="H93" s="783">
        <v>0</v>
      </c>
      <c r="I93" s="783">
        <v>0</v>
      </c>
      <c r="J93" s="783">
        <v>33</v>
      </c>
      <c r="K93" s="783">
        <v>0</v>
      </c>
      <c r="L93" s="821">
        <f t="shared" si="4"/>
        <v>33</v>
      </c>
      <c r="N93" s="792"/>
    </row>
    <row r="94" spans="1:14" s="791" customFormat="1" ht="18.75" customHeight="1" thickBot="1">
      <c r="A94" s="785"/>
      <c r="B94" s="1159"/>
      <c r="C94" s="786"/>
      <c r="D94" s="828"/>
      <c r="E94" s="1157"/>
      <c r="F94" s="788" t="s">
        <v>302</v>
      </c>
      <c r="G94" s="789">
        <f>L94</f>
        <v>66</v>
      </c>
      <c r="H94" s="789">
        <v>0</v>
      </c>
      <c r="I94" s="789">
        <v>0</v>
      </c>
      <c r="J94" s="789">
        <v>66</v>
      </c>
      <c r="K94" s="789">
        <v>0</v>
      </c>
      <c r="L94" s="790">
        <f t="shared" si="4"/>
        <v>66</v>
      </c>
      <c r="N94" s="792"/>
    </row>
    <row r="95" spans="1:14" s="791" customFormat="1" ht="20.25" customHeight="1">
      <c r="A95" s="830" t="s">
        <v>310</v>
      </c>
      <c r="B95" s="818" t="s">
        <v>321</v>
      </c>
      <c r="C95" s="774"/>
      <c r="D95" s="808" t="s">
        <v>295</v>
      </c>
      <c r="E95" s="1156" t="s">
        <v>6</v>
      </c>
      <c r="F95" s="776" t="s">
        <v>291</v>
      </c>
      <c r="G95" s="820">
        <f>SUM(G96:G99)</f>
        <v>175</v>
      </c>
      <c r="H95" s="820">
        <f>SUM(H96:H99)</f>
        <v>0</v>
      </c>
      <c r="I95" s="820">
        <f>I96+I97+I98+I99</f>
        <v>1</v>
      </c>
      <c r="J95" s="820">
        <f>J96+J97+J98+J99</f>
        <v>174</v>
      </c>
      <c r="K95" s="820">
        <f>K96+K97+K98+K99</f>
        <v>0</v>
      </c>
      <c r="L95" s="778">
        <f t="shared" si="4"/>
        <v>175</v>
      </c>
      <c r="N95" s="792"/>
    </row>
    <row r="96" spans="1:14" s="791" customFormat="1" ht="15.75">
      <c r="A96" s="779"/>
      <c r="B96" s="780" t="s">
        <v>342</v>
      </c>
      <c r="C96" s="774"/>
      <c r="D96" s="808"/>
      <c r="E96" s="1156"/>
      <c r="F96" s="782" t="s">
        <v>300</v>
      </c>
      <c r="G96" s="783">
        <f>L96</f>
        <v>1</v>
      </c>
      <c r="H96" s="783">
        <v>0</v>
      </c>
      <c r="I96" s="783">
        <v>1</v>
      </c>
      <c r="J96" s="783">
        <v>0</v>
      </c>
      <c r="K96" s="783">
        <v>0</v>
      </c>
      <c r="L96" s="821">
        <f t="shared" si="4"/>
        <v>1</v>
      </c>
      <c r="N96" s="792"/>
    </row>
    <row r="97" spans="1:14" s="791" customFormat="1" ht="21" customHeight="1">
      <c r="A97" s="779"/>
      <c r="B97" s="780" t="s">
        <v>343</v>
      </c>
      <c r="C97" s="774"/>
      <c r="D97" s="808"/>
      <c r="E97" s="1156"/>
      <c r="F97" s="782" t="s">
        <v>288</v>
      </c>
      <c r="G97" s="783">
        <f>L97</f>
        <v>0</v>
      </c>
      <c r="H97" s="783">
        <v>0</v>
      </c>
      <c r="I97" s="783">
        <v>0</v>
      </c>
      <c r="J97" s="783">
        <v>0</v>
      </c>
      <c r="K97" s="783">
        <v>0</v>
      </c>
      <c r="L97" s="821">
        <f t="shared" si="4"/>
        <v>0</v>
      </c>
      <c r="N97" s="792"/>
    </row>
    <row r="98" spans="1:14" s="791" customFormat="1" ht="15.75" customHeight="1">
      <c r="A98" s="779"/>
      <c r="B98" s="1158" t="s">
        <v>348</v>
      </c>
      <c r="C98" s="774"/>
      <c r="D98" s="808"/>
      <c r="E98" s="1156"/>
      <c r="F98" s="782" t="s">
        <v>289</v>
      </c>
      <c r="G98" s="783">
        <f>L98</f>
        <v>60</v>
      </c>
      <c r="H98" s="783">
        <v>0</v>
      </c>
      <c r="I98" s="783">
        <v>0</v>
      </c>
      <c r="J98" s="783">
        <v>60</v>
      </c>
      <c r="K98" s="783">
        <v>0</v>
      </c>
      <c r="L98" s="821">
        <f t="shared" si="4"/>
        <v>60</v>
      </c>
      <c r="N98" s="792"/>
    </row>
    <row r="99" spans="1:14" s="791" customFormat="1" ht="18.75" customHeight="1" thickBot="1">
      <c r="A99" s="785"/>
      <c r="B99" s="1159"/>
      <c r="C99" s="786"/>
      <c r="D99" s="828"/>
      <c r="E99" s="1157"/>
      <c r="F99" s="788" t="s">
        <v>302</v>
      </c>
      <c r="G99" s="789">
        <f>L99</f>
        <v>114</v>
      </c>
      <c r="H99" s="789">
        <v>0</v>
      </c>
      <c r="I99" s="789">
        <v>0</v>
      </c>
      <c r="J99" s="789">
        <v>114</v>
      </c>
      <c r="K99" s="789">
        <v>0</v>
      </c>
      <c r="L99" s="790">
        <f t="shared" si="4"/>
        <v>114</v>
      </c>
      <c r="N99" s="792"/>
    </row>
    <row r="100" spans="1:14" s="770" customFormat="1" ht="18" customHeight="1" thickBot="1">
      <c r="A100" s="766"/>
      <c r="B100" s="767" t="s">
        <v>308</v>
      </c>
      <c r="C100" s="768" t="s">
        <v>283</v>
      </c>
      <c r="D100" s="768" t="s">
        <v>283</v>
      </c>
      <c r="E100" s="768"/>
      <c r="F100" s="768" t="s">
        <v>283</v>
      </c>
      <c r="G100" s="769">
        <f aca="true" t="shared" si="5" ref="G100:L100">G101+G106+G90</f>
        <v>209</v>
      </c>
      <c r="H100" s="769">
        <f t="shared" si="5"/>
        <v>0</v>
      </c>
      <c r="I100" s="769">
        <f t="shared" si="5"/>
        <v>110</v>
      </c>
      <c r="J100" s="769">
        <f t="shared" si="5"/>
        <v>99</v>
      </c>
      <c r="K100" s="769">
        <f t="shared" si="5"/>
        <v>0</v>
      </c>
      <c r="L100" s="769">
        <f t="shared" si="5"/>
        <v>209</v>
      </c>
      <c r="N100" s="771"/>
    </row>
    <row r="101" spans="1:14" s="791" customFormat="1" ht="20.25" customHeight="1">
      <c r="A101" s="830" t="s">
        <v>172</v>
      </c>
      <c r="B101" s="818" t="s">
        <v>338</v>
      </c>
      <c r="C101" s="831"/>
      <c r="D101" s="802" t="s">
        <v>309</v>
      </c>
      <c r="E101" s="1160" t="s">
        <v>539</v>
      </c>
      <c r="F101" s="796" t="s">
        <v>291</v>
      </c>
      <c r="G101" s="803">
        <f>SUM(G102:G105)</f>
        <v>95</v>
      </c>
      <c r="H101" s="803">
        <f>SUM(H102:H105)</f>
        <v>0</v>
      </c>
      <c r="I101" s="803">
        <f>I102+I103+I104+I105</f>
        <v>95</v>
      </c>
      <c r="J101" s="803">
        <f>J102+J103+J104+J105</f>
        <v>0</v>
      </c>
      <c r="K101" s="803">
        <f>K102+K103+K104+K105</f>
        <v>0</v>
      </c>
      <c r="L101" s="804">
        <f aca="true" t="shared" si="6" ref="L101:L115">I101+J101+K101</f>
        <v>95</v>
      </c>
      <c r="N101" s="792"/>
    </row>
    <row r="102" spans="1:14" s="791" customFormat="1" ht="15.75">
      <c r="A102" s="779"/>
      <c r="B102" s="780" t="s">
        <v>339</v>
      </c>
      <c r="C102" s="774"/>
      <c r="D102" s="808"/>
      <c r="E102" s="1156"/>
      <c r="F102" s="782" t="s">
        <v>300</v>
      </c>
      <c r="G102" s="783">
        <v>10</v>
      </c>
      <c r="H102" s="783">
        <v>0</v>
      </c>
      <c r="I102" s="783">
        <v>10</v>
      </c>
      <c r="J102" s="783">
        <v>0</v>
      </c>
      <c r="K102" s="783">
        <v>0</v>
      </c>
      <c r="L102" s="821">
        <f t="shared" si="6"/>
        <v>10</v>
      </c>
      <c r="N102" s="792"/>
    </row>
    <row r="103" spans="1:14" s="791" customFormat="1" ht="23.25" customHeight="1">
      <c r="A103" s="779"/>
      <c r="B103" s="780" t="s">
        <v>340</v>
      </c>
      <c r="C103" s="774"/>
      <c r="D103" s="808"/>
      <c r="E103" s="1156"/>
      <c r="F103" s="782" t="s">
        <v>288</v>
      </c>
      <c r="G103" s="783">
        <v>4</v>
      </c>
      <c r="H103" s="783">
        <v>0</v>
      </c>
      <c r="I103" s="783">
        <v>4</v>
      </c>
      <c r="J103" s="783">
        <v>0</v>
      </c>
      <c r="K103" s="783">
        <v>0</v>
      </c>
      <c r="L103" s="821">
        <f t="shared" si="6"/>
        <v>4</v>
      </c>
      <c r="N103" s="792"/>
    </row>
    <row r="104" spans="1:14" s="791" customFormat="1" ht="12.75" customHeight="1">
      <c r="A104" s="779"/>
      <c r="B104" s="1158" t="s">
        <v>341</v>
      </c>
      <c r="C104" s="774"/>
      <c r="D104" s="808"/>
      <c r="E104" s="1156"/>
      <c r="F104" s="782" t="s">
        <v>289</v>
      </c>
      <c r="G104" s="783">
        <v>0</v>
      </c>
      <c r="H104" s="783">
        <v>0</v>
      </c>
      <c r="I104" s="783">
        <v>0</v>
      </c>
      <c r="J104" s="783">
        <v>0</v>
      </c>
      <c r="K104" s="783">
        <v>0</v>
      </c>
      <c r="L104" s="821">
        <f t="shared" si="6"/>
        <v>0</v>
      </c>
      <c r="N104" s="792"/>
    </row>
    <row r="105" spans="1:14" s="791" customFormat="1" ht="15" customHeight="1" thickBot="1">
      <c r="A105" s="785"/>
      <c r="B105" s="1159"/>
      <c r="C105" s="786"/>
      <c r="D105" s="828"/>
      <c r="E105" s="1157"/>
      <c r="F105" s="788" t="s">
        <v>302</v>
      </c>
      <c r="G105" s="789">
        <v>81</v>
      </c>
      <c r="H105" s="789">
        <v>0</v>
      </c>
      <c r="I105" s="789">
        <v>81</v>
      </c>
      <c r="J105" s="789">
        <v>0</v>
      </c>
      <c r="K105" s="789">
        <v>0</v>
      </c>
      <c r="L105" s="790">
        <f t="shared" si="6"/>
        <v>81</v>
      </c>
      <c r="N105" s="792"/>
    </row>
    <row r="106" spans="1:14" s="791" customFormat="1" ht="20.25" customHeight="1">
      <c r="A106" s="830" t="s">
        <v>175</v>
      </c>
      <c r="B106" s="818" t="s">
        <v>321</v>
      </c>
      <c r="C106" s="831"/>
      <c r="D106" s="802" t="s">
        <v>295</v>
      </c>
      <c r="E106" s="1160" t="s">
        <v>539</v>
      </c>
      <c r="F106" s="796" t="s">
        <v>291</v>
      </c>
      <c r="G106" s="803">
        <f>SUM(G107:G110)</f>
        <v>14</v>
      </c>
      <c r="H106" s="803">
        <f>SUM(H107:H110)</f>
        <v>0</v>
      </c>
      <c r="I106" s="803">
        <f>I107+I108+I109+I110</f>
        <v>14</v>
      </c>
      <c r="J106" s="803">
        <f>J107+J108+J109+J110</f>
        <v>0</v>
      </c>
      <c r="K106" s="803">
        <f>K107+K108+K109+K110</f>
        <v>0</v>
      </c>
      <c r="L106" s="804">
        <f t="shared" si="6"/>
        <v>14</v>
      </c>
      <c r="N106" s="792"/>
    </row>
    <row r="107" spans="1:14" s="791" customFormat="1" ht="15.75">
      <c r="A107" s="779"/>
      <c r="B107" s="780" t="s">
        <v>342</v>
      </c>
      <c r="C107" s="774"/>
      <c r="D107" s="808"/>
      <c r="E107" s="1156"/>
      <c r="F107" s="782" t="s">
        <v>300</v>
      </c>
      <c r="G107" s="783">
        <f>L107</f>
        <v>6</v>
      </c>
      <c r="H107" s="783">
        <v>0</v>
      </c>
      <c r="I107" s="783">
        <v>6</v>
      </c>
      <c r="J107" s="783">
        <v>0</v>
      </c>
      <c r="K107" s="783">
        <v>0</v>
      </c>
      <c r="L107" s="821">
        <f t="shared" si="6"/>
        <v>6</v>
      </c>
      <c r="N107" s="792"/>
    </row>
    <row r="108" spans="1:14" s="791" customFormat="1" ht="18" customHeight="1">
      <c r="A108" s="779"/>
      <c r="B108" s="780" t="s">
        <v>343</v>
      </c>
      <c r="C108" s="774"/>
      <c r="D108" s="808"/>
      <c r="E108" s="1156"/>
      <c r="F108" s="782" t="s">
        <v>288</v>
      </c>
      <c r="G108" s="783">
        <f>L108</f>
        <v>0</v>
      </c>
      <c r="H108" s="783">
        <v>0</v>
      </c>
      <c r="I108" s="783">
        <v>0</v>
      </c>
      <c r="J108" s="783">
        <v>0</v>
      </c>
      <c r="K108" s="783">
        <v>0</v>
      </c>
      <c r="L108" s="821">
        <f t="shared" si="6"/>
        <v>0</v>
      </c>
      <c r="N108" s="792"/>
    </row>
    <row r="109" spans="1:14" s="791" customFormat="1" ht="15.75" customHeight="1">
      <c r="A109" s="779"/>
      <c r="B109" s="1158" t="s">
        <v>344</v>
      </c>
      <c r="C109" s="774"/>
      <c r="D109" s="808"/>
      <c r="E109" s="1156"/>
      <c r="F109" s="782" t="s">
        <v>289</v>
      </c>
      <c r="G109" s="783">
        <v>0</v>
      </c>
      <c r="H109" s="783">
        <v>0</v>
      </c>
      <c r="I109" s="783">
        <v>0</v>
      </c>
      <c r="J109" s="783">
        <v>0</v>
      </c>
      <c r="K109" s="783">
        <v>0</v>
      </c>
      <c r="L109" s="821">
        <f t="shared" si="6"/>
        <v>0</v>
      </c>
      <c r="N109" s="792"/>
    </row>
    <row r="110" spans="1:14" s="791" customFormat="1" ht="24" customHeight="1" thickBot="1">
      <c r="A110" s="785"/>
      <c r="B110" s="1159"/>
      <c r="C110" s="786"/>
      <c r="D110" s="828"/>
      <c r="E110" s="1157"/>
      <c r="F110" s="788" t="s">
        <v>302</v>
      </c>
      <c r="G110" s="789">
        <f>L110</f>
        <v>8</v>
      </c>
      <c r="H110" s="789">
        <v>0</v>
      </c>
      <c r="I110" s="789">
        <v>8</v>
      </c>
      <c r="J110" s="789">
        <v>0</v>
      </c>
      <c r="K110" s="789">
        <v>0</v>
      </c>
      <c r="L110" s="790">
        <f t="shared" si="6"/>
        <v>8</v>
      </c>
      <c r="N110" s="792"/>
    </row>
    <row r="111" spans="1:14" s="791" customFormat="1" ht="20.25" customHeight="1">
      <c r="A111" s="830" t="s">
        <v>177</v>
      </c>
      <c r="B111" s="818" t="s">
        <v>321</v>
      </c>
      <c r="C111" s="774"/>
      <c r="D111" s="808" t="s">
        <v>311</v>
      </c>
      <c r="E111" s="1156" t="s">
        <v>539</v>
      </c>
      <c r="F111" s="776" t="s">
        <v>291</v>
      </c>
      <c r="G111" s="820">
        <f>SUM(G112:G115)</f>
        <v>15</v>
      </c>
      <c r="H111" s="820">
        <f>SUM(H112:H115)</f>
        <v>0</v>
      </c>
      <c r="I111" s="820">
        <f>I112+I113+I114+I115</f>
        <v>15</v>
      </c>
      <c r="J111" s="820">
        <f>J112+J113+J114+J115</f>
        <v>0</v>
      </c>
      <c r="K111" s="820">
        <f>K112+K113+K114+K115</f>
        <v>0</v>
      </c>
      <c r="L111" s="778">
        <f t="shared" si="6"/>
        <v>15</v>
      </c>
      <c r="N111" s="792"/>
    </row>
    <row r="112" spans="1:14" s="791" customFormat="1" ht="15.75">
      <c r="A112" s="779"/>
      <c r="B112" s="780" t="s">
        <v>342</v>
      </c>
      <c r="C112" s="774"/>
      <c r="D112" s="808"/>
      <c r="E112" s="1156"/>
      <c r="F112" s="782" t="s">
        <v>300</v>
      </c>
      <c r="G112" s="783">
        <f>L112</f>
        <v>6</v>
      </c>
      <c r="H112" s="783">
        <v>0</v>
      </c>
      <c r="I112" s="783">
        <v>6</v>
      </c>
      <c r="J112" s="783">
        <v>0</v>
      </c>
      <c r="K112" s="783">
        <v>0</v>
      </c>
      <c r="L112" s="821">
        <f t="shared" si="6"/>
        <v>6</v>
      </c>
      <c r="N112" s="792"/>
    </row>
    <row r="113" spans="1:14" s="791" customFormat="1" ht="21" customHeight="1">
      <c r="A113" s="779"/>
      <c r="B113" s="780" t="s">
        <v>343</v>
      </c>
      <c r="C113" s="774"/>
      <c r="D113" s="808"/>
      <c r="E113" s="1156"/>
      <c r="F113" s="782" t="s">
        <v>288</v>
      </c>
      <c r="G113" s="783">
        <f>L113</f>
        <v>0</v>
      </c>
      <c r="H113" s="783">
        <v>0</v>
      </c>
      <c r="I113" s="783">
        <v>0</v>
      </c>
      <c r="J113" s="783">
        <v>0</v>
      </c>
      <c r="K113" s="783">
        <v>0</v>
      </c>
      <c r="L113" s="821">
        <f t="shared" si="6"/>
        <v>0</v>
      </c>
      <c r="N113" s="792"/>
    </row>
    <row r="114" spans="1:14" s="791" customFormat="1" ht="15.75" customHeight="1">
      <c r="A114" s="779"/>
      <c r="B114" s="1158" t="s">
        <v>345</v>
      </c>
      <c r="C114" s="774"/>
      <c r="D114" s="808"/>
      <c r="E114" s="1156"/>
      <c r="F114" s="782" t="s">
        <v>289</v>
      </c>
      <c r="G114" s="783">
        <v>0</v>
      </c>
      <c r="H114" s="783">
        <v>0</v>
      </c>
      <c r="I114" s="783">
        <v>0</v>
      </c>
      <c r="J114" s="783">
        <v>0</v>
      </c>
      <c r="K114" s="783">
        <v>0</v>
      </c>
      <c r="L114" s="821">
        <f t="shared" si="6"/>
        <v>0</v>
      </c>
      <c r="N114" s="792"/>
    </row>
    <row r="115" spans="1:14" s="791" customFormat="1" ht="18.75" customHeight="1" thickBot="1">
      <c r="A115" s="785"/>
      <c r="B115" s="1159"/>
      <c r="C115" s="786"/>
      <c r="D115" s="828"/>
      <c r="E115" s="1157"/>
      <c r="F115" s="788" t="s">
        <v>302</v>
      </c>
      <c r="G115" s="789">
        <f>L115</f>
        <v>9</v>
      </c>
      <c r="H115" s="789">
        <v>0</v>
      </c>
      <c r="I115" s="789">
        <v>9</v>
      </c>
      <c r="J115" s="789">
        <v>0</v>
      </c>
      <c r="K115" s="789">
        <v>0</v>
      </c>
      <c r="L115" s="790">
        <f t="shared" si="6"/>
        <v>9</v>
      </c>
      <c r="N115" s="792"/>
    </row>
    <row r="116" spans="1:14" s="770" customFormat="1" ht="22.5" customHeight="1" thickBot="1">
      <c r="A116" s="850"/>
      <c r="B116" s="851"/>
      <c r="C116" s="851"/>
      <c r="D116" s="851"/>
      <c r="E116" s="851"/>
      <c r="F116" s="852" t="s">
        <v>312</v>
      </c>
      <c r="G116" s="853">
        <f aca="true" t="shared" si="7" ref="G116:L116">G100+G7</f>
        <v>21191</v>
      </c>
      <c r="H116" s="853">
        <f t="shared" si="7"/>
        <v>287</v>
      </c>
      <c r="I116" s="853">
        <f t="shared" si="7"/>
        <v>4817</v>
      </c>
      <c r="J116" s="853">
        <f t="shared" si="7"/>
        <v>3453</v>
      </c>
      <c r="K116" s="853">
        <f t="shared" si="7"/>
        <v>7203</v>
      </c>
      <c r="L116" s="853">
        <f t="shared" si="7"/>
        <v>15473</v>
      </c>
      <c r="M116" s="854"/>
      <c r="N116" s="771"/>
    </row>
    <row r="117" spans="2:12" ht="12.75">
      <c r="B117" s="856"/>
      <c r="C117" s="856"/>
      <c r="D117" s="856"/>
      <c r="E117" s="856"/>
      <c r="F117" s="856"/>
      <c r="G117" s="856"/>
      <c r="H117" s="856"/>
      <c r="I117" s="857"/>
      <c r="J117" s="856"/>
      <c r="K117" s="856"/>
      <c r="L117" s="856"/>
    </row>
    <row r="118" spans="2:12" ht="12.75">
      <c r="B118" s="860" t="s">
        <v>313</v>
      </c>
      <c r="C118" s="856"/>
      <c r="D118" s="856"/>
      <c r="E118" s="856"/>
      <c r="F118" s="856"/>
      <c r="G118" s="856"/>
      <c r="H118" s="856"/>
      <c r="I118" s="857"/>
      <c r="J118" s="856"/>
      <c r="K118" s="856"/>
      <c r="L118" s="856"/>
    </row>
    <row r="119" spans="2:12" ht="2.25" customHeight="1">
      <c r="B119" s="1161" t="s">
        <v>314</v>
      </c>
      <c r="C119" s="1161"/>
      <c r="D119" s="1161"/>
      <c r="E119" s="1161"/>
      <c r="F119" s="1161"/>
      <c r="G119" s="1161"/>
      <c r="H119" s="1161"/>
      <c r="I119" s="1161"/>
      <c r="J119" s="1161"/>
      <c r="K119" s="1161"/>
      <c r="L119" s="1161"/>
    </row>
    <row r="120" spans="2:12" ht="2.25" customHeight="1">
      <c r="B120" s="1161"/>
      <c r="C120" s="1161"/>
      <c r="D120" s="1161"/>
      <c r="E120" s="1161"/>
      <c r="F120" s="1161"/>
      <c r="G120" s="1161"/>
      <c r="H120" s="1161"/>
      <c r="I120" s="1161"/>
      <c r="J120" s="1161"/>
      <c r="K120" s="1161"/>
      <c r="L120" s="1161"/>
    </row>
    <row r="121" spans="2:12" ht="12.75">
      <c r="B121" s="1161"/>
      <c r="C121" s="1161"/>
      <c r="D121" s="1161"/>
      <c r="E121" s="1161"/>
      <c r="F121" s="1161"/>
      <c r="G121" s="1161"/>
      <c r="H121" s="1161"/>
      <c r="I121" s="1161"/>
      <c r="J121" s="1161"/>
      <c r="K121" s="1161"/>
      <c r="L121" s="1161"/>
    </row>
    <row r="122" spans="2:12" ht="12.75">
      <c r="B122" s="856"/>
      <c r="C122" s="856"/>
      <c r="D122" s="856"/>
      <c r="E122" s="856"/>
      <c r="F122" s="856"/>
      <c r="G122" s="856"/>
      <c r="H122" s="856"/>
      <c r="I122" s="857"/>
      <c r="J122" s="856"/>
      <c r="K122" s="856"/>
      <c r="L122" s="856"/>
    </row>
    <row r="123" spans="2:12" ht="12.75">
      <c r="B123" s="856"/>
      <c r="C123" s="856"/>
      <c r="D123" s="856"/>
      <c r="E123" s="856"/>
      <c r="F123" s="856"/>
      <c r="G123" s="856"/>
      <c r="H123" s="856"/>
      <c r="I123" s="857"/>
      <c r="J123" s="856"/>
      <c r="K123" s="856"/>
      <c r="L123" s="856"/>
    </row>
    <row r="124" spans="2:12" ht="12.75">
      <c r="B124" s="856"/>
      <c r="C124" s="856"/>
      <c r="D124" s="856"/>
      <c r="E124" s="856"/>
      <c r="F124" s="856"/>
      <c r="G124" s="856"/>
      <c r="H124" s="856"/>
      <c r="I124" s="857"/>
      <c r="J124" s="856"/>
      <c r="K124" s="856"/>
      <c r="L124" s="856"/>
    </row>
    <row r="125" spans="2:12" ht="12.75">
      <c r="B125" s="856"/>
      <c r="C125" s="856"/>
      <c r="D125" s="856"/>
      <c r="E125" s="856"/>
      <c r="F125" s="856"/>
      <c r="G125" s="856"/>
      <c r="H125" s="856"/>
      <c r="I125" s="857"/>
      <c r="J125" s="856"/>
      <c r="K125" s="856"/>
      <c r="L125" s="856"/>
    </row>
    <row r="126" spans="2:12" ht="12.75">
      <c r="B126" s="856"/>
      <c r="C126" s="856"/>
      <c r="D126" s="856"/>
      <c r="E126" s="856"/>
      <c r="F126" s="856"/>
      <c r="G126" s="856"/>
      <c r="H126" s="856"/>
      <c r="I126" s="857"/>
      <c r="J126" s="856"/>
      <c r="K126" s="856"/>
      <c r="L126" s="856"/>
    </row>
    <row r="127" spans="2:12" ht="12.75">
      <c r="B127" s="856"/>
      <c r="C127" s="856"/>
      <c r="D127" s="856"/>
      <c r="E127" s="856"/>
      <c r="F127" s="856"/>
      <c r="G127" s="856"/>
      <c r="H127" s="856"/>
      <c r="I127" s="857"/>
      <c r="J127" s="856"/>
      <c r="K127" s="856"/>
      <c r="L127" s="856"/>
    </row>
    <row r="128" spans="2:12" ht="12.75">
      <c r="B128" s="856"/>
      <c r="C128" s="856"/>
      <c r="D128" s="856"/>
      <c r="E128" s="856"/>
      <c r="F128" s="856"/>
      <c r="G128" s="856"/>
      <c r="H128" s="856"/>
      <c r="I128" s="857"/>
      <c r="J128" s="856"/>
      <c r="K128" s="856"/>
      <c r="L128" s="856"/>
    </row>
    <row r="129" spans="2:12" ht="12.75">
      <c r="B129" s="856"/>
      <c r="C129" s="856"/>
      <c r="D129" s="856"/>
      <c r="E129" s="856"/>
      <c r="F129" s="856"/>
      <c r="G129" s="856"/>
      <c r="H129" s="856"/>
      <c r="I129" s="857"/>
      <c r="J129" s="856"/>
      <c r="K129" s="856"/>
      <c r="L129" s="856"/>
    </row>
    <row r="130" spans="2:12" ht="12.75">
      <c r="B130" s="856"/>
      <c r="C130" s="856"/>
      <c r="D130" s="856"/>
      <c r="E130" s="856"/>
      <c r="F130" s="856"/>
      <c r="G130" s="856"/>
      <c r="H130" s="856"/>
      <c r="I130" s="857"/>
      <c r="J130" s="856"/>
      <c r="K130" s="856"/>
      <c r="L130" s="856"/>
    </row>
    <row r="131" spans="2:12" ht="12.75">
      <c r="B131" s="856"/>
      <c r="C131" s="856"/>
      <c r="D131" s="856"/>
      <c r="E131" s="856"/>
      <c r="F131" s="856"/>
      <c r="G131" s="856"/>
      <c r="H131" s="856"/>
      <c r="I131" s="857"/>
      <c r="J131" s="856"/>
      <c r="K131" s="856"/>
      <c r="L131" s="856"/>
    </row>
    <row r="132" spans="2:12" ht="12.75">
      <c r="B132" s="856"/>
      <c r="C132" s="856"/>
      <c r="D132" s="856"/>
      <c r="E132" s="856"/>
      <c r="F132" s="856"/>
      <c r="G132" s="856"/>
      <c r="H132" s="856"/>
      <c r="I132" s="857"/>
      <c r="J132" s="856"/>
      <c r="K132" s="856"/>
      <c r="L132" s="856"/>
    </row>
    <row r="133" spans="2:12" ht="12.75">
      <c r="B133" s="856"/>
      <c r="C133" s="856"/>
      <c r="D133" s="856"/>
      <c r="E133" s="856"/>
      <c r="F133" s="856"/>
      <c r="G133" s="856"/>
      <c r="H133" s="856"/>
      <c r="I133" s="857"/>
      <c r="J133" s="856"/>
      <c r="K133" s="856"/>
      <c r="L133" s="856"/>
    </row>
    <row r="134" spans="2:12" ht="12.75">
      <c r="B134" s="856"/>
      <c r="C134" s="856"/>
      <c r="D134" s="856"/>
      <c r="E134" s="856"/>
      <c r="F134" s="856"/>
      <c r="G134" s="856"/>
      <c r="H134" s="856"/>
      <c r="I134" s="857"/>
      <c r="J134" s="856"/>
      <c r="K134" s="856"/>
      <c r="L134" s="856"/>
    </row>
    <row r="135" spans="2:12" ht="12.75">
      <c r="B135" s="856"/>
      <c r="C135" s="856"/>
      <c r="D135" s="856"/>
      <c r="E135" s="856"/>
      <c r="F135" s="856"/>
      <c r="G135" s="856"/>
      <c r="H135" s="856"/>
      <c r="I135" s="857"/>
      <c r="J135" s="856"/>
      <c r="K135" s="856"/>
      <c r="L135" s="856"/>
    </row>
    <row r="136" spans="2:12" ht="12.75">
      <c r="B136" s="856"/>
      <c r="C136" s="856"/>
      <c r="D136" s="856"/>
      <c r="E136" s="856"/>
      <c r="F136" s="856"/>
      <c r="G136" s="856"/>
      <c r="H136" s="856"/>
      <c r="I136" s="857"/>
      <c r="J136" s="856"/>
      <c r="K136" s="856"/>
      <c r="L136" s="856"/>
    </row>
    <row r="137" spans="2:12" ht="12.75">
      <c r="B137" s="856"/>
      <c r="C137" s="856"/>
      <c r="D137" s="856"/>
      <c r="E137" s="856"/>
      <c r="F137" s="856"/>
      <c r="G137" s="856"/>
      <c r="H137" s="856"/>
      <c r="I137" s="857"/>
      <c r="J137" s="856"/>
      <c r="K137" s="856"/>
      <c r="L137" s="856"/>
    </row>
    <row r="138" spans="2:12" ht="12.75">
      <c r="B138" s="856"/>
      <c r="C138" s="856"/>
      <c r="D138" s="856"/>
      <c r="E138" s="856"/>
      <c r="F138" s="856"/>
      <c r="G138" s="856"/>
      <c r="H138" s="856"/>
      <c r="I138" s="857"/>
      <c r="J138" s="856"/>
      <c r="K138" s="856"/>
      <c r="L138" s="856"/>
    </row>
    <row r="139" spans="2:12" ht="12.75">
      <c r="B139" s="856"/>
      <c r="C139" s="856"/>
      <c r="D139" s="856"/>
      <c r="E139" s="856"/>
      <c r="F139" s="856"/>
      <c r="G139" s="856"/>
      <c r="H139" s="856"/>
      <c r="I139" s="857"/>
      <c r="J139" s="856"/>
      <c r="K139" s="856"/>
      <c r="L139" s="856"/>
    </row>
  </sheetData>
  <mergeCells count="67">
    <mergeCell ref="E75:E79"/>
    <mergeCell ref="B78:B79"/>
    <mergeCell ref="E86:E88"/>
    <mergeCell ref="F86:H86"/>
    <mergeCell ref="I86:L87"/>
    <mergeCell ref="F87:F88"/>
    <mergeCell ref="G87:G88"/>
    <mergeCell ref="H87:H88"/>
    <mergeCell ref="A86:A88"/>
    <mergeCell ref="B86:B88"/>
    <mergeCell ref="C86:C88"/>
    <mergeCell ref="D86:D88"/>
    <mergeCell ref="E3:E5"/>
    <mergeCell ref="E34:E36"/>
    <mergeCell ref="E8:E12"/>
    <mergeCell ref="E13:E17"/>
    <mergeCell ref="E18:E22"/>
    <mergeCell ref="E23:E27"/>
    <mergeCell ref="F34:H34"/>
    <mergeCell ref="I34:L35"/>
    <mergeCell ref="F35:F36"/>
    <mergeCell ref="G35:G36"/>
    <mergeCell ref="H35:H36"/>
    <mergeCell ref="A34:A36"/>
    <mergeCell ref="B34:B36"/>
    <mergeCell ref="C34:C36"/>
    <mergeCell ref="D34:D36"/>
    <mergeCell ref="H4:H5"/>
    <mergeCell ref="I3:L4"/>
    <mergeCell ref="A1:L1"/>
    <mergeCell ref="A3:A5"/>
    <mergeCell ref="B3:B5"/>
    <mergeCell ref="C3:C5"/>
    <mergeCell ref="D3:D5"/>
    <mergeCell ref="F4:F5"/>
    <mergeCell ref="G4:G5"/>
    <mergeCell ref="F3:H3"/>
    <mergeCell ref="E43:E47"/>
    <mergeCell ref="E58:E62"/>
    <mergeCell ref="B11:B12"/>
    <mergeCell ref="B16:B17"/>
    <mergeCell ref="B21:B22"/>
    <mergeCell ref="B26:B27"/>
    <mergeCell ref="B31:B32"/>
    <mergeCell ref="B41:B42"/>
    <mergeCell ref="E28:E32"/>
    <mergeCell ref="E38:E42"/>
    <mergeCell ref="E101:E105"/>
    <mergeCell ref="B104:B105"/>
    <mergeCell ref="B119:L121"/>
    <mergeCell ref="B46:B47"/>
    <mergeCell ref="B51:B52"/>
    <mergeCell ref="B61:B62"/>
    <mergeCell ref="B68:B69"/>
    <mergeCell ref="B73:B74"/>
    <mergeCell ref="B56:B57"/>
    <mergeCell ref="E48:E52"/>
    <mergeCell ref="E111:E115"/>
    <mergeCell ref="B114:B115"/>
    <mergeCell ref="E80:E84"/>
    <mergeCell ref="B83:B84"/>
    <mergeCell ref="E95:E99"/>
    <mergeCell ref="B98:B99"/>
    <mergeCell ref="E90:E94"/>
    <mergeCell ref="B93:B94"/>
    <mergeCell ref="E106:E110"/>
    <mergeCell ref="B109:B110"/>
  </mergeCells>
  <printOptions horizontalCentered="1"/>
  <pageMargins left="0.26" right="0.15748031496062992" top="0.78" bottom="0.43" header="0.19" footer="0.2362204724409449"/>
  <pageSetup fitToHeight="2" horizontalDpi="600" verticalDpi="600" orientation="landscape" paperSize="9" scale="80" r:id="rId1"/>
  <headerFooter alignWithMargins="0">
    <oddHeader>&amp;R&amp;"Arial CE,Pogrubiony"Załącznik Nr &amp;A&amp;"Arial CE,Standardowy"
do Uchwały Rady Gminy Miłkowice Nr LVI/309/2010
z dnia 26 października 2010 roku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I42"/>
  <sheetViews>
    <sheetView showGridLines="0" workbookViewId="0" topLeftCell="A13">
      <selection activeCell="J20" sqref="J20"/>
    </sheetView>
  </sheetViews>
  <sheetFormatPr defaultColWidth="9.00390625" defaultRowHeight="12.75"/>
  <cols>
    <col min="1" max="1" width="4.00390625" style="439" customWidth="1"/>
    <col min="2" max="2" width="5.375" style="439" customWidth="1"/>
    <col min="3" max="3" width="7.125" style="439" customWidth="1"/>
    <col min="4" max="4" width="17.75390625" style="439" bestFit="1" customWidth="1"/>
    <col min="5" max="5" width="24.25390625" style="439" customWidth="1"/>
    <col min="6" max="6" width="27.375" style="439" customWidth="1"/>
    <col min="7" max="7" width="11.875" style="439" customWidth="1"/>
    <col min="8" max="8" width="2.00390625" style="439" customWidth="1"/>
    <col min="9" max="9" width="14.00390625" style="439" customWidth="1"/>
    <col min="10" max="16384" width="9.125" style="439" customWidth="1"/>
  </cols>
  <sheetData>
    <row r="1" spans="1:7" ht="24" customHeight="1">
      <c r="A1" s="1198" t="s">
        <v>399</v>
      </c>
      <c r="B1" s="1198"/>
      <c r="C1" s="1198"/>
      <c r="D1" s="1198"/>
      <c r="E1" s="1198"/>
      <c r="F1" s="1198"/>
      <c r="G1" s="1198"/>
    </row>
    <row r="2" ht="10.5" customHeight="1">
      <c r="G2" s="695" t="s">
        <v>720</v>
      </c>
    </row>
    <row r="3" spans="1:7" ht="22.5" customHeight="1">
      <c r="A3" s="692" t="s">
        <v>719</v>
      </c>
      <c r="B3" s="692" t="s">
        <v>457</v>
      </c>
      <c r="C3" s="692" t="s">
        <v>458</v>
      </c>
      <c r="D3" s="692" t="s">
        <v>400</v>
      </c>
      <c r="E3" s="692" t="s">
        <v>401</v>
      </c>
      <c r="F3" s="692" t="s">
        <v>402</v>
      </c>
      <c r="G3" s="696" t="s">
        <v>403</v>
      </c>
    </row>
    <row r="4" spans="1:7" ht="7.5" customHeight="1" thickBot="1">
      <c r="A4" s="697">
        <v>1</v>
      </c>
      <c r="B4" s="697">
        <v>2</v>
      </c>
      <c r="C4" s="697">
        <v>3</v>
      </c>
      <c r="D4" s="697"/>
      <c r="E4" s="697">
        <v>4</v>
      </c>
      <c r="F4" s="697">
        <v>5</v>
      </c>
      <c r="G4" s="697">
        <v>6</v>
      </c>
    </row>
    <row r="5" spans="1:7" ht="23.25" customHeight="1" thickBot="1">
      <c r="A5" s="698" t="s">
        <v>404</v>
      </c>
      <c r="B5" s="699"/>
      <c r="C5" s="699"/>
      <c r="D5" s="699"/>
      <c r="E5" s="699"/>
      <c r="F5" s="699"/>
      <c r="G5" s="700">
        <f>G6+G11+G16</f>
        <v>1600484</v>
      </c>
    </row>
    <row r="6" spans="1:7" ht="15" customHeight="1">
      <c r="A6" s="701" t="s">
        <v>405</v>
      </c>
      <c r="B6" s="701"/>
      <c r="C6" s="701"/>
      <c r="D6" s="701"/>
      <c r="E6" s="701"/>
      <c r="F6" s="701"/>
      <c r="G6" s="702">
        <f>SUM(G7:G10)</f>
        <v>554812</v>
      </c>
    </row>
    <row r="7" spans="1:7" s="708" customFormat="1" ht="30" customHeight="1">
      <c r="A7" s="703">
        <v>1</v>
      </c>
      <c r="B7" s="704">
        <v>400</v>
      </c>
      <c r="C7" s="704">
        <v>40002</v>
      </c>
      <c r="D7" s="704" t="s">
        <v>510</v>
      </c>
      <c r="E7" s="705" t="s">
        <v>406</v>
      </c>
      <c r="F7" s="706" t="s">
        <v>437</v>
      </c>
      <c r="G7" s="707">
        <f>216000+112000</f>
        <v>328000</v>
      </c>
    </row>
    <row r="8" spans="1:7" s="708" customFormat="1" ht="38.25" customHeight="1">
      <c r="A8" s="709">
        <v>2</v>
      </c>
      <c r="B8" s="747" t="s">
        <v>461</v>
      </c>
      <c r="C8" s="747" t="s">
        <v>481</v>
      </c>
      <c r="D8" s="713" t="s">
        <v>482</v>
      </c>
      <c r="E8" s="710" t="s">
        <v>406</v>
      </c>
      <c r="F8" s="711" t="s">
        <v>438</v>
      </c>
      <c r="G8" s="441">
        <f>125400+69600</f>
        <v>195000</v>
      </c>
    </row>
    <row r="9" spans="1:7" s="708" customFormat="1" ht="39.75">
      <c r="A9" s="709">
        <v>3</v>
      </c>
      <c r="B9" s="440">
        <v>710</v>
      </c>
      <c r="C9" s="440">
        <v>71035</v>
      </c>
      <c r="D9" s="440" t="s">
        <v>445</v>
      </c>
      <c r="E9" s="710" t="s">
        <v>406</v>
      </c>
      <c r="F9" s="710" t="s">
        <v>439</v>
      </c>
      <c r="G9" s="441">
        <f>13212</f>
        <v>13212</v>
      </c>
    </row>
    <row r="10" spans="1:7" s="708" customFormat="1" ht="51.75" thickBot="1">
      <c r="A10" s="712">
        <v>4</v>
      </c>
      <c r="B10" s="442">
        <v>900</v>
      </c>
      <c r="C10" s="442">
        <v>90002</v>
      </c>
      <c r="D10" s="713" t="s">
        <v>630</v>
      </c>
      <c r="E10" s="714" t="s">
        <v>406</v>
      </c>
      <c r="F10" s="714" t="s">
        <v>407</v>
      </c>
      <c r="G10" s="715">
        <v>18600</v>
      </c>
    </row>
    <row r="11" spans="1:9" ht="15.75" customHeight="1" thickBot="1">
      <c r="A11" s="716" t="s">
        <v>408</v>
      </c>
      <c r="B11" s="699"/>
      <c r="C11" s="699"/>
      <c r="D11" s="699"/>
      <c r="E11" s="699"/>
      <c r="F11" s="699"/>
      <c r="G11" s="717">
        <f>SUM(G12:G15)</f>
        <v>507400</v>
      </c>
      <c r="I11" s="443">
        <f>G6+G11+G17+G30+G32</f>
        <v>1255482</v>
      </c>
    </row>
    <row r="12" spans="1:7" ht="41.25" customHeight="1">
      <c r="A12" s="712">
        <v>1</v>
      </c>
      <c r="B12" s="442">
        <v>852</v>
      </c>
      <c r="C12" s="442">
        <v>85295</v>
      </c>
      <c r="D12" s="718" t="s">
        <v>409</v>
      </c>
      <c r="E12" s="714" t="s">
        <v>410</v>
      </c>
      <c r="F12" s="714" t="s">
        <v>411</v>
      </c>
      <c r="G12" s="715">
        <v>61000</v>
      </c>
    </row>
    <row r="13" spans="1:9" ht="36.75" customHeight="1">
      <c r="A13" s="712">
        <v>2</v>
      </c>
      <c r="B13" s="442">
        <v>921</v>
      </c>
      <c r="C13" s="442">
        <v>92109</v>
      </c>
      <c r="D13" s="718" t="s">
        <v>633</v>
      </c>
      <c r="E13" s="714" t="s">
        <v>410</v>
      </c>
      <c r="F13" s="714" t="s">
        <v>412</v>
      </c>
      <c r="G13" s="715">
        <f>197000+5500+15900</f>
        <v>218400</v>
      </c>
      <c r="I13" s="443"/>
    </row>
    <row r="14" spans="1:7" ht="30" customHeight="1">
      <c r="A14" s="712">
        <v>3</v>
      </c>
      <c r="B14" s="442">
        <v>921</v>
      </c>
      <c r="C14" s="442">
        <v>92116</v>
      </c>
      <c r="D14" s="442" t="s">
        <v>413</v>
      </c>
      <c r="E14" s="714" t="s">
        <v>410</v>
      </c>
      <c r="F14" s="714" t="s">
        <v>414</v>
      </c>
      <c r="G14" s="715">
        <f>200000+5500</f>
        <v>205500</v>
      </c>
    </row>
    <row r="15" spans="1:8" ht="39" thickBot="1">
      <c r="A15" s="712">
        <v>4</v>
      </c>
      <c r="B15" s="442">
        <v>926</v>
      </c>
      <c r="C15" s="442">
        <v>92605</v>
      </c>
      <c r="D15" s="718" t="s">
        <v>415</v>
      </c>
      <c r="E15" s="714" t="s">
        <v>410</v>
      </c>
      <c r="F15" s="714" t="s">
        <v>416</v>
      </c>
      <c r="G15" s="715">
        <f>18000+300+4200</f>
        <v>22500</v>
      </c>
      <c r="H15" s="443"/>
    </row>
    <row r="16" spans="1:7" ht="15.75" customHeight="1" thickBot="1">
      <c r="A16" s="716" t="s">
        <v>417</v>
      </c>
      <c r="B16" s="699"/>
      <c r="C16" s="699"/>
      <c r="D16" s="699"/>
      <c r="E16" s="699"/>
      <c r="F16" s="699"/>
      <c r="G16" s="717">
        <f>SUM(G17:G28)-G25</f>
        <v>538272</v>
      </c>
    </row>
    <row r="17" spans="1:7" ht="36.75" customHeight="1">
      <c r="A17" s="712">
        <v>1</v>
      </c>
      <c r="B17" s="442">
        <v>851</v>
      </c>
      <c r="C17" s="442">
        <v>85154</v>
      </c>
      <c r="D17" s="718" t="s">
        <v>611</v>
      </c>
      <c r="E17" s="714" t="s">
        <v>410</v>
      </c>
      <c r="F17" s="714" t="s">
        <v>418</v>
      </c>
      <c r="G17" s="715">
        <v>31000</v>
      </c>
    </row>
    <row r="18" spans="1:7" ht="45.75" customHeight="1">
      <c r="A18" s="719">
        <v>2</v>
      </c>
      <c r="B18" s="720" t="s">
        <v>461</v>
      </c>
      <c r="C18" s="720" t="s">
        <v>481</v>
      </c>
      <c r="D18" s="721" t="s">
        <v>482</v>
      </c>
      <c r="E18" s="722" t="s">
        <v>406</v>
      </c>
      <c r="F18" s="722" t="s">
        <v>354</v>
      </c>
      <c r="G18" s="751">
        <f>58800+5000-225.9</f>
        <v>63574.1</v>
      </c>
    </row>
    <row r="19" spans="1:7" ht="40.5" customHeight="1">
      <c r="A19" s="719">
        <v>3</v>
      </c>
      <c r="B19" s="720" t="s">
        <v>461</v>
      </c>
      <c r="C19" s="720" t="s">
        <v>481</v>
      </c>
      <c r="D19" s="721" t="s">
        <v>482</v>
      </c>
      <c r="E19" s="722" t="s">
        <v>406</v>
      </c>
      <c r="F19" s="722" t="s">
        <v>353</v>
      </c>
      <c r="G19" s="750">
        <f>124000-5000-60000+1400+225.9+8392</f>
        <v>69017.9</v>
      </c>
    </row>
    <row r="20" spans="1:7" ht="40.5" customHeight="1">
      <c r="A20" s="719">
        <v>4</v>
      </c>
      <c r="B20" s="720" t="s">
        <v>461</v>
      </c>
      <c r="C20" s="720" t="s">
        <v>481</v>
      </c>
      <c r="D20" s="721" t="s">
        <v>482</v>
      </c>
      <c r="E20" s="722" t="s">
        <v>406</v>
      </c>
      <c r="F20" s="722" t="s">
        <v>440</v>
      </c>
      <c r="G20" s="723">
        <f>270000-40000-1400</f>
        <v>228600</v>
      </c>
    </row>
    <row r="21" spans="1:7" ht="40.5" customHeight="1">
      <c r="A21" s="719">
        <v>5</v>
      </c>
      <c r="B21" s="720" t="s">
        <v>461</v>
      </c>
      <c r="C21" s="720" t="s">
        <v>481</v>
      </c>
      <c r="D21" s="721" t="s">
        <v>482</v>
      </c>
      <c r="E21" s="722" t="s">
        <v>406</v>
      </c>
      <c r="F21" s="722" t="s">
        <v>441</v>
      </c>
      <c r="G21" s="723">
        <v>40000</v>
      </c>
    </row>
    <row r="22" spans="1:7" ht="77.25" customHeight="1">
      <c r="A22" s="719">
        <v>6</v>
      </c>
      <c r="B22" s="720" t="s">
        <v>419</v>
      </c>
      <c r="C22" s="720" t="s">
        <v>420</v>
      </c>
      <c r="D22" s="721" t="s">
        <v>516</v>
      </c>
      <c r="E22" s="722" t="s">
        <v>406</v>
      </c>
      <c r="F22" s="722" t="s">
        <v>442</v>
      </c>
      <c r="G22" s="723">
        <v>80000</v>
      </c>
    </row>
    <row r="23" ht="34.5" customHeight="1">
      <c r="G23" s="695"/>
    </row>
    <row r="24" spans="1:7" ht="22.5" customHeight="1">
      <c r="A24" s="692" t="s">
        <v>719</v>
      </c>
      <c r="B24" s="692" t="s">
        <v>457</v>
      </c>
      <c r="C24" s="692" t="s">
        <v>458</v>
      </c>
      <c r="D24" s="692" t="s">
        <v>400</v>
      </c>
      <c r="E24" s="692" t="s">
        <v>401</v>
      </c>
      <c r="F24" s="692" t="s">
        <v>402</v>
      </c>
      <c r="G24" s="696" t="s">
        <v>403</v>
      </c>
    </row>
    <row r="25" spans="1:7" ht="7.5" customHeight="1">
      <c r="A25" s="697">
        <v>1</v>
      </c>
      <c r="B25" s="697">
        <v>2</v>
      </c>
      <c r="C25" s="697">
        <v>3</v>
      </c>
      <c r="D25" s="697"/>
      <c r="E25" s="697">
        <v>4</v>
      </c>
      <c r="F25" s="697">
        <v>5</v>
      </c>
      <c r="G25" s="697">
        <v>6</v>
      </c>
    </row>
    <row r="26" spans="1:7" ht="40.5" customHeight="1">
      <c r="A26" s="719">
        <v>7</v>
      </c>
      <c r="B26" s="720" t="s">
        <v>421</v>
      </c>
      <c r="C26" s="720" t="s">
        <v>422</v>
      </c>
      <c r="D26" s="721" t="s">
        <v>630</v>
      </c>
      <c r="E26" s="722" t="s">
        <v>406</v>
      </c>
      <c r="F26" s="722" t="s">
        <v>443</v>
      </c>
      <c r="G26" s="723">
        <v>7580</v>
      </c>
    </row>
    <row r="27" spans="1:7" ht="38.25">
      <c r="A27" s="712">
        <v>8</v>
      </c>
      <c r="B27" s="442">
        <v>921</v>
      </c>
      <c r="C27" s="442">
        <v>92109</v>
      </c>
      <c r="D27" s="718" t="s">
        <v>633</v>
      </c>
      <c r="E27" s="714" t="s">
        <v>410</v>
      </c>
      <c r="F27" s="748" t="s">
        <v>351</v>
      </c>
      <c r="G27" s="715">
        <v>5000</v>
      </c>
    </row>
    <row r="28" spans="1:7" ht="39" thickBot="1">
      <c r="A28" s="712">
        <v>9</v>
      </c>
      <c r="B28" s="442">
        <v>921</v>
      </c>
      <c r="C28" s="442">
        <v>92116</v>
      </c>
      <c r="D28" s="718" t="s">
        <v>413</v>
      </c>
      <c r="E28" s="714" t="s">
        <v>410</v>
      </c>
      <c r="F28" s="748" t="s">
        <v>352</v>
      </c>
      <c r="G28" s="715">
        <v>13500</v>
      </c>
    </row>
    <row r="29" spans="1:7" ht="29.25" customHeight="1" thickBot="1">
      <c r="A29" s="724" t="s">
        <v>423</v>
      </c>
      <c r="B29" s="725"/>
      <c r="C29" s="725"/>
      <c r="D29" s="725"/>
      <c r="E29" s="725"/>
      <c r="F29" s="725"/>
      <c r="G29" s="726">
        <f>G30+G32</f>
        <v>162270</v>
      </c>
    </row>
    <row r="30" spans="1:7" ht="15.75" customHeight="1" thickBot="1">
      <c r="A30" s="716" t="s">
        <v>424</v>
      </c>
      <c r="B30" s="699"/>
      <c r="C30" s="699"/>
      <c r="D30" s="699"/>
      <c r="E30" s="699"/>
      <c r="F30" s="699"/>
      <c r="G30" s="717">
        <f>G31</f>
        <v>60000</v>
      </c>
    </row>
    <row r="31" spans="1:7" ht="39" thickBot="1">
      <c r="A31" s="712">
        <v>1</v>
      </c>
      <c r="B31" s="442">
        <v>801</v>
      </c>
      <c r="C31" s="442">
        <v>80104</v>
      </c>
      <c r="D31" s="442" t="s">
        <v>600</v>
      </c>
      <c r="E31" s="714" t="s">
        <v>425</v>
      </c>
      <c r="F31" s="714" t="s">
        <v>426</v>
      </c>
      <c r="G31" s="715">
        <v>60000</v>
      </c>
    </row>
    <row r="32" spans="1:7" ht="15.75" customHeight="1" thickBot="1">
      <c r="A32" s="716" t="s">
        <v>427</v>
      </c>
      <c r="B32" s="699"/>
      <c r="C32" s="699"/>
      <c r="D32" s="699"/>
      <c r="E32" s="699"/>
      <c r="F32" s="699"/>
      <c r="G32" s="717">
        <f>SUM(G33:G38)</f>
        <v>102270</v>
      </c>
    </row>
    <row r="33" spans="1:7" ht="39" customHeight="1">
      <c r="A33" s="727">
        <v>1</v>
      </c>
      <c r="B33" s="728">
        <v>921</v>
      </c>
      <c r="C33" s="728">
        <v>92120</v>
      </c>
      <c r="D33" s="729" t="s">
        <v>637</v>
      </c>
      <c r="E33" s="729" t="s">
        <v>428</v>
      </c>
      <c r="F33" s="730" t="s">
        <v>429</v>
      </c>
      <c r="G33" s="731">
        <v>16470</v>
      </c>
    </row>
    <row r="34" spans="1:7" ht="38.25">
      <c r="A34" s="732">
        <v>3</v>
      </c>
      <c r="B34" s="446">
        <v>926</v>
      </c>
      <c r="C34" s="446">
        <v>92605</v>
      </c>
      <c r="D34" s="733" t="s">
        <v>415</v>
      </c>
      <c r="E34" s="733" t="s">
        <v>430</v>
      </c>
      <c r="F34" s="734" t="s">
        <v>431</v>
      </c>
      <c r="G34" s="447">
        <v>15000</v>
      </c>
    </row>
    <row r="35" spans="1:7" ht="38.25">
      <c r="A35" s="732">
        <v>4</v>
      </c>
      <c r="B35" s="446">
        <v>926</v>
      </c>
      <c r="C35" s="446">
        <v>92605</v>
      </c>
      <c r="D35" s="733" t="s">
        <v>415</v>
      </c>
      <c r="E35" s="733" t="s">
        <v>432</v>
      </c>
      <c r="F35" s="734" t="s">
        <v>431</v>
      </c>
      <c r="G35" s="447">
        <v>16000</v>
      </c>
    </row>
    <row r="36" spans="1:7" ht="38.25">
      <c r="A36" s="732">
        <v>5</v>
      </c>
      <c r="B36" s="446">
        <v>926</v>
      </c>
      <c r="C36" s="446">
        <v>92605</v>
      </c>
      <c r="D36" s="733" t="s">
        <v>415</v>
      </c>
      <c r="E36" s="733" t="s">
        <v>433</v>
      </c>
      <c r="F36" s="734" t="s">
        <v>431</v>
      </c>
      <c r="G36" s="447">
        <v>22800</v>
      </c>
    </row>
    <row r="37" spans="1:7" ht="38.25">
      <c r="A37" s="732">
        <v>6</v>
      </c>
      <c r="B37" s="446">
        <v>926</v>
      </c>
      <c r="C37" s="446">
        <v>92605</v>
      </c>
      <c r="D37" s="733" t="s">
        <v>415</v>
      </c>
      <c r="E37" s="733" t="s">
        <v>434</v>
      </c>
      <c r="F37" s="734" t="s">
        <v>431</v>
      </c>
      <c r="G37" s="447">
        <v>4000</v>
      </c>
    </row>
    <row r="38" spans="1:7" ht="39" thickBot="1">
      <c r="A38" s="732">
        <v>7</v>
      </c>
      <c r="B38" s="446">
        <v>926</v>
      </c>
      <c r="C38" s="446">
        <v>92605</v>
      </c>
      <c r="D38" s="733" t="s">
        <v>415</v>
      </c>
      <c r="E38" s="733" t="s">
        <v>435</v>
      </c>
      <c r="F38" s="734" t="s">
        <v>431</v>
      </c>
      <c r="G38" s="447">
        <v>28000</v>
      </c>
    </row>
    <row r="39" spans="1:9" ht="19.5" customHeight="1" thickBot="1">
      <c r="A39" s="1195" t="s">
        <v>436</v>
      </c>
      <c r="B39" s="1196"/>
      <c r="C39" s="1196"/>
      <c r="D39" s="1196"/>
      <c r="E39" s="1196"/>
      <c r="F39" s="1197"/>
      <c r="G39" s="735">
        <f>G29+G5</f>
        <v>1762754</v>
      </c>
      <c r="I39" s="444"/>
    </row>
    <row r="40" spans="8:9" ht="12.75">
      <c r="H40" s="443"/>
      <c r="I40" s="443"/>
    </row>
    <row r="41" spans="2:9" ht="12.75">
      <c r="B41" s="445"/>
      <c r="D41" s="445"/>
      <c r="G41" s="444"/>
      <c r="H41" s="443"/>
      <c r="I41" s="444"/>
    </row>
    <row r="42" ht="12.75">
      <c r="I42" s="444"/>
    </row>
  </sheetData>
  <mergeCells count="2">
    <mergeCell ref="A39:F39"/>
    <mergeCell ref="A1:G1"/>
  </mergeCells>
  <printOptions horizontalCentered="1"/>
  <pageMargins left="0.5511811023622047" right="0.5118110236220472" top="1.01" bottom="0.85" header="0.5118110236220472" footer="0.5118110236220472"/>
  <pageSetup horizontalDpi="600" verticalDpi="600" orientation="portrait" paperSize="9" scale="95" r:id="rId1"/>
  <headerFooter alignWithMargins="0">
    <oddHeader>&amp;R&amp;"Arial CE,Pogrubiony"Załącznik nr &amp;A&amp;"Arial CE,Standardowy"&amp;9
do Uchwały Rady Gminy Miłkowice Nr LVI/309/2010
z dnia 26 października 2010 roku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BZ16"/>
  <sheetViews>
    <sheetView showGridLines="0" workbookViewId="0" topLeftCell="A1">
      <selection activeCell="K9" sqref="K9"/>
    </sheetView>
  </sheetViews>
  <sheetFormatPr defaultColWidth="9.00390625" defaultRowHeight="12.75"/>
  <cols>
    <col min="1" max="1" width="7.25390625" style="439" customWidth="1"/>
    <col min="2" max="2" width="9.00390625" style="439" customWidth="1"/>
    <col min="3" max="3" width="31.25390625" style="439" customWidth="1"/>
    <col min="4" max="4" width="11.00390625" style="439" customWidth="1"/>
    <col min="5" max="5" width="10.25390625" style="439" customWidth="1"/>
    <col min="6" max="6" width="10.875" style="439" customWidth="1"/>
    <col min="7" max="7" width="15.75390625" style="708" customWidth="1"/>
    <col min="8" max="8" width="10.375" style="708" customWidth="1"/>
    <col min="9" max="9" width="11.75390625" style="708" customWidth="1"/>
    <col min="10" max="78" width="9.125" style="708" customWidth="1"/>
    <col min="79" max="16384" width="9.125" style="439" customWidth="1"/>
  </cols>
  <sheetData>
    <row r="1" spans="1:9" ht="45" customHeight="1">
      <c r="A1" s="1202" t="s">
        <v>152</v>
      </c>
      <c r="B1" s="1202"/>
      <c r="C1" s="1202"/>
      <c r="D1" s="1202"/>
      <c r="E1" s="1202"/>
      <c r="F1" s="1202"/>
      <c r="G1" s="1202"/>
      <c r="H1" s="1202"/>
      <c r="I1" s="1202"/>
    </row>
    <row r="3" ht="12.75">
      <c r="I3" s="903" t="s">
        <v>720</v>
      </c>
    </row>
    <row r="4" spans="1:78" ht="20.25" customHeight="1">
      <c r="A4" s="1074" t="s">
        <v>457</v>
      </c>
      <c r="B4" s="1203" t="s">
        <v>458</v>
      </c>
      <c r="C4" s="1203" t="s">
        <v>400</v>
      </c>
      <c r="D4" s="1206" t="s">
        <v>153</v>
      </c>
      <c r="E4" s="1206" t="s">
        <v>154</v>
      </c>
      <c r="F4" s="1206" t="s">
        <v>155</v>
      </c>
      <c r="G4" s="1206"/>
      <c r="H4" s="1206"/>
      <c r="I4" s="1206"/>
      <c r="BW4" s="439"/>
      <c r="BX4" s="439"/>
      <c r="BY4" s="439"/>
      <c r="BZ4" s="439"/>
    </row>
    <row r="5" spans="1:78" ht="18" customHeight="1">
      <c r="A5" s="1074"/>
      <c r="B5" s="1204"/>
      <c r="C5" s="1204"/>
      <c r="D5" s="1074"/>
      <c r="E5" s="1206"/>
      <c r="F5" s="1206" t="s">
        <v>156</v>
      </c>
      <c r="G5" s="1206"/>
      <c r="H5" s="1206"/>
      <c r="I5" s="1206" t="s">
        <v>157</v>
      </c>
      <c r="BW5" s="439"/>
      <c r="BX5" s="439"/>
      <c r="BY5" s="439"/>
      <c r="BZ5" s="439"/>
    </row>
    <row r="6" spans="1:78" ht="69" customHeight="1">
      <c r="A6" s="1074"/>
      <c r="B6" s="1205"/>
      <c r="C6" s="1205"/>
      <c r="D6" s="1074"/>
      <c r="E6" s="1206"/>
      <c r="F6" s="1206"/>
      <c r="G6" s="696" t="s">
        <v>644</v>
      </c>
      <c r="H6" s="696" t="s">
        <v>158</v>
      </c>
      <c r="I6" s="1206"/>
      <c r="BW6" s="439"/>
      <c r="BX6" s="439"/>
      <c r="BY6" s="439"/>
      <c r="BZ6" s="439"/>
    </row>
    <row r="7" spans="1:78" ht="8.25" customHeight="1">
      <c r="A7" s="697">
        <v>1</v>
      </c>
      <c r="B7" s="697">
        <v>2</v>
      </c>
      <c r="C7" s="697">
        <v>3</v>
      </c>
      <c r="D7" s="697">
        <v>4</v>
      </c>
      <c r="E7" s="697">
        <v>5</v>
      </c>
      <c r="F7" s="697">
        <v>6</v>
      </c>
      <c r="G7" s="697">
        <v>7</v>
      </c>
      <c r="H7" s="697">
        <v>8</v>
      </c>
      <c r="I7" s="697">
        <v>9</v>
      </c>
      <c r="BW7" s="439"/>
      <c r="BX7" s="439"/>
      <c r="BY7" s="439"/>
      <c r="BZ7" s="439"/>
    </row>
    <row r="8" spans="1:78" ht="23.25" customHeight="1">
      <c r="A8" s="884"/>
      <c r="B8" s="885"/>
      <c r="C8" s="886" t="s">
        <v>159</v>
      </c>
      <c r="D8" s="887">
        <v>809.73</v>
      </c>
      <c r="E8" s="697"/>
      <c r="F8" s="697"/>
      <c r="G8" s="697"/>
      <c r="H8" s="697"/>
      <c r="I8" s="697"/>
      <c r="BW8" s="439"/>
      <c r="BX8" s="439"/>
      <c r="BY8" s="439"/>
      <c r="BZ8" s="439"/>
    </row>
    <row r="9" spans="1:78" ht="24.75" customHeight="1">
      <c r="A9" s="1199" t="s">
        <v>160</v>
      </c>
      <c r="B9" s="1200"/>
      <c r="C9" s="1201"/>
      <c r="D9" s="901">
        <f>SUM(D10)</f>
        <v>67999.73</v>
      </c>
      <c r="E9" s="889"/>
      <c r="F9" s="889"/>
      <c r="G9" s="889"/>
      <c r="H9" s="889"/>
      <c r="I9" s="889"/>
      <c r="BW9" s="439"/>
      <c r="BX9" s="439"/>
      <c r="BY9" s="439"/>
      <c r="BZ9" s="439"/>
    </row>
    <row r="10" spans="1:78" ht="51">
      <c r="A10" s="890">
        <v>756</v>
      </c>
      <c r="B10" s="890">
        <v>75618</v>
      </c>
      <c r="C10" s="891" t="s">
        <v>122</v>
      </c>
      <c r="D10" s="902">
        <f>65000+2999.73</f>
        <v>67999.73</v>
      </c>
      <c r="E10" s="889"/>
      <c r="F10" s="889"/>
      <c r="G10" s="889"/>
      <c r="H10" s="889"/>
      <c r="I10" s="889"/>
      <c r="BW10" s="439"/>
      <c r="BX10" s="439"/>
      <c r="BY10" s="439"/>
      <c r="BZ10" s="439"/>
    </row>
    <row r="11" spans="1:78" ht="24.75" customHeight="1">
      <c r="A11" s="1199" t="s">
        <v>161</v>
      </c>
      <c r="B11" s="1200"/>
      <c r="C11" s="1201"/>
      <c r="D11" s="888"/>
      <c r="E11" s="892">
        <f>SUM(E12:E12)</f>
        <v>68809.45999999999</v>
      </c>
      <c r="F11" s="892">
        <f>SUM(F12:F12)</f>
        <v>68809.45999999999</v>
      </c>
      <c r="G11" s="893">
        <f>SUM(G12:G12)</f>
        <v>15500</v>
      </c>
      <c r="H11" s="893">
        <f>SUM(H12:H12)</f>
        <v>31000</v>
      </c>
      <c r="I11" s="893">
        <f>SUM(I12:I12)</f>
        <v>0</v>
      </c>
      <c r="BW11" s="439"/>
      <c r="BX11" s="439"/>
      <c r="BY11" s="439"/>
      <c r="BZ11" s="439"/>
    </row>
    <row r="12" spans="1:78" ht="21.75" customHeight="1">
      <c r="A12" s="894">
        <v>851</v>
      </c>
      <c r="B12" s="894">
        <v>85154</v>
      </c>
      <c r="C12" s="895" t="s">
        <v>611</v>
      </c>
      <c r="D12" s="896"/>
      <c r="E12" s="897">
        <f>F12+I12</f>
        <v>68809.45999999999</v>
      </c>
      <c r="F12" s="897">
        <f>65809.73+2999.73</f>
        <v>68809.45999999999</v>
      </c>
      <c r="G12" s="896">
        <v>15500</v>
      </c>
      <c r="H12" s="896">
        <v>31000</v>
      </c>
      <c r="I12" s="896"/>
      <c r="BW12" s="439"/>
      <c r="BX12" s="439"/>
      <c r="BY12" s="439"/>
      <c r="BZ12" s="439"/>
    </row>
    <row r="13" spans="1:78" ht="10.5" customHeight="1">
      <c r="A13" s="898"/>
      <c r="B13" s="898"/>
      <c r="C13" s="898"/>
      <c r="D13" s="899"/>
      <c r="E13" s="899"/>
      <c r="F13" s="899"/>
      <c r="G13" s="899"/>
      <c r="H13" s="899"/>
      <c r="I13" s="899"/>
      <c r="BW13" s="439"/>
      <c r="BX13" s="439"/>
      <c r="BY13" s="439"/>
      <c r="BZ13" s="439"/>
    </row>
    <row r="16" spans="1:6" s="708" customFormat="1" ht="12.75">
      <c r="A16" s="900"/>
      <c r="B16" s="445"/>
      <c r="C16" s="439"/>
      <c r="D16" s="439"/>
      <c r="E16" s="439"/>
      <c r="F16" s="439"/>
    </row>
  </sheetData>
  <mergeCells count="12">
    <mergeCell ref="G5:H5"/>
    <mergeCell ref="I5:I6"/>
    <mergeCell ref="A11:C11"/>
    <mergeCell ref="A9:C9"/>
    <mergeCell ref="A1:I1"/>
    <mergeCell ref="A4:A6"/>
    <mergeCell ref="B4:B6"/>
    <mergeCell ref="C4:C6"/>
    <mergeCell ref="D4:D6"/>
    <mergeCell ref="E4:E6"/>
    <mergeCell ref="F4:I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CE,Pogrubiony"Załącznik nr &amp;A&amp;"Arial CE,Standardowy"
do Uchwały Rady Gminy Miłkowice Nr  LVI/309/2010
z dnia 26 października 2010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2010-10-28T12:37:58Z</cp:lastPrinted>
  <dcterms:created xsi:type="dcterms:W3CDTF">2008-02-21T12:21:20Z</dcterms:created>
  <dcterms:modified xsi:type="dcterms:W3CDTF">2010-10-28T12:38:55Z</dcterms:modified>
  <cp:category/>
  <cp:version/>
  <cp:contentType/>
  <cp:contentStatus/>
</cp:coreProperties>
</file>