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'1'!$A$1:$W$62</definedName>
    <definedName name="_xlnm.Print_Area" localSheetId="1">'2'!$A$1:$J$80</definedName>
    <definedName name="_xlnm.Print_Area" localSheetId="2">'3'!$A$1:$G$49</definedName>
    <definedName name="_xlnm.Print_Area" localSheetId="3">'4'!$A$1:$H$17</definedName>
    <definedName name="_xlnm.Print_Area" localSheetId="4">'5'!$A$2:$G$41</definedName>
  </definedNames>
  <calcPr fullCalcOnLoad="1"/>
</workbook>
</file>

<file path=xl/sharedStrings.xml><?xml version="1.0" encoding="utf-8"?>
<sst xmlns="http://schemas.openxmlformats.org/spreadsheetml/2006/main" count="717" uniqueCount="383">
  <si>
    <t>Dział</t>
  </si>
  <si>
    <t>Rozdział</t>
  </si>
  <si>
    <t>Nazwa</t>
  </si>
  <si>
    <t>1</t>
  </si>
  <si>
    <t>2</t>
  </si>
  <si>
    <t>3</t>
  </si>
  <si>
    <t>4</t>
  </si>
  <si>
    <t>5</t>
  </si>
  <si>
    <t>6</t>
  </si>
  <si>
    <t>7</t>
  </si>
  <si>
    <t>8</t>
  </si>
  <si>
    <t>010</t>
  </si>
  <si>
    <t>Rolnictwo i łowiectwo</t>
  </si>
  <si>
    <t>0,00</t>
  </si>
  <si>
    <t>01095</t>
  </si>
  <si>
    <t>1 200,00</t>
  </si>
  <si>
    <t>24 000,00</t>
  </si>
  <si>
    <t>801</t>
  </si>
  <si>
    <t>Oświata i wychowanie</t>
  </si>
  <si>
    <t>29 705,40</t>
  </si>
  <si>
    <t>80104</t>
  </si>
  <si>
    <t xml:space="preserve">Przedszkola </t>
  </si>
  <si>
    <t>Wykaz zadań i zakupów inwestycyjnych na 2011 rok</t>
  </si>
  <si>
    <t>w złotych</t>
  </si>
  <si>
    <t>Lp.</t>
  </si>
  <si>
    <t>Nazwa zadania inwestycyjnego</t>
  </si>
  <si>
    <t>Planowane wydatki w roku 2011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</si>
  <si>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</si>
  <si>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</si>
  <si>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</si>
  <si>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</si>
  <si>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</si>
  <si>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</si>
  <si>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</si>
  <si>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</si>
  <si>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</si>
  <si>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</si>
  <si>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</si>
  <si>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</si>
  <si>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wolne środki-kredyt z 2010r.</t>
  </si>
  <si>
    <t>Budowa sieci kanalizacji sanitarnej i wodociągowej w Miłkowicach w obrębie ulic: 15 Sierpnia, 11 Listopada, Konstytucji 3 Maja"</t>
  </si>
  <si>
    <t>dotacja z WFOŚ 23.400, partyc. ludności</t>
  </si>
  <si>
    <t>Budowa sieci kanalizacyjnej burzowej na terenie Gminy Miłkowice w ramach inwestycji społecznej przy ul.22 Lipca w Miłkowicach - współfinansowanie</t>
  </si>
  <si>
    <t>Komitet budowy kanalizacji i UG</t>
  </si>
  <si>
    <t>Budowa kanalizacji sanitarnej wraz z przyłączami dla miejscowości Gniewomirowice i Goślinów</t>
  </si>
  <si>
    <t>Urząd Gminy   Miłkowice</t>
  </si>
  <si>
    <t>Modernizacja sieci wodociągowej na terenie Gminy Miłkowice</t>
  </si>
  <si>
    <t>Dotacja celowa na dofinans. inwestycji</t>
  </si>
  <si>
    <t>GZGK    w Miłkowicach</t>
  </si>
  <si>
    <t>Modernizacja sieci kanalizacyjnej na terenie Gminy Miłkowice</t>
  </si>
  <si>
    <t>Budowa sieci wodociągowej dla miejscowości Głuchowice i Kochlice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</si>
  <si>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</si>
  <si>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</si>
  <si>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</si>
  <si>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Budowa chodnika z kanalizacją deszczową w miejscowości Miłkowice w ciągu drogi powiatowej nr 2210 D na odcinku od km 5+415 do km 5+970</t>
  </si>
  <si>
    <t>Rozdział 60016 : Drogi publiczne gminne</t>
  </si>
  <si>
    <t>dotacja z TFOGR</t>
  </si>
  <si>
    <t>Remont drogi w Gniewomirowicach</t>
  </si>
  <si>
    <t>dotacja z ANR</t>
  </si>
  <si>
    <t>Remont dróg osiedlowych w Miłkowicach (ul. 22-Lipca)</t>
  </si>
  <si>
    <t>Założenie progów zwalniających (fundusz sołecki Kochlice)</t>
  </si>
  <si>
    <t>Budowa ciągu pieszo-jezdnego przy stacji PKP w Miłkowicach (dokumentacja)</t>
  </si>
  <si>
    <t>Remont drogi w Rzeszotarach ul. H.Pobożnego - dokumentacja (fundusz sołecki Rzeszotary-Dobrzejów)</t>
  </si>
  <si>
    <t>Dział 754: BEZPIECZEŃSTWO PUBLICZNE I OCHRONA PRZECIWPOŻAROWA</t>
  </si>
  <si>
    <t>Rozdział 75412 : Ochotnicze straże pożarne</t>
  </si>
  <si>
    <t>Zakup pompy szlamowej dla OSP Ulesie (fundusz sołecki Ulesie)</t>
  </si>
  <si>
    <t>Rozdział 75411 : Komendy powiatowe Państwowej Straży Pożarnej</t>
  </si>
  <si>
    <t>Zakup samochodu specjalnego operacyjnego do przewożenia ludzi (dofinansowanie)</t>
  </si>
  <si>
    <t>PSP Legnica</t>
  </si>
  <si>
    <t>Dział 801 : OŚWIATA I WYCHOWANIE</t>
  </si>
  <si>
    <t>Rozdział  80195: Pozostała działalność</t>
  </si>
  <si>
    <t>Założenie monitoringu wizyjnego w SP Rzeszotary (f-sz sołecki)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</si>
  <si>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</si>
  <si>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</si>
  <si>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</si>
  <si>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</si>
  <si>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</si>
  <si>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</si>
  <si>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</si>
  <si>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</si>
  <si>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</si>
  <si>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</si>
  <si>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</si>
  <si>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Zakup kosiarki do utrzymania terenów zielonych w Grzymalinie (fundusz sołecki Grzymalin)</t>
  </si>
  <si>
    <t>Zakup kosiarki do utrzymania terenów zielonych w Siedliskach (fundusz sołecki Siedliska)</t>
  </si>
  <si>
    <t>Dział 921 : KULTURA I OCHRONA DZIEDZICTWA NARODOWEGO</t>
  </si>
  <si>
    <t>Rozdział  92109: Domy i ośrodki kultury, świetlice i kluby</t>
  </si>
  <si>
    <t>Sporządzenie dokumentacji na "Utworzenie Centrum Edukacyjno-Kulturalnego w miejscowości Ulesie"</t>
  </si>
  <si>
    <t>Remont i modernizacja świetlicy wiejskiej w Bobrowie (fundusz sołecki Bobrów)</t>
  </si>
  <si>
    <t>Utworzenie św. wiejskiej z segmentów kontenerowych w Goślinowie (w tym fundusz sołecki 6.199zł)</t>
  </si>
  <si>
    <t>Adaptacja pozyskanego budynku na świetlicę w Jakuszowie (fundusz sołecki Jakuszowa)</t>
  </si>
  <si>
    <t>Remont i modernizacja świetlicy wiejskiej w Studnicy (fundusz sołecki Studnica)</t>
  </si>
  <si>
    <t>Budowa wiatrołapu w budynku świetlicy w Gniewomirowicach</t>
  </si>
  <si>
    <t>Rozdział  92116: Biblioteki</t>
  </si>
  <si>
    <t>Remont budynku Biblioteki Publicznej w Miłkowicach</t>
  </si>
  <si>
    <t>GOKiS Miłkowice</t>
  </si>
  <si>
    <t>Rozdział  92195: Pozostała działalność</t>
  </si>
  <si>
    <t>Zagospodarowanie skweru rekreacyjnego w Głuchowicach (fundusz sołecki Głuchowice)</t>
  </si>
  <si>
    <t>Rozbudowa placu zabaw wraz z budową terenu rekreacyjnego w Gniewomirowicach (fundusz sołecki Gniewomirowice)</t>
  </si>
  <si>
    <t>Zakup namiotu rekreacyjnego wraz z ławostołami do Grzymalina (fundusz sołecki Grzymalina)</t>
  </si>
  <si>
    <t>Zakup namiotu rekreacyjnego wraz z ławostołami do Ulesia (fundusz sołecki Ulesie-Lipce)</t>
  </si>
  <si>
    <t>Dział 926 : KULTURA FIZYCZNA</t>
  </si>
  <si>
    <t>Rozdział  92601: Obiekty sportowe</t>
  </si>
  <si>
    <t>Budowa przyłącza energetycznego do boiska sportowego w Głuchowicach</t>
  </si>
  <si>
    <t>Rozdział  92605: Zadania w zakresie kultury fizycznej</t>
  </si>
  <si>
    <t>Remont i modernizacja budynku sportowego używanego jako świetlicę wiejską w Kochlicach (fundusz sołecki Kochlice)</t>
  </si>
  <si>
    <t>Klub Sportowy "ISKRA Kochlice"</t>
  </si>
  <si>
    <t>Razem wydatki inwestycyjne:</t>
  </si>
  <si>
    <r>
      <t>Urząd Gminy   Miłkowice i GZGK -</t>
    </r>
    <r>
      <rPr>
        <sz val="8"/>
        <rFont val="Arial"/>
        <family val="2"/>
      </rPr>
      <t>dotacja inwestycyjna 185.000zł</t>
    </r>
  </si>
  <si>
    <t>Przebudowa drogi dojazdowej do gruntów rolnych w Grzymalinie</t>
  </si>
  <si>
    <t>Budowa sieci wodociągowej dla miejscowości Lipce - dokończenie</t>
  </si>
  <si>
    <t>Przebudowa i nadbudowa budynku świetlicy i remizy strażackiej w Grzymalinie</t>
  </si>
  <si>
    <t>ZMIANA PLANU WYDATKÓW BUDŻETOWYCH GMINY MIŁKOWICE NA ROK 2011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</si>
  <si>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</si>
  <si>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</si>
  <si>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</si>
  <si>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</si>
  <si>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</si>
  <si>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</si>
  <si>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</si>
  <si>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</si>
  <si>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</si>
  <si>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</si>
  <si>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</si>
  <si>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</si>
  <si>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</si>
  <si>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</si>
  <si>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</si>
  <si>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</si>
  <si>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</si>
  <si>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</si>
  <si>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</si>
  <si>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</si>
  <si>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</si>
  <si>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</si>
  <si>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</si>
  <si>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</si>
  <si>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</si>
  <si>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</si>
  <si>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przed zmianą</t>
  </si>
  <si>
    <t>zmniejszenie</t>
  </si>
  <si>
    <t>zwiększenie</t>
  </si>
  <si>
    <t>po zmianach</t>
  </si>
  <si>
    <t>Drogi publiczne gminne</t>
  </si>
  <si>
    <t>384 975,12</t>
  </si>
  <si>
    <t>4 387 794,82</t>
  </si>
  <si>
    <t>203 012,00</t>
  </si>
  <si>
    <t>80101</t>
  </si>
  <si>
    <t>16 485,75</t>
  </si>
  <si>
    <t>7 520,00</t>
  </si>
  <si>
    <t>8 965,75</t>
  </si>
  <si>
    <t>80110</t>
  </si>
  <si>
    <t>Dowożenie uczniów do szkół</t>
  </si>
  <si>
    <t>Zwalczanie narkomanii</t>
  </si>
  <si>
    <t>900</t>
  </si>
  <si>
    <t>90002</t>
  </si>
  <si>
    <t>Gospodarka odpadami</t>
  </si>
  <si>
    <t>921</t>
  </si>
  <si>
    <t>Kultura i ochrona dziedzictwa narodowego</t>
  </si>
  <si>
    <t>78 287,00</t>
  </si>
  <si>
    <t>2 776,00</t>
  </si>
  <si>
    <t>75 511,00</t>
  </si>
  <si>
    <t>5 053,00</t>
  </si>
  <si>
    <t>341 263,00</t>
  </si>
  <si>
    <t>258 424,00</t>
  </si>
  <si>
    <t>Wydatki razem:</t>
  </si>
  <si>
    <t>119 436,84</t>
  </si>
  <si>
    <t>1 826 192,00</t>
  </si>
  <si>
    <t>754</t>
  </si>
  <si>
    <t>Bezpieczeństwo publiczne i ochrona przeciwpożarowa</t>
  </si>
  <si>
    <t>195 542,00</t>
  </si>
  <si>
    <t>175 542,00</t>
  </si>
  <si>
    <t>41 570,00</t>
  </si>
  <si>
    <t>133 972,00</t>
  </si>
  <si>
    <t>20 000,00</t>
  </si>
  <si>
    <t>9 000,00</t>
  </si>
  <si>
    <t>219 542,00</t>
  </si>
  <si>
    <t>867 603,00</t>
  </si>
  <si>
    <t>526 340,00</t>
  </si>
  <si>
    <t>443 000,00</t>
  </si>
  <si>
    <t>Wykaz dotacji udzielanych z budżetu Gminy Miłkowice w roku 2011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</si>
  <si>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</si>
  <si>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</si>
  <si>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</si>
  <si>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</si>
  <si>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</si>
  <si>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</si>
  <si>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01010</t>
  </si>
  <si>
    <t>Infrastruktura sanitacyjna wsi</t>
  </si>
  <si>
    <t>Gminny Zakład Gospodarki Komunalnej w Miłkowicach</t>
  </si>
  <si>
    <t>Dostarczanie wody</t>
  </si>
  <si>
    <t>dotacja do 1 km dróg gminnych</t>
  </si>
  <si>
    <t>Cmentarze</t>
  </si>
  <si>
    <t>dotacja do 1 km przewozu uczniów</t>
  </si>
  <si>
    <t>dotacja do 1 mieszkańca gminy do wywozu odpadów segregowanych i utrzymania składowiska odpadów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</si>
  <si>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</si>
  <si>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</si>
  <si>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</si>
  <si>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</si>
  <si>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Pozostała działalność (pomoc społeczna)</t>
  </si>
  <si>
    <t>Gminny Ośrodek Kultury i Sportu w Miłkowicach</t>
  </si>
  <si>
    <t>prowadzenie Edukacyjnego Centrum Informacyjnego</t>
  </si>
  <si>
    <t>Domy i ośrodki kultury, świetlice i kluby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</si>
  <si>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</si>
  <si>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</si>
  <si>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</si>
  <si>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</si>
  <si>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</si>
  <si>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</si>
  <si>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</si>
  <si>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</si>
  <si>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</si>
  <si>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na koszty utrzymania dziecka niepełnosprawnego </t>
  </si>
  <si>
    <t xml:space="preserve">  III. Dotacje celowe</t>
  </si>
  <si>
    <t xml:space="preserve">  III.1. Jednostki sektora finansów publicznych</t>
  </si>
  <si>
    <t>Przeciwdziałanie alkoholizmowi</t>
  </si>
  <si>
    <t>Infrastruktura wodociągowa i sanitacyjna wsi</t>
  </si>
  <si>
    <t>Gminny Zakład Gospodarki komunalnej w Miłkowicach</t>
  </si>
  <si>
    <t xml:space="preserve">Gospodarka odpadami </t>
  </si>
  <si>
    <t xml:space="preserve">Urząd Miasta Legnica </t>
  </si>
  <si>
    <t xml:space="preserve">na koszty utrzymania dzieci uczęszczających do przedszkoli w Legnicy </t>
  </si>
  <si>
    <t>Urząd Miasta Lubin</t>
  </si>
  <si>
    <t xml:space="preserve">na koszty utrzymania dzieci uczęszczających do przedszkoli w Lubinie </t>
  </si>
  <si>
    <t>Urząd Gminy Lubin</t>
  </si>
  <si>
    <t>na koszty utrzymania dzieci uczęszczających do przedszkoli w gminie Lubin</t>
  </si>
  <si>
    <t xml:space="preserve">  III.2. Jednostki spoza sektora finansów publicznych</t>
  </si>
  <si>
    <t>Ludowy Klub Sportowy "Czarni" Miłkowice</t>
  </si>
  <si>
    <t>upowszechnianie kultury fizycznej i sportu na terenie gminy Miłkowice</t>
  </si>
  <si>
    <t>Ludowy Zespół Sportowy "Dąb-Stowarzyszenie" Siedliska</t>
  </si>
  <si>
    <t>Klub Brydża Sportowego w Miłkowicach</t>
  </si>
  <si>
    <t>Klub Sportowy "ISKRA" Kochlice</t>
  </si>
  <si>
    <t>Klub Sportowy "Victoria" Rzeszotary</t>
  </si>
  <si>
    <t xml:space="preserve">Ogółem dotacje </t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</si>
  <si>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</si>
  <si>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wody</t>
    </r>
  </si>
  <si>
    <r>
      <t>Ró</t>
    </r>
    <r>
      <rPr>
        <sz val="12"/>
        <rFont val="Arial"/>
        <family val="2"/>
      </rPr>
      <t>ż</t>
    </r>
    <r>
      <rPr>
        <sz val="10"/>
        <rFont val="Arial"/>
        <family val="2"/>
      </rPr>
      <t>ne jednostki obs</t>
    </r>
    <r>
      <rPr>
        <sz val="12"/>
        <rFont val="Arial"/>
        <family val="2"/>
      </rPr>
      <t>ługi gospodarki mieszkaniowej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</si>
  <si>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administrowanej komunalnych lokali mieszkalnych </t>
    </r>
  </si>
  <si>
    <r>
      <t xml:space="preserve">dotacja do 1 m 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powierzchni administrowanych cmentarzy</t>
    </r>
  </si>
  <si>
    <r>
      <t>Modernizacja sieci wodociągowej na terenie Gminy Miłkowice (</t>
    </r>
    <r>
      <rPr>
        <i/>
        <sz val="10"/>
        <rFont val="Arial CE"/>
        <family val="2"/>
      </rPr>
      <t>dotacja inwestycyjna)</t>
    </r>
  </si>
  <si>
    <r>
      <t>Modernizacja sieci kanalizacyjnej na terenie Gminy Miłkowice (</t>
    </r>
    <r>
      <rPr>
        <i/>
        <sz val="10"/>
        <rFont val="Arial CE"/>
        <family val="2"/>
      </rPr>
      <t>dotacja inwestycyjna)</t>
    </r>
  </si>
  <si>
    <r>
      <t>Budowa wodociągu dla Kochlic i Głuchowic - dokończenie (</t>
    </r>
    <r>
      <rPr>
        <i/>
        <sz val="10"/>
        <rFont val="Arial CE"/>
        <family val="2"/>
      </rPr>
      <t>dotacja inwestycyjna)</t>
    </r>
  </si>
  <si>
    <r>
      <t>Budowa wodociągu dla miejscowości Lipce - dokończenie (</t>
    </r>
    <r>
      <rPr>
        <i/>
        <sz val="10"/>
        <rFont val="Arial CE"/>
        <family val="2"/>
      </rPr>
      <t>dotacja inwestycyjna)</t>
    </r>
  </si>
  <si>
    <r>
      <t>Budowa przykanlików w ramach zadania Budowa kanalizacji sanitarnej  (</t>
    </r>
    <r>
      <rPr>
        <i/>
        <sz val="10"/>
        <rFont val="Arial CE"/>
        <family val="2"/>
      </rPr>
      <t>dotacja inwestycyjna)</t>
    </r>
  </si>
  <si>
    <r>
      <t>Zakup pojemników do selektywnej zbiórki odpadów (</t>
    </r>
    <r>
      <rPr>
        <i/>
        <sz val="10"/>
        <rFont val="Arial CE"/>
        <family val="2"/>
      </rPr>
      <t>dotacja inwestycyjna)</t>
    </r>
  </si>
  <si>
    <r>
      <t>Remont budynku Biblioteki Publicznej w Miłkowicach (</t>
    </r>
    <r>
      <rPr>
        <i/>
        <sz val="10"/>
        <rFont val="Arial CE"/>
        <family val="0"/>
      </rPr>
      <t>dotacja inwestycyjna</t>
    </r>
    <r>
      <rPr>
        <sz val="10"/>
        <rFont val="Arial CE"/>
        <family val="2"/>
      </rPr>
      <t>)</t>
    </r>
  </si>
  <si>
    <r>
      <t xml:space="preserve">upowszechnianie kultury fizycznej i sportu - remont i modernizacja budynku klubowego  </t>
    </r>
    <r>
      <rPr>
        <i/>
        <sz val="10"/>
        <rFont val="Arial CE"/>
        <family val="0"/>
      </rPr>
      <t>(dotacja inwestycyjna)</t>
    </r>
  </si>
  <si>
    <t>na realizację programów profilaktyki rozwiązywania problemów alkoholowych i przeciwdziałania narkomanii</t>
  </si>
  <si>
    <t>4 978 623,22</t>
  </si>
  <si>
    <t>358 111,00</t>
  </si>
  <si>
    <t>177 596,75</t>
  </si>
  <si>
    <t>161 111,00</t>
  </si>
  <si>
    <t>1 830 965,00</t>
  </si>
  <si>
    <t>PLAN DOCHODÓW I WYDATKÓW WYDZIELONYCH RACHUNKOW DOCHODÓW</t>
  </si>
  <si>
    <t>JEDNOSTEK OŚWIATOWYCH na rok 2011</t>
  </si>
  <si>
    <t>DZIAŁ</t>
  </si>
  <si>
    <t>ROZDZIAŁ</t>
  </si>
  <si>
    <t>WYSZCZEGÓLNIENIE</t>
  </si>
  <si>
    <t>BO</t>
  </si>
  <si>
    <t>DOCHODY</t>
  </si>
  <si>
    <t>WYDATKI</t>
  </si>
  <si>
    <t>BZ</t>
  </si>
  <si>
    <t>Szkoła Podstawowa w Rzeszotarach</t>
  </si>
  <si>
    <t>0750 - dochody z najmu</t>
  </si>
  <si>
    <t>0960 - otrzymane darowizny</t>
  </si>
  <si>
    <t>0970 - pozostałe dochody (dożywianie)</t>
  </si>
  <si>
    <t>Szkolno-Gimnazjalny Zespół Szkół w Miłkowicach</t>
  </si>
  <si>
    <t>Razem 80101:</t>
  </si>
  <si>
    <t>4210 - zakup materiałów i wyposażenia</t>
  </si>
  <si>
    <t>4240 - zakup pomocy dydakt., książek</t>
  </si>
  <si>
    <t>4300 - zakup pozostałych usług</t>
  </si>
  <si>
    <t>4110 - składki na ubezpieczenia społeczne</t>
  </si>
  <si>
    <t>4120 - składki na Fundusz Pracy</t>
  </si>
  <si>
    <t>4170 - wynagrodzenia bezosobowe</t>
  </si>
  <si>
    <t>OGÓŁEM</t>
  </si>
  <si>
    <t>BO + Dochody</t>
  </si>
  <si>
    <t>BZ + Wydatki</t>
  </si>
  <si>
    <t>2 593 199,84</t>
  </si>
  <si>
    <t>487 044,84</t>
  </si>
  <si>
    <t>287 044,84</t>
  </si>
  <si>
    <t>25 123,64</t>
  </si>
  <si>
    <t>261 921,20</t>
  </si>
  <si>
    <t>200 000,00</t>
  </si>
  <si>
    <t>2 106 155,00</t>
  </si>
  <si>
    <t>1 567 768,00</t>
  </si>
  <si>
    <t>2 306 155,00</t>
  </si>
  <si>
    <t>710</t>
  </si>
  <si>
    <t>Działalność usługowa</t>
  </si>
  <si>
    <t>145 028,00</t>
  </si>
  <si>
    <t>116 000,00</t>
  </si>
  <si>
    <t>114 800,00</t>
  </si>
  <si>
    <t>29 028,00</t>
  </si>
  <si>
    <t>71004</t>
  </si>
  <si>
    <t>Plany zagospodarowania przestrzennego</t>
  </si>
  <si>
    <t>228 542,00</t>
  </si>
  <si>
    <t>33 000,00</t>
  </si>
  <si>
    <t>75412</t>
  </si>
  <si>
    <t>Ochotnicze straże pożarne</t>
  </si>
  <si>
    <t>181 292,00</t>
  </si>
  <si>
    <t>177 292,00</t>
  </si>
  <si>
    <t>157 292,00</t>
  </si>
  <si>
    <t>115 722,00</t>
  </si>
  <si>
    <t>4 000,00</t>
  </si>
  <si>
    <t>190 292,00</t>
  </si>
  <si>
    <t>13 000,00</t>
  </si>
  <si>
    <t>3 538 622,00</t>
  </si>
  <si>
    <t>849 172,82</t>
  </si>
  <si>
    <t>2 700,00</t>
  </si>
  <si>
    <t>4 981 323,22</t>
  </si>
  <si>
    <t>360 811,00</t>
  </si>
  <si>
    <t>180 296,75</t>
  </si>
  <si>
    <t>163 811,00</t>
  </si>
  <si>
    <t>-21 895,00</t>
  </si>
  <si>
    <t>27 095,00</t>
  </si>
  <si>
    <t>872 803,00</t>
  </si>
  <si>
    <t>553 435,00</t>
  </si>
  <si>
    <t>105 382,00</t>
  </si>
  <si>
    <t>102 606,00</t>
  </si>
  <si>
    <t>319 368,00</t>
  </si>
  <si>
    <t>92109</t>
  </si>
  <si>
    <t>340 870,00</t>
  </si>
  <si>
    <t>262 031,00</t>
  </si>
  <si>
    <t>51 031,00</t>
  </si>
  <si>
    <t>1 276,00</t>
  </si>
  <si>
    <t>49 755,00</t>
  </si>
  <si>
    <t>211 000,00</t>
  </si>
  <si>
    <t>78 839,00</t>
  </si>
  <si>
    <t>346 070,00</t>
  </si>
  <si>
    <t>289 126,00</t>
  </si>
  <si>
    <t>78 126,00</t>
  </si>
  <si>
    <t>76 850,00</t>
  </si>
  <si>
    <t>56 944,00</t>
  </si>
  <si>
    <t>17 311 418,93</t>
  </si>
  <si>
    <t>14 287 250,01</t>
  </si>
  <si>
    <t>9 241 906,57</t>
  </si>
  <si>
    <t>5 648 204,11</t>
  </si>
  <si>
    <t>3 593 702,46</t>
  </si>
  <si>
    <t>2 709 966,48</t>
  </si>
  <si>
    <t>3 024 168,92</t>
  </si>
  <si>
    <t>1 833 665,00</t>
  </si>
  <si>
    <t>Zakup pieca do remizy strażackiej OSP Rzeszotary</t>
  </si>
  <si>
    <t>Remont i modernizacja budynku  świetlicy wiejskiej w Miłkowicach (dokumentacja)</t>
  </si>
  <si>
    <t>4 600,00</t>
  </si>
  <si>
    <t>2 310 755,00</t>
  </si>
  <si>
    <t>2 597 799,84</t>
  </si>
  <si>
    <t>2 110 755,00</t>
  </si>
  <si>
    <t>13 600,00</t>
  </si>
  <si>
    <t>14 295 545,01</t>
  </si>
  <si>
    <t>9 247 501,57</t>
  </si>
  <si>
    <t>3 599 297,46</t>
  </si>
  <si>
    <t>3 015 873,92</t>
  </si>
  <si>
    <t>Dochody i wydatki związane z realizacją zadań z zakresu administracji rządowej i innych zadań zleconych odrębnymi ustawami w 2011 r.</t>
  </si>
  <si>
    <t>Dotacje
ogółem</t>
  </si>
  <si>
    <t>Wydatki
ogółem
(6+9)</t>
  </si>
  <si>
    <t>Wydatki
bieżące</t>
  </si>
  <si>
    <t>Wydatki
majątkowe</t>
  </si>
  <si>
    <t>wynagrodzenia i pochodne od wynagrodzeń</t>
  </si>
  <si>
    <t>świadczenia społeczne</t>
  </si>
  <si>
    <t>Ogółem</t>
  </si>
  <si>
    <t>700</t>
  </si>
  <si>
    <t>Gospodarka mieszkaniowa</t>
  </si>
  <si>
    <t>210 005,34</t>
  </si>
  <si>
    <t>168 496,34</t>
  </si>
  <si>
    <t>41 509,00</t>
  </si>
  <si>
    <t>3 600,00</t>
  </si>
  <si>
    <t>213 605,34</t>
  </si>
  <si>
    <t>172 096,34</t>
  </si>
  <si>
    <t>70095</t>
  </si>
  <si>
    <t>Pozostała działalność</t>
  </si>
  <si>
    <t>84 996,34</t>
  </si>
  <si>
    <t>88 596,34</t>
  </si>
  <si>
    <t>-25 100,00</t>
  </si>
  <si>
    <t>119 928,00</t>
  </si>
  <si>
    <t>90 900,00</t>
  </si>
  <si>
    <t>89 700,00</t>
  </si>
  <si>
    <t>-3 292,00</t>
  </si>
  <si>
    <t>12 292,00</t>
  </si>
  <si>
    <t>3 292,00</t>
  </si>
  <si>
    <t>-50 287,00</t>
  </si>
  <si>
    <t>-28 392,00</t>
  </si>
  <si>
    <t>50 287,00</t>
  </si>
  <si>
    <t>36 687,00</t>
  </si>
  <si>
    <t>33 987,00</t>
  </si>
  <si>
    <t>w tym dotacje na zadania bieżące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</si>
</sst>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_-* #,##0.00\ _z_ł_-;\-* #,##0.00\ _z_ł_-;_-* \-??\ _z_ł_-;_-@_-"/>
    <numFmt numFmtId="205" formatCode="_-* #,##0\ _z_ł_-;\-* #,##0\ _z_ł_-;_-* \-??\ _z_ł_-;_-@_-"/>
  </numFmts>
  <fonts count="6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sz val="6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5"/>
      <color indexed="8"/>
      <name val="Arial"/>
      <family val="0"/>
    </font>
    <font>
      <b/>
      <sz val="5.5"/>
      <color indexed="8"/>
      <name val="Arial"/>
      <family val="0"/>
    </font>
    <font>
      <sz val="5.5"/>
      <color indexed="8"/>
      <name val="Arial"/>
      <family val="0"/>
    </font>
    <font>
      <sz val="6"/>
      <name val="Arial CE"/>
      <family val="2"/>
    </font>
    <font>
      <b/>
      <i/>
      <sz val="10"/>
      <name val="Arial CE"/>
      <family val="2"/>
    </font>
    <font>
      <vertAlign val="superscript"/>
      <sz val="10"/>
      <name val="Arial CE"/>
      <family val="2"/>
    </font>
    <font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4"/>
      <color indexed="8"/>
      <name val="Arial"/>
      <family val="0"/>
    </font>
    <font>
      <b/>
      <sz val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 style="thin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04" fontId="7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3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64">
    <xf numFmtId="0" fontId="1" fillId="0" borderId="0" xfId="0" applyNumberFormat="1" applyFill="1" applyBorder="1" applyAlignment="1" applyProtection="1">
      <alignment horizontal="left"/>
      <protection locked="0"/>
    </xf>
    <xf numFmtId="49" fontId="52" fillId="24" borderId="10" xfId="0" applyFont="1" applyBorder="1" applyAlignment="1">
      <alignment horizontal="right" vertical="center" wrapText="1"/>
    </xf>
    <xf numFmtId="49" fontId="52" fillId="24" borderId="11" xfId="0" applyFont="1" applyBorder="1" applyAlignment="1">
      <alignment horizontal="right" vertical="center" wrapText="1"/>
    </xf>
    <xf numFmtId="49" fontId="51" fillId="25" borderId="12" xfId="0" applyBorder="1" applyAlignment="1">
      <alignment horizontal="right" vertical="center" wrapText="1"/>
    </xf>
    <xf numFmtId="49" fontId="52" fillId="24" borderId="13" xfId="0" applyFont="1" applyBorder="1" applyAlignment="1">
      <alignment horizontal="right" vertical="center" wrapText="1"/>
    </xf>
    <xf numFmtId="0" fontId="32" fillId="0" borderId="0" xfId="57" applyFont="1" applyAlignment="1">
      <alignment vertical="center" wrapText="1"/>
      <protection/>
    </xf>
    <xf numFmtId="0" fontId="33" fillId="0" borderId="0" xfId="57" applyFont="1">
      <alignment/>
      <protection/>
    </xf>
    <xf numFmtId="0" fontId="34" fillId="0" borderId="0" xfId="57" applyFont="1">
      <alignment/>
      <protection/>
    </xf>
    <xf numFmtId="3" fontId="34" fillId="0" borderId="0" xfId="57" applyNumberFormat="1" applyFont="1">
      <alignment/>
      <protection/>
    </xf>
    <xf numFmtId="0" fontId="31" fillId="0" borderId="0" xfId="57" applyFont="1" applyAlignment="1">
      <alignment horizontal="right" vertical="center"/>
      <protection/>
    </xf>
    <xf numFmtId="0" fontId="35" fillId="0" borderId="0" xfId="57" applyFont="1" applyAlignment="1">
      <alignment textRotation="180"/>
      <protection/>
    </xf>
    <xf numFmtId="0" fontId="35" fillId="0" borderId="14" xfId="57" applyFont="1" applyFill="1" applyBorder="1" applyAlignment="1">
      <alignment horizontal="center" vertical="center" wrapText="1"/>
      <protection/>
    </xf>
    <xf numFmtId="0" fontId="35" fillId="0" borderId="0" xfId="57" applyFont="1" applyFill="1" applyAlignment="1">
      <alignment textRotation="180"/>
      <protection/>
    </xf>
    <xf numFmtId="0" fontId="34" fillId="0" borderId="0" xfId="57" applyFont="1" applyFill="1" applyAlignment="1">
      <alignment vertical="center" wrapText="1"/>
      <protection/>
    </xf>
    <xf numFmtId="0" fontId="35" fillId="0" borderId="15" xfId="57" applyFont="1" applyFill="1" applyBorder="1" applyAlignment="1">
      <alignment horizontal="center" vertical="center" wrapText="1"/>
      <protection/>
    </xf>
    <xf numFmtId="0" fontId="38" fillId="0" borderId="12" xfId="57" applyFont="1" applyFill="1" applyBorder="1" applyAlignment="1">
      <alignment horizontal="center" vertical="center" wrapText="1"/>
      <protection/>
    </xf>
    <xf numFmtId="0" fontId="38" fillId="0" borderId="16" xfId="57" applyFont="1" applyFill="1" applyBorder="1" applyAlignment="1">
      <alignment horizontal="center" vertical="center" wrapText="1"/>
      <protection/>
    </xf>
    <xf numFmtId="0" fontId="40" fillId="0" borderId="17" xfId="57" applyFont="1" applyFill="1" applyBorder="1" applyAlignment="1">
      <alignment horizontal="center" vertical="center" wrapText="1"/>
      <protection/>
    </xf>
    <xf numFmtId="0" fontId="40" fillId="0" borderId="12" xfId="57" applyFont="1" applyFill="1" applyBorder="1" applyAlignment="1">
      <alignment horizontal="center" vertical="center" wrapText="1"/>
      <protection/>
    </xf>
    <xf numFmtId="0" fontId="41" fillId="0" borderId="12" xfId="57" applyFont="1" applyFill="1" applyBorder="1" applyAlignment="1">
      <alignment horizontal="center" vertical="center" wrapText="1"/>
      <protection/>
    </xf>
    <xf numFmtId="0" fontId="41" fillId="0" borderId="18" xfId="57" applyFont="1" applyFill="1" applyBorder="1" applyAlignment="1">
      <alignment horizontal="center" vertical="center" wrapText="1"/>
      <protection/>
    </xf>
    <xf numFmtId="0" fontId="40" fillId="0" borderId="0" xfId="57" applyFont="1" applyFill="1" applyAlignment="1">
      <alignment horizontal="center" textRotation="180"/>
      <protection/>
    </xf>
    <xf numFmtId="0" fontId="40" fillId="0" borderId="0" xfId="57" applyFont="1" applyFill="1" applyAlignment="1">
      <alignment horizontal="center" vertical="center" wrapText="1"/>
      <protection/>
    </xf>
    <xf numFmtId="3" fontId="35" fillId="0" borderId="19" xfId="57" applyNumberFormat="1" applyFont="1" applyFill="1" applyBorder="1" applyAlignment="1">
      <alignment vertical="center" wrapText="1"/>
      <protection/>
    </xf>
    <xf numFmtId="3" fontId="35" fillId="0" borderId="20" xfId="57" applyNumberFormat="1" applyFont="1" applyFill="1" applyBorder="1" applyAlignment="1">
      <alignment vertical="center" wrapText="1"/>
      <protection/>
    </xf>
    <xf numFmtId="3" fontId="21" fillId="0" borderId="21" xfId="57" applyNumberFormat="1" applyFont="1" applyFill="1" applyBorder="1" applyAlignment="1">
      <alignment vertical="center" wrapText="1"/>
      <protection/>
    </xf>
    <xf numFmtId="3" fontId="42" fillId="0" borderId="22" xfId="57" applyNumberFormat="1" applyFont="1" applyFill="1" applyBorder="1" applyAlignment="1">
      <alignment vertical="center" wrapText="1"/>
      <protection/>
    </xf>
    <xf numFmtId="3" fontId="42" fillId="0" borderId="23" xfId="57" applyNumberFormat="1" applyFont="1" applyFill="1" applyBorder="1" applyAlignment="1">
      <alignment vertical="center" wrapText="1"/>
      <protection/>
    </xf>
    <xf numFmtId="3" fontId="42" fillId="0" borderId="24" xfId="57" applyNumberFormat="1" applyFont="1" applyFill="1" applyBorder="1" applyAlignment="1">
      <alignment vertical="center" wrapText="1"/>
      <protection/>
    </xf>
    <xf numFmtId="3" fontId="21" fillId="0" borderId="25" xfId="57" applyNumberFormat="1" applyFont="1" applyFill="1" applyBorder="1" applyAlignment="1">
      <alignment vertical="center" wrapText="1"/>
      <protection/>
    </xf>
    <xf numFmtId="0" fontId="21" fillId="0" borderId="26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vertical="center" wrapText="1"/>
      <protection/>
    </xf>
    <xf numFmtId="3" fontId="34" fillId="0" borderId="11" xfId="57" applyNumberFormat="1" applyFont="1" applyFill="1" applyBorder="1" applyAlignment="1">
      <alignment vertical="center" wrapText="1"/>
      <protection/>
    </xf>
    <xf numFmtId="3" fontId="43" fillId="0" borderId="27" xfId="57" applyNumberFormat="1" applyFont="1" applyFill="1" applyBorder="1" applyAlignment="1">
      <alignment vertical="center" wrapText="1"/>
      <protection/>
    </xf>
    <xf numFmtId="0" fontId="21" fillId="0" borderId="28" xfId="56" applyFont="1" applyFill="1" applyBorder="1" applyAlignment="1">
      <alignment horizontal="center" vertical="center" wrapText="1"/>
      <protection/>
    </xf>
    <xf numFmtId="0" fontId="21" fillId="0" borderId="29" xfId="56" applyFont="1" applyFill="1" applyBorder="1" applyAlignment="1">
      <alignment vertical="center" wrapText="1"/>
      <protection/>
    </xf>
    <xf numFmtId="3" fontId="34" fillId="0" borderId="29" xfId="56" applyNumberFormat="1" applyFont="1" applyFill="1" applyBorder="1" applyAlignment="1">
      <alignment vertical="center" wrapText="1"/>
      <protection/>
    </xf>
    <xf numFmtId="3" fontId="43" fillId="0" borderId="30" xfId="56" applyNumberFormat="1" applyFont="1" applyFill="1" applyBorder="1" applyAlignment="1">
      <alignment vertical="center" wrapText="1"/>
      <protection/>
    </xf>
    <xf numFmtId="0" fontId="35" fillId="0" borderId="0" xfId="56" applyFont="1" applyFill="1" applyAlignment="1">
      <alignment textRotation="180"/>
      <protection/>
    </xf>
    <xf numFmtId="0" fontId="34" fillId="0" borderId="0" xfId="56" applyFont="1" applyFill="1" applyAlignment="1">
      <alignment vertical="center" wrapText="1"/>
      <protection/>
    </xf>
    <xf numFmtId="0" fontId="21" fillId="0" borderId="31" xfId="57" applyFont="1" applyFill="1" applyBorder="1" applyAlignment="1">
      <alignment horizontal="left" vertical="center" wrapText="1"/>
      <protection/>
    </xf>
    <xf numFmtId="3" fontId="34" fillId="0" borderId="31" xfId="57" applyNumberFormat="1" applyFont="1" applyFill="1" applyBorder="1" applyAlignment="1">
      <alignment vertical="center" wrapText="1"/>
      <protection/>
    </xf>
    <xf numFmtId="3" fontId="34" fillId="0" borderId="27" xfId="57" applyNumberFormat="1" applyFont="1" applyFill="1" applyBorder="1" applyAlignment="1">
      <alignment vertical="center" wrapText="1"/>
      <protection/>
    </xf>
    <xf numFmtId="3" fontId="44" fillId="0" borderId="32" xfId="56" applyNumberFormat="1" applyFont="1" applyFill="1" applyBorder="1" applyAlignment="1">
      <alignment vertical="center" wrapText="1"/>
      <protection/>
    </xf>
    <xf numFmtId="0" fontId="43" fillId="0" borderId="33" xfId="57" applyFont="1" applyFill="1" applyBorder="1" applyAlignment="1">
      <alignment horizontal="center" vertical="center" wrapText="1"/>
      <protection/>
    </xf>
    <xf numFmtId="3" fontId="21" fillId="0" borderId="34" xfId="57" applyNumberFormat="1" applyFont="1" applyFill="1" applyBorder="1" applyAlignment="1">
      <alignment horizontal="center" vertical="center" wrapText="1"/>
      <protection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vertical="center" wrapText="1"/>
      <protection/>
    </xf>
    <xf numFmtId="3" fontId="34" fillId="0" borderId="12" xfId="57" applyNumberFormat="1" applyFont="1" applyFill="1" applyBorder="1" applyAlignment="1">
      <alignment vertical="center" wrapText="1"/>
      <protection/>
    </xf>
    <xf numFmtId="3" fontId="34" fillId="0" borderId="35" xfId="57" applyNumberFormat="1" applyFont="1" applyFill="1" applyBorder="1" applyAlignment="1">
      <alignment vertical="center" wrapText="1"/>
      <protection/>
    </xf>
    <xf numFmtId="3" fontId="21" fillId="0" borderId="36" xfId="57" applyNumberFormat="1" applyFont="1" applyFill="1" applyBorder="1" applyAlignment="1">
      <alignment horizontal="center" vertical="center" wrapText="1"/>
      <protection/>
    </xf>
    <xf numFmtId="3" fontId="35" fillId="0" borderId="37" xfId="57" applyNumberFormat="1" applyFont="1" applyFill="1" applyBorder="1" applyAlignment="1">
      <alignment vertical="center" wrapText="1"/>
      <protection/>
    </xf>
    <xf numFmtId="3" fontId="35" fillId="0" borderId="38" xfId="57" applyNumberFormat="1" applyFont="1" applyFill="1" applyBorder="1" applyAlignment="1">
      <alignment vertical="center" wrapText="1"/>
      <protection/>
    </xf>
    <xf numFmtId="3" fontId="21" fillId="0" borderId="39" xfId="57" applyNumberFormat="1" applyFont="1" applyFill="1" applyBorder="1" applyAlignment="1">
      <alignment vertical="center" wrapText="1"/>
      <protection/>
    </xf>
    <xf numFmtId="3" fontId="21" fillId="0" borderId="40" xfId="57" applyNumberFormat="1" applyFont="1" applyFill="1" applyBorder="1" applyAlignment="1">
      <alignment vertical="center" wrapText="1"/>
      <protection/>
    </xf>
    <xf numFmtId="0" fontId="21" fillId="0" borderId="41" xfId="56" applyFont="1" applyFill="1" applyBorder="1" applyAlignment="1">
      <alignment horizontal="center" vertical="center" wrapText="1"/>
      <protection/>
    </xf>
    <xf numFmtId="0" fontId="21" fillId="0" borderId="32" xfId="56" applyFont="1" applyFill="1" applyBorder="1" applyAlignment="1">
      <alignment horizontal="left" vertical="center" wrapText="1"/>
      <protection/>
    </xf>
    <xf numFmtId="3" fontId="45" fillId="0" borderId="32" xfId="56" applyNumberFormat="1" applyFont="1" applyFill="1" applyBorder="1" applyAlignment="1">
      <alignment vertical="center" wrapText="1"/>
      <protection/>
    </xf>
    <xf numFmtId="3" fontId="34" fillId="0" borderId="32" xfId="56" applyNumberFormat="1" applyFont="1" applyFill="1" applyBorder="1" applyAlignment="1">
      <alignment vertical="center" wrapText="1"/>
      <protection/>
    </xf>
    <xf numFmtId="3" fontId="44" fillId="0" borderId="29" xfId="56" applyNumberFormat="1" applyFont="1" applyFill="1" applyBorder="1" applyAlignment="1">
      <alignment vertical="center" wrapText="1"/>
      <protection/>
    </xf>
    <xf numFmtId="3" fontId="21" fillId="0" borderId="42" xfId="57" applyNumberFormat="1" applyFont="1" applyFill="1" applyBorder="1" applyAlignment="1">
      <alignment vertical="center" wrapText="1"/>
      <protection/>
    </xf>
    <xf numFmtId="3" fontId="44" fillId="0" borderId="11" xfId="57" applyNumberFormat="1" applyFont="1" applyFill="1" applyBorder="1" applyAlignment="1">
      <alignment vertical="center" wrapText="1"/>
      <protection/>
    </xf>
    <xf numFmtId="0" fontId="21" fillId="0" borderId="43" xfId="57" applyFont="1" applyFill="1" applyBorder="1" applyAlignment="1">
      <alignment horizontal="center" vertical="center" wrapText="1"/>
      <protection/>
    </xf>
    <xf numFmtId="0" fontId="21" fillId="0" borderId="44" xfId="57" applyFont="1" applyFill="1" applyBorder="1" applyAlignment="1">
      <alignment vertical="center" wrapText="1"/>
      <protection/>
    </xf>
    <xf numFmtId="3" fontId="34" fillId="0" borderId="44" xfId="57" applyNumberFormat="1" applyFont="1" applyFill="1" applyBorder="1" applyAlignment="1">
      <alignment vertical="center" wrapText="1"/>
      <protection/>
    </xf>
    <xf numFmtId="3" fontId="34" fillId="0" borderId="45" xfId="57" applyNumberFormat="1" applyFont="1" applyFill="1" applyBorder="1" applyAlignment="1">
      <alignment vertical="center" wrapText="1"/>
      <protection/>
    </xf>
    <xf numFmtId="3" fontId="21" fillId="0" borderId="46" xfId="57" applyNumberFormat="1" applyFont="1" applyFill="1" applyBorder="1" applyAlignment="1">
      <alignment horizontal="center" vertical="center" wrapText="1"/>
      <protection/>
    </xf>
    <xf numFmtId="3" fontId="35" fillId="0" borderId="19" xfId="54" applyNumberFormat="1" applyFont="1" applyFill="1" applyBorder="1" applyAlignment="1">
      <alignment vertical="center" wrapText="1"/>
      <protection/>
    </xf>
    <xf numFmtId="0" fontId="21" fillId="0" borderId="21" xfId="57" applyFont="1" applyFill="1" applyBorder="1" applyAlignment="1">
      <alignment horizontal="center" vertical="center" wrapText="1"/>
      <protection/>
    </xf>
    <xf numFmtId="0" fontId="35" fillId="0" borderId="0" xfId="54" applyFont="1" applyFill="1" applyAlignment="1">
      <alignment textRotation="180"/>
      <protection/>
    </xf>
    <xf numFmtId="0" fontId="34" fillId="0" borderId="0" xfId="54" applyFont="1" applyFill="1" applyAlignment="1">
      <alignment vertical="center" wrapText="1"/>
      <protection/>
    </xf>
    <xf numFmtId="3" fontId="42" fillId="0" borderId="22" xfId="54" applyNumberFormat="1" applyFont="1" applyFill="1" applyBorder="1" applyAlignment="1">
      <alignment vertical="center" wrapText="1"/>
      <protection/>
    </xf>
    <xf numFmtId="0" fontId="21" fillId="0" borderId="47" xfId="57" applyFont="1" applyFill="1" applyBorder="1" applyAlignment="1">
      <alignment vertical="center" wrapText="1"/>
      <protection/>
    </xf>
    <xf numFmtId="0" fontId="34" fillId="0" borderId="48" xfId="57" applyFont="1" applyFill="1" applyBorder="1" applyAlignment="1">
      <alignment horizontal="center" vertical="center" wrapText="1"/>
      <protection/>
    </xf>
    <xf numFmtId="0" fontId="21" fillId="0" borderId="49" xfId="57" applyFont="1" applyFill="1" applyBorder="1" applyAlignment="1">
      <alignment vertical="center" wrapText="1"/>
      <protection/>
    </xf>
    <xf numFmtId="3" fontId="34" fillId="0" borderId="49" xfId="57" applyNumberFormat="1" applyFont="1" applyFill="1" applyBorder="1" applyAlignment="1">
      <alignment vertical="center" wrapText="1"/>
      <protection/>
    </xf>
    <xf numFmtId="3" fontId="43" fillId="0" borderId="49" xfId="57" applyNumberFormat="1" applyFont="1" applyFill="1" applyBorder="1" applyAlignment="1">
      <alignment vertical="center" wrapText="1"/>
      <protection/>
    </xf>
    <xf numFmtId="0" fontId="34" fillId="0" borderId="0" xfId="57" applyFont="1" applyBorder="1">
      <alignment/>
      <protection/>
    </xf>
    <xf numFmtId="3" fontId="34" fillId="0" borderId="0" xfId="57" applyNumberFormat="1" applyFont="1" applyBorder="1">
      <alignment/>
      <protection/>
    </xf>
    <xf numFmtId="0" fontId="35" fillId="20" borderId="14" xfId="57" applyFont="1" applyFill="1" applyBorder="1" applyAlignment="1">
      <alignment horizontal="center" vertical="center" wrapText="1"/>
      <protection/>
    </xf>
    <xf numFmtId="0" fontId="34" fillId="0" borderId="0" xfId="57" applyFont="1" applyAlignment="1">
      <alignment vertical="center" wrapText="1"/>
      <protection/>
    </xf>
    <xf numFmtId="0" fontId="35" fillId="20" borderId="15" xfId="57" applyFont="1" applyFill="1" applyBorder="1" applyAlignment="1">
      <alignment horizontal="center" vertical="center" wrapText="1"/>
      <protection/>
    </xf>
    <xf numFmtId="0" fontId="38" fillId="20" borderId="12" xfId="57" applyFont="1" applyFill="1" applyBorder="1" applyAlignment="1">
      <alignment horizontal="center" vertical="center" wrapText="1"/>
      <protection/>
    </xf>
    <xf numFmtId="0" fontId="38" fillId="20" borderId="16" xfId="57" applyFont="1" applyFill="1" applyBorder="1" applyAlignment="1">
      <alignment horizontal="center" vertical="center" wrapText="1"/>
      <protection/>
    </xf>
    <xf numFmtId="0" fontId="43" fillId="0" borderId="50" xfId="57" applyFont="1" applyFill="1" applyBorder="1" applyAlignment="1">
      <alignment horizontal="center" vertical="center" wrapText="1"/>
      <protection/>
    </xf>
    <xf numFmtId="0" fontId="43" fillId="0" borderId="11" xfId="57" applyFont="1" applyFill="1" applyBorder="1" applyAlignment="1">
      <alignment horizontal="center" vertical="center" wrapText="1"/>
      <protection/>
    </xf>
    <xf numFmtId="0" fontId="31" fillId="0" borderId="11" xfId="57" applyFont="1" applyFill="1" applyBorder="1" applyAlignment="1">
      <alignment horizontal="center" vertical="center" wrapText="1"/>
      <protection/>
    </xf>
    <xf numFmtId="0" fontId="43" fillId="0" borderId="0" xfId="57" applyFont="1" applyFill="1" applyAlignment="1">
      <alignment horizontal="center" textRotation="180"/>
      <protection/>
    </xf>
    <xf numFmtId="0" fontId="43" fillId="0" borderId="0" xfId="57" applyFont="1" applyFill="1" applyAlignment="1">
      <alignment horizontal="center" vertical="center" wrapText="1"/>
      <protection/>
    </xf>
    <xf numFmtId="0" fontId="34" fillId="0" borderId="26" xfId="57" applyFont="1" applyFill="1" applyBorder="1" applyAlignment="1">
      <alignment horizontal="center" vertical="center" wrapText="1"/>
      <protection/>
    </xf>
    <xf numFmtId="0" fontId="21" fillId="0" borderId="31" xfId="57" applyFont="1" applyFill="1" applyBorder="1" applyAlignment="1">
      <alignment vertical="center" wrapText="1"/>
      <protection/>
    </xf>
    <xf numFmtId="3" fontId="43" fillId="0" borderId="31" xfId="57" applyNumberFormat="1" applyFont="1" applyFill="1" applyBorder="1" applyAlignment="1">
      <alignment vertical="center" wrapText="1"/>
      <protection/>
    </xf>
    <xf numFmtId="0" fontId="34" fillId="0" borderId="50" xfId="57" applyFont="1" applyFill="1" applyBorder="1" applyAlignment="1">
      <alignment horizontal="center" vertical="center" wrapText="1"/>
      <protection/>
    </xf>
    <xf numFmtId="3" fontId="43" fillId="0" borderId="11" xfId="57" applyNumberFormat="1" applyFont="1" applyFill="1" applyBorder="1" applyAlignment="1">
      <alignment vertical="center" wrapText="1"/>
      <protection/>
    </xf>
    <xf numFmtId="0" fontId="34" fillId="0" borderId="51" xfId="57" applyFont="1" applyFill="1" applyBorder="1" applyAlignment="1">
      <alignment horizontal="center" vertical="center" wrapText="1"/>
      <protection/>
    </xf>
    <xf numFmtId="0" fontId="21" fillId="0" borderId="52" xfId="57" applyFont="1" applyFill="1" applyBorder="1" applyAlignment="1">
      <alignment vertical="center" wrapText="1"/>
      <protection/>
    </xf>
    <xf numFmtId="3" fontId="34" fillId="0" borderId="52" xfId="57" applyNumberFormat="1" applyFont="1" applyFill="1" applyBorder="1" applyAlignment="1">
      <alignment vertical="center" wrapText="1"/>
      <protection/>
    </xf>
    <xf numFmtId="3" fontId="34" fillId="0" borderId="53" xfId="57" applyNumberFormat="1" applyFont="1" applyFill="1" applyBorder="1" applyAlignment="1">
      <alignment vertical="center" wrapText="1"/>
      <protection/>
    </xf>
    <xf numFmtId="3" fontId="43" fillId="0" borderId="53" xfId="57" applyNumberFormat="1" applyFont="1" applyFill="1" applyBorder="1" applyAlignment="1">
      <alignment vertical="center" wrapText="1"/>
      <protection/>
    </xf>
    <xf numFmtId="3" fontId="21" fillId="0" borderId="46" xfId="57" applyNumberFormat="1" applyFont="1" applyFill="1" applyBorder="1" applyAlignment="1">
      <alignment vertical="center" wrapText="1"/>
      <protection/>
    </xf>
    <xf numFmtId="0" fontId="21" fillId="0" borderId="21" xfId="57" applyFont="1" applyFill="1" applyBorder="1" applyAlignment="1">
      <alignment vertical="center" wrapText="1"/>
      <protection/>
    </xf>
    <xf numFmtId="3" fontId="42" fillId="0" borderId="54" xfId="56" applyNumberFormat="1" applyFont="1" applyFill="1" applyBorder="1" applyAlignment="1">
      <alignment vertical="center" wrapText="1"/>
      <protection/>
    </xf>
    <xf numFmtId="3" fontId="42" fillId="0" borderId="55" xfId="56" applyNumberFormat="1" applyFont="1" applyFill="1" applyBorder="1" applyAlignment="1">
      <alignment vertical="center" wrapText="1"/>
      <protection/>
    </xf>
    <xf numFmtId="0" fontId="21" fillId="0" borderId="56" xfId="56" applyFont="1" applyFill="1" applyBorder="1" applyAlignment="1">
      <alignment horizontal="center" vertical="center" wrapText="1"/>
      <protection/>
    </xf>
    <xf numFmtId="0" fontId="21" fillId="0" borderId="32" xfId="56" applyFont="1" applyFill="1" applyBorder="1" applyAlignment="1">
      <alignment vertical="center" wrapText="1"/>
      <protection/>
    </xf>
    <xf numFmtId="3" fontId="34" fillId="0" borderId="57" xfId="56" applyNumberFormat="1" applyFont="1" applyFill="1" applyBorder="1" applyAlignment="1">
      <alignment vertical="center" wrapText="1"/>
      <protection/>
    </xf>
    <xf numFmtId="49" fontId="51" fillId="25" borderId="11" xfId="0" applyAlignment="1">
      <alignment horizontal="left" vertical="center" wrapText="1"/>
    </xf>
    <xf numFmtId="3" fontId="43" fillId="0" borderId="32" xfId="56" applyNumberFormat="1" applyFont="1" applyFill="1" applyBorder="1" applyAlignment="1">
      <alignment horizontal="left" vertical="center" wrapText="1"/>
      <protection/>
    </xf>
    <xf numFmtId="0" fontId="21" fillId="0" borderId="58" xfId="56" applyFont="1" applyFill="1" applyBorder="1" applyAlignment="1">
      <alignment horizontal="center" vertical="center" wrapText="1"/>
      <protection/>
    </xf>
    <xf numFmtId="0" fontId="34" fillId="0" borderId="59" xfId="56" applyFont="1" applyFill="1" applyBorder="1" applyAlignment="1">
      <alignment vertical="center" wrapText="1"/>
      <protection/>
    </xf>
    <xf numFmtId="3" fontId="42" fillId="0" borderId="60" xfId="57" applyNumberFormat="1" applyFont="1" applyFill="1" applyBorder="1" applyAlignment="1">
      <alignment vertical="center" wrapText="1"/>
      <protection/>
    </xf>
    <xf numFmtId="3" fontId="42" fillId="0" borderId="61" xfId="57" applyNumberFormat="1" applyFont="1" applyFill="1" applyBorder="1" applyAlignment="1">
      <alignment vertical="center" wrapText="1"/>
      <protection/>
    </xf>
    <xf numFmtId="3" fontId="43" fillId="0" borderId="31" xfId="57" applyNumberFormat="1" applyFont="1" applyFill="1" applyBorder="1" applyAlignment="1">
      <alignment horizontal="left" vertical="center" wrapText="1"/>
      <protection/>
    </xf>
    <xf numFmtId="0" fontId="21" fillId="0" borderId="62" xfId="57" applyFont="1" applyFill="1" applyBorder="1" applyAlignment="1">
      <alignment horizontal="center" vertical="center" wrapText="1"/>
      <protection/>
    </xf>
    <xf numFmtId="0" fontId="21" fillId="0" borderId="16" xfId="57" applyFont="1" applyFill="1" applyBorder="1" applyAlignment="1">
      <alignment vertical="center" wrapText="1"/>
      <protection/>
    </xf>
    <xf numFmtId="3" fontId="34" fillId="0" borderId="16" xfId="57" applyNumberFormat="1" applyFont="1" applyFill="1" applyBorder="1" applyAlignment="1">
      <alignment vertical="center" wrapText="1"/>
      <protection/>
    </xf>
    <xf numFmtId="3" fontId="34" fillId="0" borderId="63" xfId="57" applyNumberFormat="1" applyFont="1" applyFill="1" applyBorder="1" applyAlignment="1">
      <alignment vertical="center" wrapText="1"/>
      <protection/>
    </xf>
    <xf numFmtId="3" fontId="43" fillId="0" borderId="16" xfId="57" applyNumberFormat="1" applyFont="1" applyFill="1" applyBorder="1" applyAlignment="1">
      <alignment horizontal="left" vertical="center" wrapText="1"/>
      <protection/>
    </xf>
    <xf numFmtId="3" fontId="35" fillId="0" borderId="37" xfId="54" applyNumberFormat="1" applyFont="1" applyFill="1" applyBorder="1" applyAlignment="1">
      <alignment vertical="center" wrapText="1"/>
      <protection/>
    </xf>
    <xf numFmtId="0" fontId="21" fillId="0" borderId="39" xfId="57" applyFont="1" applyFill="1" applyBorder="1" applyAlignment="1">
      <alignment horizontal="center" vertical="center" wrapText="1"/>
      <protection/>
    </xf>
    <xf numFmtId="3" fontId="42" fillId="0" borderId="64" xfId="54" applyNumberFormat="1" applyFont="1" applyFill="1" applyBorder="1" applyAlignment="1">
      <alignment vertical="center" wrapText="1"/>
      <protection/>
    </xf>
    <xf numFmtId="0" fontId="21" fillId="0" borderId="65" xfId="57" applyFont="1" applyFill="1" applyBorder="1" applyAlignment="1">
      <alignment vertical="center" wrapText="1"/>
      <protection/>
    </xf>
    <xf numFmtId="3" fontId="43" fillId="0" borderId="29" xfId="56" applyNumberFormat="1" applyFont="1" applyFill="1" applyBorder="1" applyAlignment="1">
      <alignment vertical="center" wrapText="1"/>
      <protection/>
    </xf>
    <xf numFmtId="0" fontId="21" fillId="0" borderId="50" xfId="57" applyFont="1" applyFill="1" applyBorder="1" applyAlignment="1">
      <alignment horizontal="center" vertical="center" wrapText="1"/>
      <protection/>
    </xf>
    <xf numFmtId="3" fontId="43" fillId="0" borderId="66" xfId="57" applyNumberFormat="1" applyFont="1" applyFill="1" applyBorder="1" applyAlignment="1">
      <alignment vertical="center" wrapText="1"/>
      <protection/>
    </xf>
    <xf numFmtId="0" fontId="21" fillId="0" borderId="67" xfId="57" applyFont="1" applyFill="1" applyBorder="1" applyAlignment="1">
      <alignment vertical="center" wrapText="1"/>
      <protection/>
    </xf>
    <xf numFmtId="0" fontId="21" fillId="0" borderId="68" xfId="54" applyFont="1" applyFill="1" applyBorder="1" applyAlignment="1">
      <alignment horizontal="center" vertical="center" wrapText="1"/>
      <protection/>
    </xf>
    <xf numFmtId="3" fontId="34" fillId="0" borderId="49" xfId="54" applyNumberFormat="1" applyFont="1" applyFill="1" applyBorder="1" applyAlignment="1">
      <alignment horizontal="right" vertical="center" wrapText="1"/>
      <protection/>
    </xf>
    <xf numFmtId="3" fontId="21" fillId="0" borderId="49" xfId="54" applyNumberFormat="1" applyFont="1" applyFill="1" applyBorder="1" applyAlignment="1">
      <alignment horizontal="center" vertical="center" wrapText="1"/>
      <protection/>
    </xf>
    <xf numFmtId="3" fontId="21" fillId="0" borderId="69" xfId="57" applyNumberFormat="1" applyFont="1" applyFill="1" applyBorder="1" applyAlignment="1">
      <alignment horizontal="center" vertical="center" wrapText="1"/>
      <protection/>
    </xf>
    <xf numFmtId="3" fontId="21" fillId="0" borderId="49" xfId="54" applyNumberFormat="1" applyFont="1" applyFill="1" applyBorder="1" applyAlignment="1">
      <alignment horizontal="right" vertical="center" wrapText="1"/>
      <protection/>
    </xf>
    <xf numFmtId="0" fontId="21" fillId="0" borderId="70" xfId="57" applyFont="1" applyFill="1" applyBorder="1" applyAlignment="1">
      <alignment horizontal="center" vertical="center" wrapText="1"/>
      <protection/>
    </xf>
    <xf numFmtId="0" fontId="21" fillId="0" borderId="71" xfId="57" applyFont="1" applyFill="1" applyBorder="1" applyAlignment="1">
      <alignment vertical="center" wrapText="1"/>
      <protection/>
    </xf>
    <xf numFmtId="3" fontId="42" fillId="0" borderId="72" xfId="57" applyNumberFormat="1" applyFont="1" applyFill="1" applyBorder="1" applyAlignment="1">
      <alignment vertical="center" wrapText="1"/>
      <protection/>
    </xf>
    <xf numFmtId="0" fontId="21" fillId="0" borderId="73" xfId="57" applyFont="1" applyFill="1" applyBorder="1" applyAlignment="1">
      <alignment horizontal="center" vertical="center" wrapText="1"/>
      <protection/>
    </xf>
    <xf numFmtId="3" fontId="43" fillId="0" borderId="74" xfId="56" applyNumberFormat="1" applyFont="1" applyFill="1" applyBorder="1" applyAlignment="1">
      <alignment horizontal="left" vertical="center" wrapText="1"/>
      <protection/>
    </xf>
    <xf numFmtId="3" fontId="43" fillId="0" borderId="16" xfId="57" applyNumberFormat="1" applyFont="1" applyFill="1" applyBorder="1" applyAlignment="1">
      <alignment vertical="center" wrapText="1"/>
      <protection/>
    </xf>
    <xf numFmtId="3" fontId="42" fillId="0" borderId="75" xfId="57" applyNumberFormat="1" applyFont="1" applyFill="1" applyBorder="1" applyAlignment="1">
      <alignment vertical="center" wrapText="1"/>
      <protection/>
    </xf>
    <xf numFmtId="3" fontId="42" fillId="0" borderId="76" xfId="57" applyNumberFormat="1" applyFont="1" applyFill="1" applyBorder="1" applyAlignment="1">
      <alignment vertical="center" wrapText="1"/>
      <protection/>
    </xf>
    <xf numFmtId="0" fontId="35" fillId="0" borderId="77" xfId="57" applyFont="1" applyFill="1" applyBorder="1" applyAlignment="1">
      <alignment vertical="center" wrapText="1"/>
      <protection/>
    </xf>
    <xf numFmtId="0" fontId="35" fillId="0" borderId="78" xfId="57" applyFont="1" applyFill="1" applyBorder="1" applyAlignment="1">
      <alignment horizontal="center" vertical="center" wrapText="1"/>
      <protection/>
    </xf>
    <xf numFmtId="3" fontId="35" fillId="0" borderId="78" xfId="57" applyNumberFormat="1" applyFont="1" applyFill="1" applyBorder="1" applyAlignment="1">
      <alignment vertical="center" wrapText="1"/>
      <protection/>
    </xf>
    <xf numFmtId="3" fontId="35" fillId="0" borderId="79" xfId="57" applyNumberFormat="1" applyFont="1" applyFill="1" applyBorder="1" applyAlignment="1">
      <alignment vertical="center" wrapText="1"/>
      <protection/>
    </xf>
    <xf numFmtId="0" fontId="46" fillId="0" borderId="0" xfId="57" applyFont="1" applyAlignment="1">
      <alignment vertical="top"/>
      <protection/>
    </xf>
    <xf numFmtId="0" fontId="35" fillId="0" borderId="0" xfId="57" applyFont="1" applyAlignment="1">
      <alignment vertical="center" wrapText="1"/>
      <protection/>
    </xf>
    <xf numFmtId="3" fontId="35" fillId="0" borderId="0" xfId="57" applyNumberFormat="1" applyFont="1" applyBorder="1" applyAlignment="1">
      <alignment vertical="center" wrapText="1"/>
      <protection/>
    </xf>
    <xf numFmtId="0" fontId="47" fillId="0" borderId="0" xfId="57" applyFont="1">
      <alignment/>
      <protection/>
    </xf>
    <xf numFmtId="3" fontId="47" fillId="0" borderId="0" xfId="57" applyNumberFormat="1" applyFont="1">
      <alignment/>
      <protection/>
    </xf>
    <xf numFmtId="3" fontId="48" fillId="0" borderId="0" xfId="57" applyNumberFormat="1" applyFont="1" applyAlignment="1">
      <alignment horizontal="right"/>
      <protection/>
    </xf>
    <xf numFmtId="0" fontId="49" fillId="0" borderId="0" xfId="57" applyFont="1">
      <alignment/>
      <protection/>
    </xf>
    <xf numFmtId="3" fontId="50" fillId="0" borderId="0" xfId="57" applyNumberFormat="1" applyFont="1">
      <alignment/>
      <protection/>
    </xf>
    <xf numFmtId="49" fontId="51" fillId="25" borderId="80" xfId="0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51" fillId="25" borderId="11" xfId="0" applyAlignment="1">
      <alignment horizontal="center" vertical="center" wrapText="1"/>
    </xf>
    <xf numFmtId="49" fontId="51" fillId="25" borderId="80" xfId="0" applyAlignment="1">
      <alignment horizontal="left" vertical="center" wrapText="1"/>
    </xf>
    <xf numFmtId="49" fontId="51" fillId="25" borderId="11" xfId="0" applyAlignment="1">
      <alignment horizontal="right" vertical="center" wrapText="1"/>
    </xf>
    <xf numFmtId="49" fontId="51" fillId="25" borderId="12" xfId="0" applyBorder="1" applyAlignment="1">
      <alignment horizontal="left" vertical="center" wrapText="1"/>
    </xf>
    <xf numFmtId="49" fontId="53" fillId="25" borderId="13" xfId="0" applyFont="1" applyBorder="1" applyAlignment="1">
      <alignment horizontal="left" vertical="center" wrapText="1"/>
    </xf>
    <xf numFmtId="49" fontId="53" fillId="25" borderId="11" xfId="0" applyFont="1" applyBorder="1" applyAlignment="1">
      <alignment horizontal="left" vertical="center" wrapText="1"/>
    </xf>
    <xf numFmtId="49" fontId="53" fillId="25" borderId="10" xfId="0" applyFont="1" applyBorder="1" applyAlignment="1">
      <alignment horizontal="left" vertical="center" wrapText="1"/>
    </xf>
    <xf numFmtId="4" fontId="35" fillId="0" borderId="19" xfId="57" applyNumberFormat="1" applyFont="1" applyFill="1" applyBorder="1" applyAlignment="1">
      <alignment vertical="center" wrapText="1"/>
      <protection/>
    </xf>
    <xf numFmtId="4" fontId="42" fillId="0" borderId="54" xfId="56" applyNumberFormat="1" applyFont="1" applyFill="1" applyBorder="1" applyAlignment="1">
      <alignment vertical="center" wrapText="1"/>
      <protection/>
    </xf>
    <xf numFmtId="4" fontId="34" fillId="0" borderId="57" xfId="56" applyNumberFormat="1" applyFont="1" applyFill="1" applyBorder="1" applyAlignment="1">
      <alignment vertical="center" wrapText="1"/>
      <protection/>
    </xf>
    <xf numFmtId="4" fontId="34" fillId="0" borderId="32" xfId="56" applyNumberFormat="1" applyFont="1" applyFill="1" applyBorder="1" applyAlignment="1">
      <alignment vertical="center" wrapText="1"/>
      <protection/>
    </xf>
    <xf numFmtId="4" fontId="34" fillId="0" borderId="30" xfId="56" applyNumberFormat="1" applyFont="1" applyFill="1" applyBorder="1" applyAlignment="1">
      <alignment vertical="center" wrapText="1"/>
      <protection/>
    </xf>
    <xf numFmtId="4" fontId="35" fillId="0" borderId="78" xfId="57" applyNumberFormat="1" applyFont="1" applyFill="1" applyBorder="1" applyAlignment="1">
      <alignment vertical="center" wrapText="1"/>
      <protection/>
    </xf>
    <xf numFmtId="0" fontId="7" fillId="0" borderId="0" xfId="54" applyAlignment="1">
      <alignment vertical="center"/>
      <protection/>
    </xf>
    <xf numFmtId="0" fontId="7" fillId="0" borderId="0" xfId="54" applyFill="1" applyAlignment="1">
      <alignment vertical="center"/>
      <protection/>
    </xf>
    <xf numFmtId="0" fontId="29" fillId="0" borderId="0" xfId="54" applyFont="1" applyFill="1" applyAlignment="1">
      <alignment horizontal="right" vertical="center"/>
      <protection/>
    </xf>
    <xf numFmtId="0" fontId="38" fillId="0" borderId="11" xfId="54" applyFont="1" applyFill="1" applyBorder="1" applyAlignment="1">
      <alignment horizontal="center" vertical="center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0" fontId="54" fillId="0" borderId="12" xfId="54" applyFont="1" applyBorder="1" applyAlignment="1">
      <alignment horizontal="center" vertical="center"/>
      <protection/>
    </xf>
    <xf numFmtId="0" fontId="55" fillId="0" borderId="81" xfId="54" applyFont="1" applyBorder="1" applyAlignment="1">
      <alignment vertical="center"/>
      <protection/>
    </xf>
    <xf numFmtId="0" fontId="55" fillId="0" borderId="82" xfId="54" applyFont="1" applyBorder="1" applyAlignment="1">
      <alignment vertical="center"/>
      <protection/>
    </xf>
    <xf numFmtId="3" fontId="55" fillId="0" borderId="39" xfId="54" applyNumberFormat="1" applyFont="1" applyBorder="1" applyAlignment="1">
      <alignment vertical="center"/>
      <protection/>
    </xf>
    <xf numFmtId="0" fontId="55" fillId="0" borderId="27" xfId="54" applyFont="1" applyBorder="1" applyAlignment="1">
      <alignment vertical="center"/>
      <protection/>
    </xf>
    <xf numFmtId="0" fontId="55" fillId="0" borderId="83" xfId="54" applyFont="1" applyBorder="1" applyAlignment="1">
      <alignment vertical="center"/>
      <protection/>
    </xf>
    <xf numFmtId="3" fontId="55" fillId="0" borderId="31" xfId="54" applyNumberFormat="1" applyFont="1" applyBorder="1" applyAlignment="1">
      <alignment vertical="center"/>
      <protection/>
    </xf>
    <xf numFmtId="0" fontId="31" fillId="0" borderId="84" xfId="54" applyFont="1" applyBorder="1" applyAlignment="1">
      <alignment horizontal="center" vertical="center"/>
      <protection/>
    </xf>
    <xf numFmtId="49" fontId="7" fillId="0" borderId="84" xfId="54" applyNumberFormat="1" applyFont="1" applyBorder="1" applyAlignment="1">
      <alignment horizontal="center" vertical="center"/>
      <protection/>
    </xf>
    <xf numFmtId="0" fontId="7" fillId="0" borderId="84" xfId="54" applyFont="1" applyBorder="1" applyAlignment="1">
      <alignment horizontal="center" vertical="center" wrapText="1"/>
      <protection/>
    </xf>
    <xf numFmtId="0" fontId="7" fillId="0" borderId="84" xfId="54" applyFont="1" applyBorder="1" applyAlignment="1">
      <alignment vertical="center" wrapText="1"/>
      <protection/>
    </xf>
    <xf numFmtId="0" fontId="7" fillId="0" borderId="84" xfId="54" applyFont="1" applyBorder="1" applyAlignment="1">
      <alignment vertical="center"/>
      <protection/>
    </xf>
    <xf numFmtId="3" fontId="7" fillId="0" borderId="84" xfId="54" applyNumberFormat="1" applyFont="1" applyBorder="1" applyAlignment="1">
      <alignment vertical="center"/>
      <protection/>
    </xf>
    <xf numFmtId="0" fontId="7" fillId="0" borderId="0" xfId="54">
      <alignment/>
      <protection/>
    </xf>
    <xf numFmtId="0" fontId="7" fillId="0" borderId="84" xfId="54" applyFont="1" applyBorder="1" applyAlignment="1">
      <alignment horizontal="center" vertical="center"/>
      <protection/>
    </xf>
    <xf numFmtId="0" fontId="21" fillId="0" borderId="84" xfId="54" applyFont="1" applyBorder="1" applyAlignment="1">
      <alignment horizontal="center" vertical="center" wrapText="1"/>
      <protection/>
    </xf>
    <xf numFmtId="0" fontId="7" fillId="0" borderId="84" xfId="54" applyBorder="1" applyAlignment="1">
      <alignment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3" fontId="7" fillId="0" borderId="11" xfId="54" applyNumberFormat="1" applyFont="1" applyBorder="1" applyAlignment="1">
      <alignment vertical="center"/>
      <protection/>
    </xf>
    <xf numFmtId="0" fontId="7" fillId="0" borderId="11" xfId="54" applyFont="1" applyBorder="1" applyAlignment="1">
      <alignment vertical="center" wrapText="1"/>
      <protection/>
    </xf>
    <xf numFmtId="0" fontId="7" fillId="0" borderId="11" xfId="54" applyBorder="1" applyAlignment="1">
      <alignment vertical="center" wrapText="1"/>
      <protection/>
    </xf>
    <xf numFmtId="0" fontId="55" fillId="0" borderId="20" xfId="54" applyFont="1" applyBorder="1" applyAlignment="1">
      <alignment vertical="center"/>
      <protection/>
    </xf>
    <xf numFmtId="0" fontId="55" fillId="0" borderId="85" xfId="54" applyFont="1" applyBorder="1" applyAlignment="1">
      <alignment vertical="center"/>
      <protection/>
    </xf>
    <xf numFmtId="3" fontId="55" fillId="0" borderId="19" xfId="54" applyNumberFormat="1" applyFont="1" applyBorder="1" applyAlignment="1">
      <alignment vertical="center"/>
      <protection/>
    </xf>
    <xf numFmtId="0" fontId="55" fillId="0" borderId="86" xfId="54" applyFont="1" applyBorder="1" applyAlignment="1">
      <alignment vertical="center"/>
      <protection/>
    </xf>
    <xf numFmtId="0" fontId="55" fillId="0" borderId="14" xfId="54" applyFont="1" applyBorder="1" applyAlignment="1">
      <alignment vertical="center"/>
      <protection/>
    </xf>
    <xf numFmtId="3" fontId="55" fillId="0" borderId="80" xfId="54" applyNumberFormat="1" applyFont="1" applyBorder="1" applyAlignment="1">
      <alignment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3" fontId="7" fillId="0" borderId="0" xfId="54" applyNumberFormat="1" applyAlignment="1">
      <alignment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horizontal="center" vertical="center"/>
      <protection/>
    </xf>
    <xf numFmtId="0" fontId="7" fillId="0" borderId="12" xfId="54" applyFont="1" applyBorder="1" applyAlignment="1">
      <alignment vertical="center" wrapText="1"/>
      <protection/>
    </xf>
    <xf numFmtId="3" fontId="7" fillId="0" borderId="12" xfId="54" applyNumberFormat="1" applyFont="1" applyBorder="1" applyAlignment="1">
      <alignment vertical="center"/>
      <protection/>
    </xf>
    <xf numFmtId="0" fontId="55" fillId="0" borderId="81" xfId="54" applyFont="1" applyFill="1" applyBorder="1" applyAlignment="1">
      <alignment vertical="center"/>
      <protection/>
    </xf>
    <xf numFmtId="0" fontId="55" fillId="0" borderId="82" xfId="54" applyFont="1" applyFill="1" applyBorder="1" applyAlignment="1">
      <alignment vertical="center"/>
      <protection/>
    </xf>
    <xf numFmtId="0" fontId="31" fillId="0" borderId="11" xfId="54" applyFont="1" applyFill="1" applyBorder="1" applyAlignment="1">
      <alignment horizontal="center" vertical="center"/>
      <protection/>
    </xf>
    <xf numFmtId="49" fontId="7" fillId="0" borderId="11" xfId="54" applyNumberFormat="1" applyFont="1" applyFill="1" applyBorder="1" applyAlignment="1">
      <alignment horizontal="center" vertical="center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vertical="center" wrapText="1"/>
      <protection/>
    </xf>
    <xf numFmtId="3" fontId="7" fillId="0" borderId="11" xfId="54" applyNumberFormat="1" applyFont="1" applyFill="1" applyBorder="1" applyAlignment="1">
      <alignment horizontal="right" vertical="center" wrapText="1"/>
      <protection/>
    </xf>
    <xf numFmtId="3" fontId="7" fillId="0" borderId="11" xfId="54" applyNumberFormat="1" applyFont="1" applyFill="1" applyBorder="1" applyAlignment="1">
      <alignment vertical="center"/>
      <protection/>
    </xf>
    <xf numFmtId="0" fontId="31" fillId="0" borderId="87" xfId="55" applyFont="1" applyBorder="1" applyAlignment="1">
      <alignment horizontal="center" vertical="center"/>
      <protection/>
    </xf>
    <xf numFmtId="0" fontId="7" fillId="0" borderId="87" xfId="55" applyFont="1" applyBorder="1" applyAlignment="1">
      <alignment horizontal="center" vertical="center"/>
      <protection/>
    </xf>
    <xf numFmtId="0" fontId="7" fillId="0" borderId="87" xfId="55" applyFont="1" applyBorder="1" applyAlignment="1">
      <alignment horizontal="center" vertical="center" wrapText="1"/>
      <protection/>
    </xf>
    <xf numFmtId="3" fontId="7" fillId="0" borderId="87" xfId="55" applyNumberFormat="1" applyFont="1" applyBorder="1" applyAlignment="1">
      <alignment vertical="center"/>
      <protection/>
    </xf>
    <xf numFmtId="0" fontId="7" fillId="0" borderId="0" xfId="55" applyAlignment="1">
      <alignment vertical="center"/>
      <protection/>
    </xf>
    <xf numFmtId="0" fontId="7" fillId="0" borderId="88" xfId="55" applyFont="1" applyBorder="1" applyAlignment="1">
      <alignment vertical="center" wrapText="1"/>
      <protection/>
    </xf>
    <xf numFmtId="0" fontId="31" fillId="0" borderId="89" xfId="54" applyFont="1" applyBorder="1" applyAlignment="1">
      <alignment horizontal="center" vertical="center"/>
      <protection/>
    </xf>
    <xf numFmtId="0" fontId="7" fillId="0" borderId="89" xfId="54" applyFont="1" applyBorder="1" applyAlignment="1">
      <alignment horizontal="center" vertical="center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7" fillId="0" borderId="89" xfId="54" applyFont="1" applyBorder="1" applyAlignment="1">
      <alignment horizontal="center" vertical="center" wrapText="1"/>
      <protection/>
    </xf>
    <xf numFmtId="3" fontId="7" fillId="0" borderId="89" xfId="54" applyNumberFormat="1" applyFont="1" applyBorder="1" applyAlignment="1">
      <alignment vertical="center"/>
      <protection/>
    </xf>
    <xf numFmtId="4" fontId="7" fillId="0" borderId="0" xfId="54" applyNumberFormat="1" applyAlignment="1">
      <alignment vertical="center"/>
      <protection/>
    </xf>
    <xf numFmtId="0" fontId="21" fillId="0" borderId="0" xfId="54" applyFont="1">
      <alignment/>
      <protection/>
    </xf>
    <xf numFmtId="4" fontId="7" fillId="0" borderId="11" xfId="54" applyNumberFormat="1" applyFont="1" applyFill="1" applyBorder="1" applyAlignment="1">
      <alignment vertical="center"/>
      <protection/>
    </xf>
    <xf numFmtId="4" fontId="55" fillId="0" borderId="31" xfId="54" applyNumberFormat="1" applyFont="1" applyBorder="1" applyAlignment="1">
      <alignment vertical="center"/>
      <protection/>
    </xf>
    <xf numFmtId="4" fontId="38" fillId="0" borderId="21" xfId="54" applyNumberFormat="1" applyFont="1" applyBorder="1" applyAlignment="1">
      <alignment horizontal="center" vertical="center"/>
      <protection/>
    </xf>
    <xf numFmtId="4" fontId="55" fillId="0" borderId="39" xfId="54" applyNumberFormat="1" applyFont="1" applyFill="1" applyBorder="1" applyAlignment="1">
      <alignment vertical="center"/>
      <protection/>
    </xf>
    <xf numFmtId="3" fontId="7" fillId="0" borderId="0" xfId="55" applyNumberFormat="1" applyAlignment="1">
      <alignment vertical="center"/>
      <protection/>
    </xf>
    <xf numFmtId="0" fontId="21" fillId="0" borderId="0" xfId="53">
      <alignment/>
      <protection/>
    </xf>
    <xf numFmtId="0" fontId="21" fillId="0" borderId="0" xfId="53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30" fillId="20" borderId="90" xfId="53" applyFont="1" applyFill="1" applyBorder="1" applyAlignment="1">
      <alignment horizontal="center" vertical="center"/>
      <protection/>
    </xf>
    <xf numFmtId="0" fontId="38" fillId="20" borderId="19" xfId="53" applyFont="1" applyFill="1" applyBorder="1" applyAlignment="1">
      <alignment horizontal="center" vertical="center"/>
      <protection/>
    </xf>
    <xf numFmtId="0" fontId="38" fillId="20" borderId="19" xfId="53" applyFont="1" applyFill="1" applyBorder="1" applyAlignment="1">
      <alignment horizontal="center" vertical="center" wrapText="1"/>
      <protection/>
    </xf>
    <xf numFmtId="0" fontId="38" fillId="20" borderId="91" xfId="53" applyFont="1" applyFill="1" applyBorder="1" applyAlignment="1">
      <alignment horizontal="center" vertical="center"/>
      <protection/>
    </xf>
    <xf numFmtId="4" fontId="59" fillId="6" borderId="31" xfId="44" applyNumberFormat="1" applyFont="1" applyFill="1" applyBorder="1" applyAlignment="1" applyProtection="1">
      <alignment horizontal="center" vertical="center"/>
      <protection/>
    </xf>
    <xf numFmtId="4" fontId="21" fillId="6" borderId="31" xfId="44" applyNumberFormat="1" applyFont="1" applyFill="1" applyBorder="1" applyAlignment="1" applyProtection="1">
      <alignment horizontal="center" vertical="center"/>
      <protection/>
    </xf>
    <xf numFmtId="4" fontId="21" fillId="6" borderId="92" xfId="44" applyNumberFormat="1" applyFont="1" applyFill="1" applyBorder="1" applyAlignment="1" applyProtection="1">
      <alignment horizontal="center" vertical="center"/>
      <protection/>
    </xf>
    <xf numFmtId="49" fontId="30" fillId="0" borderId="50" xfId="53" applyNumberFormat="1" applyFont="1" applyBorder="1" applyAlignment="1">
      <alignment horizontal="center" vertical="center"/>
      <protection/>
    </xf>
    <xf numFmtId="49" fontId="30" fillId="0" borderId="11" xfId="53" applyNumberFormat="1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 wrapText="1"/>
      <protection/>
    </xf>
    <xf numFmtId="4" fontId="30" fillId="0" borderId="11" xfId="44" applyNumberFormat="1" applyFont="1" applyFill="1" applyBorder="1" applyAlignment="1" applyProtection="1">
      <alignment horizontal="center" vertical="center"/>
      <protection/>
    </xf>
    <xf numFmtId="4" fontId="21" fillId="0" borderId="11" xfId="44" applyNumberFormat="1" applyFont="1" applyFill="1" applyBorder="1" applyAlignment="1" applyProtection="1">
      <alignment horizontal="center" vertical="center"/>
      <protection/>
    </xf>
    <xf numFmtId="4" fontId="21" fillId="0" borderId="93" xfId="44" applyNumberFormat="1" applyFont="1" applyFill="1" applyBorder="1" applyAlignment="1" applyProtection="1">
      <alignment horizontal="center" vertical="center"/>
      <protection/>
    </xf>
    <xf numFmtId="49" fontId="60" fillId="0" borderId="50" xfId="53" applyNumberFormat="1" applyFont="1" applyBorder="1" applyAlignment="1">
      <alignment horizontal="center" vertical="center"/>
      <protection/>
    </xf>
    <xf numFmtId="49" fontId="60" fillId="0" borderId="11" xfId="53" applyNumberFormat="1" applyFont="1" applyBorder="1" applyAlignment="1">
      <alignment horizontal="center" vertical="center"/>
      <protection/>
    </xf>
    <xf numFmtId="0" fontId="58" fillId="0" borderId="12" xfId="53" applyFont="1" applyBorder="1" applyAlignment="1">
      <alignment horizontal="left" vertical="center" wrapText="1"/>
      <protection/>
    </xf>
    <xf numFmtId="4" fontId="58" fillId="0" borderId="12" xfId="53" applyNumberFormat="1" applyFont="1" applyBorder="1" applyAlignment="1">
      <alignment horizontal="right" vertical="center" wrapText="1"/>
      <protection/>
    </xf>
    <xf numFmtId="4" fontId="60" fillId="0" borderId="12" xfId="44" applyNumberFormat="1" applyFont="1" applyFill="1" applyBorder="1" applyAlignment="1" applyProtection="1">
      <alignment horizontal="right" vertical="center"/>
      <protection/>
    </xf>
    <xf numFmtId="4" fontId="60" fillId="0" borderId="12" xfId="44" applyNumberFormat="1" applyFont="1" applyFill="1" applyBorder="1" applyAlignment="1" applyProtection="1">
      <alignment horizontal="center" vertical="center"/>
      <protection/>
    </xf>
    <xf numFmtId="4" fontId="60" fillId="0" borderId="94" xfId="44" applyNumberFormat="1" applyFont="1" applyFill="1" applyBorder="1" applyAlignment="1" applyProtection="1">
      <alignment horizontal="center" vertical="center"/>
      <protection/>
    </xf>
    <xf numFmtId="4" fontId="21" fillId="0" borderId="0" xfId="53" applyNumberFormat="1">
      <alignment/>
      <protection/>
    </xf>
    <xf numFmtId="49" fontId="21" fillId="0" borderId="95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left" vertical="center" wrapText="1"/>
      <protection/>
    </xf>
    <xf numFmtId="4" fontId="21" fillId="0" borderId="96" xfId="53" applyNumberFormat="1" applyFont="1" applyBorder="1" applyAlignment="1">
      <alignment horizontal="right" vertical="center" wrapText="1"/>
      <protection/>
    </xf>
    <xf numFmtId="4" fontId="7" fillId="0" borderId="12" xfId="44" applyNumberFormat="1" applyFont="1" applyFill="1" applyBorder="1" applyAlignment="1" applyProtection="1">
      <alignment horizontal="right" vertical="center"/>
      <protection/>
    </xf>
    <xf numFmtId="4" fontId="21" fillId="0" borderId="97" xfId="44" applyNumberFormat="1" applyFont="1" applyFill="1" applyBorder="1" applyAlignment="1" applyProtection="1">
      <alignment horizontal="center" vertical="center"/>
      <protection/>
    </xf>
    <xf numFmtId="4" fontId="21" fillId="0" borderId="94" xfId="44" applyNumberFormat="1" applyFont="1" applyFill="1" applyBorder="1" applyAlignment="1" applyProtection="1">
      <alignment horizontal="center" vertical="center"/>
      <protection/>
    </xf>
    <xf numFmtId="0" fontId="7" fillId="0" borderId="98" xfId="53" applyFont="1" applyBorder="1" applyAlignment="1">
      <alignment horizontal="left" vertical="center" wrapText="1"/>
      <protection/>
    </xf>
    <xf numFmtId="4" fontId="21" fillId="0" borderId="99" xfId="53" applyNumberFormat="1" applyFont="1" applyBorder="1" applyAlignment="1">
      <alignment horizontal="right" vertical="center" wrapText="1"/>
      <protection/>
    </xf>
    <xf numFmtId="4" fontId="7" fillId="0" borderId="98" xfId="44" applyNumberFormat="1" applyFont="1" applyFill="1" applyBorder="1" applyAlignment="1" applyProtection="1">
      <alignment horizontal="right" vertical="center"/>
      <protection/>
    </xf>
    <xf numFmtId="4" fontId="21" fillId="0" borderId="100" xfId="44" applyNumberFormat="1" applyFont="1" applyFill="1" applyBorder="1" applyAlignment="1" applyProtection="1">
      <alignment horizontal="center" vertical="center"/>
      <protection/>
    </xf>
    <xf numFmtId="4" fontId="21" fillId="0" borderId="101" xfId="44" applyNumberFormat="1" applyFont="1" applyFill="1" applyBorder="1" applyAlignment="1" applyProtection="1">
      <alignment horizontal="center" vertical="center"/>
      <protection/>
    </xf>
    <xf numFmtId="0" fontId="7" fillId="0" borderId="31" xfId="53" applyFont="1" applyBorder="1" applyAlignment="1">
      <alignment horizontal="left" vertical="center" wrapText="1"/>
      <protection/>
    </xf>
    <xf numFmtId="4" fontId="21" fillId="0" borderId="0" xfId="53" applyNumberFormat="1" applyFont="1" applyBorder="1" applyAlignment="1">
      <alignment horizontal="right" vertical="center" wrapText="1"/>
      <protection/>
    </xf>
    <xf numFmtId="4" fontId="7" fillId="0" borderId="31" xfId="44" applyNumberFormat="1" applyFont="1" applyFill="1" applyBorder="1" applyAlignment="1" applyProtection="1">
      <alignment horizontal="right" vertical="center"/>
      <protection/>
    </xf>
    <xf numFmtId="4" fontId="21" fillId="0" borderId="102" xfId="44" applyNumberFormat="1" applyFont="1" applyFill="1" applyBorder="1" applyAlignment="1" applyProtection="1">
      <alignment horizontal="center" vertical="center"/>
      <protection/>
    </xf>
    <xf numFmtId="4" fontId="21" fillId="0" borderId="103" xfId="44" applyNumberFormat="1" applyFont="1" applyFill="1" applyBorder="1" applyAlignment="1" applyProtection="1">
      <alignment horizontal="center" vertical="center"/>
      <protection/>
    </xf>
    <xf numFmtId="0" fontId="58" fillId="0" borderId="11" xfId="53" applyFont="1" applyBorder="1" applyAlignment="1">
      <alignment horizontal="left" vertical="center" wrapText="1"/>
      <protection/>
    </xf>
    <xf numFmtId="4" fontId="60" fillId="0" borderId="11" xfId="53" applyNumberFormat="1" applyFont="1" applyBorder="1" applyAlignment="1">
      <alignment horizontal="right" vertical="center" wrapText="1"/>
      <protection/>
    </xf>
    <xf numFmtId="4" fontId="58" fillId="0" borderId="11" xfId="44" applyNumberFormat="1" applyFont="1" applyFill="1" applyBorder="1" applyAlignment="1" applyProtection="1">
      <alignment horizontal="right" vertical="center"/>
      <protection/>
    </xf>
    <xf numFmtId="0" fontId="7" fillId="0" borderId="16" xfId="53" applyFont="1" applyBorder="1" applyAlignment="1">
      <alignment horizontal="left" vertical="center" wrapText="1"/>
      <protection/>
    </xf>
    <xf numFmtId="4" fontId="7" fillId="0" borderId="16" xfId="44" applyNumberFormat="1" applyFont="1" applyFill="1" applyBorder="1" applyAlignment="1" applyProtection="1">
      <alignment horizontal="right" vertical="center"/>
      <protection/>
    </xf>
    <xf numFmtId="49" fontId="21" fillId="0" borderId="50" xfId="53" applyNumberForma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0" fontId="55" fillId="0" borderId="11" xfId="53" applyFont="1" applyBorder="1" applyAlignment="1">
      <alignment horizontal="right" vertical="center" wrapText="1"/>
      <protection/>
    </xf>
    <xf numFmtId="4" fontId="30" fillId="0" borderId="11" xfId="53" applyNumberFormat="1" applyFont="1" applyBorder="1" applyAlignment="1">
      <alignment horizontal="right" vertical="center" wrapText="1"/>
      <protection/>
    </xf>
    <xf numFmtId="4" fontId="21" fillId="0" borderId="104" xfId="44" applyNumberFormat="1" applyFont="1" applyFill="1" applyBorder="1" applyAlignment="1" applyProtection="1">
      <alignment horizontal="center" vertical="center"/>
      <protection/>
    </xf>
    <xf numFmtId="4" fontId="60" fillId="0" borderId="12" xfId="53" applyNumberFormat="1" applyFont="1" applyBorder="1" applyAlignment="1">
      <alignment horizontal="right" vertical="center" wrapText="1"/>
      <protection/>
    </xf>
    <xf numFmtId="4" fontId="58" fillId="0" borderId="12" xfId="44" applyNumberFormat="1" applyFont="1" applyFill="1" applyBorder="1" applyAlignment="1" applyProtection="1">
      <alignment horizontal="right" vertical="center"/>
      <protection/>
    </xf>
    <xf numFmtId="4" fontId="21" fillId="0" borderId="12" xfId="44" applyNumberFormat="1" applyFont="1" applyFill="1" applyBorder="1" applyAlignment="1" applyProtection="1">
      <alignment horizontal="center" vertical="center"/>
      <protection/>
    </xf>
    <xf numFmtId="49" fontId="21" fillId="0" borderId="105" xfId="53" applyNumberFormat="1" applyBorder="1" applyAlignment="1">
      <alignment horizontal="center" vertical="center"/>
      <protection/>
    </xf>
    <xf numFmtId="49" fontId="21" fillId="0" borderId="106" xfId="53" applyNumberFormat="1" applyBorder="1" applyAlignment="1">
      <alignment horizontal="center" vertical="center"/>
      <protection/>
    </xf>
    <xf numFmtId="0" fontId="30" fillId="0" borderId="106" xfId="53" applyFont="1" applyBorder="1" applyAlignment="1">
      <alignment horizontal="center" vertical="center" wrapText="1"/>
      <protection/>
    </xf>
    <xf numFmtId="4" fontId="30" fillId="0" borderId="106" xfId="53" applyNumberFormat="1" applyFont="1" applyBorder="1" applyAlignment="1">
      <alignment horizontal="center" vertical="center" wrapText="1"/>
      <protection/>
    </xf>
    <xf numFmtId="4" fontId="30" fillId="0" borderId="106" xfId="44" applyNumberFormat="1" applyFont="1" applyFill="1" applyBorder="1" applyAlignment="1" applyProtection="1">
      <alignment horizontal="center" vertical="center"/>
      <protection/>
    </xf>
    <xf numFmtId="4" fontId="21" fillId="0" borderId="107" xfId="44" applyNumberFormat="1" applyFont="1" applyFill="1" applyBorder="1" applyAlignment="1" applyProtection="1">
      <alignment horizontal="center" vertical="center"/>
      <protection/>
    </xf>
    <xf numFmtId="4" fontId="59" fillId="6" borderId="31" xfId="53" applyNumberFormat="1" applyFont="1" applyFill="1" applyBorder="1" applyAlignment="1">
      <alignment horizontal="center" vertical="center" wrapText="1"/>
      <protection/>
    </xf>
    <xf numFmtId="4" fontId="60" fillId="6" borderId="31" xfId="44" applyNumberFormat="1" applyFont="1" applyFill="1" applyBorder="1" applyAlignment="1" applyProtection="1">
      <alignment horizontal="center" vertical="center"/>
      <protection/>
    </xf>
    <xf numFmtId="4" fontId="59" fillId="6" borderId="108" xfId="44" applyNumberFormat="1" applyFont="1" applyFill="1" applyBorder="1" applyAlignment="1" applyProtection="1">
      <alignment horizontal="center" vertical="center"/>
      <protection/>
    </xf>
    <xf numFmtId="4" fontId="30" fillId="0" borderId="11" xfId="53" applyNumberFormat="1" applyFont="1" applyBorder="1" applyAlignment="1">
      <alignment horizontal="center" vertical="center" wrapText="1"/>
      <protection/>
    </xf>
    <xf numFmtId="4" fontId="30" fillId="0" borderId="104" xfId="44" applyNumberFormat="1" applyFont="1" applyFill="1" applyBorder="1" applyAlignment="1" applyProtection="1">
      <alignment horizontal="center" vertical="center"/>
      <protection/>
    </xf>
    <xf numFmtId="4" fontId="55" fillId="0" borderId="12" xfId="53" applyNumberFormat="1" applyFont="1" applyBorder="1" applyAlignment="1">
      <alignment horizontal="left" vertical="center" wrapText="1"/>
      <protection/>
    </xf>
    <xf numFmtId="4" fontId="60" fillId="0" borderId="11" xfId="44" applyNumberFormat="1" applyFont="1" applyFill="1" applyBorder="1" applyAlignment="1" applyProtection="1">
      <alignment horizontal="center" vertical="center"/>
      <protection/>
    </xf>
    <xf numFmtId="0" fontId="7" fillId="0" borderId="84" xfId="53" applyFont="1" applyBorder="1" applyAlignment="1">
      <alignment horizontal="left" vertical="center" wrapText="1"/>
      <protection/>
    </xf>
    <xf numFmtId="4" fontId="21" fillId="0" borderId="109" xfId="53" applyNumberFormat="1" applyFont="1" applyBorder="1" applyAlignment="1">
      <alignment horizontal="right" vertical="center" wrapText="1"/>
      <protection/>
    </xf>
    <xf numFmtId="4" fontId="7" fillId="0" borderId="84" xfId="44" applyNumberFormat="1" applyFont="1" applyFill="1" applyBorder="1" applyAlignment="1" applyProtection="1">
      <alignment horizontal="right" vertical="center"/>
      <protection/>
    </xf>
    <xf numFmtId="4" fontId="21" fillId="0" borderId="109" xfId="44" applyNumberFormat="1" applyFont="1" applyFill="1" applyBorder="1" applyAlignment="1" applyProtection="1">
      <alignment horizontal="center" vertical="center"/>
      <protection/>
    </xf>
    <xf numFmtId="4" fontId="21" fillId="0" borderId="110" xfId="44" applyNumberFormat="1" applyFont="1" applyFill="1" applyBorder="1" applyAlignment="1" applyProtection="1">
      <alignment horizontal="center" vertical="center"/>
      <protection/>
    </xf>
    <xf numFmtId="4" fontId="21" fillId="0" borderId="99" xfId="44" applyNumberFormat="1" applyFont="1" applyFill="1" applyBorder="1" applyAlignment="1" applyProtection="1">
      <alignment horizontal="center" vertical="center"/>
      <protection/>
    </xf>
    <xf numFmtId="4" fontId="21" fillId="0" borderId="111" xfId="44" applyNumberFormat="1" applyFont="1" applyFill="1" applyBorder="1" applyAlignment="1" applyProtection="1">
      <alignment horizontal="center" vertical="center"/>
      <protection/>
    </xf>
    <xf numFmtId="0" fontId="7" fillId="0" borderId="112" xfId="53" applyFont="1" applyBorder="1" applyAlignment="1">
      <alignment horizontal="left" vertical="center" wrapText="1"/>
      <protection/>
    </xf>
    <xf numFmtId="4" fontId="21" fillId="0" borderId="113" xfId="53" applyNumberFormat="1" applyFont="1" applyBorder="1" applyAlignment="1">
      <alignment horizontal="right" vertical="center" wrapText="1"/>
      <protection/>
    </xf>
    <xf numFmtId="4" fontId="7" fillId="0" borderId="112" xfId="44" applyNumberFormat="1" applyFont="1" applyFill="1" applyBorder="1" applyAlignment="1" applyProtection="1">
      <alignment horizontal="right" vertical="center"/>
      <protection/>
    </xf>
    <xf numFmtId="4" fontId="21" fillId="0" borderId="113" xfId="44" applyNumberFormat="1" applyFont="1" applyFill="1" applyBorder="1" applyAlignment="1" applyProtection="1">
      <alignment horizontal="center" vertical="center"/>
      <protection/>
    </xf>
    <xf numFmtId="4" fontId="21" fillId="0" borderId="114" xfId="44" applyNumberFormat="1" applyFont="1" applyFill="1" applyBorder="1" applyAlignment="1" applyProtection="1">
      <alignment horizontal="center" vertical="center"/>
      <protection/>
    </xf>
    <xf numFmtId="4" fontId="58" fillId="0" borderId="11" xfId="53" applyNumberFormat="1" applyFont="1" applyBorder="1" applyAlignment="1">
      <alignment horizontal="left" vertical="center" wrapText="1"/>
      <protection/>
    </xf>
    <xf numFmtId="4" fontId="60" fillId="0" borderId="104" xfId="44" applyNumberFormat="1" applyFont="1" applyFill="1" applyBorder="1" applyAlignment="1" applyProtection="1">
      <alignment horizontal="center" vertical="center"/>
      <protection/>
    </xf>
    <xf numFmtId="49" fontId="21" fillId="0" borderId="115" xfId="53" applyNumberFormat="1" applyBorder="1" applyAlignment="1">
      <alignment horizontal="center" vertical="center"/>
      <protection/>
    </xf>
    <xf numFmtId="49" fontId="21" fillId="0" borderId="0" xfId="53" applyNumberFormat="1" applyFont="1" applyBorder="1" applyAlignment="1">
      <alignment horizontal="center" vertical="center"/>
      <protection/>
    </xf>
    <xf numFmtId="0" fontId="7" fillId="0" borderId="87" xfId="53" applyFont="1" applyBorder="1" applyAlignment="1">
      <alignment horizontal="left" vertical="center" wrapText="1"/>
      <protection/>
    </xf>
    <xf numFmtId="4" fontId="21" fillId="0" borderId="116" xfId="53" applyNumberFormat="1" applyFont="1" applyBorder="1" applyAlignment="1">
      <alignment horizontal="right" vertical="center" wrapText="1"/>
      <protection/>
    </xf>
    <xf numFmtId="4" fontId="7" fillId="0" borderId="87" xfId="42" applyNumberFormat="1" applyFont="1" applyBorder="1" applyAlignment="1">
      <alignment horizontal="right" vertical="center"/>
    </xf>
    <xf numFmtId="4" fontId="21" fillId="0" borderId="88" xfId="42" applyNumberFormat="1" applyBorder="1" applyAlignment="1">
      <alignment horizontal="center" vertical="center"/>
    </xf>
    <xf numFmtId="4" fontId="21" fillId="0" borderId="117" xfId="42" applyNumberFormat="1" applyBorder="1" applyAlignment="1">
      <alignment horizontal="right" vertical="center"/>
    </xf>
    <xf numFmtId="0" fontId="7" fillId="0" borderId="118" xfId="53" applyFont="1" applyBorder="1" applyAlignment="1">
      <alignment horizontal="left" vertical="center" wrapText="1"/>
      <protection/>
    </xf>
    <xf numFmtId="4" fontId="21" fillId="0" borderId="119" xfId="53" applyNumberFormat="1" applyFont="1" applyBorder="1" applyAlignment="1">
      <alignment horizontal="right" vertical="center" wrapText="1"/>
      <protection/>
    </xf>
    <xf numFmtId="4" fontId="7" fillId="0" borderId="118" xfId="42" applyNumberFormat="1" applyFont="1" applyBorder="1" applyAlignment="1">
      <alignment horizontal="right" vertical="center"/>
    </xf>
    <xf numFmtId="4" fontId="21" fillId="0" borderId="120" xfId="42" applyNumberFormat="1" applyBorder="1" applyAlignment="1">
      <alignment horizontal="center" vertical="center"/>
    </xf>
    <xf numFmtId="4" fontId="21" fillId="0" borderId="121" xfId="42" applyNumberFormat="1" applyBorder="1" applyAlignment="1">
      <alignment horizontal="right" vertical="center"/>
    </xf>
    <xf numFmtId="4" fontId="21" fillId="0" borderId="0" xfId="44" applyNumberFormat="1" applyFont="1" applyFill="1" applyBorder="1" applyAlignment="1" applyProtection="1">
      <alignment horizontal="center" vertical="center"/>
      <protection/>
    </xf>
    <xf numFmtId="4" fontId="21" fillId="0" borderId="122" xfId="44" applyNumberFormat="1" applyFont="1" applyFill="1" applyBorder="1" applyAlignment="1" applyProtection="1">
      <alignment horizontal="center" vertical="center"/>
      <protection/>
    </xf>
    <xf numFmtId="4" fontId="21" fillId="0" borderId="123" xfId="53" applyNumberFormat="1" applyFont="1" applyBorder="1" applyAlignment="1">
      <alignment horizontal="right" vertical="center" wrapText="1"/>
      <protection/>
    </xf>
    <xf numFmtId="4" fontId="7" fillId="0" borderId="124" xfId="44" applyNumberFormat="1" applyFont="1" applyFill="1" applyBorder="1" applyAlignment="1" applyProtection="1">
      <alignment horizontal="right" vertical="center"/>
      <protection/>
    </xf>
    <xf numFmtId="4" fontId="21" fillId="0" borderId="125" xfId="44" applyNumberFormat="1" applyFont="1" applyFill="1" applyBorder="1" applyAlignment="1" applyProtection="1">
      <alignment horizontal="center" vertical="center"/>
      <protection/>
    </xf>
    <xf numFmtId="4" fontId="21" fillId="0" borderId="126" xfId="44" applyNumberFormat="1" applyFont="1" applyFill="1" applyBorder="1" applyAlignment="1" applyProtection="1">
      <alignment horizontal="center" vertical="center"/>
      <protection/>
    </xf>
    <xf numFmtId="4" fontId="30" fillId="0" borderId="15" xfId="53" applyNumberFormat="1" applyFont="1" applyBorder="1" applyAlignment="1">
      <alignment horizontal="right" vertical="center" wrapText="1"/>
      <protection/>
    </xf>
    <xf numFmtId="4" fontId="30" fillId="0" borderId="127" xfId="53" applyNumberFormat="1" applyFont="1" applyBorder="1" applyAlignment="1">
      <alignment horizontal="right" vertical="center" wrapText="1"/>
      <protection/>
    </xf>
    <xf numFmtId="4" fontId="21" fillId="0" borderId="96" xfId="44" applyNumberFormat="1" applyFont="1" applyFill="1" applyBorder="1" applyAlignment="1" applyProtection="1">
      <alignment horizontal="center" vertical="center"/>
      <protection/>
    </xf>
    <xf numFmtId="4" fontId="21" fillId="0" borderId="128" xfId="44" applyNumberFormat="1" applyFont="1" applyFill="1" applyBorder="1" applyAlignment="1" applyProtection="1">
      <alignment horizontal="center" vertical="center"/>
      <protection/>
    </xf>
    <xf numFmtId="4" fontId="21" fillId="0" borderId="129" xfId="44" applyNumberFormat="1" applyFont="1" applyFill="1" applyBorder="1" applyAlignment="1" applyProtection="1">
      <alignment horizontal="center" vertical="center"/>
      <protection/>
    </xf>
    <xf numFmtId="0" fontId="30" fillId="0" borderId="37" xfId="53" applyNumberFormat="1" applyFont="1" applyBorder="1" applyAlignment="1">
      <alignment horizontal="center" vertical="center" wrapText="1"/>
      <protection/>
    </xf>
    <xf numFmtId="4" fontId="35" fillId="0" borderId="37" xfId="44" applyNumberFormat="1" applyFont="1" applyFill="1" applyBorder="1" applyAlignment="1" applyProtection="1">
      <alignment horizontal="center" vertical="center"/>
      <protection/>
    </xf>
    <xf numFmtId="4" fontId="35" fillId="0" borderId="37" xfId="53" applyNumberFormat="1" applyFont="1" applyBorder="1" applyAlignment="1">
      <alignment horizontal="center" vertical="center" wrapText="1"/>
      <protection/>
    </xf>
    <xf numFmtId="0" fontId="30" fillId="0" borderId="3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 vertical="center"/>
      <protection/>
    </xf>
    <xf numFmtId="205" fontId="21" fillId="0" borderId="0" xfId="44" applyNumberFormat="1" applyFont="1" applyFill="1" applyBorder="1" applyAlignment="1" applyProtection="1">
      <alignment/>
      <protection/>
    </xf>
    <xf numFmtId="49" fontId="61" fillId="25" borderId="11" xfId="0" applyFont="1" applyAlignment="1">
      <alignment horizontal="center" vertical="center" wrapText="1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21" fillId="0" borderId="51" xfId="57" applyFont="1" applyFill="1" applyBorder="1" applyAlignment="1">
      <alignment horizontal="center" vertical="center" wrapText="1"/>
      <protection/>
    </xf>
    <xf numFmtId="0" fontId="21" fillId="0" borderId="130" xfId="57" applyFont="1" applyFill="1" applyBorder="1" applyAlignment="1">
      <alignment horizontal="center" vertical="center" wrapText="1"/>
      <protection/>
    </xf>
    <xf numFmtId="0" fontId="21" fillId="0" borderId="131" xfId="57" applyFont="1" applyFill="1" applyBorder="1" applyAlignment="1">
      <alignment vertical="center" wrapText="1"/>
      <protection/>
    </xf>
    <xf numFmtId="3" fontId="34" fillId="0" borderId="131" xfId="57" applyNumberFormat="1" applyFont="1" applyFill="1" applyBorder="1" applyAlignment="1">
      <alignment vertical="center" wrapText="1"/>
      <protection/>
    </xf>
    <xf numFmtId="3" fontId="34" fillId="0" borderId="132" xfId="57" applyNumberFormat="1" applyFont="1" applyFill="1" applyBorder="1" applyAlignment="1">
      <alignment vertical="center" wrapText="1"/>
      <protection/>
    </xf>
    <xf numFmtId="49" fontId="51" fillId="25" borderId="11" xfId="0" applyFont="1" applyAlignment="1">
      <alignment horizontal="right" vertical="center" wrapText="1"/>
    </xf>
    <xf numFmtId="0" fontId="31" fillId="0" borderId="0" xfId="54" applyFont="1" applyAlignment="1">
      <alignment horizontal="right" vertical="center"/>
      <protection/>
    </xf>
    <xf numFmtId="0" fontId="38" fillId="20" borderId="11" xfId="54" applyFont="1" applyFill="1" applyBorder="1" applyAlignment="1">
      <alignment horizontal="center" vertical="center" wrapText="1"/>
      <protection/>
    </xf>
    <xf numFmtId="0" fontId="7" fillId="0" borderId="0" xfId="54" applyAlignment="1">
      <alignment horizontal="center" vertical="center"/>
      <protection/>
    </xf>
    <xf numFmtId="0" fontId="54" fillId="0" borderId="11" xfId="54" applyFont="1" applyBorder="1" applyAlignment="1">
      <alignment horizontal="center" vertical="center"/>
      <protection/>
    </xf>
    <xf numFmtId="4" fontId="7" fillId="0" borderId="12" xfId="54" applyNumberFormat="1" applyBorder="1" applyAlignment="1">
      <alignment vertical="center"/>
      <protection/>
    </xf>
    <xf numFmtId="3" fontId="7" fillId="0" borderId="12" xfId="54" applyNumberFormat="1" applyBorder="1" applyAlignment="1">
      <alignment vertical="center"/>
      <protection/>
    </xf>
    <xf numFmtId="3" fontId="7" fillId="0" borderId="29" xfId="54" applyNumberFormat="1" applyBorder="1" applyAlignment="1">
      <alignment vertical="center"/>
      <protection/>
    </xf>
    <xf numFmtId="3" fontId="7" fillId="0" borderId="16" xfId="54" applyNumberFormat="1" applyBorder="1" applyAlignment="1">
      <alignment vertical="center"/>
      <protection/>
    </xf>
    <xf numFmtId="4" fontId="38" fillId="0" borderId="37" xfId="54" applyNumberFormat="1" applyFont="1" applyBorder="1" applyAlignment="1">
      <alignment vertical="center"/>
      <protection/>
    </xf>
    <xf numFmtId="3" fontId="38" fillId="0" borderId="39" xfId="54" applyNumberFormat="1" applyFont="1" applyBorder="1" applyAlignment="1">
      <alignment vertical="center"/>
      <protection/>
    </xf>
    <xf numFmtId="0" fontId="58" fillId="0" borderId="0" xfId="54" applyFont="1" applyAlignment="1">
      <alignment vertical="center"/>
      <protection/>
    </xf>
    <xf numFmtId="49" fontId="7" fillId="0" borderId="12" xfId="54" applyNumberFormat="1" applyFont="1" applyBorder="1" applyAlignment="1">
      <alignment horizontal="center" vertical="center"/>
      <protection/>
    </xf>
    <xf numFmtId="0" fontId="7" fillId="0" borderId="29" xfId="54" applyBorder="1" applyAlignment="1">
      <alignment horizontal="center" vertical="center"/>
      <protection/>
    </xf>
    <xf numFmtId="0" fontId="7" fillId="0" borderId="16" xfId="54" applyBorder="1" applyAlignment="1">
      <alignment horizontal="center" vertical="center"/>
      <protection/>
    </xf>
    <xf numFmtId="4" fontId="7" fillId="0" borderId="29" xfId="54" applyNumberFormat="1" applyBorder="1" applyAlignment="1">
      <alignment vertical="center"/>
      <protection/>
    </xf>
    <xf numFmtId="0" fontId="53" fillId="0" borderId="0" xfId="0" applyNumberFormat="1" applyFont="1" applyFill="1" applyBorder="1" applyAlignment="1" applyProtection="1">
      <alignment horizontal="left"/>
      <protection locked="0"/>
    </xf>
    <xf numFmtId="49" fontId="52" fillId="24" borderId="133" xfId="0" applyFont="1" applyBorder="1" applyAlignment="1">
      <alignment horizontal="center" vertical="center" wrapText="1"/>
    </xf>
    <xf numFmtId="49" fontId="52" fillId="24" borderId="10" xfId="0" applyFont="1" applyBorder="1" applyAlignment="1">
      <alignment horizontal="center" vertical="center" wrapText="1"/>
    </xf>
    <xf numFmtId="49" fontId="52" fillId="24" borderId="13" xfId="0" applyFont="1" applyBorder="1" applyAlignment="1">
      <alignment horizontal="right" vertical="center" wrapText="1"/>
    </xf>
    <xf numFmtId="49" fontId="52" fillId="24" borderId="134" xfId="0" applyFont="1" applyBorder="1" applyAlignment="1">
      <alignment horizontal="right" vertical="center" wrapText="1"/>
    </xf>
    <xf numFmtId="49" fontId="52" fillId="24" borderId="11" xfId="0" applyFont="1" applyBorder="1" applyAlignment="1">
      <alignment horizontal="right" vertical="center" wrapText="1"/>
    </xf>
    <xf numFmtId="49" fontId="52" fillId="24" borderId="135" xfId="0" applyFont="1" applyBorder="1" applyAlignment="1">
      <alignment horizontal="right" vertical="center" wrapText="1"/>
    </xf>
    <xf numFmtId="49" fontId="8" fillId="24" borderId="0" xfId="0" applyAlignment="1">
      <alignment horizontal="right" vertical="center" wrapText="1"/>
    </xf>
    <xf numFmtId="49" fontId="52" fillId="24" borderId="10" xfId="0" applyFont="1" applyBorder="1" applyAlignment="1">
      <alignment horizontal="right" vertical="center" wrapText="1"/>
    </xf>
    <xf numFmtId="49" fontId="52" fillId="24" borderId="136" xfId="0" applyFont="1" applyBorder="1" applyAlignment="1">
      <alignment horizontal="right" vertical="center" wrapText="1"/>
    </xf>
    <xf numFmtId="49" fontId="52" fillId="24" borderId="137" xfId="0" applyFont="1" applyBorder="1" applyAlignment="1">
      <alignment horizontal="center" vertical="center" wrapText="1"/>
    </xf>
    <xf numFmtId="49" fontId="52" fillId="24" borderId="13" xfId="0" applyFont="1" applyBorder="1" applyAlignment="1">
      <alignment horizontal="center" vertical="center" wrapText="1"/>
    </xf>
    <xf numFmtId="49" fontId="52" fillId="24" borderId="138" xfId="0" applyFont="1" applyBorder="1" applyAlignment="1">
      <alignment horizontal="center" vertical="center" wrapText="1"/>
    </xf>
    <xf numFmtId="49" fontId="52" fillId="24" borderId="11" xfId="0" applyFont="1" applyBorder="1" applyAlignment="1">
      <alignment horizontal="center" vertical="center" wrapText="1"/>
    </xf>
    <xf numFmtId="49" fontId="51" fillId="25" borderId="12" xfId="0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49" fontId="4" fillId="24" borderId="0" xfId="0" applyAlignment="1">
      <alignment horizontal="center" vertical="center" wrapText="1"/>
    </xf>
    <xf numFmtId="49" fontId="5" fillId="24" borderId="0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51" fillId="25" borderId="11" xfId="0" applyAlignment="1">
      <alignment horizontal="center" vertical="center" wrapText="1"/>
    </xf>
    <xf numFmtId="49" fontId="61" fillId="25" borderId="11" xfId="0" applyFont="1" applyAlignment="1">
      <alignment horizontal="center" vertical="center" wrapText="1"/>
    </xf>
    <xf numFmtId="49" fontId="51" fillId="25" borderId="11" xfId="0" applyAlignment="1">
      <alignment horizontal="left" vertical="center" wrapText="1"/>
    </xf>
    <xf numFmtId="49" fontId="51" fillId="25" borderId="11" xfId="0" applyAlignment="1">
      <alignment horizontal="right" vertical="center" wrapText="1"/>
    </xf>
    <xf numFmtId="49" fontId="51" fillId="25" borderId="11" xfId="0" applyFont="1" applyAlignment="1">
      <alignment horizontal="right" vertical="center" wrapText="1"/>
    </xf>
    <xf numFmtId="49" fontId="51" fillId="25" borderId="80" xfId="0" applyAlignment="1">
      <alignment horizontal="center" vertical="center" wrapText="1"/>
    </xf>
    <xf numFmtId="49" fontId="51" fillId="25" borderId="80" xfId="0" applyAlignment="1">
      <alignment horizontal="left" vertical="center" wrapText="1"/>
    </xf>
    <xf numFmtId="49" fontId="51" fillId="25" borderId="80" xfId="0" applyAlignment="1">
      <alignment horizontal="right" vertical="center" wrapText="1"/>
    </xf>
    <xf numFmtId="49" fontId="51" fillId="25" borderId="139" xfId="0" applyBorder="1" applyAlignment="1">
      <alignment horizontal="center" vertical="center" wrapText="1"/>
    </xf>
    <xf numFmtId="49" fontId="51" fillId="25" borderId="139" xfId="0" applyBorder="1" applyAlignment="1">
      <alignment horizontal="left" vertical="center" wrapText="1"/>
    </xf>
    <xf numFmtId="3" fontId="21" fillId="0" borderId="140" xfId="57" applyNumberFormat="1" applyFont="1" applyFill="1" applyBorder="1" applyAlignment="1">
      <alignment horizontal="center" vertical="center" wrapText="1"/>
      <protection/>
    </xf>
    <xf numFmtId="3" fontId="21" fillId="0" borderId="141" xfId="57" applyNumberFormat="1" applyFont="1" applyFill="1" applyBorder="1" applyAlignment="1">
      <alignment horizontal="center" vertical="center" wrapText="1"/>
      <protection/>
    </xf>
    <xf numFmtId="0" fontId="42" fillId="0" borderId="142" xfId="57" applyFont="1" applyFill="1" applyBorder="1" applyAlignment="1">
      <alignment horizontal="left" vertical="center" wrapText="1"/>
      <protection/>
    </xf>
    <xf numFmtId="0" fontId="42" fillId="0" borderId="143" xfId="57" applyFont="1" applyFill="1" applyBorder="1" applyAlignment="1">
      <alignment horizontal="left" vertical="center" wrapText="1"/>
      <protection/>
    </xf>
    <xf numFmtId="0" fontId="42" fillId="0" borderId="144" xfId="57" applyFont="1" applyFill="1" applyBorder="1" applyAlignment="1">
      <alignment horizontal="left" vertical="center" wrapText="1"/>
      <protection/>
    </xf>
    <xf numFmtId="0" fontId="42" fillId="0" borderId="145" xfId="57" applyFont="1" applyFill="1" applyBorder="1" applyAlignment="1">
      <alignment horizontal="left" vertical="center" wrapText="1"/>
      <protection/>
    </xf>
    <xf numFmtId="0" fontId="42" fillId="0" borderId="146" xfId="54" applyFont="1" applyFill="1" applyBorder="1" applyAlignment="1">
      <alignment horizontal="left" vertical="center" wrapText="1"/>
      <protection/>
    </xf>
    <xf numFmtId="0" fontId="42" fillId="0" borderId="147" xfId="54" applyFont="1" applyFill="1" applyBorder="1" applyAlignment="1">
      <alignment horizontal="left" vertical="center" wrapText="1"/>
      <protection/>
    </xf>
    <xf numFmtId="0" fontId="21" fillId="0" borderId="148" xfId="57" applyFont="1" applyFill="1" applyBorder="1" applyAlignment="1">
      <alignment horizontal="center" vertical="center" wrapText="1"/>
      <protection/>
    </xf>
    <xf numFmtId="0" fontId="35" fillId="0" borderId="149" xfId="57" applyFont="1" applyFill="1" applyBorder="1" applyAlignment="1">
      <alignment horizontal="center" vertical="center" wrapText="1"/>
      <protection/>
    </xf>
    <xf numFmtId="0" fontId="35" fillId="0" borderId="90" xfId="57" applyFont="1" applyFill="1" applyBorder="1" applyAlignment="1">
      <alignment horizontal="center" vertical="center" wrapText="1"/>
      <protection/>
    </xf>
    <xf numFmtId="3" fontId="21" fillId="0" borderId="150" xfId="57" applyNumberFormat="1" applyFont="1" applyFill="1" applyBorder="1" applyAlignment="1">
      <alignment horizontal="center" vertical="center" wrapText="1"/>
      <protection/>
    </xf>
    <xf numFmtId="3" fontId="21" fillId="0" borderId="103" xfId="57" applyNumberFormat="1" applyFont="1" applyFill="1" applyBorder="1" applyAlignment="1">
      <alignment horizontal="center" vertical="center" wrapText="1"/>
      <protection/>
    </xf>
    <xf numFmtId="3" fontId="21" fillId="0" borderId="151" xfId="57" applyNumberFormat="1" applyFont="1" applyFill="1" applyBorder="1" applyAlignment="1">
      <alignment horizontal="center" vertical="center" wrapText="1"/>
      <protection/>
    </xf>
    <xf numFmtId="0" fontId="38" fillId="20" borderId="12" xfId="57" applyFont="1" applyFill="1" applyBorder="1" applyAlignment="1">
      <alignment horizontal="center" vertical="center" wrapText="1"/>
      <protection/>
    </xf>
    <xf numFmtId="0" fontId="42" fillId="0" borderId="152" xfId="56" applyFont="1" applyFill="1" applyBorder="1" applyAlignment="1">
      <alignment horizontal="left" vertical="center" wrapText="1"/>
      <protection/>
    </xf>
    <xf numFmtId="0" fontId="42" fillId="0" borderId="54" xfId="56" applyFont="1" applyFill="1" applyBorder="1" applyAlignment="1">
      <alignment horizontal="left" vertical="center" wrapText="1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35" fillId="0" borderId="153" xfId="57" applyFont="1" applyFill="1" applyBorder="1" applyAlignment="1">
      <alignment horizontal="center" vertical="center" wrapText="1"/>
      <protection/>
    </xf>
    <xf numFmtId="0" fontId="35" fillId="0" borderId="139" xfId="57" applyFont="1" applyFill="1" applyBorder="1" applyAlignment="1">
      <alignment horizontal="center" vertical="center" wrapText="1"/>
      <protection/>
    </xf>
    <xf numFmtId="0" fontId="35" fillId="0" borderId="80" xfId="57" applyFont="1" applyFill="1" applyBorder="1" applyAlignment="1">
      <alignment horizontal="center" vertical="center" wrapText="1"/>
      <protection/>
    </xf>
    <xf numFmtId="0" fontId="36" fillId="0" borderId="154" xfId="57" applyFont="1" applyFill="1" applyBorder="1" applyAlignment="1">
      <alignment horizontal="center" vertical="center" wrapText="1"/>
      <protection/>
    </xf>
    <xf numFmtId="0" fontId="37" fillId="0" borderId="12" xfId="57" applyFont="1" applyFill="1" applyBorder="1" applyAlignment="1">
      <alignment horizontal="center" vertical="center" wrapText="1"/>
      <protection/>
    </xf>
    <xf numFmtId="0" fontId="35" fillId="0" borderId="11" xfId="57" applyFont="1" applyFill="1" applyBorder="1" applyAlignment="1">
      <alignment horizontal="center" vertical="center" wrapText="1"/>
      <protection/>
    </xf>
    <xf numFmtId="3" fontId="21" fillId="0" borderId="108" xfId="57" applyNumberFormat="1" applyFont="1" applyFill="1" applyBorder="1" applyAlignment="1">
      <alignment horizontal="center" vertical="center" wrapText="1"/>
      <protection/>
    </xf>
    <xf numFmtId="3" fontId="43" fillId="0" borderId="155" xfId="57" applyNumberFormat="1" applyFont="1" applyFill="1" applyBorder="1" applyAlignment="1">
      <alignment horizontal="center" vertical="center" wrapText="1"/>
      <protection/>
    </xf>
    <xf numFmtId="3" fontId="43" fillId="0" borderId="44" xfId="57" applyNumberFormat="1" applyFont="1" applyFill="1" applyBorder="1" applyAlignment="1">
      <alignment horizontal="center" vertical="center" wrapText="1"/>
      <protection/>
    </xf>
    <xf numFmtId="3" fontId="43" fillId="0" borderId="12" xfId="57" applyNumberFormat="1" applyFont="1" applyFill="1" applyBorder="1" applyAlignment="1">
      <alignment horizontal="center" vertical="center" wrapText="1"/>
      <protection/>
    </xf>
    <xf numFmtId="3" fontId="43" fillId="0" borderId="66" xfId="57" applyNumberFormat="1" applyFont="1" applyFill="1" applyBorder="1" applyAlignment="1">
      <alignment horizontal="center" vertical="center" wrapText="1"/>
      <protection/>
    </xf>
    <xf numFmtId="0" fontId="21" fillId="0" borderId="141" xfId="57" applyFont="1" applyFill="1" applyBorder="1" applyAlignment="1">
      <alignment horizontal="center" vertical="center" wrapText="1"/>
      <protection/>
    </xf>
    <xf numFmtId="0" fontId="21" fillId="0" borderId="156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57" xfId="57" applyFont="1" applyFill="1" applyBorder="1" applyAlignment="1">
      <alignment horizontal="center" vertical="center" wrapText="1"/>
      <protection/>
    </xf>
    <xf numFmtId="0" fontId="38" fillId="0" borderId="12" xfId="57" applyFont="1" applyFill="1" applyBorder="1" applyAlignment="1">
      <alignment horizontal="center" vertical="center" wrapText="1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5" fillId="0" borderId="158" xfId="57" applyFont="1" applyFill="1" applyBorder="1" applyAlignment="1">
      <alignment horizontal="center" vertical="center" wrapText="1"/>
      <protection/>
    </xf>
    <xf numFmtId="0" fontId="35" fillId="0" borderId="159" xfId="57" applyFont="1" applyFill="1" applyBorder="1" applyAlignment="1">
      <alignment horizontal="center" vertical="center" wrapText="1"/>
      <protection/>
    </xf>
    <xf numFmtId="0" fontId="42" fillId="0" borderId="160" xfId="57" applyFont="1" applyFill="1" applyBorder="1" applyAlignment="1">
      <alignment horizontal="left" vertical="center" wrapText="1"/>
      <protection/>
    </xf>
    <xf numFmtId="0" fontId="35" fillId="0" borderId="90" xfId="54" applyFont="1" applyFill="1" applyBorder="1" applyAlignment="1">
      <alignment horizontal="center" vertical="center" wrapText="1"/>
      <protection/>
    </xf>
    <xf numFmtId="3" fontId="21" fillId="0" borderId="161" xfId="57" applyNumberFormat="1" applyFont="1" applyFill="1" applyBorder="1" applyAlignment="1">
      <alignment horizontal="center" vertical="center" wrapText="1"/>
      <protection/>
    </xf>
    <xf numFmtId="0" fontId="35" fillId="20" borderId="153" xfId="57" applyFont="1" applyFill="1" applyBorder="1" applyAlignment="1">
      <alignment horizontal="center" vertical="center" wrapText="1"/>
      <protection/>
    </xf>
    <xf numFmtId="0" fontId="35" fillId="20" borderId="139" xfId="57" applyFont="1" applyFill="1" applyBorder="1" applyAlignment="1">
      <alignment horizontal="center" vertical="center" wrapText="1"/>
      <protection/>
    </xf>
    <xf numFmtId="0" fontId="35" fillId="20" borderId="80" xfId="57" applyFont="1" applyFill="1" applyBorder="1" applyAlignment="1">
      <alignment horizontal="center" vertical="center" wrapText="1"/>
      <protection/>
    </xf>
    <xf numFmtId="0" fontId="35" fillId="20" borderId="12" xfId="57" applyFont="1" applyFill="1" applyBorder="1" applyAlignment="1">
      <alignment horizontal="center" vertical="center" wrapText="1"/>
      <protection/>
    </xf>
    <xf numFmtId="0" fontId="35" fillId="20" borderId="11" xfId="57" applyFont="1" applyFill="1" applyBorder="1" applyAlignment="1">
      <alignment horizontal="center" vertical="center" wrapText="1"/>
      <protection/>
    </xf>
    <xf numFmtId="0" fontId="35" fillId="0" borderId="158" xfId="54" applyFont="1" applyFill="1" applyBorder="1" applyAlignment="1">
      <alignment horizontal="center" vertical="center" wrapText="1"/>
      <protection/>
    </xf>
    <xf numFmtId="0" fontId="35" fillId="0" borderId="159" xfId="54" applyFont="1" applyFill="1" applyBorder="1" applyAlignment="1">
      <alignment horizontal="center" vertical="center" wrapText="1"/>
      <protection/>
    </xf>
    <xf numFmtId="0" fontId="42" fillId="0" borderId="162" xfId="54" applyFont="1" applyFill="1" applyBorder="1" applyAlignment="1">
      <alignment horizontal="left" vertical="center" wrapText="1"/>
      <protection/>
    </xf>
    <xf numFmtId="3" fontId="21" fillId="0" borderId="46" xfId="57" applyNumberFormat="1" applyFont="1" applyFill="1" applyBorder="1" applyAlignment="1">
      <alignment vertical="center" wrapText="1"/>
      <protection/>
    </xf>
    <xf numFmtId="0" fontId="38" fillId="20" borderId="11" xfId="57" applyFont="1" applyFill="1" applyBorder="1" applyAlignment="1">
      <alignment horizontal="center" vertical="center" wrapText="1"/>
      <protection/>
    </xf>
    <xf numFmtId="0" fontId="42" fillId="0" borderId="147" xfId="57" applyFont="1" applyFill="1" applyBorder="1" applyAlignment="1">
      <alignment horizontal="left" vertical="center" wrapText="1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8" fillId="0" borderId="163" xfId="54" applyFont="1" applyBorder="1" applyAlignment="1">
      <alignment horizontal="right" vertical="center"/>
      <protection/>
    </xf>
    <xf numFmtId="0" fontId="38" fillId="0" borderId="85" xfId="54" applyFont="1" applyBorder="1" applyAlignment="1">
      <alignment horizontal="right" vertical="center"/>
      <protection/>
    </xf>
    <xf numFmtId="0" fontId="38" fillId="0" borderId="164" xfId="54" applyFont="1" applyBorder="1" applyAlignment="1">
      <alignment horizontal="right" vertical="center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31" xfId="54" applyFont="1" applyBorder="1" applyAlignment="1">
      <alignment horizontal="center" vertical="center" wrapText="1"/>
      <protection/>
    </xf>
    <xf numFmtId="0" fontId="38" fillId="0" borderId="90" xfId="54" applyFont="1" applyBorder="1" applyAlignment="1">
      <alignment horizontal="center" vertical="center"/>
      <protection/>
    </xf>
    <xf numFmtId="0" fontId="62" fillId="0" borderId="81" xfId="54" applyFont="1" applyBorder="1" applyAlignment="1">
      <alignment horizontal="center" vertical="center"/>
      <protection/>
    </xf>
    <xf numFmtId="0" fontId="62" fillId="0" borderId="38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38" fillId="20" borderId="11" xfId="54" applyFont="1" applyFill="1" applyBorder="1" applyAlignment="1">
      <alignment horizontal="center" vertical="center"/>
      <protection/>
    </xf>
    <xf numFmtId="0" fontId="38" fillId="20" borderId="11" xfId="54" applyFont="1" applyFill="1" applyBorder="1" applyAlignment="1">
      <alignment horizontal="center" vertical="center" wrapText="1"/>
      <protection/>
    </xf>
    <xf numFmtId="0" fontId="59" fillId="6" borderId="50" xfId="53" applyFont="1" applyFill="1" applyBorder="1" applyAlignment="1">
      <alignment horizontal="center" vertical="center" wrapText="1"/>
      <protection/>
    </xf>
    <xf numFmtId="0" fontId="35" fillId="0" borderId="158" xfId="53" applyFont="1" applyBorder="1" applyAlignment="1">
      <alignment horizontal="center" vertical="center"/>
      <protection/>
    </xf>
    <xf numFmtId="0" fontId="35" fillId="0" borderId="159" xfId="53" applyFont="1" applyBorder="1" applyAlignment="1">
      <alignment horizontal="center" vertical="center"/>
      <protection/>
    </xf>
    <xf numFmtId="0" fontId="21" fillId="0" borderId="0" xfId="53" applyBorder="1" applyAlignment="1">
      <alignment horizontal="left" wrapText="1"/>
      <protection/>
    </xf>
    <xf numFmtId="0" fontId="6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 horizontal="center"/>
      <protection/>
    </xf>
    <xf numFmtId="0" fontId="59" fillId="6" borderId="165" xfId="53" applyFont="1" applyFill="1" applyBorder="1" applyAlignment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U15_Zal_budzet_201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Kopia zalaczniki" xfId="53"/>
    <cellStyle name="Normalny_U15_Zal_budzet_2011" xfId="54"/>
    <cellStyle name="Normalny_Zał_budżet_252" xfId="55"/>
    <cellStyle name="Normalny_Zarz78_Zał1_Projekt załączników2008" xfId="56"/>
    <cellStyle name="Normalny_Zarz78_Zał1_Projekt załączników2008_U15_Zal_budzet_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GridLines="0" zoomScale="150" zoomScaleNormal="150" workbookViewId="0" topLeftCell="F31">
      <selection activeCell="O32" sqref="O32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66015625" style="0" customWidth="1"/>
    <col min="4" max="4" width="12" style="0" customWidth="1"/>
    <col min="5" max="5" width="14" style="0" customWidth="1"/>
    <col min="6" max="6" width="7.66015625" style="0" customWidth="1"/>
    <col min="7" max="7" width="7" style="0" customWidth="1"/>
    <col min="8" max="8" width="4.33203125" style="0" customWidth="1"/>
    <col min="9" max="9" width="10.83203125" style="0" customWidth="1"/>
    <col min="10" max="10" width="10.16015625" style="0" customWidth="1"/>
    <col min="11" max="12" width="9.5" style="0" customWidth="1"/>
    <col min="13" max="17" width="8.83203125" style="0" customWidth="1"/>
    <col min="18" max="18" width="10.83203125" style="0" customWidth="1"/>
    <col min="19" max="19" width="9.5" style="0" customWidth="1"/>
    <col min="20" max="20" width="1.83203125" style="0" customWidth="1"/>
    <col min="21" max="21" width="7.66015625" style="0" customWidth="1"/>
    <col min="22" max="22" width="8.33203125" style="0" customWidth="1"/>
    <col min="23" max="23" width="0.4921875" style="0" customWidth="1"/>
  </cols>
  <sheetData>
    <row r="1" spans="1:23" s="152" customFormat="1" ht="17.25" customHeight="1">
      <c r="A1" s="379" t="s">
        <v>112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</row>
    <row r="2" spans="2:23" ht="6" customHeight="1">
      <c r="B2" s="380"/>
      <c r="C2" s="380"/>
      <c r="D2" s="380"/>
      <c r="E2" s="381"/>
      <c r="F2" s="381"/>
      <c r="G2" s="381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</row>
    <row r="3" spans="1:23" ht="8.25" customHeight="1">
      <c r="A3" s="383" t="s">
        <v>0</v>
      </c>
      <c r="B3" s="383"/>
      <c r="C3" s="383" t="s">
        <v>1</v>
      </c>
      <c r="D3" s="383" t="s">
        <v>2</v>
      </c>
      <c r="E3" s="383"/>
      <c r="F3" s="383"/>
      <c r="G3" s="383" t="s">
        <v>113</v>
      </c>
      <c r="H3" s="383"/>
      <c r="I3" s="383" t="s">
        <v>114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ht="11.25" customHeight="1">
      <c r="A4" s="383"/>
      <c r="B4" s="383"/>
      <c r="C4" s="383"/>
      <c r="D4" s="383"/>
      <c r="E4" s="383"/>
      <c r="F4" s="383"/>
      <c r="G4" s="383"/>
      <c r="H4" s="383"/>
      <c r="I4" s="383" t="s">
        <v>115</v>
      </c>
      <c r="J4" s="383" t="s">
        <v>116</v>
      </c>
      <c r="K4" s="383"/>
      <c r="L4" s="383"/>
      <c r="M4" s="383"/>
      <c r="N4" s="383"/>
      <c r="O4" s="383"/>
      <c r="P4" s="383"/>
      <c r="Q4" s="383"/>
      <c r="R4" s="383" t="s">
        <v>117</v>
      </c>
      <c r="S4" s="383" t="s">
        <v>116</v>
      </c>
      <c r="T4" s="383"/>
      <c r="U4" s="383"/>
      <c r="V4" s="383"/>
      <c r="W4" s="383"/>
    </row>
    <row r="5" spans="1:23" ht="2.25" customHeight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 t="s">
        <v>118</v>
      </c>
      <c r="T5" s="383" t="s">
        <v>119</v>
      </c>
      <c r="U5" s="383"/>
      <c r="V5" s="383" t="s">
        <v>120</v>
      </c>
      <c r="W5" s="383"/>
    </row>
    <row r="6" spans="1:23" ht="5.25" customHeight="1">
      <c r="A6" s="383"/>
      <c r="B6" s="383"/>
      <c r="C6" s="383"/>
      <c r="D6" s="383"/>
      <c r="E6" s="383"/>
      <c r="F6" s="383"/>
      <c r="G6" s="383"/>
      <c r="H6" s="383"/>
      <c r="I6" s="383"/>
      <c r="J6" s="383" t="s">
        <v>121</v>
      </c>
      <c r="K6" s="383" t="s">
        <v>116</v>
      </c>
      <c r="L6" s="383"/>
      <c r="M6" s="383" t="s">
        <v>122</v>
      </c>
      <c r="N6" s="383" t="s">
        <v>123</v>
      </c>
      <c r="O6" s="383" t="s">
        <v>124</v>
      </c>
      <c r="P6" s="383" t="s">
        <v>125</v>
      </c>
      <c r="Q6" s="383" t="s">
        <v>126</v>
      </c>
      <c r="R6" s="383"/>
      <c r="S6" s="383"/>
      <c r="T6" s="383"/>
      <c r="U6" s="383"/>
      <c r="V6" s="383"/>
      <c r="W6" s="383"/>
    </row>
    <row r="7" spans="1:23" ht="2.2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 t="s">
        <v>127</v>
      </c>
      <c r="U7" s="383"/>
      <c r="V7" s="383"/>
      <c r="W7" s="383"/>
    </row>
    <row r="8" spans="1:23" ht="39.75" customHeight="1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153" t="s">
        <v>128</v>
      </c>
      <c r="L8" s="153" t="s">
        <v>129</v>
      </c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</row>
    <row r="9" spans="1:23" s="342" customFormat="1" ht="8.25" customHeight="1">
      <c r="A9" s="384" t="s">
        <v>3</v>
      </c>
      <c r="B9" s="384"/>
      <c r="C9" s="341" t="s">
        <v>4</v>
      </c>
      <c r="D9" s="384" t="s">
        <v>5</v>
      </c>
      <c r="E9" s="384"/>
      <c r="F9" s="384"/>
      <c r="G9" s="384" t="s">
        <v>6</v>
      </c>
      <c r="H9" s="384"/>
      <c r="I9" s="341" t="s">
        <v>7</v>
      </c>
      <c r="J9" s="341" t="s">
        <v>8</v>
      </c>
      <c r="K9" s="341" t="s">
        <v>9</v>
      </c>
      <c r="L9" s="341" t="s">
        <v>10</v>
      </c>
      <c r="M9" s="341" t="s">
        <v>130</v>
      </c>
      <c r="N9" s="341" t="s">
        <v>131</v>
      </c>
      <c r="O9" s="341" t="s">
        <v>132</v>
      </c>
      <c r="P9" s="341" t="s">
        <v>133</v>
      </c>
      <c r="Q9" s="341" t="s">
        <v>134</v>
      </c>
      <c r="R9" s="341" t="s">
        <v>135</v>
      </c>
      <c r="S9" s="341" t="s">
        <v>136</v>
      </c>
      <c r="T9" s="384" t="s">
        <v>137</v>
      </c>
      <c r="U9" s="384"/>
      <c r="V9" s="384" t="s">
        <v>138</v>
      </c>
      <c r="W9" s="384"/>
    </row>
    <row r="10" spans="1:23" ht="8.25" customHeight="1">
      <c r="A10" s="383" t="s">
        <v>11</v>
      </c>
      <c r="B10" s="383"/>
      <c r="C10" s="383"/>
      <c r="D10" s="385" t="s">
        <v>12</v>
      </c>
      <c r="E10" s="385"/>
      <c r="F10" s="106" t="s">
        <v>139</v>
      </c>
      <c r="G10" s="386" t="s">
        <v>276</v>
      </c>
      <c r="H10" s="386"/>
      <c r="I10" s="155" t="s">
        <v>277</v>
      </c>
      <c r="J10" s="155" t="s">
        <v>278</v>
      </c>
      <c r="K10" s="155" t="s">
        <v>279</v>
      </c>
      <c r="L10" s="155" t="s">
        <v>280</v>
      </c>
      <c r="M10" s="155" t="s">
        <v>281</v>
      </c>
      <c r="N10" s="155"/>
      <c r="O10" s="155"/>
      <c r="P10" s="155"/>
      <c r="Q10" s="155"/>
      <c r="R10" s="155" t="s">
        <v>282</v>
      </c>
      <c r="S10" s="155" t="s">
        <v>282</v>
      </c>
      <c r="T10" s="386" t="s">
        <v>283</v>
      </c>
      <c r="U10" s="386"/>
      <c r="V10" s="386"/>
      <c r="W10" s="386"/>
    </row>
    <row r="11" spans="1:23" ht="8.25" customHeight="1">
      <c r="A11" s="383"/>
      <c r="B11" s="383"/>
      <c r="C11" s="383"/>
      <c r="D11" s="385"/>
      <c r="E11" s="385"/>
      <c r="F11" s="106" t="s">
        <v>140</v>
      </c>
      <c r="G11" s="386"/>
      <c r="H11" s="386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386"/>
      <c r="U11" s="386"/>
      <c r="V11" s="386"/>
      <c r="W11" s="386"/>
    </row>
    <row r="12" spans="1:23" ht="8.25" customHeight="1">
      <c r="A12" s="383"/>
      <c r="B12" s="383"/>
      <c r="C12" s="383"/>
      <c r="D12" s="385"/>
      <c r="E12" s="385"/>
      <c r="F12" s="106" t="s">
        <v>141</v>
      </c>
      <c r="G12" s="387" t="s">
        <v>341</v>
      </c>
      <c r="H12" s="386"/>
      <c r="I12" s="155"/>
      <c r="J12" s="155"/>
      <c r="K12" s="155"/>
      <c r="L12" s="155"/>
      <c r="M12" s="155"/>
      <c r="N12" s="155"/>
      <c r="O12" s="155"/>
      <c r="P12" s="155"/>
      <c r="Q12" s="155"/>
      <c r="R12" s="348" t="s">
        <v>341</v>
      </c>
      <c r="S12" s="348" t="s">
        <v>341</v>
      </c>
      <c r="T12" s="386"/>
      <c r="U12" s="386"/>
      <c r="V12" s="386"/>
      <c r="W12" s="386"/>
    </row>
    <row r="13" spans="1:23" ht="8.25" customHeight="1" thickBot="1">
      <c r="A13" s="383"/>
      <c r="B13" s="383"/>
      <c r="C13" s="383"/>
      <c r="D13" s="385"/>
      <c r="E13" s="385"/>
      <c r="F13" s="106" t="s">
        <v>142</v>
      </c>
      <c r="G13" s="387" t="s">
        <v>343</v>
      </c>
      <c r="H13" s="386"/>
      <c r="I13" s="155" t="s">
        <v>277</v>
      </c>
      <c r="J13" s="155" t="s">
        <v>278</v>
      </c>
      <c r="K13" s="155" t="s">
        <v>279</v>
      </c>
      <c r="L13" s="155" t="s">
        <v>280</v>
      </c>
      <c r="M13" s="155" t="s">
        <v>281</v>
      </c>
      <c r="N13" s="155"/>
      <c r="O13" s="155"/>
      <c r="P13" s="155"/>
      <c r="Q13" s="155"/>
      <c r="R13" s="348" t="s">
        <v>344</v>
      </c>
      <c r="S13" s="348" t="s">
        <v>344</v>
      </c>
      <c r="T13" s="386" t="s">
        <v>283</v>
      </c>
      <c r="U13" s="386"/>
      <c r="V13" s="386"/>
      <c r="W13" s="386"/>
    </row>
    <row r="14" spans="1:23" ht="8.25" customHeight="1" thickBot="1">
      <c r="A14" s="388"/>
      <c r="B14" s="388"/>
      <c r="C14" s="388" t="s">
        <v>187</v>
      </c>
      <c r="D14" s="389" t="s">
        <v>216</v>
      </c>
      <c r="E14" s="389"/>
      <c r="F14" s="154" t="s">
        <v>139</v>
      </c>
      <c r="G14" s="390" t="s">
        <v>284</v>
      </c>
      <c r="H14" s="390"/>
      <c r="I14" s="151" t="s">
        <v>281</v>
      </c>
      <c r="J14" s="151"/>
      <c r="K14" s="151"/>
      <c r="L14" s="151"/>
      <c r="M14" s="151" t="s">
        <v>281</v>
      </c>
      <c r="N14" s="151"/>
      <c r="O14" s="151"/>
      <c r="P14" s="151"/>
      <c r="Q14" s="151"/>
      <c r="R14" s="151" t="s">
        <v>282</v>
      </c>
      <c r="S14" s="151" t="s">
        <v>282</v>
      </c>
      <c r="T14" s="390" t="s">
        <v>283</v>
      </c>
      <c r="U14" s="390"/>
      <c r="V14" s="390"/>
      <c r="W14" s="390"/>
    </row>
    <row r="15" spans="1:23" ht="8.25" customHeight="1" thickBot="1">
      <c r="A15" s="388"/>
      <c r="B15" s="388"/>
      <c r="C15" s="388"/>
      <c r="D15" s="389"/>
      <c r="E15" s="389"/>
      <c r="F15" s="106" t="s">
        <v>140</v>
      </c>
      <c r="G15" s="386"/>
      <c r="H15" s="386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386"/>
      <c r="U15" s="386"/>
      <c r="V15" s="386"/>
      <c r="W15" s="386"/>
    </row>
    <row r="16" spans="1:23" ht="8.25" customHeight="1" thickBot="1">
      <c r="A16" s="388"/>
      <c r="B16" s="388"/>
      <c r="C16" s="388"/>
      <c r="D16" s="389"/>
      <c r="E16" s="389"/>
      <c r="F16" s="106" t="s">
        <v>141</v>
      </c>
      <c r="G16" s="387" t="s">
        <v>341</v>
      </c>
      <c r="H16" s="386"/>
      <c r="I16" s="155"/>
      <c r="J16" s="155"/>
      <c r="K16" s="155"/>
      <c r="L16" s="155"/>
      <c r="M16" s="155"/>
      <c r="N16" s="155"/>
      <c r="O16" s="155"/>
      <c r="P16" s="155"/>
      <c r="Q16" s="155"/>
      <c r="R16" s="348" t="s">
        <v>341</v>
      </c>
      <c r="S16" s="348" t="s">
        <v>341</v>
      </c>
      <c r="T16" s="386"/>
      <c r="U16" s="386"/>
      <c r="V16" s="386"/>
      <c r="W16" s="386"/>
    </row>
    <row r="17" spans="1:23" ht="8.25" customHeight="1">
      <c r="A17" s="388"/>
      <c r="B17" s="388"/>
      <c r="C17" s="388"/>
      <c r="D17" s="389"/>
      <c r="E17" s="389"/>
      <c r="F17" s="106" t="s">
        <v>142</v>
      </c>
      <c r="G17" s="387" t="s">
        <v>342</v>
      </c>
      <c r="H17" s="386"/>
      <c r="I17" s="155" t="s">
        <v>281</v>
      </c>
      <c r="J17" s="155"/>
      <c r="K17" s="155"/>
      <c r="L17" s="155"/>
      <c r="M17" s="155" t="s">
        <v>281</v>
      </c>
      <c r="N17" s="155"/>
      <c r="O17" s="155"/>
      <c r="P17" s="155"/>
      <c r="Q17" s="155"/>
      <c r="R17" s="348" t="s">
        <v>344</v>
      </c>
      <c r="S17" s="348" t="s">
        <v>344</v>
      </c>
      <c r="T17" s="386" t="s">
        <v>283</v>
      </c>
      <c r="U17" s="386"/>
      <c r="V17" s="386"/>
      <c r="W17" s="386"/>
    </row>
    <row r="18" spans="1:23" ht="8.25" customHeight="1">
      <c r="A18" s="383" t="s">
        <v>358</v>
      </c>
      <c r="B18" s="383"/>
      <c r="C18" s="383"/>
      <c r="D18" s="385" t="s">
        <v>359</v>
      </c>
      <c r="E18" s="385"/>
      <c r="F18" s="106" t="s">
        <v>139</v>
      </c>
      <c r="G18" s="386" t="s">
        <v>360</v>
      </c>
      <c r="H18" s="386"/>
      <c r="I18" s="155" t="s">
        <v>360</v>
      </c>
      <c r="J18" s="155" t="s">
        <v>361</v>
      </c>
      <c r="K18" s="155"/>
      <c r="L18" s="155" t="s">
        <v>361</v>
      </c>
      <c r="M18" s="155" t="s">
        <v>362</v>
      </c>
      <c r="N18" s="155"/>
      <c r="O18" s="155"/>
      <c r="P18" s="155"/>
      <c r="Q18" s="155"/>
      <c r="R18" s="155"/>
      <c r="S18" s="155"/>
      <c r="T18" s="386"/>
      <c r="U18" s="386"/>
      <c r="V18" s="386"/>
      <c r="W18" s="386"/>
    </row>
    <row r="19" spans="1:23" ht="8.25" customHeight="1">
      <c r="A19" s="383"/>
      <c r="B19" s="383"/>
      <c r="C19" s="383"/>
      <c r="D19" s="385"/>
      <c r="E19" s="385"/>
      <c r="F19" s="106" t="s">
        <v>140</v>
      </c>
      <c r="G19" s="386"/>
      <c r="H19" s="386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386"/>
      <c r="U19" s="386"/>
      <c r="V19" s="386"/>
      <c r="W19" s="386"/>
    </row>
    <row r="20" spans="1:23" ht="8.25" customHeight="1">
      <c r="A20" s="383"/>
      <c r="B20" s="383"/>
      <c r="C20" s="383"/>
      <c r="D20" s="385"/>
      <c r="E20" s="385"/>
      <c r="F20" s="106" t="s">
        <v>141</v>
      </c>
      <c r="G20" s="386" t="s">
        <v>363</v>
      </c>
      <c r="H20" s="386"/>
      <c r="I20" s="155" t="s">
        <v>363</v>
      </c>
      <c r="J20" s="155" t="s">
        <v>363</v>
      </c>
      <c r="K20" s="155"/>
      <c r="L20" s="155" t="s">
        <v>363</v>
      </c>
      <c r="M20" s="155"/>
      <c r="N20" s="155"/>
      <c r="O20" s="155"/>
      <c r="P20" s="155"/>
      <c r="Q20" s="155"/>
      <c r="R20" s="155"/>
      <c r="S20" s="155"/>
      <c r="T20" s="386"/>
      <c r="U20" s="386"/>
      <c r="V20" s="386"/>
      <c r="W20" s="386"/>
    </row>
    <row r="21" spans="1:23" ht="8.25" customHeight="1" thickBot="1">
      <c r="A21" s="383"/>
      <c r="B21" s="383"/>
      <c r="C21" s="383"/>
      <c r="D21" s="385"/>
      <c r="E21" s="385"/>
      <c r="F21" s="106" t="s">
        <v>142</v>
      </c>
      <c r="G21" s="386" t="s">
        <v>364</v>
      </c>
      <c r="H21" s="386"/>
      <c r="I21" s="155" t="s">
        <v>364</v>
      </c>
      <c r="J21" s="155" t="s">
        <v>365</v>
      </c>
      <c r="K21" s="155"/>
      <c r="L21" s="155" t="s">
        <v>365</v>
      </c>
      <c r="M21" s="155" t="s">
        <v>362</v>
      </c>
      <c r="N21" s="155"/>
      <c r="O21" s="155"/>
      <c r="P21" s="155"/>
      <c r="Q21" s="155"/>
      <c r="R21" s="155"/>
      <c r="S21" s="155"/>
      <c r="T21" s="386"/>
      <c r="U21" s="386"/>
      <c r="V21" s="386"/>
      <c r="W21" s="386"/>
    </row>
    <row r="22" spans="1:23" ht="8.25" customHeight="1" thickBot="1">
      <c r="A22" s="388"/>
      <c r="B22" s="388"/>
      <c r="C22" s="388" t="s">
        <v>366</v>
      </c>
      <c r="D22" s="389" t="s">
        <v>367</v>
      </c>
      <c r="E22" s="389"/>
      <c r="F22" s="154" t="s">
        <v>139</v>
      </c>
      <c r="G22" s="390" t="s">
        <v>368</v>
      </c>
      <c r="H22" s="390"/>
      <c r="I22" s="151" t="s">
        <v>368</v>
      </c>
      <c r="J22" s="151" t="s">
        <v>368</v>
      </c>
      <c r="K22" s="151"/>
      <c r="L22" s="151" t="s">
        <v>368</v>
      </c>
      <c r="M22" s="151"/>
      <c r="N22" s="151"/>
      <c r="O22" s="151"/>
      <c r="P22" s="151"/>
      <c r="Q22" s="151"/>
      <c r="R22" s="151"/>
      <c r="S22" s="151"/>
      <c r="T22" s="390"/>
      <c r="U22" s="390"/>
      <c r="V22" s="390"/>
      <c r="W22" s="390"/>
    </row>
    <row r="23" spans="1:23" ht="8.25" customHeight="1" thickBot="1">
      <c r="A23" s="388"/>
      <c r="B23" s="388"/>
      <c r="C23" s="388"/>
      <c r="D23" s="389"/>
      <c r="E23" s="389"/>
      <c r="F23" s="106" t="s">
        <v>140</v>
      </c>
      <c r="G23" s="386"/>
      <c r="H23" s="386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386"/>
      <c r="U23" s="386"/>
      <c r="V23" s="386"/>
      <c r="W23" s="386"/>
    </row>
    <row r="24" spans="1:23" ht="8.25" customHeight="1" thickBot="1">
      <c r="A24" s="388"/>
      <c r="B24" s="388"/>
      <c r="C24" s="388"/>
      <c r="D24" s="389"/>
      <c r="E24" s="389"/>
      <c r="F24" s="106" t="s">
        <v>141</v>
      </c>
      <c r="G24" s="386" t="s">
        <v>363</v>
      </c>
      <c r="H24" s="386"/>
      <c r="I24" s="155" t="s">
        <v>363</v>
      </c>
      <c r="J24" s="155" t="s">
        <v>363</v>
      </c>
      <c r="K24" s="155"/>
      <c r="L24" s="155" t="s">
        <v>363</v>
      </c>
      <c r="M24" s="155"/>
      <c r="N24" s="155"/>
      <c r="O24" s="155"/>
      <c r="P24" s="155"/>
      <c r="Q24" s="155"/>
      <c r="R24" s="155"/>
      <c r="S24" s="155"/>
      <c r="T24" s="386"/>
      <c r="U24" s="386"/>
      <c r="V24" s="386"/>
      <c r="W24" s="386"/>
    </row>
    <row r="25" spans="1:23" ht="8.25" customHeight="1">
      <c r="A25" s="388"/>
      <c r="B25" s="388"/>
      <c r="C25" s="388"/>
      <c r="D25" s="389"/>
      <c r="E25" s="389"/>
      <c r="F25" s="106" t="s">
        <v>142</v>
      </c>
      <c r="G25" s="386" t="s">
        <v>369</v>
      </c>
      <c r="H25" s="386"/>
      <c r="I25" s="155" t="s">
        <v>369</v>
      </c>
      <c r="J25" s="155" t="s">
        <v>369</v>
      </c>
      <c r="K25" s="155"/>
      <c r="L25" s="155" t="s">
        <v>369</v>
      </c>
      <c r="M25" s="155"/>
      <c r="N25" s="155"/>
      <c r="O25" s="155"/>
      <c r="P25" s="155"/>
      <c r="Q25" s="155"/>
      <c r="R25" s="155"/>
      <c r="S25" s="155"/>
      <c r="T25" s="386"/>
      <c r="U25" s="386"/>
      <c r="V25" s="386"/>
      <c r="W25" s="386"/>
    </row>
    <row r="26" spans="1:23" ht="8.25" customHeight="1">
      <c r="A26" s="383" t="s">
        <v>285</v>
      </c>
      <c r="B26" s="383"/>
      <c r="C26" s="383"/>
      <c r="D26" s="385" t="s">
        <v>286</v>
      </c>
      <c r="E26" s="385"/>
      <c r="F26" s="106" t="s">
        <v>139</v>
      </c>
      <c r="G26" s="386" t="s">
        <v>287</v>
      </c>
      <c r="H26" s="386"/>
      <c r="I26" s="155" t="s">
        <v>287</v>
      </c>
      <c r="J26" s="155" t="s">
        <v>288</v>
      </c>
      <c r="K26" s="155" t="s">
        <v>15</v>
      </c>
      <c r="L26" s="155" t="s">
        <v>289</v>
      </c>
      <c r="M26" s="155" t="s">
        <v>290</v>
      </c>
      <c r="N26" s="155"/>
      <c r="O26" s="155"/>
      <c r="P26" s="155"/>
      <c r="Q26" s="155"/>
      <c r="R26" s="155"/>
      <c r="S26" s="155"/>
      <c r="T26" s="386"/>
      <c r="U26" s="386"/>
      <c r="V26" s="386"/>
      <c r="W26" s="386"/>
    </row>
    <row r="27" spans="1:23" ht="8.25" customHeight="1">
      <c r="A27" s="383"/>
      <c r="B27" s="383"/>
      <c r="C27" s="383"/>
      <c r="D27" s="385"/>
      <c r="E27" s="385"/>
      <c r="F27" s="106" t="s">
        <v>140</v>
      </c>
      <c r="G27" s="386" t="s">
        <v>370</v>
      </c>
      <c r="H27" s="386"/>
      <c r="I27" s="155" t="s">
        <v>370</v>
      </c>
      <c r="J27" s="155" t="s">
        <v>370</v>
      </c>
      <c r="K27" s="155"/>
      <c r="L27" s="155" t="s">
        <v>370</v>
      </c>
      <c r="M27" s="155"/>
      <c r="N27" s="155"/>
      <c r="O27" s="155"/>
      <c r="P27" s="155"/>
      <c r="Q27" s="155"/>
      <c r="R27" s="155"/>
      <c r="S27" s="155"/>
      <c r="T27" s="386"/>
      <c r="U27" s="386"/>
      <c r="V27" s="386"/>
      <c r="W27" s="386"/>
    </row>
    <row r="28" spans="1:23" ht="8.25" customHeight="1">
      <c r="A28" s="383"/>
      <c r="B28" s="383"/>
      <c r="C28" s="383"/>
      <c r="D28" s="385"/>
      <c r="E28" s="385"/>
      <c r="F28" s="106" t="s">
        <v>141</v>
      </c>
      <c r="G28" s="386"/>
      <c r="H28" s="386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386"/>
      <c r="U28" s="386"/>
      <c r="V28" s="386"/>
      <c r="W28" s="386"/>
    </row>
    <row r="29" spans="1:23" ht="8.25" customHeight="1" thickBot="1">
      <c r="A29" s="383"/>
      <c r="B29" s="383"/>
      <c r="C29" s="383"/>
      <c r="D29" s="385"/>
      <c r="E29" s="385"/>
      <c r="F29" s="106" t="s">
        <v>142</v>
      </c>
      <c r="G29" s="386" t="s">
        <v>371</v>
      </c>
      <c r="H29" s="386"/>
      <c r="I29" s="155" t="s">
        <v>371</v>
      </c>
      <c r="J29" s="155" t="s">
        <v>372</v>
      </c>
      <c r="K29" s="155" t="s">
        <v>15</v>
      </c>
      <c r="L29" s="155" t="s">
        <v>373</v>
      </c>
      <c r="M29" s="155" t="s">
        <v>290</v>
      </c>
      <c r="N29" s="155"/>
      <c r="O29" s="155"/>
      <c r="P29" s="155"/>
      <c r="Q29" s="155"/>
      <c r="R29" s="155"/>
      <c r="S29" s="155"/>
      <c r="T29" s="386"/>
      <c r="U29" s="386"/>
      <c r="V29" s="386"/>
      <c r="W29" s="386"/>
    </row>
    <row r="30" spans="1:23" ht="8.25" customHeight="1" thickBot="1">
      <c r="A30" s="388"/>
      <c r="B30" s="388"/>
      <c r="C30" s="388" t="s">
        <v>291</v>
      </c>
      <c r="D30" s="389" t="s">
        <v>292</v>
      </c>
      <c r="E30" s="389"/>
      <c r="F30" s="154" t="s">
        <v>139</v>
      </c>
      <c r="G30" s="390" t="s">
        <v>288</v>
      </c>
      <c r="H30" s="390"/>
      <c r="I30" s="151" t="s">
        <v>288</v>
      </c>
      <c r="J30" s="151" t="s">
        <v>288</v>
      </c>
      <c r="K30" s="151" t="s">
        <v>15</v>
      </c>
      <c r="L30" s="151" t="s">
        <v>289</v>
      </c>
      <c r="M30" s="151"/>
      <c r="N30" s="151"/>
      <c r="O30" s="151"/>
      <c r="P30" s="151"/>
      <c r="Q30" s="151"/>
      <c r="R30" s="151"/>
      <c r="S30" s="151"/>
      <c r="T30" s="390"/>
      <c r="U30" s="390"/>
      <c r="V30" s="390"/>
      <c r="W30" s="390"/>
    </row>
    <row r="31" spans="1:23" ht="8.25" customHeight="1" thickBot="1">
      <c r="A31" s="388"/>
      <c r="B31" s="388"/>
      <c r="C31" s="388"/>
      <c r="D31" s="389"/>
      <c r="E31" s="389"/>
      <c r="F31" s="106" t="s">
        <v>140</v>
      </c>
      <c r="G31" s="386" t="s">
        <v>370</v>
      </c>
      <c r="H31" s="386"/>
      <c r="I31" s="155" t="s">
        <v>370</v>
      </c>
      <c r="J31" s="155" t="s">
        <v>370</v>
      </c>
      <c r="K31" s="155"/>
      <c r="L31" s="155" t="s">
        <v>370</v>
      </c>
      <c r="M31" s="155"/>
      <c r="N31" s="155"/>
      <c r="O31" s="155"/>
      <c r="P31" s="155"/>
      <c r="Q31" s="155"/>
      <c r="R31" s="155"/>
      <c r="S31" s="155"/>
      <c r="T31" s="386"/>
      <c r="U31" s="386"/>
      <c r="V31" s="386"/>
      <c r="W31" s="386"/>
    </row>
    <row r="32" spans="1:23" ht="8.25" customHeight="1" thickBot="1">
      <c r="A32" s="388"/>
      <c r="B32" s="388"/>
      <c r="C32" s="388"/>
      <c r="D32" s="389"/>
      <c r="E32" s="389"/>
      <c r="F32" s="106" t="s">
        <v>141</v>
      </c>
      <c r="G32" s="386"/>
      <c r="H32" s="386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386"/>
      <c r="U32" s="386"/>
      <c r="V32" s="386"/>
      <c r="W32" s="386"/>
    </row>
    <row r="33" spans="1:23" ht="8.25" customHeight="1">
      <c r="A33" s="388"/>
      <c r="B33" s="388"/>
      <c r="C33" s="388"/>
      <c r="D33" s="389"/>
      <c r="E33" s="389"/>
      <c r="F33" s="106" t="s">
        <v>142</v>
      </c>
      <c r="G33" s="386" t="s">
        <v>372</v>
      </c>
      <c r="H33" s="386"/>
      <c r="I33" s="155" t="s">
        <v>372</v>
      </c>
      <c r="J33" s="155" t="s">
        <v>372</v>
      </c>
      <c r="K33" s="155" t="s">
        <v>15</v>
      </c>
      <c r="L33" s="155" t="s">
        <v>373</v>
      </c>
      <c r="M33" s="155"/>
      <c r="N33" s="155"/>
      <c r="O33" s="155"/>
      <c r="P33" s="155"/>
      <c r="Q33" s="155"/>
      <c r="R33" s="155"/>
      <c r="S33" s="155"/>
      <c r="T33" s="386"/>
      <c r="U33" s="386"/>
      <c r="V33" s="386"/>
      <c r="W33" s="386"/>
    </row>
    <row r="34" spans="1:23" ht="8.25" customHeight="1">
      <c r="A34" s="383" t="s">
        <v>168</v>
      </c>
      <c r="B34" s="383"/>
      <c r="C34" s="383"/>
      <c r="D34" s="385" t="s">
        <v>169</v>
      </c>
      <c r="E34" s="385"/>
      <c r="F34" s="106" t="s">
        <v>139</v>
      </c>
      <c r="G34" s="386" t="s">
        <v>176</v>
      </c>
      <c r="H34" s="386"/>
      <c r="I34" s="155" t="s">
        <v>170</v>
      </c>
      <c r="J34" s="155" t="s">
        <v>171</v>
      </c>
      <c r="K34" s="155" t="s">
        <v>172</v>
      </c>
      <c r="L34" s="155" t="s">
        <v>173</v>
      </c>
      <c r="M34" s="155"/>
      <c r="N34" s="155" t="s">
        <v>174</v>
      </c>
      <c r="O34" s="155"/>
      <c r="P34" s="155"/>
      <c r="Q34" s="155"/>
      <c r="R34" s="155" t="s">
        <v>16</v>
      </c>
      <c r="S34" s="155" t="s">
        <v>16</v>
      </c>
      <c r="T34" s="386"/>
      <c r="U34" s="386"/>
      <c r="V34" s="386"/>
      <c r="W34" s="386"/>
    </row>
    <row r="35" spans="1:23" ht="8.25" customHeight="1">
      <c r="A35" s="383"/>
      <c r="B35" s="383"/>
      <c r="C35" s="383"/>
      <c r="D35" s="385"/>
      <c r="E35" s="385"/>
      <c r="F35" s="106" t="s">
        <v>140</v>
      </c>
      <c r="G35" s="386" t="s">
        <v>374</v>
      </c>
      <c r="H35" s="386"/>
      <c r="I35" s="155" t="s">
        <v>374</v>
      </c>
      <c r="J35" s="155" t="s">
        <v>374</v>
      </c>
      <c r="K35" s="155"/>
      <c r="L35" s="155" t="s">
        <v>374</v>
      </c>
      <c r="M35" s="155"/>
      <c r="N35" s="155"/>
      <c r="O35" s="155"/>
      <c r="P35" s="155"/>
      <c r="Q35" s="155"/>
      <c r="R35" s="155"/>
      <c r="S35" s="155"/>
      <c r="T35" s="386"/>
      <c r="U35" s="386"/>
      <c r="V35" s="386"/>
      <c r="W35" s="386"/>
    </row>
    <row r="36" spans="1:23" ht="8.25" customHeight="1">
      <c r="A36" s="383"/>
      <c r="B36" s="383"/>
      <c r="C36" s="383"/>
      <c r="D36" s="385"/>
      <c r="E36" s="385"/>
      <c r="F36" s="106" t="s">
        <v>141</v>
      </c>
      <c r="G36" s="386" t="s">
        <v>375</v>
      </c>
      <c r="H36" s="386"/>
      <c r="I36" s="155" t="s">
        <v>376</v>
      </c>
      <c r="J36" s="155" t="s">
        <v>376</v>
      </c>
      <c r="K36" s="155"/>
      <c r="L36" s="155" t="s">
        <v>376</v>
      </c>
      <c r="M36" s="155"/>
      <c r="N36" s="155"/>
      <c r="O36" s="155"/>
      <c r="P36" s="155"/>
      <c r="Q36" s="155"/>
      <c r="R36" s="155" t="s">
        <v>175</v>
      </c>
      <c r="S36" s="155" t="s">
        <v>175</v>
      </c>
      <c r="T36" s="386"/>
      <c r="U36" s="386"/>
      <c r="V36" s="386"/>
      <c r="W36" s="386"/>
    </row>
    <row r="37" spans="1:23" ht="8.25" customHeight="1" thickBot="1">
      <c r="A37" s="383"/>
      <c r="B37" s="383"/>
      <c r="C37" s="383"/>
      <c r="D37" s="385"/>
      <c r="E37" s="385"/>
      <c r="F37" s="106" t="s">
        <v>142</v>
      </c>
      <c r="G37" s="386" t="s">
        <v>293</v>
      </c>
      <c r="H37" s="386"/>
      <c r="I37" s="155" t="s">
        <v>170</v>
      </c>
      <c r="J37" s="155" t="s">
        <v>171</v>
      </c>
      <c r="K37" s="155" t="s">
        <v>172</v>
      </c>
      <c r="L37" s="155" t="s">
        <v>173</v>
      </c>
      <c r="M37" s="155"/>
      <c r="N37" s="155" t="s">
        <v>174</v>
      </c>
      <c r="O37" s="155"/>
      <c r="P37" s="155"/>
      <c r="Q37" s="155"/>
      <c r="R37" s="155" t="s">
        <v>294</v>
      </c>
      <c r="S37" s="155" t="s">
        <v>294</v>
      </c>
      <c r="T37" s="386"/>
      <c r="U37" s="386"/>
      <c r="V37" s="386"/>
      <c r="W37" s="386"/>
    </row>
    <row r="38" spans="1:23" ht="8.25" customHeight="1" thickBot="1">
      <c r="A38" s="388"/>
      <c r="B38" s="388"/>
      <c r="C38" s="388" t="s">
        <v>295</v>
      </c>
      <c r="D38" s="389" t="s">
        <v>296</v>
      </c>
      <c r="E38" s="389"/>
      <c r="F38" s="154" t="s">
        <v>139</v>
      </c>
      <c r="G38" s="390" t="s">
        <v>297</v>
      </c>
      <c r="H38" s="390"/>
      <c r="I38" s="151" t="s">
        <v>298</v>
      </c>
      <c r="J38" s="151" t="s">
        <v>299</v>
      </c>
      <c r="K38" s="151" t="s">
        <v>172</v>
      </c>
      <c r="L38" s="151" t="s">
        <v>300</v>
      </c>
      <c r="M38" s="151"/>
      <c r="N38" s="151" t="s">
        <v>174</v>
      </c>
      <c r="O38" s="151"/>
      <c r="P38" s="151"/>
      <c r="Q38" s="151"/>
      <c r="R38" s="151" t="s">
        <v>301</v>
      </c>
      <c r="S38" s="151" t="s">
        <v>301</v>
      </c>
      <c r="T38" s="390"/>
      <c r="U38" s="390"/>
      <c r="V38" s="390"/>
      <c r="W38" s="390"/>
    </row>
    <row r="39" spans="1:23" ht="8.25" customHeight="1" thickBot="1">
      <c r="A39" s="388"/>
      <c r="B39" s="388"/>
      <c r="C39" s="388"/>
      <c r="D39" s="389"/>
      <c r="E39" s="389"/>
      <c r="F39" s="106" t="s">
        <v>140</v>
      </c>
      <c r="G39" s="386" t="s">
        <v>374</v>
      </c>
      <c r="H39" s="386"/>
      <c r="I39" s="155" t="s">
        <v>374</v>
      </c>
      <c r="J39" s="155" t="s">
        <v>374</v>
      </c>
      <c r="K39" s="155"/>
      <c r="L39" s="155" t="s">
        <v>374</v>
      </c>
      <c r="M39" s="155"/>
      <c r="N39" s="155"/>
      <c r="O39" s="155"/>
      <c r="P39" s="155"/>
      <c r="Q39" s="155"/>
      <c r="R39" s="155"/>
      <c r="S39" s="155"/>
      <c r="T39" s="386"/>
      <c r="U39" s="386"/>
      <c r="V39" s="386"/>
      <c r="W39" s="386"/>
    </row>
    <row r="40" spans="1:23" ht="8.25" customHeight="1" thickBot="1">
      <c r="A40" s="388"/>
      <c r="B40" s="388"/>
      <c r="C40" s="388"/>
      <c r="D40" s="389"/>
      <c r="E40" s="389"/>
      <c r="F40" s="106" t="s">
        <v>141</v>
      </c>
      <c r="G40" s="386" t="s">
        <v>375</v>
      </c>
      <c r="H40" s="386"/>
      <c r="I40" s="155" t="s">
        <v>376</v>
      </c>
      <c r="J40" s="155" t="s">
        <v>376</v>
      </c>
      <c r="K40" s="155"/>
      <c r="L40" s="155" t="s">
        <v>376</v>
      </c>
      <c r="M40" s="155"/>
      <c r="N40" s="155"/>
      <c r="O40" s="155"/>
      <c r="P40" s="155"/>
      <c r="Q40" s="155"/>
      <c r="R40" s="155" t="s">
        <v>175</v>
      </c>
      <c r="S40" s="155" t="s">
        <v>175</v>
      </c>
      <c r="T40" s="386"/>
      <c r="U40" s="386"/>
      <c r="V40" s="386"/>
      <c r="W40" s="386"/>
    </row>
    <row r="41" spans="1:23" ht="8.25" customHeight="1">
      <c r="A41" s="388"/>
      <c r="B41" s="388"/>
      <c r="C41" s="388"/>
      <c r="D41" s="389"/>
      <c r="E41" s="389"/>
      <c r="F41" s="106" t="s">
        <v>142</v>
      </c>
      <c r="G41" s="386" t="s">
        <v>302</v>
      </c>
      <c r="H41" s="386"/>
      <c r="I41" s="155" t="s">
        <v>298</v>
      </c>
      <c r="J41" s="155" t="s">
        <v>299</v>
      </c>
      <c r="K41" s="155" t="s">
        <v>172</v>
      </c>
      <c r="L41" s="155" t="s">
        <v>300</v>
      </c>
      <c r="M41" s="155"/>
      <c r="N41" s="155" t="s">
        <v>174</v>
      </c>
      <c r="O41" s="155"/>
      <c r="P41" s="155"/>
      <c r="Q41" s="155"/>
      <c r="R41" s="155" t="s">
        <v>303</v>
      </c>
      <c r="S41" s="155" t="s">
        <v>303</v>
      </c>
      <c r="T41" s="386"/>
      <c r="U41" s="386"/>
      <c r="V41" s="386"/>
      <c r="W41" s="386"/>
    </row>
    <row r="42" spans="1:23" ht="8.25" customHeight="1">
      <c r="A42" s="383" t="s">
        <v>17</v>
      </c>
      <c r="B42" s="383"/>
      <c r="C42" s="383"/>
      <c r="D42" s="385" t="s">
        <v>18</v>
      </c>
      <c r="E42" s="385"/>
      <c r="F42" s="106" t="s">
        <v>139</v>
      </c>
      <c r="G42" s="386" t="s">
        <v>247</v>
      </c>
      <c r="H42" s="386"/>
      <c r="I42" s="155" t="s">
        <v>247</v>
      </c>
      <c r="J42" s="155" t="s">
        <v>145</v>
      </c>
      <c r="K42" s="155" t="s">
        <v>304</v>
      </c>
      <c r="L42" s="155" t="s">
        <v>305</v>
      </c>
      <c r="M42" s="155" t="s">
        <v>248</v>
      </c>
      <c r="N42" s="155" t="s">
        <v>146</v>
      </c>
      <c r="O42" s="155" t="s">
        <v>19</v>
      </c>
      <c r="P42" s="155"/>
      <c r="Q42" s="155"/>
      <c r="R42" s="155"/>
      <c r="S42" s="155"/>
      <c r="T42" s="386"/>
      <c r="U42" s="386"/>
      <c r="V42" s="386"/>
      <c r="W42" s="386"/>
    </row>
    <row r="43" spans="1:23" ht="8.25" customHeight="1">
      <c r="A43" s="383"/>
      <c r="B43" s="383"/>
      <c r="C43" s="383"/>
      <c r="D43" s="385"/>
      <c r="E43" s="385"/>
      <c r="F43" s="106" t="s">
        <v>140</v>
      </c>
      <c r="G43" s="386"/>
      <c r="H43" s="386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386"/>
      <c r="U43" s="386"/>
      <c r="V43" s="386"/>
      <c r="W43" s="386"/>
    </row>
    <row r="44" spans="1:23" ht="8.25" customHeight="1">
      <c r="A44" s="383"/>
      <c r="B44" s="383"/>
      <c r="C44" s="383"/>
      <c r="D44" s="385"/>
      <c r="E44" s="385"/>
      <c r="F44" s="106" t="s">
        <v>141</v>
      </c>
      <c r="G44" s="386" t="s">
        <v>306</v>
      </c>
      <c r="H44" s="386"/>
      <c r="I44" s="155" t="s">
        <v>306</v>
      </c>
      <c r="J44" s="155"/>
      <c r="K44" s="155"/>
      <c r="L44" s="155"/>
      <c r="M44" s="155" t="s">
        <v>306</v>
      </c>
      <c r="N44" s="155"/>
      <c r="O44" s="155"/>
      <c r="P44" s="155"/>
      <c r="Q44" s="155"/>
      <c r="R44" s="155"/>
      <c r="S44" s="155"/>
      <c r="T44" s="386"/>
      <c r="U44" s="386"/>
      <c r="V44" s="386"/>
      <c r="W44" s="386"/>
    </row>
    <row r="45" spans="1:23" ht="8.25" customHeight="1" thickBot="1">
      <c r="A45" s="383"/>
      <c r="B45" s="383"/>
      <c r="C45" s="383"/>
      <c r="D45" s="385"/>
      <c r="E45" s="385"/>
      <c r="F45" s="106" t="s">
        <v>142</v>
      </c>
      <c r="G45" s="386" t="s">
        <v>307</v>
      </c>
      <c r="H45" s="386"/>
      <c r="I45" s="155" t="s">
        <v>307</v>
      </c>
      <c r="J45" s="155" t="s">
        <v>145</v>
      </c>
      <c r="K45" s="155" t="s">
        <v>304</v>
      </c>
      <c r="L45" s="155" t="s">
        <v>305</v>
      </c>
      <c r="M45" s="155" t="s">
        <v>308</v>
      </c>
      <c r="N45" s="155" t="s">
        <v>146</v>
      </c>
      <c r="O45" s="155" t="s">
        <v>19</v>
      </c>
      <c r="P45" s="155"/>
      <c r="Q45" s="155"/>
      <c r="R45" s="155"/>
      <c r="S45" s="155"/>
      <c r="T45" s="386"/>
      <c r="U45" s="386"/>
      <c r="V45" s="386"/>
      <c r="W45" s="386"/>
    </row>
    <row r="46" spans="1:23" ht="8.25" customHeight="1" thickBot="1">
      <c r="A46" s="388"/>
      <c r="B46" s="388"/>
      <c r="C46" s="388" t="s">
        <v>20</v>
      </c>
      <c r="D46" s="389" t="s">
        <v>21</v>
      </c>
      <c r="E46" s="389"/>
      <c r="F46" s="154" t="s">
        <v>139</v>
      </c>
      <c r="G46" s="390" t="s">
        <v>249</v>
      </c>
      <c r="H46" s="390"/>
      <c r="I46" s="151" t="s">
        <v>249</v>
      </c>
      <c r="J46" s="151" t="s">
        <v>148</v>
      </c>
      <c r="K46" s="151" t="s">
        <v>149</v>
      </c>
      <c r="L46" s="151" t="s">
        <v>150</v>
      </c>
      <c r="M46" s="151" t="s">
        <v>250</v>
      </c>
      <c r="N46" s="151"/>
      <c r="O46" s="151"/>
      <c r="P46" s="151"/>
      <c r="Q46" s="151"/>
      <c r="R46" s="151"/>
      <c r="S46" s="151"/>
      <c r="T46" s="390"/>
      <c r="U46" s="390"/>
      <c r="V46" s="390"/>
      <c r="W46" s="390"/>
    </row>
    <row r="47" spans="1:23" ht="8.25" customHeight="1" thickBot="1">
      <c r="A47" s="388"/>
      <c r="B47" s="388"/>
      <c r="C47" s="388"/>
      <c r="D47" s="389"/>
      <c r="E47" s="389"/>
      <c r="F47" s="106" t="s">
        <v>140</v>
      </c>
      <c r="G47" s="386"/>
      <c r="H47" s="386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386"/>
      <c r="U47" s="386"/>
      <c r="V47" s="386"/>
      <c r="W47" s="386"/>
    </row>
    <row r="48" spans="1:23" ht="8.25" customHeight="1" thickBot="1">
      <c r="A48" s="388"/>
      <c r="B48" s="388"/>
      <c r="C48" s="388"/>
      <c r="D48" s="389"/>
      <c r="E48" s="389"/>
      <c r="F48" s="106" t="s">
        <v>141</v>
      </c>
      <c r="G48" s="386" t="s">
        <v>306</v>
      </c>
      <c r="H48" s="386"/>
      <c r="I48" s="155" t="s">
        <v>306</v>
      </c>
      <c r="J48" s="155"/>
      <c r="K48" s="155"/>
      <c r="L48" s="155"/>
      <c r="M48" s="155" t="s">
        <v>306</v>
      </c>
      <c r="N48" s="155"/>
      <c r="O48" s="155"/>
      <c r="P48" s="155"/>
      <c r="Q48" s="155"/>
      <c r="R48" s="155"/>
      <c r="S48" s="155"/>
      <c r="T48" s="386"/>
      <c r="U48" s="386"/>
      <c r="V48" s="386"/>
      <c r="W48" s="386"/>
    </row>
    <row r="49" spans="1:23" ht="8.25" customHeight="1">
      <c r="A49" s="388"/>
      <c r="B49" s="388"/>
      <c r="C49" s="388"/>
      <c r="D49" s="389"/>
      <c r="E49" s="389"/>
      <c r="F49" s="106" t="s">
        <v>142</v>
      </c>
      <c r="G49" s="386" t="s">
        <v>309</v>
      </c>
      <c r="H49" s="386"/>
      <c r="I49" s="155" t="s">
        <v>309</v>
      </c>
      <c r="J49" s="155" t="s">
        <v>148</v>
      </c>
      <c r="K49" s="155" t="s">
        <v>149</v>
      </c>
      <c r="L49" s="155" t="s">
        <v>150</v>
      </c>
      <c r="M49" s="155" t="s">
        <v>310</v>
      </c>
      <c r="N49" s="155"/>
      <c r="O49" s="155"/>
      <c r="P49" s="155"/>
      <c r="Q49" s="155"/>
      <c r="R49" s="155"/>
      <c r="S49" s="155"/>
      <c r="T49" s="386"/>
      <c r="U49" s="386"/>
      <c r="V49" s="386"/>
      <c r="W49" s="386"/>
    </row>
    <row r="50" spans="1:23" ht="8.25" customHeight="1">
      <c r="A50" s="383" t="s">
        <v>157</v>
      </c>
      <c r="B50" s="383"/>
      <c r="C50" s="383"/>
      <c r="D50" s="385" t="s">
        <v>158</v>
      </c>
      <c r="E50" s="385"/>
      <c r="F50" s="106" t="s">
        <v>139</v>
      </c>
      <c r="G50" s="386" t="s">
        <v>177</v>
      </c>
      <c r="H50" s="386"/>
      <c r="I50" s="155" t="s">
        <v>178</v>
      </c>
      <c r="J50" s="155" t="s">
        <v>159</v>
      </c>
      <c r="K50" s="155" t="s">
        <v>160</v>
      </c>
      <c r="L50" s="155" t="s">
        <v>161</v>
      </c>
      <c r="M50" s="155" t="s">
        <v>179</v>
      </c>
      <c r="N50" s="155"/>
      <c r="O50" s="155" t="s">
        <v>162</v>
      </c>
      <c r="P50" s="155"/>
      <c r="Q50" s="155"/>
      <c r="R50" s="155" t="s">
        <v>163</v>
      </c>
      <c r="S50" s="155" t="s">
        <v>163</v>
      </c>
      <c r="T50" s="386" t="s">
        <v>164</v>
      </c>
      <c r="U50" s="386"/>
      <c r="V50" s="386"/>
      <c r="W50" s="386"/>
    </row>
    <row r="51" spans="1:23" ht="8.25" customHeight="1">
      <c r="A51" s="383"/>
      <c r="B51" s="383"/>
      <c r="C51" s="383"/>
      <c r="D51" s="385"/>
      <c r="E51" s="385"/>
      <c r="F51" s="106" t="s">
        <v>140</v>
      </c>
      <c r="G51" s="386" t="s">
        <v>311</v>
      </c>
      <c r="H51" s="386"/>
      <c r="I51" s="155"/>
      <c r="J51" s="155"/>
      <c r="K51" s="155"/>
      <c r="L51" s="155"/>
      <c r="M51" s="155"/>
      <c r="N51" s="155"/>
      <c r="O51" s="155"/>
      <c r="P51" s="155"/>
      <c r="Q51" s="155"/>
      <c r="R51" s="155" t="s">
        <v>311</v>
      </c>
      <c r="S51" s="155" t="s">
        <v>311</v>
      </c>
      <c r="T51" s="386"/>
      <c r="U51" s="386"/>
      <c r="V51" s="386"/>
      <c r="W51" s="386"/>
    </row>
    <row r="52" spans="1:23" ht="8.25" customHeight="1">
      <c r="A52" s="383"/>
      <c r="B52" s="383"/>
      <c r="C52" s="383"/>
      <c r="D52" s="385"/>
      <c r="E52" s="385"/>
      <c r="F52" s="106" t="s">
        <v>141</v>
      </c>
      <c r="G52" s="386" t="s">
        <v>312</v>
      </c>
      <c r="H52" s="386"/>
      <c r="I52" s="155" t="s">
        <v>312</v>
      </c>
      <c r="J52" s="155" t="s">
        <v>312</v>
      </c>
      <c r="K52" s="155"/>
      <c r="L52" s="155" t="s">
        <v>312</v>
      </c>
      <c r="M52" s="155"/>
      <c r="N52" s="155"/>
      <c r="O52" s="155"/>
      <c r="P52" s="155"/>
      <c r="Q52" s="155"/>
      <c r="R52" s="155"/>
      <c r="S52" s="155"/>
      <c r="T52" s="386"/>
      <c r="U52" s="386"/>
      <c r="V52" s="386"/>
      <c r="W52" s="386"/>
    </row>
    <row r="53" spans="1:23" ht="8.25" customHeight="1" thickBot="1">
      <c r="A53" s="383"/>
      <c r="B53" s="383"/>
      <c r="C53" s="383"/>
      <c r="D53" s="385"/>
      <c r="E53" s="385"/>
      <c r="F53" s="106" t="s">
        <v>142</v>
      </c>
      <c r="G53" s="386" t="s">
        <v>313</v>
      </c>
      <c r="H53" s="386"/>
      <c r="I53" s="155" t="s">
        <v>314</v>
      </c>
      <c r="J53" s="155" t="s">
        <v>315</v>
      </c>
      <c r="K53" s="155" t="s">
        <v>160</v>
      </c>
      <c r="L53" s="155" t="s">
        <v>316</v>
      </c>
      <c r="M53" s="155" t="s">
        <v>179</v>
      </c>
      <c r="N53" s="155"/>
      <c r="O53" s="155" t="s">
        <v>162</v>
      </c>
      <c r="P53" s="155"/>
      <c r="Q53" s="155"/>
      <c r="R53" s="155" t="s">
        <v>317</v>
      </c>
      <c r="S53" s="155" t="s">
        <v>317</v>
      </c>
      <c r="T53" s="386" t="s">
        <v>164</v>
      </c>
      <c r="U53" s="386"/>
      <c r="V53" s="386"/>
      <c r="W53" s="386"/>
    </row>
    <row r="54" spans="1:23" ht="8.25" customHeight="1" thickBot="1">
      <c r="A54" s="388"/>
      <c r="B54" s="388"/>
      <c r="C54" s="388" t="s">
        <v>318</v>
      </c>
      <c r="D54" s="389" t="s">
        <v>202</v>
      </c>
      <c r="E54" s="389"/>
      <c r="F54" s="154" t="s">
        <v>139</v>
      </c>
      <c r="G54" s="390" t="s">
        <v>319</v>
      </c>
      <c r="H54" s="390"/>
      <c r="I54" s="151" t="s">
        <v>320</v>
      </c>
      <c r="J54" s="151" t="s">
        <v>321</v>
      </c>
      <c r="K54" s="151" t="s">
        <v>322</v>
      </c>
      <c r="L54" s="151" t="s">
        <v>323</v>
      </c>
      <c r="M54" s="151" t="s">
        <v>324</v>
      </c>
      <c r="N54" s="151"/>
      <c r="O54" s="151"/>
      <c r="P54" s="151"/>
      <c r="Q54" s="151"/>
      <c r="R54" s="151" t="s">
        <v>325</v>
      </c>
      <c r="S54" s="151" t="s">
        <v>325</v>
      </c>
      <c r="T54" s="390"/>
      <c r="U54" s="390"/>
      <c r="V54" s="390"/>
      <c r="W54" s="390"/>
    </row>
    <row r="55" spans="1:23" ht="8.25" customHeight="1" thickBot="1">
      <c r="A55" s="388"/>
      <c r="B55" s="388"/>
      <c r="C55" s="388"/>
      <c r="D55" s="389"/>
      <c r="E55" s="389"/>
      <c r="F55" s="106" t="s">
        <v>140</v>
      </c>
      <c r="G55" s="386" t="s">
        <v>311</v>
      </c>
      <c r="H55" s="386"/>
      <c r="I55" s="155"/>
      <c r="J55" s="155"/>
      <c r="K55" s="155"/>
      <c r="L55" s="155"/>
      <c r="M55" s="155"/>
      <c r="N55" s="155"/>
      <c r="O55" s="155"/>
      <c r="P55" s="155"/>
      <c r="Q55" s="155"/>
      <c r="R55" s="155" t="s">
        <v>311</v>
      </c>
      <c r="S55" s="155" t="s">
        <v>311</v>
      </c>
      <c r="T55" s="386"/>
      <c r="U55" s="386"/>
      <c r="V55" s="386"/>
      <c r="W55" s="386"/>
    </row>
    <row r="56" spans="1:23" ht="8.25" customHeight="1" thickBot="1">
      <c r="A56" s="388"/>
      <c r="B56" s="388"/>
      <c r="C56" s="388"/>
      <c r="D56" s="389"/>
      <c r="E56" s="389"/>
      <c r="F56" s="106" t="s">
        <v>141</v>
      </c>
      <c r="G56" s="386" t="s">
        <v>312</v>
      </c>
      <c r="H56" s="386"/>
      <c r="I56" s="155" t="s">
        <v>312</v>
      </c>
      <c r="J56" s="155" t="s">
        <v>312</v>
      </c>
      <c r="K56" s="155"/>
      <c r="L56" s="155" t="s">
        <v>312</v>
      </c>
      <c r="M56" s="155"/>
      <c r="N56" s="155"/>
      <c r="O56" s="155"/>
      <c r="P56" s="155"/>
      <c r="Q56" s="155"/>
      <c r="R56" s="155"/>
      <c r="S56" s="155"/>
      <c r="T56" s="386"/>
      <c r="U56" s="386"/>
      <c r="V56" s="386"/>
      <c r="W56" s="386"/>
    </row>
    <row r="57" spans="1:23" ht="8.25" customHeight="1" thickBot="1">
      <c r="A57" s="391"/>
      <c r="B57" s="391"/>
      <c r="C57" s="391"/>
      <c r="D57" s="392"/>
      <c r="E57" s="392"/>
      <c r="F57" s="156" t="s">
        <v>142</v>
      </c>
      <c r="G57" s="378" t="s">
        <v>326</v>
      </c>
      <c r="H57" s="378"/>
      <c r="I57" s="3" t="s">
        <v>327</v>
      </c>
      <c r="J57" s="3" t="s">
        <v>328</v>
      </c>
      <c r="K57" s="3" t="s">
        <v>322</v>
      </c>
      <c r="L57" s="3" t="s">
        <v>329</v>
      </c>
      <c r="M57" s="3" t="s">
        <v>324</v>
      </c>
      <c r="N57" s="3"/>
      <c r="O57" s="3"/>
      <c r="P57" s="3"/>
      <c r="Q57" s="3"/>
      <c r="R57" s="3" t="s">
        <v>330</v>
      </c>
      <c r="S57" s="3" t="s">
        <v>330</v>
      </c>
      <c r="T57" s="378"/>
      <c r="U57" s="378"/>
      <c r="V57" s="378"/>
      <c r="W57" s="378"/>
    </row>
    <row r="58" spans="1:23" s="364" customFormat="1" ht="8.25" customHeight="1">
      <c r="A58" s="374" t="s">
        <v>165</v>
      </c>
      <c r="B58" s="375"/>
      <c r="C58" s="375"/>
      <c r="D58" s="375"/>
      <c r="E58" s="375"/>
      <c r="F58" s="157" t="s">
        <v>139</v>
      </c>
      <c r="G58" s="367" t="s">
        <v>331</v>
      </c>
      <c r="H58" s="367"/>
      <c r="I58" s="4" t="s">
        <v>332</v>
      </c>
      <c r="J58" s="4" t="s">
        <v>333</v>
      </c>
      <c r="K58" s="4" t="s">
        <v>334</v>
      </c>
      <c r="L58" s="4" t="s">
        <v>335</v>
      </c>
      <c r="M58" s="4" t="s">
        <v>251</v>
      </c>
      <c r="N58" s="4" t="s">
        <v>336</v>
      </c>
      <c r="O58" s="4" t="s">
        <v>166</v>
      </c>
      <c r="P58" s="4" t="s">
        <v>13</v>
      </c>
      <c r="Q58" s="4" t="s">
        <v>144</v>
      </c>
      <c r="R58" s="4" t="s">
        <v>337</v>
      </c>
      <c r="S58" s="4" t="s">
        <v>337</v>
      </c>
      <c r="T58" s="367" t="s">
        <v>167</v>
      </c>
      <c r="U58" s="367"/>
      <c r="V58" s="367" t="s">
        <v>13</v>
      </c>
      <c r="W58" s="368"/>
    </row>
    <row r="59" spans="1:23" s="364" customFormat="1" ht="8.25" customHeight="1">
      <c r="A59" s="376"/>
      <c r="B59" s="377"/>
      <c r="C59" s="377"/>
      <c r="D59" s="377"/>
      <c r="E59" s="377"/>
      <c r="F59" s="158" t="s">
        <v>140</v>
      </c>
      <c r="G59" s="369" t="s">
        <v>377</v>
      </c>
      <c r="H59" s="369"/>
      <c r="I59" s="2" t="s">
        <v>378</v>
      </c>
      <c r="J59" s="2" t="s">
        <v>378</v>
      </c>
      <c r="K59" s="2" t="s">
        <v>13</v>
      </c>
      <c r="L59" s="2" t="s">
        <v>378</v>
      </c>
      <c r="M59" s="2" t="s">
        <v>13</v>
      </c>
      <c r="N59" s="2" t="s">
        <v>13</v>
      </c>
      <c r="O59" s="2" t="s">
        <v>13</v>
      </c>
      <c r="P59" s="2" t="s">
        <v>13</v>
      </c>
      <c r="Q59" s="2" t="s">
        <v>13</v>
      </c>
      <c r="R59" s="2" t="s">
        <v>311</v>
      </c>
      <c r="S59" s="2" t="s">
        <v>311</v>
      </c>
      <c r="T59" s="369" t="s">
        <v>13</v>
      </c>
      <c r="U59" s="369"/>
      <c r="V59" s="369" t="s">
        <v>13</v>
      </c>
      <c r="W59" s="370"/>
    </row>
    <row r="60" spans="1:23" s="364" customFormat="1" ht="8.25" customHeight="1">
      <c r="A60" s="376"/>
      <c r="B60" s="377"/>
      <c r="C60" s="377"/>
      <c r="D60" s="377"/>
      <c r="E60" s="377"/>
      <c r="F60" s="158" t="s">
        <v>141</v>
      </c>
      <c r="G60" s="369" t="s">
        <v>379</v>
      </c>
      <c r="H60" s="369"/>
      <c r="I60" s="2" t="s">
        <v>380</v>
      </c>
      <c r="J60" s="2" t="s">
        <v>381</v>
      </c>
      <c r="K60" s="2" t="s">
        <v>13</v>
      </c>
      <c r="L60" s="2" t="s">
        <v>381</v>
      </c>
      <c r="M60" s="2" t="s">
        <v>306</v>
      </c>
      <c r="N60" s="2" t="s">
        <v>13</v>
      </c>
      <c r="O60" s="2" t="s">
        <v>13</v>
      </c>
      <c r="P60" s="2" t="s">
        <v>13</v>
      </c>
      <c r="Q60" s="2" t="s">
        <v>13</v>
      </c>
      <c r="R60" s="2" t="s">
        <v>345</v>
      </c>
      <c r="S60" s="2" t="s">
        <v>345</v>
      </c>
      <c r="T60" s="369" t="s">
        <v>13</v>
      </c>
      <c r="U60" s="369"/>
      <c r="V60" s="369" t="s">
        <v>13</v>
      </c>
      <c r="W60" s="370"/>
    </row>
    <row r="61" spans="1:23" s="364" customFormat="1" ht="8.25" customHeight="1" thickBot="1">
      <c r="A61" s="365"/>
      <c r="B61" s="366"/>
      <c r="C61" s="366"/>
      <c r="D61" s="366"/>
      <c r="E61" s="366"/>
      <c r="F61" s="159" t="s">
        <v>142</v>
      </c>
      <c r="G61" s="372" t="s">
        <v>331</v>
      </c>
      <c r="H61" s="372"/>
      <c r="I61" s="1" t="s">
        <v>346</v>
      </c>
      <c r="J61" s="1" t="s">
        <v>347</v>
      </c>
      <c r="K61" s="1" t="s">
        <v>334</v>
      </c>
      <c r="L61" s="1" t="s">
        <v>348</v>
      </c>
      <c r="M61" s="1" t="s">
        <v>338</v>
      </c>
      <c r="N61" s="1" t="s">
        <v>336</v>
      </c>
      <c r="O61" s="1" t="s">
        <v>166</v>
      </c>
      <c r="P61" s="1" t="s">
        <v>13</v>
      </c>
      <c r="Q61" s="1" t="s">
        <v>144</v>
      </c>
      <c r="R61" s="1" t="s">
        <v>349</v>
      </c>
      <c r="S61" s="1" t="s">
        <v>349</v>
      </c>
      <c r="T61" s="372" t="s">
        <v>167</v>
      </c>
      <c r="U61" s="372"/>
      <c r="V61" s="372" t="s">
        <v>13</v>
      </c>
      <c r="W61" s="373"/>
    </row>
    <row r="62" spans="1:23" ht="13.5" customHeight="1">
      <c r="A62" s="382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</row>
    <row r="63" spans="1:22" ht="13.5" customHeight="1">
      <c r="A63" s="382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71"/>
      <c r="V63" s="371"/>
    </row>
  </sheetData>
  <mergeCells count="225">
    <mergeCell ref="T40:U40"/>
    <mergeCell ref="V40:W40"/>
    <mergeCell ref="G41:H41"/>
    <mergeCell ref="T41:U41"/>
    <mergeCell ref="V41:W41"/>
    <mergeCell ref="T38:U38"/>
    <mergeCell ref="V38:W38"/>
    <mergeCell ref="G39:H39"/>
    <mergeCell ref="T39:U39"/>
    <mergeCell ref="V39:W39"/>
    <mergeCell ref="A38:B41"/>
    <mergeCell ref="C38:C41"/>
    <mergeCell ref="D38:E41"/>
    <mergeCell ref="G38:H38"/>
    <mergeCell ref="G40:H40"/>
    <mergeCell ref="T36:U36"/>
    <mergeCell ref="V36:W36"/>
    <mergeCell ref="G37:H37"/>
    <mergeCell ref="T37:U37"/>
    <mergeCell ref="V37:W37"/>
    <mergeCell ref="T34:U34"/>
    <mergeCell ref="V34:W34"/>
    <mergeCell ref="G35:H35"/>
    <mergeCell ref="T35:U35"/>
    <mergeCell ref="V35:W35"/>
    <mergeCell ref="A34:B37"/>
    <mergeCell ref="C34:C37"/>
    <mergeCell ref="D34:E37"/>
    <mergeCell ref="G34:H34"/>
    <mergeCell ref="G36:H36"/>
    <mergeCell ref="T32:U32"/>
    <mergeCell ref="V32:W32"/>
    <mergeCell ref="G33:H33"/>
    <mergeCell ref="T33:U33"/>
    <mergeCell ref="V33:W33"/>
    <mergeCell ref="T30:U30"/>
    <mergeCell ref="V30:W30"/>
    <mergeCell ref="G31:H31"/>
    <mergeCell ref="T31:U31"/>
    <mergeCell ref="V31:W31"/>
    <mergeCell ref="A30:B33"/>
    <mergeCell ref="C30:C33"/>
    <mergeCell ref="D30:E33"/>
    <mergeCell ref="G30:H30"/>
    <mergeCell ref="G32:H32"/>
    <mergeCell ref="T28:U28"/>
    <mergeCell ref="V28:W28"/>
    <mergeCell ref="G29:H29"/>
    <mergeCell ref="T29:U29"/>
    <mergeCell ref="V29:W29"/>
    <mergeCell ref="T26:U26"/>
    <mergeCell ref="V26:W26"/>
    <mergeCell ref="G27:H27"/>
    <mergeCell ref="T27:U27"/>
    <mergeCell ref="V27:W27"/>
    <mergeCell ref="A26:B29"/>
    <mergeCell ref="C26:C29"/>
    <mergeCell ref="D26:E29"/>
    <mergeCell ref="G26:H26"/>
    <mergeCell ref="G28:H28"/>
    <mergeCell ref="T24:U24"/>
    <mergeCell ref="V24:W24"/>
    <mergeCell ref="G25:H25"/>
    <mergeCell ref="T25:U25"/>
    <mergeCell ref="V25:W25"/>
    <mergeCell ref="T22:U22"/>
    <mergeCell ref="V22:W22"/>
    <mergeCell ref="G23:H23"/>
    <mergeCell ref="T23:U23"/>
    <mergeCell ref="V23:W23"/>
    <mergeCell ref="A22:B25"/>
    <mergeCell ref="C22:C25"/>
    <mergeCell ref="D22:E25"/>
    <mergeCell ref="G22:H22"/>
    <mergeCell ref="G24:H24"/>
    <mergeCell ref="T20:U20"/>
    <mergeCell ref="V20:W20"/>
    <mergeCell ref="G21:H21"/>
    <mergeCell ref="T21:U21"/>
    <mergeCell ref="V21:W21"/>
    <mergeCell ref="T18:U18"/>
    <mergeCell ref="V18:W18"/>
    <mergeCell ref="G19:H19"/>
    <mergeCell ref="T19:U19"/>
    <mergeCell ref="V19:W19"/>
    <mergeCell ref="A18:B21"/>
    <mergeCell ref="C18:C21"/>
    <mergeCell ref="D18:E21"/>
    <mergeCell ref="G18:H18"/>
    <mergeCell ref="G20:H20"/>
    <mergeCell ref="A63:T63"/>
    <mergeCell ref="U63:V63"/>
    <mergeCell ref="G61:H61"/>
    <mergeCell ref="T61:U61"/>
    <mergeCell ref="V61:W61"/>
    <mergeCell ref="A62:W62"/>
    <mergeCell ref="A58:E61"/>
    <mergeCell ref="G58:H58"/>
    <mergeCell ref="T58:U58"/>
    <mergeCell ref="V58:W58"/>
    <mergeCell ref="G59:H59"/>
    <mergeCell ref="T59:U59"/>
    <mergeCell ref="V59:W59"/>
    <mergeCell ref="G60:H60"/>
    <mergeCell ref="T60:U60"/>
    <mergeCell ref="V60:W60"/>
    <mergeCell ref="T56:U56"/>
    <mergeCell ref="V56:W56"/>
    <mergeCell ref="G57:H57"/>
    <mergeCell ref="T57:U57"/>
    <mergeCell ref="V57:W57"/>
    <mergeCell ref="T54:U54"/>
    <mergeCell ref="V54:W54"/>
    <mergeCell ref="G55:H55"/>
    <mergeCell ref="T55:U55"/>
    <mergeCell ref="V55:W55"/>
    <mergeCell ref="A54:B57"/>
    <mergeCell ref="C54:C57"/>
    <mergeCell ref="D54:E57"/>
    <mergeCell ref="G54:H54"/>
    <mergeCell ref="G56:H56"/>
    <mergeCell ref="T52:U52"/>
    <mergeCell ref="V52:W52"/>
    <mergeCell ref="G53:H53"/>
    <mergeCell ref="T53:U53"/>
    <mergeCell ref="V53:W53"/>
    <mergeCell ref="T50:U50"/>
    <mergeCell ref="V50:W50"/>
    <mergeCell ref="G51:H51"/>
    <mergeCell ref="T51:U51"/>
    <mergeCell ref="V51:W51"/>
    <mergeCell ref="A50:B53"/>
    <mergeCell ref="C50:C53"/>
    <mergeCell ref="D50:E53"/>
    <mergeCell ref="G50:H50"/>
    <mergeCell ref="G52:H52"/>
    <mergeCell ref="T48:U48"/>
    <mergeCell ref="V48:W48"/>
    <mergeCell ref="G49:H49"/>
    <mergeCell ref="T49:U49"/>
    <mergeCell ref="V49:W49"/>
    <mergeCell ref="T46:U46"/>
    <mergeCell ref="V46:W46"/>
    <mergeCell ref="G47:H47"/>
    <mergeCell ref="T47:U47"/>
    <mergeCell ref="V47:W47"/>
    <mergeCell ref="A46:B49"/>
    <mergeCell ref="C46:C49"/>
    <mergeCell ref="D46:E49"/>
    <mergeCell ref="G46:H46"/>
    <mergeCell ref="G48:H48"/>
    <mergeCell ref="T44:U44"/>
    <mergeCell ref="V44:W44"/>
    <mergeCell ref="G45:H45"/>
    <mergeCell ref="T45:U45"/>
    <mergeCell ref="V45:W45"/>
    <mergeCell ref="T42:U42"/>
    <mergeCell ref="V42:W42"/>
    <mergeCell ref="G43:H43"/>
    <mergeCell ref="T43:U43"/>
    <mergeCell ref="V43:W43"/>
    <mergeCell ref="A42:B45"/>
    <mergeCell ref="C42:C45"/>
    <mergeCell ref="D42:E45"/>
    <mergeCell ref="G42:H42"/>
    <mergeCell ref="G44:H44"/>
    <mergeCell ref="T16:U16"/>
    <mergeCell ref="V16:W16"/>
    <mergeCell ref="G17:H17"/>
    <mergeCell ref="T17:U17"/>
    <mergeCell ref="V17:W17"/>
    <mergeCell ref="T14:U14"/>
    <mergeCell ref="V14:W14"/>
    <mergeCell ref="G15:H15"/>
    <mergeCell ref="T15:U15"/>
    <mergeCell ref="V15:W15"/>
    <mergeCell ref="A14:B17"/>
    <mergeCell ref="C14:C17"/>
    <mergeCell ref="D14:E17"/>
    <mergeCell ref="G14:H14"/>
    <mergeCell ref="G16:H16"/>
    <mergeCell ref="G12:H12"/>
    <mergeCell ref="T12:U12"/>
    <mergeCell ref="V12:W12"/>
    <mergeCell ref="G13:H13"/>
    <mergeCell ref="T13:U13"/>
    <mergeCell ref="V13:W13"/>
    <mergeCell ref="V9:W9"/>
    <mergeCell ref="A10:B13"/>
    <mergeCell ref="C10:C13"/>
    <mergeCell ref="D10:E13"/>
    <mergeCell ref="G10:H10"/>
    <mergeCell ref="T10:U10"/>
    <mergeCell ref="V10:W10"/>
    <mergeCell ref="G11:H11"/>
    <mergeCell ref="T11:U11"/>
    <mergeCell ref="V11:W11"/>
    <mergeCell ref="Q6:Q8"/>
    <mergeCell ref="T7:U8"/>
    <mergeCell ref="A9:B9"/>
    <mergeCell ref="D9:F9"/>
    <mergeCell ref="G9:H9"/>
    <mergeCell ref="T9:U9"/>
    <mergeCell ref="M6:M8"/>
    <mergeCell ref="N6:N8"/>
    <mergeCell ref="O6:O8"/>
    <mergeCell ref="P6:P8"/>
    <mergeCell ref="I3:W3"/>
    <mergeCell ref="I4:I8"/>
    <mergeCell ref="J4:Q5"/>
    <mergeCell ref="R4:R8"/>
    <mergeCell ref="S4:W4"/>
    <mergeCell ref="S5:S8"/>
    <mergeCell ref="T5:U6"/>
    <mergeCell ref="V5:W8"/>
    <mergeCell ref="J6:J8"/>
    <mergeCell ref="K6:L7"/>
    <mergeCell ref="A3:B8"/>
    <mergeCell ref="C3:C8"/>
    <mergeCell ref="D3:F8"/>
    <mergeCell ref="G3:H8"/>
    <mergeCell ref="A1:W1"/>
    <mergeCell ref="B2:D2"/>
    <mergeCell ref="E2:G2"/>
    <mergeCell ref="H2:W2"/>
  </mergeCells>
  <printOptions horizontalCentered="1"/>
  <pageMargins left="0.15748031496062992" right="0.15748031496062992" top="1.08" bottom="0.26" header="0.45" footer="0.16"/>
  <pageSetup horizontalDpi="600" verticalDpi="600" orientation="landscape" paperSize="9" r:id="rId1"/>
  <headerFooter alignWithMargins="0">
    <oddHeader>&amp;R&amp;"Arial,Pogrubiony"Załącznik Nr 1&amp;"Arial,Normalny"
do Uchwały Nr XV/101/2011
Rady Gminy Miłkowice
z dnia 29 grudnia 2011r.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83" zoomScaleNormal="83" workbookViewId="0" topLeftCell="A7">
      <selection activeCell="B12" sqref="B12"/>
    </sheetView>
  </sheetViews>
  <sheetFormatPr defaultColWidth="9.33203125" defaultRowHeight="18.75" customHeight="1"/>
  <cols>
    <col min="1" max="1" width="4.66015625" style="146" customWidth="1"/>
    <col min="2" max="2" width="87" style="146" customWidth="1"/>
    <col min="3" max="4" width="15.66015625" style="146" customWidth="1"/>
    <col min="5" max="5" width="13.83203125" style="146" customWidth="1"/>
    <col min="6" max="6" width="15.16015625" style="146" customWidth="1"/>
    <col min="7" max="7" width="13.66015625" style="146" customWidth="1"/>
    <col min="8" max="8" width="0" style="146" hidden="1" customWidth="1"/>
    <col min="9" max="9" width="14.66015625" style="146" customWidth="1"/>
    <col min="10" max="10" width="15" style="146" customWidth="1"/>
    <col min="11" max="11" width="4.5" style="146" customWidth="1"/>
    <col min="12" max="16384" width="7.33203125" style="146" customWidth="1"/>
  </cols>
  <sheetData>
    <row r="1" spans="1:11" s="6" customFormat="1" ht="21" customHeight="1">
      <c r="A1" s="410" t="s">
        <v>22</v>
      </c>
      <c r="B1" s="410"/>
      <c r="C1" s="410"/>
      <c r="D1" s="410"/>
      <c r="E1" s="410"/>
      <c r="F1" s="410"/>
      <c r="G1" s="410"/>
      <c r="H1" s="410"/>
      <c r="I1" s="410"/>
      <c r="J1" s="410"/>
      <c r="K1" s="5"/>
    </row>
    <row r="2" spans="2:11" s="7" customFormat="1" ht="12" customHeight="1" thickBot="1">
      <c r="B2" s="8"/>
      <c r="J2" s="9" t="s">
        <v>23</v>
      </c>
      <c r="K2" s="10"/>
    </row>
    <row r="3" spans="1:11" s="13" customFormat="1" ht="14.25" customHeight="1" thickBot="1">
      <c r="A3" s="411" t="s">
        <v>24</v>
      </c>
      <c r="B3" s="412" t="s">
        <v>25</v>
      </c>
      <c r="C3" s="412" t="s">
        <v>26</v>
      </c>
      <c r="D3" s="413" t="s">
        <v>27</v>
      </c>
      <c r="E3" s="413"/>
      <c r="F3" s="413"/>
      <c r="G3" s="413"/>
      <c r="H3" s="11"/>
      <c r="I3" s="11"/>
      <c r="J3" s="414" t="s">
        <v>28</v>
      </c>
      <c r="K3" s="12"/>
    </row>
    <row r="4" spans="1:11" s="13" customFormat="1" ht="14.25" customHeight="1" thickBot="1">
      <c r="A4" s="411"/>
      <c r="B4" s="412"/>
      <c r="C4" s="412"/>
      <c r="D4" s="415" t="s">
        <v>29</v>
      </c>
      <c r="E4" s="416" t="s">
        <v>30</v>
      </c>
      <c r="F4" s="416"/>
      <c r="G4" s="416"/>
      <c r="H4" s="14"/>
      <c r="I4" s="14"/>
      <c r="J4" s="414"/>
      <c r="K4" s="12"/>
    </row>
    <row r="5" spans="1:11" s="13" customFormat="1" ht="14.25" customHeight="1" thickBot="1">
      <c r="A5" s="411"/>
      <c r="B5" s="412"/>
      <c r="C5" s="412"/>
      <c r="D5" s="415"/>
      <c r="E5" s="426" t="s">
        <v>31</v>
      </c>
      <c r="F5" s="426" t="s">
        <v>32</v>
      </c>
      <c r="G5" s="427" t="s">
        <v>33</v>
      </c>
      <c r="H5" s="15" t="s">
        <v>34</v>
      </c>
      <c r="I5" s="428" t="s">
        <v>35</v>
      </c>
      <c r="J5" s="414"/>
      <c r="K5" s="12"/>
    </row>
    <row r="6" spans="1:11" s="13" customFormat="1" ht="14.25" customHeight="1" thickBot="1">
      <c r="A6" s="411"/>
      <c r="B6" s="412"/>
      <c r="C6" s="412"/>
      <c r="D6" s="415"/>
      <c r="E6" s="426"/>
      <c r="F6" s="426"/>
      <c r="G6" s="427"/>
      <c r="H6" s="16"/>
      <c r="I6" s="428"/>
      <c r="J6" s="414"/>
      <c r="K6" s="12"/>
    </row>
    <row r="7" spans="1:11" s="13" customFormat="1" ht="15" customHeight="1">
      <c r="A7" s="411"/>
      <c r="B7" s="412"/>
      <c r="C7" s="412"/>
      <c r="D7" s="415"/>
      <c r="E7" s="426"/>
      <c r="F7" s="426"/>
      <c r="G7" s="427"/>
      <c r="H7" s="16"/>
      <c r="I7" s="428"/>
      <c r="J7" s="414"/>
      <c r="K7" s="12"/>
    </row>
    <row r="8" spans="1:11" s="22" customFormat="1" ht="10.5" customHeight="1" thickBot="1">
      <c r="A8" s="17">
        <v>1</v>
      </c>
      <c r="B8" s="18">
        <v>2</v>
      </c>
      <c r="C8" s="18">
        <v>5</v>
      </c>
      <c r="D8" s="18">
        <v>6</v>
      </c>
      <c r="E8" s="19">
        <v>7</v>
      </c>
      <c r="F8" s="19">
        <v>8</v>
      </c>
      <c r="G8" s="19">
        <v>9</v>
      </c>
      <c r="H8" s="19">
        <v>10</v>
      </c>
      <c r="I8" s="19">
        <v>10</v>
      </c>
      <c r="J8" s="20">
        <v>11</v>
      </c>
      <c r="K8" s="21"/>
    </row>
    <row r="9" spans="1:11" s="13" customFormat="1" ht="18" customHeight="1" thickBot="1">
      <c r="A9" s="403" t="s">
        <v>36</v>
      </c>
      <c r="B9" s="403"/>
      <c r="C9" s="23">
        <f>C10</f>
        <v>2110755</v>
      </c>
      <c r="D9" s="23">
        <f>D10</f>
        <v>651823</v>
      </c>
      <c r="E9" s="23">
        <f>E10</f>
        <v>192434</v>
      </c>
      <c r="F9" s="23">
        <f>F10</f>
        <v>556369</v>
      </c>
      <c r="G9" s="23">
        <f>G10</f>
        <v>710129</v>
      </c>
      <c r="H9" s="23" t="e">
        <f>H10+#REF!</f>
        <v>#REF!</v>
      </c>
      <c r="I9" s="24"/>
      <c r="J9" s="25"/>
      <c r="K9" s="12"/>
    </row>
    <row r="10" spans="1:11" s="13" customFormat="1" ht="21.75" customHeight="1" thickBot="1">
      <c r="A10" s="431" t="s">
        <v>37</v>
      </c>
      <c r="B10" s="431"/>
      <c r="C10" s="26">
        <f>SUM(C11:C19)</f>
        <v>2110755</v>
      </c>
      <c r="D10" s="26">
        <f>SUM(D11:D19)</f>
        <v>651823</v>
      </c>
      <c r="E10" s="26">
        <f>SUM(E11:E19)</f>
        <v>192434</v>
      </c>
      <c r="F10" s="26">
        <f>SUM(F11:F19)</f>
        <v>556369</v>
      </c>
      <c r="G10" s="26">
        <f>SUM(G11:G19)</f>
        <v>710129</v>
      </c>
      <c r="H10" s="27">
        <f>SUM(H11:H18)</f>
        <v>0</v>
      </c>
      <c r="I10" s="28"/>
      <c r="J10" s="29"/>
      <c r="K10" s="12"/>
    </row>
    <row r="11" spans="1:11" s="13" customFormat="1" ht="30.75" customHeight="1" thickTop="1">
      <c r="A11" s="30">
        <v>1</v>
      </c>
      <c r="B11" s="31" t="s">
        <v>38</v>
      </c>
      <c r="C11" s="32">
        <f>SUM(D11,E11,F11,G11,I11)</f>
        <v>1803046</v>
      </c>
      <c r="D11" s="32">
        <f>620727+31095+1</f>
        <v>651823</v>
      </c>
      <c r="E11" s="32">
        <f>1564630+238416-F11-G11-D11</f>
        <v>21745</v>
      </c>
      <c r="F11" s="32">
        <f>230558+230000</f>
        <v>460558</v>
      </c>
      <c r="G11" s="32">
        <v>668920</v>
      </c>
      <c r="H11" s="32"/>
      <c r="I11" s="33" t="s">
        <v>39</v>
      </c>
      <c r="J11" s="417" t="s">
        <v>108</v>
      </c>
      <c r="K11" s="12"/>
    </row>
    <row r="12" spans="1:11" s="39" customFormat="1" ht="31.5" customHeight="1">
      <c r="A12" s="34">
        <v>2</v>
      </c>
      <c r="B12" s="35" t="s">
        <v>40</v>
      </c>
      <c r="C12" s="36">
        <f>SUM(D12,E12,F12,G12,I12)</f>
        <v>136809</v>
      </c>
      <c r="D12" s="36"/>
      <c r="E12" s="36">
        <v>4000</v>
      </c>
      <c r="F12" s="36">
        <v>91600</v>
      </c>
      <c r="G12" s="36">
        <f>23400+34809-7000-10000</f>
        <v>41209</v>
      </c>
      <c r="H12" s="36"/>
      <c r="I12" s="37" t="s">
        <v>41</v>
      </c>
      <c r="J12" s="417"/>
      <c r="K12" s="38"/>
    </row>
    <row r="13" spans="1:11" s="13" customFormat="1" ht="30.75" customHeight="1">
      <c r="A13" s="30">
        <v>3</v>
      </c>
      <c r="B13" s="40" t="s">
        <v>42</v>
      </c>
      <c r="C13" s="32">
        <f>E13</f>
        <v>30500</v>
      </c>
      <c r="D13" s="41"/>
      <c r="E13" s="42">
        <v>30500</v>
      </c>
      <c r="F13" s="41"/>
      <c r="G13" s="41"/>
      <c r="H13" s="41"/>
      <c r="I13" s="43"/>
      <c r="J13" s="44" t="s">
        <v>43</v>
      </c>
      <c r="K13" s="12"/>
    </row>
    <row r="14" spans="1:11" s="13" customFormat="1" ht="30.75" customHeight="1">
      <c r="A14" s="30">
        <v>4</v>
      </c>
      <c r="B14" s="40" t="s">
        <v>44</v>
      </c>
      <c r="C14" s="32">
        <f>E14</f>
        <v>6800</v>
      </c>
      <c r="D14" s="41"/>
      <c r="E14" s="42">
        <f>1000+4000+1800</f>
        <v>6800</v>
      </c>
      <c r="F14" s="41"/>
      <c r="G14" s="41"/>
      <c r="H14" s="41"/>
      <c r="I14" s="43"/>
      <c r="J14" s="45" t="s">
        <v>45</v>
      </c>
      <c r="K14" s="12"/>
    </row>
    <row r="15" spans="1:11" s="13" customFormat="1" ht="20.25" customHeight="1" thickBot="1">
      <c r="A15" s="30">
        <v>5</v>
      </c>
      <c r="B15" s="31" t="s">
        <v>46</v>
      </c>
      <c r="C15" s="32">
        <f>SUM(D15,E15,F15,G15,I15)</f>
        <v>40000</v>
      </c>
      <c r="D15" s="32"/>
      <c r="E15" s="32">
        <v>40000</v>
      </c>
      <c r="F15" s="32"/>
      <c r="G15" s="32"/>
      <c r="H15" s="32"/>
      <c r="I15" s="418" t="s">
        <v>47</v>
      </c>
      <c r="J15" s="422" t="s">
        <v>48</v>
      </c>
      <c r="K15" s="12"/>
    </row>
    <row r="16" spans="1:11" s="13" customFormat="1" ht="20.25" customHeight="1" thickBot="1">
      <c r="A16" s="30">
        <v>6</v>
      </c>
      <c r="B16" s="31" t="s">
        <v>49</v>
      </c>
      <c r="C16" s="32">
        <f>SUM(D16,E16,F16,G16,I16)</f>
        <v>65789</v>
      </c>
      <c r="D16" s="32"/>
      <c r="E16" s="32">
        <f>60000+5789</f>
        <v>65789</v>
      </c>
      <c r="F16" s="32"/>
      <c r="G16" s="32"/>
      <c r="H16" s="32"/>
      <c r="I16" s="419"/>
      <c r="J16" s="423"/>
      <c r="K16" s="12"/>
    </row>
    <row r="17" spans="1:11" s="13" customFormat="1" ht="20.25" customHeight="1">
      <c r="A17" s="30">
        <v>7</v>
      </c>
      <c r="B17" s="35" t="s">
        <v>110</v>
      </c>
      <c r="C17" s="32">
        <f>SUM(D17,E17,F17,G17,I17)</f>
        <v>5000</v>
      </c>
      <c r="D17" s="32"/>
      <c r="E17" s="32">
        <v>5000</v>
      </c>
      <c r="F17" s="32"/>
      <c r="G17" s="32"/>
      <c r="H17" s="32"/>
      <c r="I17" s="420"/>
      <c r="J17" s="424"/>
      <c r="K17" s="12"/>
    </row>
    <row r="18" spans="1:11" s="13" customFormat="1" ht="20.25" customHeight="1">
      <c r="A18" s="30">
        <v>8</v>
      </c>
      <c r="B18" s="35" t="s">
        <v>50</v>
      </c>
      <c r="C18" s="32">
        <f>SUM(D18,E18,F18,G18,I18)</f>
        <v>11211</v>
      </c>
      <c r="D18" s="32"/>
      <c r="E18" s="32">
        <f>7000</f>
        <v>7000</v>
      </c>
      <c r="F18" s="32">
        <f>15000-10789</f>
        <v>4211</v>
      </c>
      <c r="G18" s="32"/>
      <c r="H18" s="32"/>
      <c r="I18" s="421"/>
      <c r="J18" s="425"/>
      <c r="K18" s="12"/>
    </row>
    <row r="19" spans="1:11" s="13" customFormat="1" ht="30.75" customHeight="1" thickBot="1">
      <c r="A19" s="46">
        <v>9</v>
      </c>
      <c r="B19" s="47" t="s">
        <v>51</v>
      </c>
      <c r="C19" s="48">
        <f>E19</f>
        <v>11600</v>
      </c>
      <c r="D19" s="48"/>
      <c r="E19" s="49">
        <f>2000+8000+1000+600</f>
        <v>11600</v>
      </c>
      <c r="F19" s="48"/>
      <c r="G19" s="48"/>
      <c r="H19" s="49"/>
      <c r="I19" s="49"/>
      <c r="J19" s="50" t="s">
        <v>45</v>
      </c>
      <c r="K19" s="12"/>
    </row>
    <row r="20" spans="1:11" s="13" customFormat="1" ht="18" customHeight="1" thickBot="1">
      <c r="A20" s="429" t="s">
        <v>52</v>
      </c>
      <c r="B20" s="430"/>
      <c r="C20" s="51">
        <f>C23+C21</f>
        <v>511396</v>
      </c>
      <c r="D20" s="51">
        <f>D23+D21</f>
        <v>0</v>
      </c>
      <c r="E20" s="51">
        <f>E23+E21</f>
        <v>68104</v>
      </c>
      <c r="F20" s="51">
        <f>F23+F21</f>
        <v>165000</v>
      </c>
      <c r="G20" s="51">
        <f>G23+G21</f>
        <v>278292</v>
      </c>
      <c r="H20" s="51" t="e">
        <f>H23+#REF!</f>
        <v>#REF!</v>
      </c>
      <c r="I20" s="52"/>
      <c r="J20" s="53"/>
      <c r="K20" s="12"/>
    </row>
    <row r="21" spans="1:11" s="13" customFormat="1" ht="20.25" customHeight="1" thickBot="1">
      <c r="A21" s="431" t="s">
        <v>53</v>
      </c>
      <c r="B21" s="431"/>
      <c r="C21" s="27">
        <f>C22</f>
        <v>1800</v>
      </c>
      <c r="D21" s="27">
        <f>D22</f>
        <v>0</v>
      </c>
      <c r="E21" s="27">
        <f>E22</f>
        <v>1800</v>
      </c>
      <c r="F21" s="27">
        <f>F22</f>
        <v>0</v>
      </c>
      <c r="G21" s="27">
        <f>G22</f>
        <v>0</v>
      </c>
      <c r="H21" s="27">
        <f>SUM(H24:H27)</f>
        <v>0</v>
      </c>
      <c r="I21" s="28"/>
      <c r="J21" s="54"/>
      <c r="K21" s="12"/>
    </row>
    <row r="22" spans="1:11" s="39" customFormat="1" ht="30.75" customHeight="1" thickTop="1">
      <c r="A22" s="55">
        <v>1</v>
      </c>
      <c r="B22" s="56" t="s">
        <v>54</v>
      </c>
      <c r="C22" s="36">
        <f>1800</f>
        <v>1800</v>
      </c>
      <c r="D22" s="57"/>
      <c r="E22" s="58">
        <v>1800</v>
      </c>
      <c r="F22" s="58"/>
      <c r="G22" s="58"/>
      <c r="H22" s="58"/>
      <c r="I22" s="59"/>
      <c r="J22" s="60"/>
      <c r="K22" s="38"/>
    </row>
    <row r="23" spans="1:11" s="13" customFormat="1" ht="20.25" customHeight="1" thickBot="1">
      <c r="A23" s="431" t="s">
        <v>55</v>
      </c>
      <c r="B23" s="431"/>
      <c r="C23" s="27">
        <f>SUM(C24:C29)</f>
        <v>509596</v>
      </c>
      <c r="D23" s="27">
        <f>SUM(D24:D29)</f>
        <v>0</v>
      </c>
      <c r="E23" s="27">
        <f>SUM(E24:E29)</f>
        <v>66304</v>
      </c>
      <c r="F23" s="27">
        <f>SUM(F24:F29)</f>
        <v>165000</v>
      </c>
      <c r="G23" s="27">
        <f>SUM(G24:G29)</f>
        <v>278292</v>
      </c>
      <c r="H23" s="27">
        <f>SUM(H27:H29)</f>
        <v>0</v>
      </c>
      <c r="I23" s="28"/>
      <c r="J23" s="54"/>
      <c r="K23" s="12"/>
    </row>
    <row r="24" spans="1:11" s="39" customFormat="1" ht="21" customHeight="1" thickTop="1">
      <c r="A24" s="55">
        <v>1</v>
      </c>
      <c r="B24" s="56" t="s">
        <v>109</v>
      </c>
      <c r="C24" s="36">
        <f>SUM(D24,E24,F24,G24,J6)</f>
        <v>131400</v>
      </c>
      <c r="D24" s="57"/>
      <c r="E24" s="58"/>
      <c r="F24" s="58">
        <v>45000</v>
      </c>
      <c r="G24" s="58">
        <v>86400</v>
      </c>
      <c r="H24" s="58"/>
      <c r="I24" s="59" t="s">
        <v>56</v>
      </c>
      <c r="J24" s="404" t="s">
        <v>45</v>
      </c>
      <c r="K24" s="38"/>
    </row>
    <row r="25" spans="1:11" s="39" customFormat="1" ht="21" customHeight="1">
      <c r="A25" s="55">
        <v>2</v>
      </c>
      <c r="B25" s="56" t="s">
        <v>57</v>
      </c>
      <c r="C25" s="36">
        <f>SUM(D25,E25,F25,G25,J7)</f>
        <v>222865</v>
      </c>
      <c r="D25" s="57"/>
      <c r="E25" s="58">
        <v>30973</v>
      </c>
      <c r="F25" s="58"/>
      <c r="G25" s="58">
        <v>191892</v>
      </c>
      <c r="H25" s="58"/>
      <c r="I25" s="59" t="s">
        <v>58</v>
      </c>
      <c r="J25" s="405"/>
      <c r="K25" s="38"/>
    </row>
    <row r="26" spans="1:11" s="39" customFormat="1" ht="21" customHeight="1">
      <c r="A26" s="55">
        <v>3</v>
      </c>
      <c r="B26" s="56" t="s">
        <v>59</v>
      </c>
      <c r="C26" s="36">
        <f>SUM(D26,E26,F26,G26,J7)</f>
        <v>124600</v>
      </c>
      <c r="D26" s="57"/>
      <c r="E26" s="58">
        <f>4200+2400-2000</f>
        <v>4600</v>
      </c>
      <c r="F26" s="58">
        <v>120000</v>
      </c>
      <c r="G26" s="58"/>
      <c r="H26" s="58"/>
      <c r="I26" s="58"/>
      <c r="J26" s="405"/>
      <c r="K26" s="38"/>
    </row>
    <row r="27" spans="1:11" s="13" customFormat="1" ht="21.75" customHeight="1">
      <c r="A27" s="30">
        <v>4</v>
      </c>
      <c r="B27" s="40" t="s">
        <v>60</v>
      </c>
      <c r="C27" s="32">
        <f>SUM(D27,E27,F27,G27,J11)</f>
        <v>3500</v>
      </c>
      <c r="D27" s="41"/>
      <c r="E27" s="42">
        <v>3500</v>
      </c>
      <c r="F27" s="41"/>
      <c r="G27" s="41"/>
      <c r="H27" s="41"/>
      <c r="I27" s="61"/>
      <c r="J27" s="405"/>
      <c r="K27" s="12"/>
    </row>
    <row r="28" spans="1:11" s="39" customFormat="1" ht="21" customHeight="1">
      <c r="A28" s="55">
        <v>5</v>
      </c>
      <c r="B28" s="56" t="s">
        <v>61</v>
      </c>
      <c r="C28" s="36">
        <f>E28</f>
        <v>10000</v>
      </c>
      <c r="D28" s="57"/>
      <c r="E28" s="58">
        <v>10000</v>
      </c>
      <c r="F28" s="58"/>
      <c r="G28" s="58"/>
      <c r="H28" s="58"/>
      <c r="I28" s="58"/>
      <c r="J28" s="405"/>
      <c r="K28" s="38"/>
    </row>
    <row r="29" spans="1:11" s="13" customFormat="1" ht="29.25" customHeight="1" thickBot="1">
      <c r="A29" s="30">
        <v>6</v>
      </c>
      <c r="B29" s="40" t="s">
        <v>62</v>
      </c>
      <c r="C29" s="32">
        <f>E29</f>
        <v>17231</v>
      </c>
      <c r="D29" s="41"/>
      <c r="E29" s="42">
        <v>17231</v>
      </c>
      <c r="F29" s="41"/>
      <c r="G29" s="41"/>
      <c r="H29" s="41"/>
      <c r="I29" s="61"/>
      <c r="J29" s="405"/>
      <c r="K29" s="12"/>
    </row>
    <row r="30" spans="1:11" s="13" customFormat="1" ht="31.5" customHeight="1" thickBot="1">
      <c r="A30" s="403" t="s">
        <v>63</v>
      </c>
      <c r="B30" s="403"/>
      <c r="C30" s="23">
        <f>C31+C34</f>
        <v>33000</v>
      </c>
      <c r="D30" s="23">
        <f>D31</f>
        <v>0</v>
      </c>
      <c r="E30" s="24">
        <f>E31+E34</f>
        <v>33000</v>
      </c>
      <c r="F30" s="23">
        <f>F31</f>
        <v>0</v>
      </c>
      <c r="G30" s="23">
        <f>G31</f>
        <v>0</v>
      </c>
      <c r="H30" s="23">
        <f>H31</f>
        <v>0</v>
      </c>
      <c r="I30" s="24"/>
      <c r="J30" s="25"/>
      <c r="K30" s="12"/>
    </row>
    <row r="31" spans="1:11" s="13" customFormat="1" ht="19.5" customHeight="1" thickBot="1">
      <c r="A31" s="431" t="s">
        <v>64</v>
      </c>
      <c r="B31" s="431"/>
      <c r="C31" s="27">
        <f>SUM(C32:C33)</f>
        <v>13000</v>
      </c>
      <c r="D31" s="27">
        <f>SUM(D32:D33)</f>
        <v>0</v>
      </c>
      <c r="E31" s="27">
        <f>SUM(E32:E33)</f>
        <v>13000</v>
      </c>
      <c r="F31" s="27">
        <f>SUM(F32:F32)</f>
        <v>0</v>
      </c>
      <c r="G31" s="27">
        <f>SUM(G32:G32)</f>
        <v>0</v>
      </c>
      <c r="H31" s="27">
        <f>SUM(H32:H32)</f>
        <v>0</v>
      </c>
      <c r="I31" s="28"/>
      <c r="J31" s="29"/>
      <c r="K31" s="12"/>
    </row>
    <row r="32" spans="1:11" s="13" customFormat="1" ht="22.5" customHeight="1" thickTop="1">
      <c r="A32" s="344">
        <v>1</v>
      </c>
      <c r="B32" s="345" t="s">
        <v>65</v>
      </c>
      <c r="C32" s="346">
        <f>SUM(D32,E32,F32,G32,J31)</f>
        <v>4000</v>
      </c>
      <c r="D32" s="346"/>
      <c r="E32" s="347">
        <v>4000</v>
      </c>
      <c r="F32" s="346"/>
      <c r="G32" s="346"/>
      <c r="H32" s="347"/>
      <c r="I32" s="346"/>
      <c r="J32" s="393" t="s">
        <v>45</v>
      </c>
      <c r="K32" s="12"/>
    </row>
    <row r="33" spans="1:11" s="13" customFormat="1" ht="22.5" customHeight="1" thickBot="1">
      <c r="A33" s="343">
        <v>2</v>
      </c>
      <c r="B33" s="95" t="s">
        <v>339</v>
      </c>
      <c r="C33" s="96">
        <f>SUM(D33,E33,F33,G33,J32)</f>
        <v>9000</v>
      </c>
      <c r="D33" s="96"/>
      <c r="E33" s="97">
        <v>9000</v>
      </c>
      <c r="F33" s="96"/>
      <c r="G33" s="96"/>
      <c r="H33" s="97"/>
      <c r="I33" s="97"/>
      <c r="J33" s="394"/>
      <c r="K33" s="12"/>
    </row>
    <row r="34" spans="1:11" s="13" customFormat="1" ht="25.5" customHeight="1" thickBot="1">
      <c r="A34" s="431" t="s">
        <v>66</v>
      </c>
      <c r="B34" s="431"/>
      <c r="C34" s="27">
        <f aca="true" t="shared" si="0" ref="C34:H34">SUM(C35:C35)</f>
        <v>20000</v>
      </c>
      <c r="D34" s="27">
        <f t="shared" si="0"/>
        <v>0</v>
      </c>
      <c r="E34" s="27">
        <f t="shared" si="0"/>
        <v>20000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8"/>
      <c r="J34" s="29"/>
      <c r="K34" s="12"/>
    </row>
    <row r="35" spans="1:11" s="13" customFormat="1" ht="20.25" customHeight="1" thickBot="1" thickTop="1">
      <c r="A35" s="62">
        <v>1</v>
      </c>
      <c r="B35" s="63" t="s">
        <v>67</v>
      </c>
      <c r="C35" s="64">
        <f>SUM(D35,E35,F35,G35,J34)</f>
        <v>20000</v>
      </c>
      <c r="D35" s="64"/>
      <c r="E35" s="65">
        <f>10000-5000+15000</f>
        <v>20000</v>
      </c>
      <c r="F35" s="64"/>
      <c r="G35" s="64"/>
      <c r="H35" s="65"/>
      <c r="I35" s="65"/>
      <c r="J35" s="66" t="s">
        <v>68</v>
      </c>
      <c r="K35" s="12"/>
    </row>
    <row r="36" spans="1:11" s="70" customFormat="1" ht="12.75" customHeight="1" hidden="1" thickBot="1">
      <c r="A36" s="432" t="s">
        <v>69</v>
      </c>
      <c r="B36" s="432"/>
      <c r="C36" s="67">
        <f aca="true" t="shared" si="1" ref="C36:I36">C37</f>
        <v>0</v>
      </c>
      <c r="D36" s="67">
        <f t="shared" si="1"/>
        <v>0</v>
      </c>
      <c r="E36" s="67">
        <f t="shared" si="1"/>
        <v>0</v>
      </c>
      <c r="F36" s="67">
        <f t="shared" si="1"/>
        <v>0</v>
      </c>
      <c r="G36" s="67">
        <f t="shared" si="1"/>
        <v>0</v>
      </c>
      <c r="H36" s="67">
        <f t="shared" si="1"/>
        <v>0</v>
      </c>
      <c r="I36" s="67">
        <f t="shared" si="1"/>
        <v>0</v>
      </c>
      <c r="J36" s="68"/>
      <c r="K36" s="69"/>
    </row>
    <row r="37" spans="1:11" s="70" customFormat="1" ht="12.75" customHeight="1" hidden="1" thickBot="1">
      <c r="A37" s="400" t="s">
        <v>70</v>
      </c>
      <c r="B37" s="400"/>
      <c r="C37" s="71">
        <f aca="true" t="shared" si="2" ref="C37:I37">C38+C46+C47</f>
        <v>0</v>
      </c>
      <c r="D37" s="71">
        <f t="shared" si="2"/>
        <v>0</v>
      </c>
      <c r="E37" s="71">
        <f t="shared" si="2"/>
        <v>0</v>
      </c>
      <c r="F37" s="71">
        <f t="shared" si="2"/>
        <v>0</v>
      </c>
      <c r="G37" s="71">
        <f t="shared" si="2"/>
        <v>0</v>
      </c>
      <c r="H37" s="71">
        <f t="shared" si="2"/>
        <v>0</v>
      </c>
      <c r="I37" s="71">
        <f t="shared" si="2"/>
        <v>0</v>
      </c>
      <c r="J37" s="72"/>
      <c r="K37" s="69"/>
    </row>
    <row r="38" spans="1:11" s="13" customFormat="1" ht="12.75" customHeight="1" hidden="1" thickBot="1" thickTop="1">
      <c r="A38" s="73">
        <v>10</v>
      </c>
      <c r="B38" s="74" t="s">
        <v>71</v>
      </c>
      <c r="C38" s="75">
        <f>SUM(D38,E38,F38,G38,J38)</f>
        <v>0</v>
      </c>
      <c r="D38" s="75"/>
      <c r="E38" s="75"/>
      <c r="F38" s="75"/>
      <c r="G38" s="75"/>
      <c r="H38" s="75"/>
      <c r="I38" s="76"/>
      <c r="J38" s="433" t="s">
        <v>45</v>
      </c>
      <c r="K38" s="12"/>
    </row>
    <row r="39" spans="1:11" s="7" customFormat="1" ht="12.75" customHeight="1" hidden="1" thickBot="1" thickTop="1">
      <c r="A39" s="77"/>
      <c r="B39" s="78"/>
      <c r="C39" s="77"/>
      <c r="D39" s="77"/>
      <c r="E39" s="77"/>
      <c r="F39" s="77"/>
      <c r="G39" s="77"/>
      <c r="H39" s="77"/>
      <c r="I39" s="77"/>
      <c r="J39" s="433"/>
      <c r="K39" s="10"/>
    </row>
    <row r="40" spans="1:11" s="80" customFormat="1" ht="12.75" customHeight="1" hidden="1" thickBot="1" thickTop="1">
      <c r="A40" s="434" t="s">
        <v>24</v>
      </c>
      <c r="B40" s="435" t="s">
        <v>25</v>
      </c>
      <c r="C40" s="435" t="s">
        <v>72</v>
      </c>
      <c r="D40" s="436"/>
      <c r="E40" s="436"/>
      <c r="F40" s="436"/>
      <c r="G40" s="436"/>
      <c r="H40" s="79"/>
      <c r="I40" s="79"/>
      <c r="J40" s="433"/>
      <c r="K40" s="10"/>
    </row>
    <row r="41" spans="1:11" s="80" customFormat="1" ht="12.75" customHeight="1" hidden="1" thickBot="1" thickTop="1">
      <c r="A41" s="434"/>
      <c r="B41" s="435"/>
      <c r="C41" s="435"/>
      <c r="D41" s="437"/>
      <c r="E41" s="438"/>
      <c r="F41" s="438"/>
      <c r="G41" s="438"/>
      <c r="H41" s="81"/>
      <c r="I41" s="81"/>
      <c r="J41" s="433"/>
      <c r="K41" s="10"/>
    </row>
    <row r="42" spans="1:11" s="80" customFormat="1" ht="12.75" customHeight="1" hidden="1" thickBot="1" thickTop="1">
      <c r="A42" s="434"/>
      <c r="B42" s="435"/>
      <c r="C42" s="435"/>
      <c r="D42" s="437"/>
      <c r="E42" s="407"/>
      <c r="F42" s="407"/>
      <c r="G42" s="407"/>
      <c r="H42" s="82" t="s">
        <v>34</v>
      </c>
      <c r="I42" s="443" t="s">
        <v>35</v>
      </c>
      <c r="J42" s="433"/>
      <c r="K42" s="10"/>
    </row>
    <row r="43" spans="1:11" s="80" customFormat="1" ht="12.75" customHeight="1" hidden="1" thickBot="1" thickTop="1">
      <c r="A43" s="434"/>
      <c r="B43" s="435"/>
      <c r="C43" s="435"/>
      <c r="D43" s="437"/>
      <c r="E43" s="407"/>
      <c r="F43" s="407"/>
      <c r="G43" s="407"/>
      <c r="H43" s="83"/>
      <c r="I43" s="443"/>
      <c r="J43" s="433"/>
      <c r="K43" s="10"/>
    </row>
    <row r="44" spans="1:11" s="80" customFormat="1" ht="12.75" customHeight="1" hidden="1" thickBot="1" thickTop="1">
      <c r="A44" s="434"/>
      <c r="B44" s="435"/>
      <c r="C44" s="435"/>
      <c r="D44" s="437"/>
      <c r="E44" s="407"/>
      <c r="F44" s="407"/>
      <c r="G44" s="407"/>
      <c r="H44" s="83"/>
      <c r="I44" s="443"/>
      <c r="J44" s="433"/>
      <c r="K44" s="10"/>
    </row>
    <row r="45" spans="1:11" s="88" customFormat="1" ht="12.75" customHeight="1" hidden="1" thickBot="1" thickTop="1">
      <c r="A45" s="84">
        <v>1</v>
      </c>
      <c r="B45" s="85">
        <v>2</v>
      </c>
      <c r="C45" s="85">
        <v>5</v>
      </c>
      <c r="D45" s="85"/>
      <c r="E45" s="86"/>
      <c r="F45" s="86"/>
      <c r="G45" s="86"/>
      <c r="H45" s="86">
        <v>10</v>
      </c>
      <c r="I45" s="86">
        <v>10</v>
      </c>
      <c r="J45" s="433"/>
      <c r="K45" s="87"/>
    </row>
    <row r="46" spans="1:11" s="13" customFormat="1" ht="12.75" customHeight="1" hidden="1" thickBot="1" thickTop="1">
      <c r="A46" s="89">
        <v>11</v>
      </c>
      <c r="B46" s="90" t="s">
        <v>73</v>
      </c>
      <c r="C46" s="41">
        <f>SUM(D46,E46,F46,G46,J46)</f>
        <v>0</v>
      </c>
      <c r="D46" s="41"/>
      <c r="E46" s="41"/>
      <c r="F46" s="41"/>
      <c r="G46" s="41"/>
      <c r="H46" s="41"/>
      <c r="I46" s="91"/>
      <c r="J46" s="433"/>
      <c r="K46" s="12"/>
    </row>
    <row r="47" spans="1:11" s="13" customFormat="1" ht="12.75" customHeight="1" hidden="1" thickBot="1" thickTop="1">
      <c r="A47" s="92">
        <v>12</v>
      </c>
      <c r="B47" s="90" t="s">
        <v>74</v>
      </c>
      <c r="C47" s="41">
        <f>SUM(D47,E47,F47,G47,J47)</f>
        <v>0</v>
      </c>
      <c r="D47" s="32"/>
      <c r="E47" s="32"/>
      <c r="F47" s="32"/>
      <c r="G47" s="32"/>
      <c r="H47" s="32"/>
      <c r="I47" s="93"/>
      <c r="J47" s="433"/>
      <c r="K47" s="12"/>
    </row>
    <row r="48" spans="1:11" s="13" customFormat="1" ht="12.75" customHeight="1" hidden="1" thickBot="1">
      <c r="A48" s="403" t="s">
        <v>75</v>
      </c>
      <c r="B48" s="403"/>
      <c r="C48" s="23">
        <f aca="true" t="shared" si="3" ref="C48:H48">C49</f>
        <v>0</v>
      </c>
      <c r="D48" s="23">
        <f t="shared" si="3"/>
        <v>0</v>
      </c>
      <c r="E48" s="24">
        <f t="shared" si="3"/>
        <v>0</v>
      </c>
      <c r="F48" s="23">
        <f t="shared" si="3"/>
        <v>0</v>
      </c>
      <c r="G48" s="23">
        <f t="shared" si="3"/>
        <v>0</v>
      </c>
      <c r="H48" s="23">
        <f t="shared" si="3"/>
        <v>0</v>
      </c>
      <c r="I48" s="24"/>
      <c r="J48" s="25"/>
      <c r="K48" s="12"/>
    </row>
    <row r="49" spans="1:11" s="13" customFormat="1" ht="12.75" customHeight="1" hidden="1" thickBot="1">
      <c r="A49" s="431" t="s">
        <v>76</v>
      </c>
      <c r="B49" s="431"/>
      <c r="C49" s="27">
        <f aca="true" t="shared" si="4" ref="C49:H49">SUM(C50:C50)</f>
        <v>0</v>
      </c>
      <c r="D49" s="27">
        <f t="shared" si="4"/>
        <v>0</v>
      </c>
      <c r="E49" s="27">
        <f t="shared" si="4"/>
        <v>0</v>
      </c>
      <c r="F49" s="27">
        <f t="shared" si="4"/>
        <v>0</v>
      </c>
      <c r="G49" s="27">
        <f t="shared" si="4"/>
        <v>0</v>
      </c>
      <c r="H49" s="27">
        <f t="shared" si="4"/>
        <v>0</v>
      </c>
      <c r="I49" s="28"/>
      <c r="J49" s="29"/>
      <c r="K49" s="12"/>
    </row>
    <row r="50" spans="1:11" s="13" customFormat="1" ht="12.75" customHeight="1" hidden="1" thickBot="1">
      <c r="A50" s="94">
        <v>13</v>
      </c>
      <c r="B50" s="95" t="s">
        <v>77</v>
      </c>
      <c r="C50" s="96">
        <f>SUM(D50,E50,F50,G50,J50)</f>
        <v>0</v>
      </c>
      <c r="D50" s="96"/>
      <c r="E50" s="97"/>
      <c r="F50" s="96"/>
      <c r="G50" s="96"/>
      <c r="H50" s="97"/>
      <c r="I50" s="98"/>
      <c r="J50" s="99" t="s">
        <v>45</v>
      </c>
      <c r="K50" s="12"/>
    </row>
    <row r="51" spans="1:11" s="13" customFormat="1" ht="33" customHeight="1" thickBot="1">
      <c r="A51" s="403" t="s">
        <v>78</v>
      </c>
      <c r="B51" s="403"/>
      <c r="C51" s="160">
        <f aca="true" t="shared" si="5" ref="C51:H51">C52+C54</f>
        <v>25354.92</v>
      </c>
      <c r="D51" s="23">
        <f t="shared" si="5"/>
        <v>0</v>
      </c>
      <c r="E51" s="160">
        <f t="shared" si="5"/>
        <v>25354.92</v>
      </c>
      <c r="F51" s="23">
        <f t="shared" si="5"/>
        <v>0</v>
      </c>
      <c r="G51" s="23">
        <f t="shared" si="5"/>
        <v>0</v>
      </c>
      <c r="H51" s="23">
        <f t="shared" si="5"/>
        <v>0</v>
      </c>
      <c r="I51" s="23"/>
      <c r="J51" s="100"/>
      <c r="K51" s="12"/>
    </row>
    <row r="52" spans="1:11" s="39" customFormat="1" ht="22.5" customHeight="1" thickBot="1">
      <c r="A52" s="408" t="s">
        <v>79</v>
      </c>
      <c r="B52" s="409"/>
      <c r="C52" s="161">
        <f>C53</f>
        <v>8854.92</v>
      </c>
      <c r="D52" s="101">
        <f>D53</f>
        <v>0</v>
      </c>
      <c r="E52" s="161">
        <f>E53</f>
        <v>8854.92</v>
      </c>
      <c r="F52" s="101">
        <f>F53</f>
        <v>0</v>
      </c>
      <c r="G52" s="101">
        <f>G53</f>
        <v>0</v>
      </c>
      <c r="H52" s="101"/>
      <c r="I52" s="102"/>
      <c r="J52" s="102"/>
      <c r="K52" s="38"/>
    </row>
    <row r="53" spans="1:13" s="39" customFormat="1" ht="30" customHeight="1" thickBot="1" thickTop="1">
      <c r="A53" s="103">
        <v>1</v>
      </c>
      <c r="B53" s="104" t="s">
        <v>80</v>
      </c>
      <c r="C53" s="162">
        <f>SUM(D53,E53,F53,G53)</f>
        <v>8854.92</v>
      </c>
      <c r="D53" s="163"/>
      <c r="E53" s="164">
        <f>7981-613+1486.92</f>
        <v>8854.92</v>
      </c>
      <c r="F53" s="58"/>
      <c r="G53" s="58"/>
      <c r="H53" s="105">
        <v>26400</v>
      </c>
      <c r="I53" s="107" t="s">
        <v>81</v>
      </c>
      <c r="J53" s="108" t="s">
        <v>48</v>
      </c>
      <c r="K53" s="38"/>
      <c r="M53" s="109"/>
    </row>
    <row r="54" spans="1:11" s="13" customFormat="1" ht="22.5" customHeight="1" thickBot="1">
      <c r="A54" s="444" t="s">
        <v>82</v>
      </c>
      <c r="B54" s="444"/>
      <c r="C54" s="26">
        <f>SUM(C55:C56)</f>
        <v>16500</v>
      </c>
      <c r="D54" s="26">
        <f>SUM(D55:D56)</f>
        <v>0</v>
      </c>
      <c r="E54" s="26">
        <f>SUM(E55:E56)</f>
        <v>16500</v>
      </c>
      <c r="F54" s="26">
        <f>F55</f>
        <v>0</v>
      </c>
      <c r="G54" s="26">
        <f>G55</f>
        <v>0</v>
      </c>
      <c r="H54" s="26"/>
      <c r="I54" s="110"/>
      <c r="J54" s="111"/>
      <c r="K54" s="12"/>
    </row>
    <row r="55" spans="1:11" s="13" customFormat="1" ht="27" customHeight="1" thickTop="1">
      <c r="A55" s="30">
        <v>1</v>
      </c>
      <c r="B55" s="31" t="s">
        <v>83</v>
      </c>
      <c r="C55" s="41">
        <f>SUM(D55,E55,F55,G55)</f>
        <v>8000</v>
      </c>
      <c r="D55" s="41"/>
      <c r="E55" s="42">
        <f>5500+2500</f>
        <v>8000</v>
      </c>
      <c r="F55" s="41"/>
      <c r="G55" s="41"/>
      <c r="H55" s="41">
        <v>26400</v>
      </c>
      <c r="I55" s="112"/>
      <c r="J55" s="442" t="s">
        <v>45</v>
      </c>
      <c r="K55" s="12"/>
    </row>
    <row r="56" spans="1:11" s="13" customFormat="1" ht="27" customHeight="1" thickBot="1">
      <c r="A56" s="113">
        <v>2</v>
      </c>
      <c r="B56" s="114" t="s">
        <v>84</v>
      </c>
      <c r="C56" s="115">
        <f>SUM(D56,E56,F56,G56)</f>
        <v>8500</v>
      </c>
      <c r="D56" s="115"/>
      <c r="E56" s="116">
        <v>8500</v>
      </c>
      <c r="F56" s="115"/>
      <c r="G56" s="115"/>
      <c r="H56" s="115">
        <v>26400</v>
      </c>
      <c r="I56" s="117"/>
      <c r="J56" s="442"/>
      <c r="K56" s="12"/>
    </row>
    <row r="57" spans="1:11" s="70" customFormat="1" ht="35.25" customHeight="1" thickBot="1">
      <c r="A57" s="439" t="s">
        <v>85</v>
      </c>
      <c r="B57" s="440"/>
      <c r="C57" s="118">
        <f>C58+C69+C67</f>
        <v>319368</v>
      </c>
      <c r="D57" s="118">
        <f>D58+D69+D67</f>
        <v>0</v>
      </c>
      <c r="E57" s="118">
        <f>E58+E69+E67</f>
        <v>60944</v>
      </c>
      <c r="F57" s="118">
        <f>F58+F69+F67</f>
        <v>258424</v>
      </c>
      <c r="G57" s="118">
        <f>G58+G69+G67</f>
        <v>0</v>
      </c>
      <c r="H57" s="118">
        <f>H58</f>
        <v>0</v>
      </c>
      <c r="I57" s="118">
        <f>I58</f>
        <v>0</v>
      </c>
      <c r="J57" s="119"/>
      <c r="K57" s="69"/>
    </row>
    <row r="58" spans="1:11" s="70" customFormat="1" ht="18.75" customHeight="1" thickBot="1">
      <c r="A58" s="441" t="s">
        <v>86</v>
      </c>
      <c r="B58" s="441"/>
      <c r="C58" s="120">
        <f aca="true" t="shared" si="6" ref="C58:I58">SUM(C59:C66)</f>
        <v>56944</v>
      </c>
      <c r="D58" s="120">
        <f t="shared" si="6"/>
        <v>0</v>
      </c>
      <c r="E58" s="120">
        <f t="shared" si="6"/>
        <v>56944</v>
      </c>
      <c r="F58" s="120">
        <f t="shared" si="6"/>
        <v>0</v>
      </c>
      <c r="G58" s="120">
        <f t="shared" si="6"/>
        <v>0</v>
      </c>
      <c r="H58" s="120">
        <f t="shared" si="6"/>
        <v>0</v>
      </c>
      <c r="I58" s="120">
        <f t="shared" si="6"/>
        <v>0</v>
      </c>
      <c r="J58" s="121"/>
      <c r="K58" s="69"/>
    </row>
    <row r="59" spans="1:11" s="39" customFormat="1" ht="29.25" customHeight="1" thickTop="1">
      <c r="A59" s="34">
        <v>1</v>
      </c>
      <c r="B59" s="35" t="s">
        <v>87</v>
      </c>
      <c r="C59" s="58">
        <f>E59</f>
        <v>8930</v>
      </c>
      <c r="D59" s="57"/>
      <c r="E59" s="36">
        <v>8930</v>
      </c>
      <c r="F59" s="36"/>
      <c r="G59" s="36"/>
      <c r="H59" s="36"/>
      <c r="I59" s="122"/>
      <c r="J59" s="404" t="s">
        <v>45</v>
      </c>
      <c r="K59" s="38"/>
    </row>
    <row r="60" spans="1:11" s="13" customFormat="1" ht="22.5" customHeight="1" hidden="1">
      <c r="A60" s="30">
        <v>22</v>
      </c>
      <c r="B60" s="31" t="s">
        <v>88</v>
      </c>
      <c r="C60" s="41">
        <f>SUM(D60,E60,F60,G60,J59)</f>
        <v>0</v>
      </c>
      <c r="D60" s="41"/>
      <c r="E60" s="41">
        <f>4000-4000</f>
        <v>0</v>
      </c>
      <c r="F60" s="41"/>
      <c r="G60" s="41"/>
      <c r="H60" s="41"/>
      <c r="I60" s="91"/>
      <c r="J60" s="405"/>
      <c r="K60" s="12"/>
    </row>
    <row r="61" spans="1:11" s="13" customFormat="1" ht="29.25" customHeight="1">
      <c r="A61" s="123">
        <v>2</v>
      </c>
      <c r="B61" s="31" t="s">
        <v>89</v>
      </c>
      <c r="C61" s="41">
        <f>SUM(D61,E61,F61,G61,J61)</f>
        <v>31399</v>
      </c>
      <c r="D61" s="32"/>
      <c r="E61" s="32">
        <f>5599+13200+600+15000-3000</f>
        <v>31399</v>
      </c>
      <c r="F61" s="32"/>
      <c r="G61" s="32"/>
      <c r="H61" s="32"/>
      <c r="I61" s="93"/>
      <c r="J61" s="405"/>
      <c r="K61" s="12"/>
    </row>
    <row r="62" spans="1:11" s="13" customFormat="1" ht="29.25" customHeight="1">
      <c r="A62" s="30">
        <v>3</v>
      </c>
      <c r="B62" s="31" t="s">
        <v>90</v>
      </c>
      <c r="C62" s="41">
        <f>SUM(D62,E62,F62,G62,J62)</f>
        <v>5400</v>
      </c>
      <c r="D62" s="32"/>
      <c r="E62" s="32">
        <v>5400</v>
      </c>
      <c r="F62" s="32"/>
      <c r="G62" s="32"/>
      <c r="H62" s="32"/>
      <c r="I62" s="124"/>
      <c r="J62" s="405"/>
      <c r="K62" s="12"/>
    </row>
    <row r="63" spans="1:11" s="13" customFormat="1" ht="29.25" customHeight="1">
      <c r="A63" s="123">
        <v>4</v>
      </c>
      <c r="B63" s="31" t="s">
        <v>340</v>
      </c>
      <c r="C63" s="41">
        <f>SUM(D63,E63,F63,G63,J63)</f>
        <v>5200</v>
      </c>
      <c r="D63" s="41"/>
      <c r="E63" s="41">
        <f>18200-200-18000+5200</f>
        <v>5200</v>
      </c>
      <c r="F63" s="41"/>
      <c r="G63" s="41"/>
      <c r="H63" s="41"/>
      <c r="I63" s="91"/>
      <c r="J63" s="405"/>
      <c r="K63" s="12"/>
    </row>
    <row r="64" spans="1:11" s="13" customFormat="1" ht="21.75" customHeight="1" hidden="1">
      <c r="A64" s="123">
        <v>26</v>
      </c>
      <c r="B64" s="31" t="s">
        <v>91</v>
      </c>
      <c r="C64" s="41">
        <f>SUM(D64,E64,F64,G64,J64)</f>
        <v>0</v>
      </c>
      <c r="D64" s="41"/>
      <c r="E64" s="41">
        <f>5095-5095</f>
        <v>0</v>
      </c>
      <c r="F64" s="41"/>
      <c r="G64" s="41"/>
      <c r="H64" s="41"/>
      <c r="I64" s="91"/>
      <c r="J64" s="405"/>
      <c r="K64" s="12"/>
    </row>
    <row r="65" spans="1:11" s="39" customFormat="1" ht="24.75" customHeight="1">
      <c r="A65" s="34">
        <v>5</v>
      </c>
      <c r="B65" s="35" t="s">
        <v>111</v>
      </c>
      <c r="C65" s="58">
        <f>E65</f>
        <v>1015</v>
      </c>
      <c r="D65" s="57"/>
      <c r="E65" s="36">
        <v>1015</v>
      </c>
      <c r="F65" s="36"/>
      <c r="G65" s="36"/>
      <c r="H65" s="36"/>
      <c r="I65" s="122"/>
      <c r="J65" s="405"/>
      <c r="K65" s="38"/>
    </row>
    <row r="66" spans="1:11" s="39" customFormat="1" ht="24.75" customHeight="1" thickBot="1">
      <c r="A66" s="34">
        <v>6</v>
      </c>
      <c r="B66" s="35" t="s">
        <v>92</v>
      </c>
      <c r="C66" s="58">
        <f>E66</f>
        <v>5000</v>
      </c>
      <c r="D66" s="57"/>
      <c r="E66" s="36">
        <v>5000</v>
      </c>
      <c r="F66" s="36"/>
      <c r="G66" s="36"/>
      <c r="H66" s="36"/>
      <c r="I66" s="122"/>
      <c r="J66" s="406"/>
      <c r="K66" s="38"/>
    </row>
    <row r="67" spans="1:11" s="70" customFormat="1" ht="18.75" customHeight="1" thickBot="1">
      <c r="A67" s="399" t="s">
        <v>93</v>
      </c>
      <c r="B67" s="400"/>
      <c r="C67" s="71">
        <f aca="true" t="shared" si="7" ref="C67:H67">C68</f>
        <v>258424</v>
      </c>
      <c r="D67" s="71">
        <f t="shared" si="7"/>
        <v>0</v>
      </c>
      <c r="E67" s="71">
        <f t="shared" si="7"/>
        <v>0</v>
      </c>
      <c r="F67" s="71">
        <f t="shared" si="7"/>
        <v>258424</v>
      </c>
      <c r="G67" s="71">
        <f t="shared" si="7"/>
        <v>0</v>
      </c>
      <c r="H67" s="71">
        <f t="shared" si="7"/>
        <v>0</v>
      </c>
      <c r="I67" s="71"/>
      <c r="J67" s="125"/>
      <c r="K67" s="69"/>
    </row>
    <row r="68" spans="1:11" s="70" customFormat="1" ht="31.5" customHeight="1" thickBot="1" thickTop="1">
      <c r="A68" s="126">
        <v>1</v>
      </c>
      <c r="B68" s="74" t="s">
        <v>94</v>
      </c>
      <c r="C68" s="41">
        <f>SUM(D68,E68,F68,G68,J68)</f>
        <v>258424</v>
      </c>
      <c r="D68" s="127"/>
      <c r="E68" s="127"/>
      <c r="F68" s="127">
        <f>233500+24924</f>
        <v>258424</v>
      </c>
      <c r="G68" s="128"/>
      <c r="H68" s="128"/>
      <c r="I68" s="107" t="s">
        <v>47</v>
      </c>
      <c r="J68" s="129" t="s">
        <v>95</v>
      </c>
      <c r="K68" s="69"/>
    </row>
    <row r="69" spans="1:11" s="70" customFormat="1" ht="18.75" customHeight="1" thickBot="1">
      <c r="A69" s="399" t="s">
        <v>96</v>
      </c>
      <c r="B69" s="400"/>
      <c r="C69" s="71">
        <f aca="true" t="shared" si="8" ref="C69:I69">SUM(C70:C73)</f>
        <v>4000</v>
      </c>
      <c r="D69" s="71">
        <f t="shared" si="8"/>
        <v>0</v>
      </c>
      <c r="E69" s="71">
        <f t="shared" si="8"/>
        <v>4000</v>
      </c>
      <c r="F69" s="71">
        <f t="shared" si="8"/>
        <v>0</v>
      </c>
      <c r="G69" s="71">
        <f t="shared" si="8"/>
        <v>0</v>
      </c>
      <c r="H69" s="71">
        <f t="shared" si="8"/>
        <v>0</v>
      </c>
      <c r="I69" s="71">
        <f t="shared" si="8"/>
        <v>0</v>
      </c>
      <c r="J69" s="125"/>
      <c r="K69" s="69"/>
    </row>
    <row r="70" spans="1:11" s="70" customFormat="1" ht="26.25" customHeight="1" thickBot="1" thickTop="1">
      <c r="A70" s="126">
        <v>1</v>
      </c>
      <c r="B70" s="74" t="s">
        <v>97</v>
      </c>
      <c r="C70" s="41">
        <f>SUM(D70,E70,F70,G70,J70)</f>
        <v>4000</v>
      </c>
      <c r="D70" s="130"/>
      <c r="E70" s="127">
        <v>4000</v>
      </c>
      <c r="F70" s="130"/>
      <c r="G70" s="128"/>
      <c r="H70" s="128"/>
      <c r="I70" s="128"/>
      <c r="J70" s="401" t="s">
        <v>45</v>
      </c>
      <c r="K70" s="69"/>
    </row>
    <row r="71" spans="1:11" s="13" customFormat="1" ht="27.75" customHeight="1" hidden="1" thickBot="1" thickTop="1">
      <c r="A71" s="131">
        <v>28</v>
      </c>
      <c r="B71" s="90" t="s">
        <v>98</v>
      </c>
      <c r="C71" s="41">
        <f>SUM(D71,E71,F71,G71,J71)</f>
        <v>0</v>
      </c>
      <c r="D71" s="41"/>
      <c r="E71" s="41"/>
      <c r="F71" s="41"/>
      <c r="G71" s="41"/>
      <c r="H71" s="41"/>
      <c r="I71" s="91"/>
      <c r="J71" s="401"/>
      <c r="K71" s="12"/>
    </row>
    <row r="72" spans="1:11" s="13" customFormat="1" ht="27.75" customHeight="1" hidden="1" thickBot="1" thickTop="1">
      <c r="A72" s="131">
        <v>30</v>
      </c>
      <c r="B72" s="90" t="s">
        <v>99</v>
      </c>
      <c r="C72" s="41">
        <f>SUM(D72,E72,F72,G72,J72)</f>
        <v>0</v>
      </c>
      <c r="D72" s="41"/>
      <c r="E72" s="41"/>
      <c r="F72" s="41"/>
      <c r="G72" s="41"/>
      <c r="H72" s="41"/>
      <c r="I72" s="91"/>
      <c r="J72" s="401"/>
      <c r="K72" s="12"/>
    </row>
    <row r="73" spans="1:11" s="13" customFormat="1" ht="27.75" customHeight="1" hidden="1" thickBot="1" thickTop="1">
      <c r="A73" s="131">
        <v>30</v>
      </c>
      <c r="B73" s="90" t="s">
        <v>100</v>
      </c>
      <c r="C73" s="41">
        <f>SUM(D73,E73,F73,G73,J73)</f>
        <v>0</v>
      </c>
      <c r="D73" s="41"/>
      <c r="E73" s="41"/>
      <c r="F73" s="41"/>
      <c r="G73" s="41"/>
      <c r="H73" s="41"/>
      <c r="I73" s="91"/>
      <c r="J73" s="401"/>
      <c r="K73" s="12"/>
    </row>
    <row r="74" spans="1:11" s="13" customFormat="1" ht="23.25" customHeight="1" thickBot="1">
      <c r="A74" s="402" t="s">
        <v>101</v>
      </c>
      <c r="B74" s="403"/>
      <c r="C74" s="23">
        <f>C75+C77</f>
        <v>16000</v>
      </c>
      <c r="D74" s="23">
        <f>D75+D77</f>
        <v>0</v>
      </c>
      <c r="E74" s="23">
        <f>E75+E77</f>
        <v>16000</v>
      </c>
      <c r="F74" s="23">
        <f>F75+F77</f>
        <v>0</v>
      </c>
      <c r="G74" s="23">
        <f>G75+G77</f>
        <v>0</v>
      </c>
      <c r="H74" s="23">
        <f>H75</f>
        <v>0</v>
      </c>
      <c r="I74" s="23"/>
      <c r="J74" s="132"/>
      <c r="K74" s="12"/>
    </row>
    <row r="75" spans="1:11" s="13" customFormat="1" ht="23.25" customHeight="1" thickBot="1">
      <c r="A75" s="397" t="s">
        <v>102</v>
      </c>
      <c r="B75" s="398"/>
      <c r="C75" s="27">
        <f>C76</f>
        <v>10000</v>
      </c>
      <c r="D75" s="27">
        <f>D76</f>
        <v>0</v>
      </c>
      <c r="E75" s="27">
        <f>E76</f>
        <v>10000</v>
      </c>
      <c r="F75" s="27">
        <f>F76</f>
        <v>0</v>
      </c>
      <c r="G75" s="27">
        <f>G76</f>
        <v>0</v>
      </c>
      <c r="H75" s="27">
        <f>H76</f>
        <v>0</v>
      </c>
      <c r="I75" s="27"/>
      <c r="J75" s="133"/>
      <c r="K75" s="12"/>
    </row>
    <row r="76" spans="1:11" s="13" customFormat="1" ht="23.25" customHeight="1" thickBot="1" thickTop="1">
      <c r="A76" s="134">
        <v>1</v>
      </c>
      <c r="B76" s="47" t="s">
        <v>103</v>
      </c>
      <c r="C76" s="115">
        <f>SUM(D76,E76,F76,G76,J76)</f>
        <v>10000</v>
      </c>
      <c r="D76" s="115"/>
      <c r="E76" s="115">
        <v>10000</v>
      </c>
      <c r="F76" s="115"/>
      <c r="G76" s="115"/>
      <c r="H76" s="115"/>
      <c r="I76" s="135"/>
      <c r="J76" s="136" t="s">
        <v>45</v>
      </c>
      <c r="K76" s="12"/>
    </row>
    <row r="77" spans="1:11" s="13" customFormat="1" ht="23.25" customHeight="1" thickBot="1" thickTop="1">
      <c r="A77" s="395" t="s">
        <v>104</v>
      </c>
      <c r="B77" s="396"/>
      <c r="C77" s="137">
        <f aca="true" t="shared" si="9" ref="C77:H77">C78</f>
        <v>6000</v>
      </c>
      <c r="D77" s="137">
        <f t="shared" si="9"/>
        <v>0</v>
      </c>
      <c r="E77" s="137">
        <f t="shared" si="9"/>
        <v>6000</v>
      </c>
      <c r="F77" s="137">
        <f t="shared" si="9"/>
        <v>0</v>
      </c>
      <c r="G77" s="137">
        <f t="shared" si="9"/>
        <v>0</v>
      </c>
      <c r="H77" s="137">
        <f t="shared" si="9"/>
        <v>0</v>
      </c>
      <c r="I77" s="137"/>
      <c r="J77" s="138"/>
      <c r="K77" s="12"/>
    </row>
    <row r="78" spans="1:11" s="13" customFormat="1" ht="31.5" customHeight="1" thickBot="1" thickTop="1">
      <c r="A78" s="131">
        <v>1</v>
      </c>
      <c r="B78" s="90" t="s">
        <v>105</v>
      </c>
      <c r="C78" s="41">
        <f>SUM(D78,E78,F78,G78,J78)</f>
        <v>6000</v>
      </c>
      <c r="D78" s="41"/>
      <c r="E78" s="41">
        <v>6000</v>
      </c>
      <c r="F78" s="41"/>
      <c r="G78" s="41"/>
      <c r="H78" s="41"/>
      <c r="I78" s="107" t="s">
        <v>47</v>
      </c>
      <c r="J78" s="91" t="s">
        <v>106</v>
      </c>
      <c r="K78" s="12"/>
    </row>
    <row r="79" spans="1:11" s="13" customFormat="1" ht="22.5" customHeight="1" thickBot="1">
      <c r="A79" s="139"/>
      <c r="B79" s="140" t="s">
        <v>107</v>
      </c>
      <c r="C79" s="165">
        <f aca="true" t="shared" si="10" ref="C79:I79">C9+C20+C48+C51+C57+C30+C36+C74</f>
        <v>3015873.92</v>
      </c>
      <c r="D79" s="141">
        <f t="shared" si="10"/>
        <v>651823</v>
      </c>
      <c r="E79" s="165">
        <f t="shared" si="10"/>
        <v>395836.92</v>
      </c>
      <c r="F79" s="141">
        <f t="shared" si="10"/>
        <v>979793</v>
      </c>
      <c r="G79" s="141">
        <f t="shared" si="10"/>
        <v>988421</v>
      </c>
      <c r="H79" s="141" t="e">
        <f t="shared" si="10"/>
        <v>#REF!</v>
      </c>
      <c r="I79" s="141">
        <f t="shared" si="10"/>
        <v>0</v>
      </c>
      <c r="J79" s="142"/>
      <c r="K79" s="12"/>
    </row>
    <row r="80" spans="1:10" s="144" customFormat="1" ht="14.25" customHeight="1">
      <c r="A80" s="143"/>
      <c r="B80" s="7"/>
      <c r="F80" s="8"/>
      <c r="G80" s="8"/>
      <c r="H80" s="7"/>
      <c r="I80" s="7"/>
      <c r="J80" s="145"/>
    </row>
    <row r="81" spans="3:9" ht="18.75" customHeight="1">
      <c r="C81" s="147"/>
      <c r="F81" s="147"/>
      <c r="G81" s="148"/>
      <c r="I81" s="149"/>
    </row>
    <row r="82" ht="18.75" customHeight="1">
      <c r="C82" s="147"/>
    </row>
    <row r="83" spans="3:5" ht="18.75" customHeight="1">
      <c r="C83" s="8"/>
      <c r="D83" s="150"/>
      <c r="E83" s="150"/>
    </row>
  </sheetData>
  <mergeCells count="53">
    <mergeCell ref="A57:B57"/>
    <mergeCell ref="A58:B58"/>
    <mergeCell ref="J55:J56"/>
    <mergeCell ref="J24:J29"/>
    <mergeCell ref="A34:B34"/>
    <mergeCell ref="A48:B48"/>
    <mergeCell ref="I42:I44"/>
    <mergeCell ref="A49:B49"/>
    <mergeCell ref="A51:B51"/>
    <mergeCell ref="A54:B54"/>
    <mergeCell ref="J38:J47"/>
    <mergeCell ref="A40:A44"/>
    <mergeCell ref="B40:B44"/>
    <mergeCell ref="C40:C44"/>
    <mergeCell ref="D40:G40"/>
    <mergeCell ref="D41:D44"/>
    <mergeCell ref="E41:G41"/>
    <mergeCell ref="E42:E44"/>
    <mergeCell ref="F42:F44"/>
    <mergeCell ref="A30:B30"/>
    <mergeCell ref="A31:B31"/>
    <mergeCell ref="A36:B36"/>
    <mergeCell ref="A37:B37"/>
    <mergeCell ref="A20:B20"/>
    <mergeCell ref="A23:B23"/>
    <mergeCell ref="A9:B9"/>
    <mergeCell ref="A10:B10"/>
    <mergeCell ref="A21:B21"/>
    <mergeCell ref="J11:J12"/>
    <mergeCell ref="I15:I18"/>
    <mergeCell ref="J15:J18"/>
    <mergeCell ref="E5:E7"/>
    <mergeCell ref="F5:F7"/>
    <mergeCell ref="G5:G7"/>
    <mergeCell ref="I5:I7"/>
    <mergeCell ref="A1:J1"/>
    <mergeCell ref="A3:A7"/>
    <mergeCell ref="B3:B7"/>
    <mergeCell ref="C3:C7"/>
    <mergeCell ref="D3:G3"/>
    <mergeCell ref="J3:J7"/>
    <mergeCell ref="D4:D7"/>
    <mergeCell ref="E4:G4"/>
    <mergeCell ref="J32:J33"/>
    <mergeCell ref="A77:B77"/>
    <mergeCell ref="A75:B75"/>
    <mergeCell ref="A69:B69"/>
    <mergeCell ref="J70:J73"/>
    <mergeCell ref="A74:B74"/>
    <mergeCell ref="A67:B67"/>
    <mergeCell ref="J59:J66"/>
    <mergeCell ref="G42:G44"/>
    <mergeCell ref="A52:B52"/>
  </mergeCells>
  <printOptions horizontalCentered="1"/>
  <pageMargins left="0.5511811023622047" right="0.5511811023622047" top="0.6692913385826772" bottom="0.3937007874015748" header="0.2362204724409449" footer="0.11811023622047245"/>
  <pageSetup fitToHeight="1" fitToWidth="1" horizontalDpi="600" verticalDpi="600" orientation="portrait" paperSize="9" scale="59" r:id="rId1"/>
  <headerFooter alignWithMargins="0">
    <oddHeader>&amp;R&amp;"Arial CE,Pogrubiony"&amp;9Załącznik Nr &amp;A&amp;"Arial CE,Standardowy"
do Uchwały Nr XV/101/2011 
Rady Gminy Miłkowice
z dnia 29 grudnia 2011r.</oddHeader>
    <oddFooter>&amp;C&amp;"Arial,Normalny"&amp;8Strona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zoomScale="90" zoomScaleNormal="90" workbookViewId="0" topLeftCell="A1">
      <selection activeCell="G50" sqref="G50"/>
    </sheetView>
  </sheetViews>
  <sheetFormatPr defaultColWidth="9.33203125" defaultRowHeight="12.75"/>
  <cols>
    <col min="1" max="1" width="4.33203125" style="166" customWidth="1"/>
    <col min="2" max="2" width="8.83203125" style="166" customWidth="1"/>
    <col min="3" max="3" width="10.83203125" style="166" customWidth="1"/>
    <col min="4" max="4" width="21.5" style="166" customWidth="1"/>
    <col min="5" max="5" width="26.5" style="166" customWidth="1"/>
    <col min="6" max="6" width="30.83203125" style="166" customWidth="1"/>
    <col min="7" max="7" width="14.83203125" style="166" customWidth="1"/>
    <col min="8" max="8" width="2.16015625" style="166" customWidth="1"/>
    <col min="9" max="9" width="15.33203125" style="166" customWidth="1"/>
    <col min="10" max="16384" width="10" style="166" customWidth="1"/>
  </cols>
  <sheetData>
    <row r="1" spans="1:7" ht="27.75" customHeight="1">
      <c r="A1" s="445" t="s">
        <v>180</v>
      </c>
      <c r="B1" s="445"/>
      <c r="C1" s="445"/>
      <c r="D1" s="445"/>
      <c r="E1" s="445"/>
      <c r="F1" s="445"/>
      <c r="G1" s="445"/>
    </row>
    <row r="2" s="167" customFormat="1" ht="10.5" customHeight="1">
      <c r="G2" s="168"/>
    </row>
    <row r="3" spans="1:7" s="167" customFormat="1" ht="22.5" customHeight="1">
      <c r="A3" s="169" t="s">
        <v>24</v>
      </c>
      <c r="B3" s="169" t="s">
        <v>0</v>
      </c>
      <c r="C3" s="169" t="s">
        <v>1</v>
      </c>
      <c r="D3" s="169" t="s">
        <v>181</v>
      </c>
      <c r="E3" s="169" t="s">
        <v>182</v>
      </c>
      <c r="F3" s="169" t="s">
        <v>183</v>
      </c>
      <c r="G3" s="170" t="s">
        <v>184</v>
      </c>
    </row>
    <row r="4" spans="1:7" ht="7.5" customHeight="1" thickBot="1">
      <c r="A4" s="171">
        <v>1</v>
      </c>
      <c r="B4" s="171">
        <v>2</v>
      </c>
      <c r="C4" s="171">
        <v>3</v>
      </c>
      <c r="D4" s="171"/>
      <c r="E4" s="171">
        <v>4</v>
      </c>
      <c r="F4" s="171">
        <v>5</v>
      </c>
      <c r="G4" s="171">
        <v>6</v>
      </c>
    </row>
    <row r="5" spans="1:7" ht="15" customHeight="1" thickBot="1">
      <c r="A5" s="172" t="s">
        <v>185</v>
      </c>
      <c r="B5" s="173"/>
      <c r="C5" s="173"/>
      <c r="D5" s="173"/>
      <c r="E5" s="173"/>
      <c r="F5" s="173"/>
      <c r="G5" s="174">
        <f>G6</f>
        <v>1009254</v>
      </c>
    </row>
    <row r="6" spans="1:7" ht="15.75" customHeight="1">
      <c r="A6" s="175" t="s">
        <v>186</v>
      </c>
      <c r="B6" s="176"/>
      <c r="C6" s="176"/>
      <c r="D6" s="176"/>
      <c r="E6" s="176"/>
      <c r="F6" s="176"/>
      <c r="G6" s="177">
        <f>SUM(G7:G14)</f>
        <v>1009254</v>
      </c>
    </row>
    <row r="7" spans="1:256" ht="41.25" customHeight="1">
      <c r="A7" s="178">
        <v>1</v>
      </c>
      <c r="B7" s="179" t="s">
        <v>11</v>
      </c>
      <c r="C7" s="179" t="s">
        <v>187</v>
      </c>
      <c r="D7" s="180" t="s">
        <v>188</v>
      </c>
      <c r="E7" s="181" t="s">
        <v>189</v>
      </c>
      <c r="F7" s="182" t="s">
        <v>233</v>
      </c>
      <c r="G7" s="183">
        <v>200000</v>
      </c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  <c r="IV7" s="184"/>
    </row>
    <row r="8" spans="1:256" ht="41.25" customHeight="1">
      <c r="A8" s="178">
        <v>2</v>
      </c>
      <c r="B8" s="185">
        <v>400</v>
      </c>
      <c r="C8" s="185">
        <v>40002</v>
      </c>
      <c r="D8" s="185" t="s">
        <v>190</v>
      </c>
      <c r="E8" s="181" t="s">
        <v>189</v>
      </c>
      <c r="F8" s="182" t="s">
        <v>234</v>
      </c>
      <c r="G8" s="183">
        <v>330000</v>
      </c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  <c r="IV8" s="184"/>
    </row>
    <row r="9" spans="1:256" ht="41.25" customHeight="1">
      <c r="A9" s="178">
        <v>3</v>
      </c>
      <c r="B9" s="185">
        <v>600</v>
      </c>
      <c r="C9" s="185">
        <v>60016</v>
      </c>
      <c r="D9" s="180" t="s">
        <v>143</v>
      </c>
      <c r="E9" s="181" t="s">
        <v>189</v>
      </c>
      <c r="F9" s="181" t="s">
        <v>191</v>
      </c>
      <c r="G9" s="183">
        <f>96322+35000+37000</f>
        <v>168322</v>
      </c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</row>
    <row r="10" spans="1:256" ht="60">
      <c r="A10" s="178">
        <v>4</v>
      </c>
      <c r="B10" s="185">
        <v>700</v>
      </c>
      <c r="C10" s="185">
        <v>70004</v>
      </c>
      <c r="D10" s="186" t="s">
        <v>235</v>
      </c>
      <c r="E10" s="181" t="s">
        <v>189</v>
      </c>
      <c r="F10" s="187" t="s">
        <v>236</v>
      </c>
      <c r="G10" s="183">
        <f>61518-20009</f>
        <v>41509</v>
      </c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</row>
    <row r="11" spans="1:256" ht="45.75" customHeight="1">
      <c r="A11" s="188">
        <v>5</v>
      </c>
      <c r="B11" s="189">
        <v>710</v>
      </c>
      <c r="C11" s="189">
        <v>71035</v>
      </c>
      <c r="D11" s="180" t="s">
        <v>192</v>
      </c>
      <c r="E11" s="181" t="s">
        <v>189</v>
      </c>
      <c r="F11" s="181" t="s">
        <v>237</v>
      </c>
      <c r="G11" s="190">
        <v>29028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spans="1:256" ht="39.75" customHeight="1">
      <c r="A12" s="188">
        <v>6</v>
      </c>
      <c r="B12" s="189">
        <v>801</v>
      </c>
      <c r="C12" s="189">
        <v>80113</v>
      </c>
      <c r="D12" s="180" t="s">
        <v>152</v>
      </c>
      <c r="E12" s="181" t="s">
        <v>189</v>
      </c>
      <c r="F12" s="191" t="s">
        <v>193</v>
      </c>
      <c r="G12" s="190">
        <v>197000</v>
      </c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ht="57.75" customHeight="1">
      <c r="A13" s="188">
        <v>7</v>
      </c>
      <c r="B13" s="189">
        <v>900</v>
      </c>
      <c r="C13" s="189">
        <v>90002</v>
      </c>
      <c r="D13" s="180" t="s">
        <v>156</v>
      </c>
      <c r="E13" s="181" t="s">
        <v>189</v>
      </c>
      <c r="F13" s="192" t="s">
        <v>194</v>
      </c>
      <c r="G13" s="190">
        <v>36432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43.5" customHeight="1" thickBot="1">
      <c r="A14" s="188">
        <v>8</v>
      </c>
      <c r="B14" s="189">
        <v>900</v>
      </c>
      <c r="C14" s="189">
        <v>90004</v>
      </c>
      <c r="D14" s="185" t="s">
        <v>195</v>
      </c>
      <c r="E14" s="181" t="s">
        <v>189</v>
      </c>
      <c r="F14" s="191" t="s">
        <v>196</v>
      </c>
      <c r="G14" s="190">
        <v>6963</v>
      </c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</row>
    <row r="15" spans="1:7" ht="15.75" customHeight="1" thickBot="1">
      <c r="A15" s="193" t="s">
        <v>197</v>
      </c>
      <c r="B15" s="194"/>
      <c r="C15" s="194"/>
      <c r="D15" s="194"/>
      <c r="E15" s="194"/>
      <c r="F15" s="194"/>
      <c r="G15" s="195">
        <f>G16+G21</f>
        <v>636181</v>
      </c>
    </row>
    <row r="16" spans="1:7" ht="15.75" customHeight="1">
      <c r="A16" s="196" t="s">
        <v>198</v>
      </c>
      <c r="B16" s="197"/>
      <c r="C16" s="197"/>
      <c r="D16" s="197"/>
      <c r="E16" s="197"/>
      <c r="F16" s="197"/>
      <c r="G16" s="198">
        <f>SUM(G17:G20)</f>
        <v>531500</v>
      </c>
    </row>
    <row r="17" spans="1:7" ht="41.25" customHeight="1">
      <c r="A17" s="188">
        <v>1</v>
      </c>
      <c r="B17" s="189">
        <v>852</v>
      </c>
      <c r="C17" s="189">
        <v>85295</v>
      </c>
      <c r="D17" s="199" t="s">
        <v>199</v>
      </c>
      <c r="E17" s="191" t="s">
        <v>200</v>
      </c>
      <c r="F17" s="191" t="s">
        <v>201</v>
      </c>
      <c r="G17" s="190">
        <v>59000</v>
      </c>
    </row>
    <row r="18" spans="1:7" ht="36.75" customHeight="1">
      <c r="A18" s="188">
        <v>2</v>
      </c>
      <c r="B18" s="189">
        <v>921</v>
      </c>
      <c r="C18" s="189">
        <v>92109</v>
      </c>
      <c r="D18" s="199" t="s">
        <v>202</v>
      </c>
      <c r="E18" s="191" t="s">
        <v>200</v>
      </c>
      <c r="F18" s="191" t="s">
        <v>203</v>
      </c>
      <c r="G18" s="190">
        <f>242000-40000+5000+4000</f>
        <v>211000</v>
      </c>
    </row>
    <row r="19" spans="1:7" ht="30" customHeight="1">
      <c r="A19" s="188">
        <v>3</v>
      </c>
      <c r="B19" s="189">
        <v>921</v>
      </c>
      <c r="C19" s="189">
        <v>92116</v>
      </c>
      <c r="D19" s="189" t="s">
        <v>204</v>
      </c>
      <c r="E19" s="191" t="s">
        <v>200</v>
      </c>
      <c r="F19" s="191" t="s">
        <v>205</v>
      </c>
      <c r="G19" s="190">
        <v>232000</v>
      </c>
    </row>
    <row r="20" spans="1:8" ht="44.25" customHeight="1">
      <c r="A20" s="188">
        <v>4</v>
      </c>
      <c r="B20" s="189">
        <v>926</v>
      </c>
      <c r="C20" s="189">
        <v>92605</v>
      </c>
      <c r="D20" s="199" t="s">
        <v>206</v>
      </c>
      <c r="E20" s="191" t="s">
        <v>200</v>
      </c>
      <c r="F20" s="191" t="s">
        <v>207</v>
      </c>
      <c r="G20" s="190">
        <f>23000+3000+3500</f>
        <v>29500</v>
      </c>
      <c r="H20" s="200"/>
    </row>
    <row r="21" spans="1:7" ht="15.75" customHeight="1">
      <c r="A21" s="196" t="s">
        <v>208</v>
      </c>
      <c r="B21" s="197"/>
      <c r="C21" s="197"/>
      <c r="D21" s="197"/>
      <c r="E21" s="197"/>
      <c r="F21" s="197"/>
      <c r="G21" s="198">
        <f>G22+G23</f>
        <v>104681</v>
      </c>
    </row>
    <row r="22" spans="1:7" ht="51">
      <c r="A22" s="201">
        <v>1</v>
      </c>
      <c r="B22" s="202">
        <v>801</v>
      </c>
      <c r="C22" s="202">
        <v>80104</v>
      </c>
      <c r="D22" s="202" t="s">
        <v>209</v>
      </c>
      <c r="E22" s="203" t="s">
        <v>210</v>
      </c>
      <c r="F22" s="203" t="s">
        <v>211</v>
      </c>
      <c r="G22" s="204">
        <f>98000+3081</f>
        <v>101081</v>
      </c>
    </row>
    <row r="23" spans="1:7" ht="39.75" customHeight="1" thickBot="1">
      <c r="A23" s="201">
        <v>2</v>
      </c>
      <c r="B23" s="202">
        <v>854</v>
      </c>
      <c r="C23" s="202">
        <v>85404</v>
      </c>
      <c r="D23" s="202" t="s">
        <v>209</v>
      </c>
      <c r="E23" s="203" t="s">
        <v>210</v>
      </c>
      <c r="F23" s="203" t="s">
        <v>212</v>
      </c>
      <c r="G23" s="204">
        <v>3600</v>
      </c>
    </row>
    <row r="24" spans="1:7" ht="15.75" customHeight="1" thickBot="1">
      <c r="A24" s="205" t="s">
        <v>213</v>
      </c>
      <c r="B24" s="206"/>
      <c r="C24" s="206"/>
      <c r="D24" s="206"/>
      <c r="E24" s="206"/>
      <c r="F24" s="206"/>
      <c r="G24" s="229">
        <f>G25+G41</f>
        <v>768508.9199999999</v>
      </c>
    </row>
    <row r="25" spans="1:7" ht="15.75" customHeight="1">
      <c r="A25" s="175" t="s">
        <v>214</v>
      </c>
      <c r="B25" s="176"/>
      <c r="C25" s="176"/>
      <c r="D25" s="176"/>
      <c r="E25" s="176"/>
      <c r="F25" s="176"/>
      <c r="G25" s="227">
        <f>SUM(G26:G40)-G31</f>
        <v>681008.9199999999</v>
      </c>
    </row>
    <row r="26" spans="1:7" ht="36.75" customHeight="1">
      <c r="A26" s="188">
        <v>1</v>
      </c>
      <c r="B26" s="189">
        <v>851</v>
      </c>
      <c r="C26" s="189">
        <v>85154</v>
      </c>
      <c r="D26" s="199" t="s">
        <v>215</v>
      </c>
      <c r="E26" s="191" t="s">
        <v>200</v>
      </c>
      <c r="F26" s="449" t="s">
        <v>246</v>
      </c>
      <c r="G26" s="190">
        <f>30000+12000</f>
        <v>42000</v>
      </c>
    </row>
    <row r="27" spans="1:7" ht="36.75" customHeight="1">
      <c r="A27" s="188">
        <v>2</v>
      </c>
      <c r="B27" s="189">
        <v>851</v>
      </c>
      <c r="C27" s="189">
        <v>85153</v>
      </c>
      <c r="D27" s="199" t="s">
        <v>153</v>
      </c>
      <c r="E27" s="191" t="s">
        <v>200</v>
      </c>
      <c r="F27" s="450"/>
      <c r="G27" s="190">
        <v>2000</v>
      </c>
    </row>
    <row r="28" spans="1:7" ht="57" customHeight="1">
      <c r="A28" s="207">
        <v>3</v>
      </c>
      <c r="B28" s="208" t="s">
        <v>11</v>
      </c>
      <c r="C28" s="208" t="s">
        <v>187</v>
      </c>
      <c r="D28" s="209" t="s">
        <v>216</v>
      </c>
      <c r="E28" s="210" t="s">
        <v>217</v>
      </c>
      <c r="F28" s="210" t="s">
        <v>238</v>
      </c>
      <c r="G28" s="211">
        <v>40000</v>
      </c>
    </row>
    <row r="29" s="167" customFormat="1" ht="37.5" customHeight="1">
      <c r="G29" s="168"/>
    </row>
    <row r="30" spans="1:7" s="167" customFormat="1" ht="22.5" customHeight="1">
      <c r="A30" s="169" t="s">
        <v>24</v>
      </c>
      <c r="B30" s="169" t="s">
        <v>0</v>
      </c>
      <c r="C30" s="169" t="s">
        <v>1</v>
      </c>
      <c r="D30" s="169" t="s">
        <v>181</v>
      </c>
      <c r="E30" s="169" t="s">
        <v>182</v>
      </c>
      <c r="F30" s="169" t="s">
        <v>183</v>
      </c>
      <c r="G30" s="170" t="s">
        <v>184</v>
      </c>
    </row>
    <row r="31" spans="1:7" ht="7.5" customHeight="1">
      <c r="A31" s="171">
        <v>1</v>
      </c>
      <c r="B31" s="171">
        <v>2</v>
      </c>
      <c r="C31" s="171">
        <v>3</v>
      </c>
      <c r="D31" s="171"/>
      <c r="E31" s="171">
        <v>4</v>
      </c>
      <c r="F31" s="171">
        <v>5</v>
      </c>
      <c r="G31" s="171">
        <v>6</v>
      </c>
    </row>
    <row r="32" spans="1:7" ht="54.75" customHeight="1">
      <c r="A32" s="207">
        <v>4</v>
      </c>
      <c r="B32" s="208" t="s">
        <v>11</v>
      </c>
      <c r="C32" s="208" t="s">
        <v>187</v>
      </c>
      <c r="D32" s="209" t="s">
        <v>216</v>
      </c>
      <c r="E32" s="210" t="s">
        <v>217</v>
      </c>
      <c r="F32" s="210" t="s">
        <v>239</v>
      </c>
      <c r="G32" s="212">
        <f>60000+5789</f>
        <v>65789</v>
      </c>
    </row>
    <row r="33" spans="1:9" ht="55.5" customHeight="1">
      <c r="A33" s="207">
        <v>5</v>
      </c>
      <c r="B33" s="208" t="s">
        <v>11</v>
      </c>
      <c r="C33" s="208" t="s">
        <v>187</v>
      </c>
      <c r="D33" s="209" t="s">
        <v>216</v>
      </c>
      <c r="E33" s="210" t="s">
        <v>217</v>
      </c>
      <c r="F33" s="210" t="s">
        <v>240</v>
      </c>
      <c r="G33" s="212">
        <f>7000+4211</f>
        <v>11211</v>
      </c>
      <c r="I33" s="200">
        <f>G28+G32+G33+G34+G35</f>
        <v>307000</v>
      </c>
    </row>
    <row r="34" spans="1:7" ht="55.5" customHeight="1">
      <c r="A34" s="207">
        <v>6</v>
      </c>
      <c r="B34" s="208" t="s">
        <v>11</v>
      </c>
      <c r="C34" s="208" t="s">
        <v>187</v>
      </c>
      <c r="D34" s="209" t="s">
        <v>216</v>
      </c>
      <c r="E34" s="210" t="s">
        <v>217</v>
      </c>
      <c r="F34" s="210" t="s">
        <v>241</v>
      </c>
      <c r="G34" s="212">
        <v>5000</v>
      </c>
    </row>
    <row r="35" spans="1:7" ht="51">
      <c r="A35" s="207">
        <v>7</v>
      </c>
      <c r="B35" s="208" t="s">
        <v>11</v>
      </c>
      <c r="C35" s="208" t="s">
        <v>187</v>
      </c>
      <c r="D35" s="209" t="s">
        <v>216</v>
      </c>
      <c r="E35" s="210" t="s">
        <v>217</v>
      </c>
      <c r="F35" s="210" t="s">
        <v>242</v>
      </c>
      <c r="G35" s="212">
        <f>185000</f>
        <v>185000</v>
      </c>
    </row>
    <row r="36" spans="1:7" ht="40.5" customHeight="1">
      <c r="A36" s="207">
        <v>8</v>
      </c>
      <c r="B36" s="208" t="s">
        <v>154</v>
      </c>
      <c r="C36" s="208" t="s">
        <v>155</v>
      </c>
      <c r="D36" s="209" t="s">
        <v>218</v>
      </c>
      <c r="E36" s="210" t="s">
        <v>217</v>
      </c>
      <c r="F36" s="210" t="s">
        <v>243</v>
      </c>
      <c r="G36" s="226">
        <f>7981-613+1486.92</f>
        <v>8854.92</v>
      </c>
    </row>
    <row r="37" spans="1:7" ht="38.25">
      <c r="A37" s="188">
        <v>9</v>
      </c>
      <c r="B37" s="189">
        <v>921</v>
      </c>
      <c r="C37" s="189">
        <v>92116</v>
      </c>
      <c r="D37" s="189" t="s">
        <v>204</v>
      </c>
      <c r="E37" s="191" t="s">
        <v>200</v>
      </c>
      <c r="F37" s="191" t="s">
        <v>244</v>
      </c>
      <c r="G37" s="190">
        <f>233500+24924</f>
        <v>258424</v>
      </c>
    </row>
    <row r="38" spans="1:9" ht="38.25">
      <c r="A38" s="188">
        <v>10</v>
      </c>
      <c r="B38" s="189">
        <v>801</v>
      </c>
      <c r="C38" s="189">
        <v>80104</v>
      </c>
      <c r="D38" s="189" t="s">
        <v>209</v>
      </c>
      <c r="E38" s="191" t="s">
        <v>219</v>
      </c>
      <c r="F38" s="191" t="s">
        <v>220</v>
      </c>
      <c r="G38" s="190">
        <f>60030-G39-G40+2700</f>
        <v>51486</v>
      </c>
      <c r="I38" s="200">
        <f>G38+G39+G40</f>
        <v>62730</v>
      </c>
    </row>
    <row r="39" spans="1:9" ht="38.25">
      <c r="A39" s="188">
        <v>11</v>
      </c>
      <c r="B39" s="189">
        <v>801</v>
      </c>
      <c r="C39" s="189">
        <v>80104</v>
      </c>
      <c r="D39" s="189" t="s">
        <v>209</v>
      </c>
      <c r="E39" s="191" t="s">
        <v>221</v>
      </c>
      <c r="F39" s="191" t="s">
        <v>222</v>
      </c>
      <c r="G39" s="190">
        <v>9000</v>
      </c>
      <c r="I39" s="166">
        <f>60030+2700</f>
        <v>62730</v>
      </c>
    </row>
    <row r="40" spans="1:7" ht="39" thickBot="1">
      <c r="A40" s="188">
        <v>12</v>
      </c>
      <c r="B40" s="189">
        <v>801</v>
      </c>
      <c r="C40" s="189">
        <v>80104</v>
      </c>
      <c r="D40" s="189" t="s">
        <v>209</v>
      </c>
      <c r="E40" s="191" t="s">
        <v>223</v>
      </c>
      <c r="F40" s="191" t="s">
        <v>224</v>
      </c>
      <c r="G40" s="190">
        <v>2244</v>
      </c>
    </row>
    <row r="41" spans="1:7" ht="15.75" customHeight="1">
      <c r="A41" s="196" t="s">
        <v>225</v>
      </c>
      <c r="B41" s="197"/>
      <c r="C41" s="197"/>
      <c r="D41" s="197"/>
      <c r="E41" s="197"/>
      <c r="F41" s="197"/>
      <c r="G41" s="198">
        <f>SUM(G42:G47)</f>
        <v>87500</v>
      </c>
    </row>
    <row r="42" spans="1:9" s="217" customFormat="1" ht="40.5" customHeight="1">
      <c r="A42" s="213">
        <v>1</v>
      </c>
      <c r="B42" s="214">
        <v>926</v>
      </c>
      <c r="C42" s="214">
        <v>92605</v>
      </c>
      <c r="D42" s="215" t="s">
        <v>206</v>
      </c>
      <c r="E42" s="215" t="s">
        <v>226</v>
      </c>
      <c r="F42" s="218" t="s">
        <v>227</v>
      </c>
      <c r="G42" s="216">
        <v>18000</v>
      </c>
      <c r="I42" s="230"/>
    </row>
    <row r="43" spans="1:7" s="217" customFormat="1" ht="42.75" customHeight="1">
      <c r="A43" s="213">
        <v>2</v>
      </c>
      <c r="B43" s="214">
        <v>926</v>
      </c>
      <c r="C43" s="214">
        <v>92605</v>
      </c>
      <c r="D43" s="215" t="s">
        <v>206</v>
      </c>
      <c r="E43" s="215" t="s">
        <v>228</v>
      </c>
      <c r="F43" s="218" t="s">
        <v>227</v>
      </c>
      <c r="G43" s="216">
        <v>24000</v>
      </c>
    </row>
    <row r="44" spans="1:7" s="217" customFormat="1" ht="43.5" customHeight="1">
      <c r="A44" s="213">
        <v>3</v>
      </c>
      <c r="B44" s="214">
        <v>926</v>
      </c>
      <c r="C44" s="214">
        <v>92605</v>
      </c>
      <c r="D44" s="215" t="s">
        <v>206</v>
      </c>
      <c r="E44" s="215" t="s">
        <v>229</v>
      </c>
      <c r="F44" s="218" t="s">
        <v>227</v>
      </c>
      <c r="G44" s="216">
        <v>4500</v>
      </c>
    </row>
    <row r="45" spans="1:7" s="217" customFormat="1" ht="38.25">
      <c r="A45" s="213">
        <v>4</v>
      </c>
      <c r="B45" s="214">
        <v>926</v>
      </c>
      <c r="C45" s="214">
        <v>92605</v>
      </c>
      <c r="D45" s="215" t="s">
        <v>206</v>
      </c>
      <c r="E45" s="215" t="s">
        <v>230</v>
      </c>
      <c r="F45" s="218" t="s">
        <v>227</v>
      </c>
      <c r="G45" s="216">
        <v>29000</v>
      </c>
    </row>
    <row r="46" spans="1:7" s="217" customFormat="1" ht="63.75">
      <c r="A46" s="213">
        <v>5</v>
      </c>
      <c r="B46" s="214">
        <v>926</v>
      </c>
      <c r="C46" s="214">
        <v>92605</v>
      </c>
      <c r="D46" s="215" t="s">
        <v>206</v>
      </c>
      <c r="E46" s="215" t="s">
        <v>230</v>
      </c>
      <c r="F46" s="218" t="s">
        <v>245</v>
      </c>
      <c r="G46" s="216">
        <v>6000</v>
      </c>
    </row>
    <row r="47" spans="1:9" ht="44.25" customHeight="1" thickBot="1">
      <c r="A47" s="219">
        <v>6</v>
      </c>
      <c r="B47" s="220">
        <v>926</v>
      </c>
      <c r="C47" s="220">
        <v>92605</v>
      </c>
      <c r="D47" s="221" t="s">
        <v>206</v>
      </c>
      <c r="E47" s="222" t="s">
        <v>231</v>
      </c>
      <c r="F47" s="218" t="s">
        <v>227</v>
      </c>
      <c r="G47" s="223">
        <v>6000</v>
      </c>
      <c r="I47" s="224">
        <f>G46+G37+G36+G35+G34+G33+G32+G28</f>
        <v>580278.9199999999</v>
      </c>
    </row>
    <row r="48" spans="1:9" ht="19.5" customHeight="1" thickBot="1">
      <c r="A48" s="451" t="s">
        <v>232</v>
      </c>
      <c r="B48" s="451"/>
      <c r="C48" s="451"/>
      <c r="D48" s="451"/>
      <c r="E48" s="451"/>
      <c r="F48" s="451"/>
      <c r="G48" s="228">
        <f>G5+G15+G24</f>
        <v>2413943.92</v>
      </c>
      <c r="I48" s="224">
        <f>G48-I46</f>
        <v>2413943.92</v>
      </c>
    </row>
    <row r="49" spans="1:9" ht="19.5" customHeight="1" thickBot="1">
      <c r="A49" s="446" t="s">
        <v>382</v>
      </c>
      <c r="B49" s="447"/>
      <c r="C49" s="447"/>
      <c r="D49" s="447"/>
      <c r="E49" s="447"/>
      <c r="F49" s="448"/>
      <c r="G49" s="228">
        <f>G48-G28-G32-G33-G34-G35-G36-G37-G46</f>
        <v>1833665</v>
      </c>
      <c r="I49" s="224">
        <f>G49-I47</f>
        <v>1253386.08</v>
      </c>
    </row>
    <row r="50" spans="8:9" ht="12.75">
      <c r="H50" s="200"/>
      <c r="I50" s="200"/>
    </row>
    <row r="51" spans="2:8" ht="12.75">
      <c r="B51" s="225"/>
      <c r="D51" s="225"/>
      <c r="H51" s="200"/>
    </row>
    <row r="52" ht="12.75">
      <c r="I52" s="224"/>
    </row>
  </sheetData>
  <mergeCells count="4">
    <mergeCell ref="A1:G1"/>
    <mergeCell ref="A49:F49"/>
    <mergeCell ref="F26:F27"/>
    <mergeCell ref="A48:F48"/>
  </mergeCells>
  <printOptions horizontalCentered="1"/>
  <pageMargins left="0.7874015748031497" right="0.4724409448818898" top="0.87" bottom="0.5511811023622047" header="0.29" footer="0.31496062992125984"/>
  <pageSetup fitToHeight="2" horizontalDpi="600" verticalDpi="600" orientation="portrait" paperSize="9" scale="85" r:id="rId1"/>
  <headerFooter alignWithMargins="0">
    <oddHeader xml:space="preserve">&amp;R&amp;"Arial CE,Pogrubiony"Załącznik Nr &amp;A 
&amp;"Arial CE,Standardowy"do Uchwały Nr XV/101/2011
Rady Gminy Miłkowice
z dnia 29 grudnia 2011r. 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workbookViewId="0" topLeftCell="B1">
      <selection activeCell="K10" sqref="K10"/>
    </sheetView>
  </sheetViews>
  <sheetFormatPr defaultColWidth="9.33203125" defaultRowHeight="12.75"/>
  <cols>
    <col min="1" max="1" width="7.16015625" style="166" customWidth="1"/>
    <col min="2" max="2" width="10.33203125" style="166" customWidth="1"/>
    <col min="3" max="3" width="15.66015625" style="166" customWidth="1"/>
    <col min="4" max="4" width="16.16015625" style="166" customWidth="1"/>
    <col min="5" max="5" width="14.83203125" style="166" customWidth="1"/>
    <col min="6" max="6" width="17" style="184" customWidth="1"/>
    <col min="7" max="7" width="14.5" style="184" customWidth="1"/>
    <col min="8" max="8" width="17.33203125" style="184" customWidth="1"/>
    <col min="9" max="16384" width="10" style="184" customWidth="1"/>
  </cols>
  <sheetData>
    <row r="1" spans="1:8" ht="48.75" customHeight="1">
      <c r="A1" s="454" t="s">
        <v>350</v>
      </c>
      <c r="B1" s="454"/>
      <c r="C1" s="454"/>
      <c r="D1" s="454"/>
      <c r="E1" s="454"/>
      <c r="F1" s="454"/>
      <c r="G1" s="454"/>
      <c r="H1" s="454"/>
    </row>
    <row r="2" ht="12.75">
      <c r="H2" s="349" t="s">
        <v>23</v>
      </c>
    </row>
    <row r="3" spans="1:8" s="351" customFormat="1" ht="20.25" customHeight="1">
      <c r="A3" s="455" t="s">
        <v>0</v>
      </c>
      <c r="B3" s="455" t="s">
        <v>1</v>
      </c>
      <c r="C3" s="456" t="s">
        <v>351</v>
      </c>
      <c r="D3" s="456" t="s">
        <v>352</v>
      </c>
      <c r="E3" s="456" t="s">
        <v>116</v>
      </c>
      <c r="F3" s="456"/>
      <c r="G3" s="456"/>
      <c r="H3" s="456"/>
    </row>
    <row r="4" spans="1:8" s="351" customFormat="1" ht="20.25" customHeight="1">
      <c r="A4" s="455"/>
      <c r="B4" s="455"/>
      <c r="C4" s="456"/>
      <c r="D4" s="456"/>
      <c r="E4" s="456" t="s">
        <v>353</v>
      </c>
      <c r="F4" s="456" t="s">
        <v>119</v>
      </c>
      <c r="G4" s="456"/>
      <c r="H4" s="456" t="s">
        <v>354</v>
      </c>
    </row>
    <row r="5" spans="1:8" s="351" customFormat="1" ht="65.25" customHeight="1">
      <c r="A5" s="455"/>
      <c r="B5" s="455"/>
      <c r="C5" s="456"/>
      <c r="D5" s="456"/>
      <c r="E5" s="456"/>
      <c r="F5" s="350" t="s">
        <v>355</v>
      </c>
      <c r="G5" s="350" t="s">
        <v>356</v>
      </c>
      <c r="H5" s="456"/>
    </row>
    <row r="6" spans="1:8" ht="9" customHeight="1">
      <c r="A6" s="352">
        <v>1</v>
      </c>
      <c r="B6" s="352">
        <v>2</v>
      </c>
      <c r="C6" s="352">
        <v>4</v>
      </c>
      <c r="D6" s="352">
        <v>5</v>
      </c>
      <c r="E6" s="352">
        <v>6</v>
      </c>
      <c r="F6" s="352">
        <v>7</v>
      </c>
      <c r="G6" s="352">
        <v>8</v>
      </c>
      <c r="H6" s="352">
        <v>9</v>
      </c>
    </row>
    <row r="7" spans="1:8" ht="19.5" customHeight="1">
      <c r="A7" s="360" t="s">
        <v>11</v>
      </c>
      <c r="B7" s="360" t="s">
        <v>14</v>
      </c>
      <c r="C7" s="353">
        <v>218261.75</v>
      </c>
      <c r="D7" s="353">
        <v>218261.75</v>
      </c>
      <c r="E7" s="353">
        <f>D7</f>
        <v>218261.75</v>
      </c>
      <c r="F7" s="353">
        <f>E7-213982.11</f>
        <v>4279.640000000014</v>
      </c>
      <c r="G7" s="354"/>
      <c r="H7" s="354"/>
    </row>
    <row r="8" spans="1:8" ht="19.5" customHeight="1">
      <c r="A8" s="361">
        <v>750</v>
      </c>
      <c r="B8" s="361">
        <v>75011</v>
      </c>
      <c r="C8" s="355">
        <v>69183</v>
      </c>
      <c r="D8" s="355">
        <v>69183</v>
      </c>
      <c r="E8" s="355">
        <f>F8</f>
        <v>69183</v>
      </c>
      <c r="F8" s="355">
        <v>69183</v>
      </c>
      <c r="G8" s="355"/>
      <c r="H8" s="355"/>
    </row>
    <row r="9" spans="1:8" ht="19.5" customHeight="1">
      <c r="A9" s="361">
        <v>750</v>
      </c>
      <c r="B9" s="361">
        <v>75056</v>
      </c>
      <c r="C9" s="355">
        <f>10338+14235</f>
        <v>24573</v>
      </c>
      <c r="D9" s="355">
        <f>E9+H9</f>
        <v>24573</v>
      </c>
      <c r="E9" s="355">
        <f>10338+14235</f>
        <v>24573</v>
      </c>
      <c r="F9" s="355"/>
      <c r="G9" s="355"/>
      <c r="H9" s="355"/>
    </row>
    <row r="10" spans="1:8" ht="19.5" customHeight="1">
      <c r="A10" s="361">
        <v>751</v>
      </c>
      <c r="B10" s="361">
        <v>75101</v>
      </c>
      <c r="C10" s="355">
        <v>1040</v>
      </c>
      <c r="D10" s="355">
        <f>E10+H10</f>
        <v>1040</v>
      </c>
      <c r="E10" s="355">
        <f>F10</f>
        <v>1040</v>
      </c>
      <c r="F10" s="355">
        <v>1040</v>
      </c>
      <c r="G10" s="355"/>
      <c r="H10" s="355"/>
    </row>
    <row r="11" spans="1:8" ht="19.5" customHeight="1">
      <c r="A11" s="361">
        <v>751</v>
      </c>
      <c r="B11" s="361">
        <v>75108</v>
      </c>
      <c r="C11" s="355">
        <v>19073</v>
      </c>
      <c r="D11" s="355">
        <f>C11</f>
        <v>19073</v>
      </c>
      <c r="E11" s="355">
        <v>19073</v>
      </c>
      <c r="F11" s="363">
        <f>451+53.63+3901.97</f>
        <v>4406.599999999999</v>
      </c>
      <c r="G11" s="355"/>
      <c r="H11" s="355"/>
    </row>
    <row r="12" spans="1:8" ht="19.5" customHeight="1">
      <c r="A12" s="361">
        <v>752</v>
      </c>
      <c r="B12" s="361">
        <v>75212</v>
      </c>
      <c r="C12" s="355">
        <v>200</v>
      </c>
      <c r="D12" s="355">
        <f>E12+H12</f>
        <v>200</v>
      </c>
      <c r="E12" s="355">
        <v>200</v>
      </c>
      <c r="F12" s="355"/>
      <c r="G12" s="355"/>
      <c r="H12" s="355"/>
    </row>
    <row r="13" spans="1:8" ht="19.5" customHeight="1">
      <c r="A13" s="361">
        <v>754</v>
      </c>
      <c r="B13" s="361">
        <v>75414</v>
      </c>
      <c r="C13" s="355">
        <v>1000</v>
      </c>
      <c r="D13" s="355">
        <f>E13+H13</f>
        <v>1000</v>
      </c>
      <c r="E13" s="355">
        <v>1000</v>
      </c>
      <c r="F13" s="355"/>
      <c r="G13" s="355"/>
      <c r="H13" s="355"/>
    </row>
    <row r="14" spans="1:8" ht="19.5" customHeight="1">
      <c r="A14" s="361">
        <v>852</v>
      </c>
      <c r="B14" s="361">
        <v>85212</v>
      </c>
      <c r="C14" s="355">
        <v>1430000</v>
      </c>
      <c r="D14" s="355">
        <f>C14</f>
        <v>1430000</v>
      </c>
      <c r="E14" s="355">
        <f>D14</f>
        <v>1430000</v>
      </c>
      <c r="F14" s="363">
        <f>29640.93+2698.27+5575.67+859</f>
        <v>38773.87</v>
      </c>
      <c r="G14" s="355">
        <v>1387100</v>
      </c>
      <c r="H14" s="355"/>
    </row>
    <row r="15" spans="1:8" ht="19.5" customHeight="1">
      <c r="A15" s="361">
        <v>852</v>
      </c>
      <c r="B15" s="361">
        <v>85213</v>
      </c>
      <c r="C15" s="355">
        <v>1872</v>
      </c>
      <c r="D15" s="355">
        <v>1872</v>
      </c>
      <c r="E15" s="355">
        <v>1872</v>
      </c>
      <c r="F15" s="355"/>
      <c r="G15" s="355"/>
      <c r="H15" s="355"/>
    </row>
    <row r="16" spans="1:8" ht="19.5" customHeight="1" thickBot="1">
      <c r="A16" s="362">
        <v>852</v>
      </c>
      <c r="B16" s="362">
        <v>85219</v>
      </c>
      <c r="C16" s="356">
        <v>2024</v>
      </c>
      <c r="D16" s="356">
        <v>2024</v>
      </c>
      <c r="E16" s="356">
        <v>2024</v>
      </c>
      <c r="F16" s="356"/>
      <c r="G16" s="356">
        <v>1994</v>
      </c>
      <c r="H16" s="356"/>
    </row>
    <row r="17" spans="1:8" ht="19.5" customHeight="1" thickBot="1">
      <c r="A17" s="452" t="s">
        <v>357</v>
      </c>
      <c r="B17" s="453"/>
      <c r="C17" s="357">
        <f aca="true" t="shared" si="0" ref="C17:H17">SUM(C7:C16)</f>
        <v>1767226.75</v>
      </c>
      <c r="D17" s="357">
        <f t="shared" si="0"/>
        <v>1767226.75</v>
      </c>
      <c r="E17" s="357">
        <f t="shared" si="0"/>
        <v>1767226.75</v>
      </c>
      <c r="F17" s="357">
        <f t="shared" si="0"/>
        <v>117683.11000000002</v>
      </c>
      <c r="G17" s="357">
        <f t="shared" si="0"/>
        <v>1389094</v>
      </c>
      <c r="H17" s="358">
        <f t="shared" si="0"/>
        <v>0</v>
      </c>
    </row>
    <row r="19" spans="1:5" ht="12.75">
      <c r="A19" s="359"/>
      <c r="E19" s="224"/>
    </row>
    <row r="20" ht="12.75">
      <c r="B20" s="225"/>
    </row>
  </sheetData>
  <mergeCells count="10">
    <mergeCell ref="A17:B17"/>
    <mergeCell ref="A1:H1"/>
    <mergeCell ref="A3:A5"/>
    <mergeCell ref="B3:B5"/>
    <mergeCell ref="C3:C5"/>
    <mergeCell ref="D3:D5"/>
    <mergeCell ref="E3:H3"/>
    <mergeCell ref="E4:E5"/>
    <mergeCell ref="F4:G4"/>
    <mergeCell ref="H4:H5"/>
  </mergeCells>
  <printOptions horizontalCentered="1"/>
  <pageMargins left="0.7874015748031497" right="0.7" top="1.3779527559055118" bottom="1.062992125984252" header="0.7874015748031497" footer="0.7874015748031497"/>
  <pageSetup horizontalDpi="600" verticalDpi="600" orientation="landscape" paperSize="9" r:id="rId1"/>
  <headerFooter alignWithMargins="0">
    <oddHeader>&amp;R&amp;"Arial CE,Pogrubiony"Załącznik Nr &amp;A
&amp;"Arial CE,Standardowy"do Uchwały Nr XV/101/2011
Rady Gminy Miłkowice
z dnia 29 grudnia 2011r.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90" zoomScaleNormal="90" workbookViewId="0" topLeftCell="A16">
      <selection activeCell="F41" sqref="F41"/>
    </sheetView>
  </sheetViews>
  <sheetFormatPr defaultColWidth="9.33203125" defaultRowHeight="12.75"/>
  <cols>
    <col min="1" max="1" width="6.5" style="231" customWidth="1"/>
    <col min="2" max="2" width="10" style="231" customWidth="1"/>
    <col min="3" max="3" width="46.16015625" style="231" customWidth="1"/>
    <col min="4" max="4" width="13.33203125" style="231" customWidth="1"/>
    <col min="5" max="5" width="15.16015625" style="231" customWidth="1"/>
    <col min="6" max="6" width="13.83203125" style="231" customWidth="1"/>
    <col min="7" max="7" width="13.16015625" style="231" customWidth="1"/>
    <col min="8" max="16384" width="10" style="231" customWidth="1"/>
  </cols>
  <sheetData>
    <row r="1" spans="3:4" ht="5.25" customHeight="1">
      <c r="C1" s="232"/>
      <c r="D1" s="232"/>
    </row>
    <row r="2" spans="1:7" ht="15.75">
      <c r="A2" s="461" t="s">
        <v>252</v>
      </c>
      <c r="B2" s="461"/>
      <c r="C2" s="461"/>
      <c r="D2" s="461"/>
      <c r="E2" s="461"/>
      <c r="F2" s="461"/>
      <c r="G2" s="461"/>
    </row>
    <row r="3" spans="1:7" ht="15.75">
      <c r="A3" s="461" t="s">
        <v>253</v>
      </c>
      <c r="B3" s="461"/>
      <c r="C3" s="461"/>
      <c r="D3" s="461"/>
      <c r="E3" s="461"/>
      <c r="F3" s="461"/>
      <c r="G3" s="461"/>
    </row>
    <row r="4" spans="1:7" ht="9" customHeight="1">
      <c r="A4" s="462"/>
      <c r="B4" s="462"/>
      <c r="C4" s="462"/>
      <c r="D4" s="462"/>
      <c r="E4" s="462"/>
      <c r="F4" s="462"/>
      <c r="G4" s="462"/>
    </row>
    <row r="5" spans="1:7" ht="8.25" customHeight="1">
      <c r="A5" s="233"/>
      <c r="B5" s="233"/>
      <c r="C5" s="233"/>
      <c r="D5" s="233"/>
      <c r="E5" s="233"/>
      <c r="F5" s="233"/>
      <c r="G5" s="233"/>
    </row>
    <row r="6" spans="1:7" ht="24.75" customHeight="1">
      <c r="A6" s="234" t="s">
        <v>254</v>
      </c>
      <c r="B6" s="235" t="s">
        <v>255</v>
      </c>
      <c r="C6" s="235" t="s">
        <v>256</v>
      </c>
      <c r="D6" s="236" t="s">
        <v>257</v>
      </c>
      <c r="E6" s="235" t="s">
        <v>258</v>
      </c>
      <c r="F6" s="235" t="s">
        <v>259</v>
      </c>
      <c r="G6" s="237" t="s">
        <v>260</v>
      </c>
    </row>
    <row r="7" spans="1:7" ht="18" customHeight="1">
      <c r="A7" s="463" t="s">
        <v>258</v>
      </c>
      <c r="B7" s="463"/>
      <c r="C7" s="463"/>
      <c r="D7" s="238">
        <f>SUM(D8)</f>
        <v>0</v>
      </c>
      <c r="E7" s="238">
        <f>SUM(E8)</f>
        <v>203300</v>
      </c>
      <c r="F7" s="239"/>
      <c r="G7" s="240"/>
    </row>
    <row r="8" spans="1:7" ht="15.75" customHeight="1">
      <c r="A8" s="241" t="s">
        <v>17</v>
      </c>
      <c r="B8" s="242"/>
      <c r="C8" s="243" t="s">
        <v>18</v>
      </c>
      <c r="D8" s="244">
        <f>D17+D18</f>
        <v>0</v>
      </c>
      <c r="E8" s="244">
        <f>E17+E18</f>
        <v>203300</v>
      </c>
      <c r="F8" s="245"/>
      <c r="G8" s="246"/>
    </row>
    <row r="9" spans="1:8" ht="17.25" customHeight="1">
      <c r="A9" s="247" t="s">
        <v>17</v>
      </c>
      <c r="B9" s="248" t="s">
        <v>147</v>
      </c>
      <c r="C9" s="249" t="s">
        <v>261</v>
      </c>
      <c r="D9" s="250"/>
      <c r="E9" s="251">
        <f>SUM(E10:E12)</f>
        <v>32800</v>
      </c>
      <c r="F9" s="252"/>
      <c r="G9" s="253"/>
      <c r="H9" s="254"/>
    </row>
    <row r="10" spans="1:7" ht="15.75" customHeight="1">
      <c r="A10" s="255"/>
      <c r="B10" s="256"/>
      <c r="C10" s="257" t="s">
        <v>262</v>
      </c>
      <c r="D10" s="258"/>
      <c r="E10" s="259">
        <v>800</v>
      </c>
      <c r="F10" s="260"/>
      <c r="G10" s="261"/>
    </row>
    <row r="11" spans="1:7" ht="15.75" customHeight="1">
      <c r="A11" s="255"/>
      <c r="B11" s="256"/>
      <c r="C11" s="262" t="s">
        <v>263</v>
      </c>
      <c r="D11" s="263"/>
      <c r="E11" s="264">
        <v>5000</v>
      </c>
      <c r="F11" s="265"/>
      <c r="G11" s="266"/>
    </row>
    <row r="12" spans="1:7" ht="15.75" customHeight="1">
      <c r="A12" s="255"/>
      <c r="B12" s="256"/>
      <c r="C12" s="267" t="s">
        <v>264</v>
      </c>
      <c r="D12" s="268"/>
      <c r="E12" s="269">
        <f>7000+20000</f>
        <v>27000</v>
      </c>
      <c r="F12" s="270"/>
      <c r="G12" s="271"/>
    </row>
    <row r="13" spans="1:8" ht="25.5">
      <c r="A13" s="247" t="s">
        <v>17</v>
      </c>
      <c r="B13" s="248" t="s">
        <v>147</v>
      </c>
      <c r="C13" s="272" t="s">
        <v>265</v>
      </c>
      <c r="D13" s="273"/>
      <c r="E13" s="274">
        <f>SUM(E14:E16)</f>
        <v>109500</v>
      </c>
      <c r="F13" s="245"/>
      <c r="G13" s="246"/>
      <c r="H13" s="254"/>
    </row>
    <row r="14" spans="1:7" ht="15.75" customHeight="1">
      <c r="A14" s="255"/>
      <c r="B14" s="256"/>
      <c r="C14" s="257" t="s">
        <v>262</v>
      </c>
      <c r="D14" s="258"/>
      <c r="E14" s="259">
        <v>1000</v>
      </c>
      <c r="F14" s="260"/>
      <c r="G14" s="261"/>
    </row>
    <row r="15" spans="1:7" ht="15.75" customHeight="1">
      <c r="A15" s="255"/>
      <c r="B15" s="256"/>
      <c r="C15" s="262" t="s">
        <v>263</v>
      </c>
      <c r="D15" s="263"/>
      <c r="E15" s="264">
        <v>19500</v>
      </c>
      <c r="F15" s="265"/>
      <c r="G15" s="266"/>
    </row>
    <row r="16" spans="1:7" ht="15.75" customHeight="1">
      <c r="A16" s="255"/>
      <c r="B16" s="256"/>
      <c r="C16" s="275" t="s">
        <v>264</v>
      </c>
      <c r="D16" s="268"/>
      <c r="E16" s="276">
        <v>89000</v>
      </c>
      <c r="F16" s="270"/>
      <c r="G16" s="271"/>
    </row>
    <row r="17" spans="1:7" ht="15.75" customHeight="1">
      <c r="A17" s="277"/>
      <c r="B17" s="278"/>
      <c r="C17" s="279" t="s">
        <v>266</v>
      </c>
      <c r="D17" s="280">
        <f>D9+D13</f>
        <v>0</v>
      </c>
      <c r="E17" s="280">
        <f>E9+E13</f>
        <v>142300</v>
      </c>
      <c r="F17" s="245"/>
      <c r="G17" s="281"/>
    </row>
    <row r="18" spans="1:8" ht="25.5">
      <c r="A18" s="247" t="s">
        <v>17</v>
      </c>
      <c r="B18" s="248" t="s">
        <v>151</v>
      </c>
      <c r="C18" s="272" t="s">
        <v>265</v>
      </c>
      <c r="D18" s="282"/>
      <c r="E18" s="283">
        <f>SUM(E19:E21)</f>
        <v>61000</v>
      </c>
      <c r="F18" s="284"/>
      <c r="G18" s="261"/>
      <c r="H18" s="254"/>
    </row>
    <row r="19" spans="1:7" ht="15.75" customHeight="1">
      <c r="A19" s="255"/>
      <c r="B19" s="256"/>
      <c r="C19" s="257" t="s">
        <v>262</v>
      </c>
      <c r="D19" s="258"/>
      <c r="E19" s="259">
        <v>6000</v>
      </c>
      <c r="F19" s="260"/>
      <c r="G19" s="261"/>
    </row>
    <row r="20" spans="1:7" ht="15.75" customHeight="1">
      <c r="A20" s="255"/>
      <c r="B20" s="256"/>
      <c r="C20" s="262" t="s">
        <v>263</v>
      </c>
      <c r="D20" s="263"/>
      <c r="E20" s="264">
        <f>5000+9000</f>
        <v>14000</v>
      </c>
      <c r="F20" s="265"/>
      <c r="G20" s="266"/>
    </row>
    <row r="21" spans="1:7" ht="15.75" customHeight="1">
      <c r="A21" s="255"/>
      <c r="B21" s="256"/>
      <c r="C21" s="267" t="s">
        <v>264</v>
      </c>
      <c r="D21" s="268"/>
      <c r="E21" s="269">
        <f>28000+13000</f>
        <v>41000</v>
      </c>
      <c r="F21" s="270"/>
      <c r="G21" s="271"/>
    </row>
    <row r="22" spans="1:7" ht="8.25" customHeight="1">
      <c r="A22" s="285"/>
      <c r="B22" s="286"/>
      <c r="C22" s="287"/>
      <c r="D22" s="288"/>
      <c r="E22" s="289"/>
      <c r="F22" s="290"/>
      <c r="G22" s="246"/>
    </row>
    <row r="23" spans="1:7" ht="18" customHeight="1">
      <c r="A23" s="457" t="s">
        <v>259</v>
      </c>
      <c r="B23" s="457"/>
      <c r="C23" s="457"/>
      <c r="D23" s="291"/>
      <c r="E23" s="292"/>
      <c r="F23" s="238">
        <f>F24</f>
        <v>203300</v>
      </c>
      <c r="G23" s="293"/>
    </row>
    <row r="24" spans="1:7" ht="15.75" customHeight="1">
      <c r="A24" s="241" t="s">
        <v>17</v>
      </c>
      <c r="B24" s="242"/>
      <c r="C24" s="243" t="s">
        <v>18</v>
      </c>
      <c r="D24" s="294"/>
      <c r="E24" s="245"/>
      <c r="F24" s="244">
        <f>F36+F37</f>
        <v>203300</v>
      </c>
      <c r="G24" s="295"/>
    </row>
    <row r="25" spans="1:7" ht="16.5" customHeight="1">
      <c r="A25" s="247" t="s">
        <v>17</v>
      </c>
      <c r="B25" s="248" t="s">
        <v>147</v>
      </c>
      <c r="C25" s="249" t="s">
        <v>261</v>
      </c>
      <c r="D25" s="296"/>
      <c r="E25" s="252"/>
      <c r="F25" s="297">
        <f>SUM(F26:F28)</f>
        <v>32800</v>
      </c>
      <c r="G25" s="253"/>
    </row>
    <row r="26" spans="1:7" ht="15.75" customHeight="1">
      <c r="A26" s="255"/>
      <c r="B26" s="256"/>
      <c r="C26" s="298" t="s">
        <v>267</v>
      </c>
      <c r="D26" s="299"/>
      <c r="E26" s="300"/>
      <c r="F26" s="301">
        <v>3000</v>
      </c>
      <c r="G26" s="302"/>
    </row>
    <row r="27" spans="1:7" ht="15.75" customHeight="1">
      <c r="A27" s="255"/>
      <c r="B27" s="256"/>
      <c r="C27" s="262" t="s">
        <v>268</v>
      </c>
      <c r="D27" s="263"/>
      <c r="E27" s="264"/>
      <c r="F27" s="303">
        <v>3300</v>
      </c>
      <c r="G27" s="304"/>
    </row>
    <row r="28" spans="1:7" ht="15.75" customHeight="1">
      <c r="A28" s="255"/>
      <c r="B28" s="256"/>
      <c r="C28" s="305" t="s">
        <v>269</v>
      </c>
      <c r="D28" s="306"/>
      <c r="E28" s="307"/>
      <c r="F28" s="308">
        <f>6500+20000</f>
        <v>26500</v>
      </c>
      <c r="G28" s="309"/>
    </row>
    <row r="29" spans="1:7" ht="25.5">
      <c r="A29" s="247" t="s">
        <v>17</v>
      </c>
      <c r="B29" s="248" t="s">
        <v>147</v>
      </c>
      <c r="C29" s="272" t="s">
        <v>265</v>
      </c>
      <c r="D29" s="310"/>
      <c r="E29" s="297"/>
      <c r="F29" s="297">
        <f>SUM(F30:F35)</f>
        <v>109500</v>
      </c>
      <c r="G29" s="311"/>
    </row>
    <row r="30" spans="1:7" ht="15.75" customHeight="1">
      <c r="A30" s="312"/>
      <c r="B30" s="313"/>
      <c r="C30" s="314" t="s">
        <v>270</v>
      </c>
      <c r="D30" s="315"/>
      <c r="E30" s="316"/>
      <c r="F30" s="317">
        <v>550</v>
      </c>
      <c r="G30" s="318"/>
    </row>
    <row r="31" spans="1:7" ht="15.75" customHeight="1">
      <c r="A31" s="312"/>
      <c r="B31" s="313"/>
      <c r="C31" s="314" t="s">
        <v>271</v>
      </c>
      <c r="D31" s="315"/>
      <c r="E31" s="316"/>
      <c r="F31" s="317">
        <v>90</v>
      </c>
      <c r="G31" s="318"/>
    </row>
    <row r="32" spans="1:7" ht="15.75" customHeight="1">
      <c r="A32" s="312"/>
      <c r="B32" s="313"/>
      <c r="C32" s="319" t="s">
        <v>272</v>
      </c>
      <c r="D32" s="320"/>
      <c r="E32" s="321"/>
      <c r="F32" s="322">
        <v>3580</v>
      </c>
      <c r="G32" s="323"/>
    </row>
    <row r="33" spans="1:7" ht="15.75" customHeight="1">
      <c r="A33" s="255"/>
      <c r="B33" s="256"/>
      <c r="C33" s="275" t="s">
        <v>267</v>
      </c>
      <c r="D33" s="268"/>
      <c r="E33" s="276"/>
      <c r="F33" s="324">
        <v>9000</v>
      </c>
      <c r="G33" s="325"/>
    </row>
    <row r="34" spans="1:7" ht="15.75" customHeight="1">
      <c r="A34" s="255"/>
      <c r="B34" s="256"/>
      <c r="C34" s="262" t="s">
        <v>268</v>
      </c>
      <c r="D34" s="263"/>
      <c r="E34" s="264"/>
      <c r="F34" s="303">
        <v>10000</v>
      </c>
      <c r="G34" s="304"/>
    </row>
    <row r="35" spans="1:7" ht="15.75" customHeight="1">
      <c r="A35" s="255"/>
      <c r="B35" s="256"/>
      <c r="C35" s="262" t="s">
        <v>269</v>
      </c>
      <c r="D35" s="326"/>
      <c r="E35" s="327"/>
      <c r="F35" s="328">
        <v>86280</v>
      </c>
      <c r="G35" s="329"/>
    </row>
    <row r="36" spans="1:7" ht="15.75" customHeight="1">
      <c r="A36" s="277"/>
      <c r="B36" s="278"/>
      <c r="C36" s="279" t="s">
        <v>266</v>
      </c>
      <c r="D36" s="280"/>
      <c r="E36" s="280"/>
      <c r="F36" s="330">
        <f>F25+F29</f>
        <v>142300</v>
      </c>
      <c r="G36" s="331"/>
    </row>
    <row r="37" spans="1:8" ht="25.5">
      <c r="A37" s="247" t="s">
        <v>17</v>
      </c>
      <c r="B37" s="248" t="s">
        <v>151</v>
      </c>
      <c r="C37" s="272" t="s">
        <v>265</v>
      </c>
      <c r="D37" s="310"/>
      <c r="E37" s="297"/>
      <c r="F37" s="297">
        <f>SUM(F38:F40)</f>
        <v>61000</v>
      </c>
      <c r="G37" s="311"/>
      <c r="H37" s="254"/>
    </row>
    <row r="38" spans="1:7" ht="15.75" customHeight="1">
      <c r="A38" s="255"/>
      <c r="B38" s="256"/>
      <c r="C38" s="257" t="s">
        <v>267</v>
      </c>
      <c r="D38" s="258"/>
      <c r="E38" s="259"/>
      <c r="F38" s="332">
        <f>5000+4000</f>
        <v>9000</v>
      </c>
      <c r="G38" s="333"/>
    </row>
    <row r="39" spans="1:7" ht="15.75" customHeight="1">
      <c r="A39" s="255"/>
      <c r="B39" s="256"/>
      <c r="C39" s="262" t="s">
        <v>268</v>
      </c>
      <c r="D39" s="263"/>
      <c r="E39" s="264"/>
      <c r="F39" s="303">
        <v>6000</v>
      </c>
      <c r="G39" s="304"/>
    </row>
    <row r="40" spans="1:7" ht="15.75" customHeight="1" thickBot="1">
      <c r="A40" s="255"/>
      <c r="B40" s="256"/>
      <c r="C40" s="275" t="s">
        <v>269</v>
      </c>
      <c r="D40" s="268"/>
      <c r="E40" s="276"/>
      <c r="F40" s="324">
        <f>28000+18000</f>
        <v>46000</v>
      </c>
      <c r="G40" s="334"/>
    </row>
    <row r="41" spans="1:7" ht="24.75" customHeight="1" thickBot="1">
      <c r="A41" s="458" t="s">
        <v>273</v>
      </c>
      <c r="B41" s="459"/>
      <c r="C41" s="459"/>
      <c r="D41" s="335" t="s">
        <v>274</v>
      </c>
      <c r="E41" s="336">
        <f>E8+D8</f>
        <v>203300</v>
      </c>
      <c r="F41" s="337">
        <f>F23+G23</f>
        <v>203300</v>
      </c>
      <c r="G41" s="338" t="s">
        <v>275</v>
      </c>
    </row>
    <row r="42" spans="1:7" ht="12.75">
      <c r="A42" s="339"/>
      <c r="B42" s="339"/>
      <c r="E42" s="340"/>
      <c r="F42" s="340"/>
      <c r="G42" s="340"/>
    </row>
    <row r="44" spans="3:7" ht="25.5" customHeight="1">
      <c r="C44" s="460"/>
      <c r="D44" s="460"/>
      <c r="E44" s="460"/>
      <c r="F44" s="460"/>
      <c r="G44" s="460"/>
    </row>
  </sheetData>
  <mergeCells count="7">
    <mergeCell ref="A23:C23"/>
    <mergeCell ref="A41:C41"/>
    <mergeCell ref="C44:G44"/>
    <mergeCell ref="A2:G2"/>
    <mergeCell ref="A3:G3"/>
    <mergeCell ref="A4:G4"/>
    <mergeCell ref="A7:C7"/>
  </mergeCells>
  <printOptions/>
  <pageMargins left="0.7874015748031497" right="0.6692913385826772" top="1.299212598425197" bottom="1.062992125984252" header="0.42" footer="0.7874015748031497"/>
  <pageSetup fitToHeight="1" fitToWidth="1" horizontalDpi="300" verticalDpi="300" orientation="portrait" paperSize="9" scale="93" r:id="rId1"/>
  <headerFooter alignWithMargins="0">
    <oddHeader>&amp;R&amp;"Arial CE,Pogrubiony"Załącznik Nr 5
&amp;"Arial CE,Standardowy"do Uchwały Nr XV/101/2011 
Rady Gminy Miłkowice
z dnia 29 grudnia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2012-01-03T08:36:15Z</cp:lastPrinted>
  <dcterms:created xsi:type="dcterms:W3CDTF">2011-12-21T11:55:01Z</dcterms:created>
  <dcterms:modified xsi:type="dcterms:W3CDTF">2012-01-03T09:01:07Z</dcterms:modified>
  <cp:category/>
  <cp:version/>
  <cp:contentType/>
  <cp:contentStatus/>
</cp:coreProperties>
</file>