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" sheetId="1" r:id="rId1"/>
  </sheets>
  <definedNames>
    <definedName name="_xlnm.Print_Area" localSheetId="0">'1'!$A$1:$J$66</definedName>
  </definedNames>
  <calcPr fullCalcOnLoad="1"/>
</workbook>
</file>

<file path=xl/sharedStrings.xml><?xml version="1.0" encoding="utf-8"?>
<sst xmlns="http://schemas.openxmlformats.org/spreadsheetml/2006/main" count="94" uniqueCount="80">
  <si>
    <t>Wykaz zadań i zakupów inwestycyjnych na 2012 rok</t>
  </si>
  <si>
    <t>w złotych</t>
  </si>
  <si>
    <t>Lp.</t>
  </si>
  <si>
    <t>Nazwa zadania inwestycyjnego</t>
  </si>
  <si>
    <t>Planowane wydatki w roku 2012    (od 6 do 9)</t>
  </si>
  <si>
    <t>Źródła finansowania</t>
  </si>
  <si>
    <t>Jednostka organizacyjna realizująca lub koordynująca wykonanie zadania</t>
  </si>
  <si>
    <t>Środki unijne (art. 5 ust. 1 pkt 2 i 3 u.f.p.)</t>
  </si>
  <si>
    <t>Wkład własny</t>
  </si>
  <si>
    <t>dochody własne jst</t>
  </si>
  <si>
    <t>kredyty, pożyczki, obligacje</t>
  </si>
  <si>
    <t>dotacje i środki z innych źródeł</t>
  </si>
  <si>
    <t>GFOŚiGW</t>
  </si>
  <si>
    <t>Uwagi</t>
  </si>
  <si>
    <t>Dział 010 : ROLNICTWO I ŁOWIECTWO</t>
  </si>
  <si>
    <t>Rozdział 01010 : Infrastruktura wodociągowa i sanitacyjna wsi</t>
  </si>
  <si>
    <t xml:space="preserve">Budowa kanalizacji sanitarnej wraz z przyłączami na terenie Gminy Miłkowice: Zadanie 1: " II etap zadania Jezierzany, Jakuszów, Pątnówek, Bobrów"  - część Jakuszowa i Jezierzany Zadanie 2 "Gniewomirowice - Goślinów" Etap I Goslinów-Gniewomirowice osiedle </t>
  </si>
  <si>
    <t>pożyczka z WFOŚiGW</t>
  </si>
  <si>
    <t>Urząd Gminy   Miłkowice</t>
  </si>
  <si>
    <t>Budowa kanalizacji sanitarnej wraz z przyłączami dla miejscowości Gniewomirowice i Goślinów</t>
  </si>
  <si>
    <t>Aktualizacja dokumentacji projektowej na budowę sieci kanalizacji sanitarnej dla miejscowości Jakuszów kontynuacja i Jezierzany</t>
  </si>
  <si>
    <t>Budowa sieci wodociągowej dla osiedla domów jednorodzinnych Gniewomirowice II</t>
  </si>
  <si>
    <t>Budowa ujęcia wody dla Gminy Miłkowice (odwierty próbne)</t>
  </si>
  <si>
    <t>Budowa sieci kanalizacji sanitarnej i wodociągowej w Miłkowicach w obrębie ulic: 15 Sierpnia, 11 Listopada, Konstytucji 3 Maja"</t>
  </si>
  <si>
    <t>Modernizacja sieci kanalizacyjnej na terenie Gminy Miłkowice</t>
  </si>
  <si>
    <t>Dotacja celowa na dofinans. inwestycji</t>
  </si>
  <si>
    <t>GZGK    w Miłkowicach</t>
  </si>
  <si>
    <t>Modernizacja sieci wodociągowej na terenie Gminy Miłkowice</t>
  </si>
  <si>
    <t>Wymiana sieci wodociągowej w Miłkowicach osiedle PKP</t>
  </si>
  <si>
    <t>Budowa sieci wodociągowej i kanalizacyjnej dla zespołu domów jednorodzinnych w Grzymalinie (dokumentacja + budowa wodociągu - etap I)</t>
  </si>
  <si>
    <t>Budowa hydroforni wraz ze zbiornikiem w miejscowości Grzymalin</t>
  </si>
  <si>
    <t>Budowa sieci wodociągowej dla Strefy Aktywnosci Gospodarczej w Rzeszotarach (rozpoczęcie)</t>
  </si>
  <si>
    <t>Wykup gruntów, na których posadowione są przepompownie ścieków i urządzeń wodnokanalizacyjnych</t>
  </si>
  <si>
    <t>Dział 400 : WYTWARZANIE I ZAOPATRYWANIE W ENERGIĘ ELEKTRYCZNĄ, GAZ I WODĘ</t>
  </si>
  <si>
    <t>Rozdział 40004 : Dostarczanie paliw gazowych</t>
  </si>
  <si>
    <t>Koncepcja gazyfikacji Gminy Miłkowice</t>
  </si>
  <si>
    <t>Dział 600 : TRANSPORT I ŁĄCZNOŚĆ</t>
  </si>
  <si>
    <t>Rozdział 60014 : Drogi publiczne powiatowe</t>
  </si>
  <si>
    <t>Budowa chodnika z kanalizacją deszczową w miejscowości Miłkowice w ciągu drogi powiatowej (kontynuacja)</t>
  </si>
  <si>
    <t>Remont chodnika w miejscowości Siedliska</t>
  </si>
  <si>
    <t>Przewiert sterowany (odwodnienie) w miejscowości Rzeszotary</t>
  </si>
  <si>
    <t>Rozdział 60016 : Drogi publiczne gminne</t>
  </si>
  <si>
    <t>Przebudowa drogi dojazdowej do gruntów rolnych w Jakuszowie</t>
  </si>
  <si>
    <t>dotacja z Urz.Marszałk.</t>
  </si>
  <si>
    <t>Przebudowa drogi dojazdowej do gruntów rolnych w Rzeszotarach (ul.Młyńska)</t>
  </si>
  <si>
    <t>Remont drogi Nr 258/4 w Bobrowie (fundusz sołecki)</t>
  </si>
  <si>
    <t>Budowa ciągu rowerowo pieszego w Miłkowicach</t>
  </si>
  <si>
    <t>Dział 801 : OŚWIATA I WYCHOWANIE</t>
  </si>
  <si>
    <t>Rozdział  80101: Szkoły podstawowe</t>
  </si>
  <si>
    <t>Zakup pieca do budynku Szkoły Podstawowej w Miłkowicach</t>
  </si>
  <si>
    <t>Szk.Gimn. Zesp. Szkół</t>
  </si>
  <si>
    <t>Termomodernizacja budynku szkoły podstawowej w Rzeszotarach i w Miłkowicach</t>
  </si>
  <si>
    <t>Dział 900 : GOSPODARKA KOMUNALNA I OCHRONA ŚRODOWISKA</t>
  </si>
  <si>
    <t>Rozdział  90002: Gospodarka odpadami</t>
  </si>
  <si>
    <t>Zakup pojemników do selektywnej zbiórki odpadów</t>
  </si>
  <si>
    <t>Dotacja celowa na zakup inw.</t>
  </si>
  <si>
    <t>Rozdział  90005: Ochrona powietrza atmosferycznego i klimatu</t>
  </si>
  <si>
    <t>Budowa kotłowni ekologicznej dla komplesku budynków publicznych w Miłkowicach (aktualizacja dokumentacji)</t>
  </si>
  <si>
    <t>Rozdział  90015: Oświetlenie ulic placów i dróg</t>
  </si>
  <si>
    <t>Uzupełnienie oświetlenia ulicznego na terenie Gminy Miłkowice (19 punktów)</t>
  </si>
  <si>
    <t>Dział 921 : KULTURA I OCHRONA DZIEDZICTWA NARODOWEGO</t>
  </si>
  <si>
    <t>Rozdział  92109: Domy i ośrodki kultury, świetlice i kluby</t>
  </si>
  <si>
    <t>Remont świetlicy wiejskiej w budynku OSP Grzymalin (fundusz sołecki 13.825zł) + aktualizacja dokumentacji</t>
  </si>
  <si>
    <t>Utworzenie św. wiejskiej z segmentów kontenerowych w Goślinowie (w tym fundusz sołecki 2.000zł)</t>
  </si>
  <si>
    <t>Adaptacja pozyskanego budynku na świetlicę w Jakuszowie (fundusz sołecki 7.000zł) + dokumentacja</t>
  </si>
  <si>
    <t>Remont i modernizacja budynku  świetlicy wiejskiej w Miłkowicach (fundusz sołecki)</t>
  </si>
  <si>
    <t>Przebudowa i ocieplenie dachu - I etap oraz termomodernizacja elewacji - etap II budynku świetlicy wiejskiej w Miłkowicach</t>
  </si>
  <si>
    <t>Remont świetlicy wiejskiej w budynku OSP Rzeszotary (fundusz sołecki)</t>
  </si>
  <si>
    <t>Remont budynku Gminnego Osrodka Kultury i Sportu w Siedliskach</t>
  </si>
  <si>
    <t>GOKiS    Miłkowice</t>
  </si>
  <si>
    <t>Rozdział  92195: Pozostała działalność</t>
  </si>
  <si>
    <t>Budowa placu zabaw w Głuchowicach (fundusz sołecki)</t>
  </si>
  <si>
    <t>Rozbudowa placu zabaw wraz z budową terenu rekreacyjnego w Gniewomirowicach (fundusz sołecki)</t>
  </si>
  <si>
    <t>Budowa placu zabaw w Kochlicach (fundusz sołecki)</t>
  </si>
  <si>
    <t>Wybudowanie sceny na terenie sołectwa Siedliska (fundusz sołecki)</t>
  </si>
  <si>
    <t>Dział 926 : KULTURA FIZYCZNA</t>
  </si>
  <si>
    <t>Rozdział  92601: Obiekty sportowe</t>
  </si>
  <si>
    <t>Wyposażenie boiska sportowego w zaplecze kontenerowe szatniowo-sanitarne w Siedliskach (fundusz sołecki 4.000zł)</t>
  </si>
  <si>
    <t>Przebudowa obiektu sportowego w Miłkowicach</t>
  </si>
  <si>
    <t>Razem wydatki inwestycyjne:</t>
  </si>
</sst>
</file>

<file path=xl/styles.xml><?xml version="1.0" encoding="utf-8"?>
<styleSheet xmlns="http://schemas.openxmlformats.org/spreadsheetml/2006/main">
  <numFmts count="5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_z_ł_-;\-* #,##0.00\ _z_ł_-;_-* \-??\ _z_ł_-;_-@_-"/>
    <numFmt numFmtId="165" formatCode="_-* #,##0\ _z_ł_-;\-* #,##0\ _z_ł_-;_-* \-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[Red]#,##0"/>
    <numFmt numFmtId="171" formatCode="00000"/>
    <numFmt numFmtId="172" formatCode="000"/>
    <numFmt numFmtId="173" formatCode="00\-000"/>
    <numFmt numFmtId="174" formatCode="0.000"/>
    <numFmt numFmtId="175" formatCode="0.0"/>
    <numFmt numFmtId="176" formatCode="_-* #,##0.0\ _z_ł_-;\-* #,##0.0\ _z_ł_-;_-* &quot;-&quot;\ _z_ł_-;_-@_-"/>
    <numFmt numFmtId="177" formatCode="0.0000000"/>
    <numFmt numFmtId="178" formatCode="0.000000"/>
    <numFmt numFmtId="179" formatCode="0.00000"/>
    <numFmt numFmtId="180" formatCode="0.0000"/>
    <numFmt numFmtId="181" formatCode="_-* #,##0.00\ _z_ł_-;\-* #,##0.00\ _z_ł_-;_-* &quot;-&quot;\ _z_ł_-;_-@_-"/>
    <numFmt numFmtId="182" formatCode="_-* #,##0.0\ _z_ł_-;\-* #,##0.0\ _z_ł_-;_-* &quot;-&quot;?\ _z_ł_-;_-@_-"/>
    <numFmt numFmtId="183" formatCode="_-* #,##0\ _z_ł_-;\-* #,##0\ _z_ł_-;_-* &quot;-&quot;??\ _z_ł_-;_-@_-"/>
    <numFmt numFmtId="184" formatCode="#,##0.0\ _z_ł"/>
    <numFmt numFmtId="185" formatCode="_-* #,##0.000\ _z_ł_-;\-* #,##0.000\ _z_ł_-;_-* &quot;-&quot;\ _z_ł_-;_-@_-"/>
    <numFmt numFmtId="186" formatCode="#,##0.00\ _z_ł"/>
    <numFmt numFmtId="187" formatCode="#,##0\ _z_ł"/>
    <numFmt numFmtId="188" formatCode="0.00000000"/>
    <numFmt numFmtId="189" formatCode="#,##0.0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* #,##0_-;\-* #,##0_-;_-* &quot;-&quot;_-;_-@_-"/>
    <numFmt numFmtId="196" formatCode="_-&quot;€&quot;* #,##0.00_-;\-&quot;€&quot;* #,##0.00_-;_-&quot;€&quot;* &quot;-&quot;??_-;_-@_-"/>
    <numFmt numFmtId="197" formatCode="_-* #,##0.00_-;\-* #,##0.00_-;_-* &quot;-&quot;??_-;_-@_-"/>
    <numFmt numFmtId="198" formatCode="d\ mmmm\ yyyy"/>
    <numFmt numFmtId="199" formatCode="mmmm\ yy"/>
    <numFmt numFmtId="200" formatCode="mmm/yyyy"/>
    <numFmt numFmtId="201" formatCode="[$-415]d\ mmmm\ yyyy"/>
    <numFmt numFmtId="202" formatCode="#,##0_ ;\-#,##0\ "/>
    <numFmt numFmtId="203" formatCode="_-* #,##0.000\ _z_ł_-;\-* #,##0.000\ _z_ł_-;_-* &quot;-&quot;??\ _z_ł_-;_-@_-"/>
    <numFmt numFmtId="204" formatCode="_-* #,##0.0000\ _z_ł_-;\-* #,##0.0000\ _z_ł_-;_-* &quot;-&quot;??\ _z_ł_-;_-@_-"/>
    <numFmt numFmtId="205" formatCode="_-* #,##0.0\ _z_ł_-;\-* #,##0.0\ _z_ł_-;_-* &quot;-&quot;??\ _z_ł_-;_-@_-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2"/>
    </font>
    <font>
      <b/>
      <sz val="14"/>
      <name val="Arial CE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E"/>
      <family val="2"/>
    </font>
    <font>
      <b/>
      <sz val="9"/>
      <name val="Arial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7"/>
      <name val="Arial"/>
      <family val="2"/>
    </font>
    <font>
      <sz val="7"/>
      <name val="Arial CE"/>
      <family val="2"/>
    </font>
    <font>
      <i/>
      <sz val="1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sz val="11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sz val="9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1" fillId="0" borderId="0" xfId="54" applyFont="1" applyAlignment="1">
      <alignment vertical="center" wrapText="1"/>
      <protection/>
    </xf>
    <xf numFmtId="0" fontId="22" fillId="0" borderId="0" xfId="54" applyFont="1">
      <alignment/>
      <protection/>
    </xf>
    <xf numFmtId="0" fontId="23" fillId="0" borderId="0" xfId="54" applyFont="1">
      <alignment/>
      <protection/>
    </xf>
    <xf numFmtId="3" fontId="23" fillId="0" borderId="0" xfId="54" applyNumberFormat="1" applyFont="1">
      <alignment/>
      <protection/>
    </xf>
    <xf numFmtId="0" fontId="20" fillId="0" borderId="0" xfId="54" applyFont="1" applyAlignment="1">
      <alignment horizontal="center" vertical="center"/>
      <protection/>
    </xf>
    <xf numFmtId="0" fontId="24" fillId="0" borderId="0" xfId="54" applyFont="1" applyAlignment="1">
      <alignment textRotation="180"/>
      <protection/>
    </xf>
    <xf numFmtId="0" fontId="24" fillId="0" borderId="10" xfId="54" applyFont="1" applyFill="1" applyBorder="1" applyAlignment="1">
      <alignment horizontal="center" vertical="center" wrapText="1"/>
      <protection/>
    </xf>
    <xf numFmtId="0" fontId="24" fillId="0" borderId="0" xfId="54" applyFont="1" applyFill="1" applyAlignment="1">
      <alignment textRotation="180"/>
      <protection/>
    </xf>
    <xf numFmtId="0" fontId="23" fillId="0" borderId="0" xfId="54" applyFont="1" applyFill="1" applyAlignment="1">
      <alignment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13" xfId="54" applyFont="1" applyFill="1" applyBorder="1" applyAlignment="1">
      <alignment horizontal="center" vertical="center" wrapText="1"/>
      <protection/>
    </xf>
    <xf numFmtId="0" fontId="29" fillId="0" borderId="14" xfId="54" applyFont="1" applyFill="1" applyBorder="1" applyAlignment="1">
      <alignment horizontal="center" vertical="center" wrapText="1"/>
      <protection/>
    </xf>
    <xf numFmtId="0" fontId="29" fillId="0" borderId="12" xfId="54" applyFont="1" applyFill="1" applyBorder="1" applyAlignment="1">
      <alignment horizontal="center" vertical="center" wrapText="1"/>
      <protection/>
    </xf>
    <xf numFmtId="0" fontId="30" fillId="0" borderId="12" xfId="54" applyFont="1" applyFill="1" applyBorder="1" applyAlignment="1">
      <alignment horizontal="center" vertical="center" wrapText="1"/>
      <protection/>
    </xf>
    <xf numFmtId="0" fontId="30" fillId="0" borderId="15" xfId="54" applyFont="1" applyFill="1" applyBorder="1" applyAlignment="1">
      <alignment horizontal="center" vertical="center" wrapText="1"/>
      <protection/>
    </xf>
    <xf numFmtId="0" fontId="29" fillId="0" borderId="0" xfId="54" applyFont="1" applyFill="1" applyAlignment="1">
      <alignment horizontal="center" textRotation="180"/>
      <protection/>
    </xf>
    <xf numFmtId="0" fontId="29" fillId="0" borderId="0" xfId="54" applyFont="1" applyFill="1" applyAlignment="1">
      <alignment horizontal="center" vertical="center" wrapText="1"/>
      <protection/>
    </xf>
    <xf numFmtId="3" fontId="24" fillId="0" borderId="16" xfId="54" applyNumberFormat="1" applyFont="1" applyFill="1" applyBorder="1" applyAlignment="1">
      <alignment vertical="center" wrapText="1"/>
      <protection/>
    </xf>
    <xf numFmtId="3" fontId="24" fillId="0" borderId="17" xfId="54" applyNumberFormat="1" applyFont="1" applyFill="1" applyBorder="1" applyAlignment="1">
      <alignment vertical="center" wrapText="1"/>
      <protection/>
    </xf>
    <xf numFmtId="3" fontId="0" fillId="0" borderId="18" xfId="54" applyNumberFormat="1" applyFont="1" applyFill="1" applyBorder="1" applyAlignment="1">
      <alignment horizontal="center" vertical="center" wrapText="1"/>
      <protection/>
    </xf>
    <xf numFmtId="3" fontId="31" fillId="0" borderId="19" xfId="54" applyNumberFormat="1" applyFont="1" applyFill="1" applyBorder="1" applyAlignment="1">
      <alignment vertical="center" wrapText="1"/>
      <protection/>
    </xf>
    <xf numFmtId="3" fontId="31" fillId="0" borderId="20" xfId="54" applyNumberFormat="1" applyFont="1" applyFill="1" applyBorder="1" applyAlignment="1">
      <alignment vertical="center" wrapText="1"/>
      <protection/>
    </xf>
    <xf numFmtId="3" fontId="0" fillId="0" borderId="21" xfId="54" applyNumberFormat="1" applyFont="1" applyFill="1" applyBorder="1" applyAlignment="1">
      <alignment horizontal="center" vertical="center" wrapText="1"/>
      <protection/>
    </xf>
    <xf numFmtId="0" fontId="0" fillId="0" borderId="22" xfId="54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horizontal="left" vertical="center" wrapText="1"/>
      <protection/>
    </xf>
    <xf numFmtId="3" fontId="23" fillId="0" borderId="24" xfId="54" applyNumberFormat="1" applyFont="1" applyFill="1" applyBorder="1" applyAlignment="1">
      <alignment vertical="center" wrapText="1"/>
      <protection/>
    </xf>
    <xf numFmtId="3" fontId="23" fillId="0" borderId="23" xfId="54" applyNumberFormat="1" applyFont="1" applyFill="1" applyBorder="1" applyAlignment="1">
      <alignment vertical="center" wrapText="1"/>
      <protection/>
    </xf>
    <xf numFmtId="3" fontId="23" fillId="0" borderId="25" xfId="54" applyNumberFormat="1" applyFont="1" applyFill="1" applyBorder="1" applyAlignment="1">
      <alignment vertical="center" wrapText="1"/>
      <protection/>
    </xf>
    <xf numFmtId="3" fontId="32" fillId="0" borderId="23" xfId="55" applyNumberFormat="1" applyFont="1" applyFill="1" applyBorder="1" applyAlignment="1">
      <alignment horizontal="center" vertical="center" wrapText="1"/>
      <protection/>
    </xf>
    <xf numFmtId="3" fontId="0" fillId="0" borderId="26" xfId="54" applyNumberFormat="1" applyFont="1" applyFill="1" applyBorder="1" applyAlignment="1">
      <alignment horizontal="center" vertical="center" wrapText="1"/>
      <protection/>
    </xf>
    <xf numFmtId="0" fontId="0" fillId="0" borderId="24" xfId="55" applyFont="1" applyFill="1" applyBorder="1" applyAlignment="1">
      <alignment vertical="center" wrapText="1"/>
      <protection/>
    </xf>
    <xf numFmtId="3" fontId="33" fillId="0" borderId="23" xfId="54" applyNumberFormat="1" applyFont="1" applyFill="1" applyBorder="1" applyAlignment="1">
      <alignment horizontal="center" vertical="center" wrapText="1"/>
      <protection/>
    </xf>
    <xf numFmtId="0" fontId="0" fillId="0" borderId="24" xfId="54" applyFont="1" applyFill="1" applyBorder="1" applyAlignment="1">
      <alignment vertical="center" wrapText="1"/>
      <protection/>
    </xf>
    <xf numFmtId="0" fontId="0" fillId="0" borderId="12" xfId="54" applyFont="1" applyFill="1" applyBorder="1" applyAlignment="1">
      <alignment vertical="center" wrapText="1"/>
      <protection/>
    </xf>
    <xf numFmtId="3" fontId="23" fillId="0" borderId="12" xfId="54" applyNumberFormat="1" applyFont="1" applyFill="1" applyBorder="1" applyAlignment="1">
      <alignment vertical="center" wrapText="1"/>
      <protection/>
    </xf>
    <xf numFmtId="3" fontId="23" fillId="0" borderId="27" xfId="54" applyNumberFormat="1" applyFont="1" applyFill="1" applyBorder="1" applyAlignment="1">
      <alignment vertical="center" wrapText="1"/>
      <protection/>
    </xf>
    <xf numFmtId="3" fontId="0" fillId="0" borderId="15" xfId="54" applyNumberFormat="1" applyFont="1" applyFill="1" applyBorder="1" applyAlignment="1">
      <alignment horizontal="center" vertical="center" wrapText="1"/>
      <protection/>
    </xf>
    <xf numFmtId="3" fontId="32" fillId="0" borderId="23" xfId="55" applyNumberFormat="1" applyFont="1" applyFill="1" applyBorder="1" applyAlignment="1">
      <alignment vertical="center" wrapText="1"/>
      <protection/>
    </xf>
    <xf numFmtId="3" fontId="33" fillId="0" borderId="13" xfId="54" applyNumberFormat="1" applyFont="1" applyFill="1" applyBorder="1" applyAlignment="1">
      <alignment horizontal="center" vertical="center" wrapText="1"/>
      <protection/>
    </xf>
    <xf numFmtId="3" fontId="24" fillId="0" borderId="28" xfId="54" applyNumberFormat="1" applyFont="1" applyFill="1" applyBorder="1" applyAlignment="1">
      <alignment vertical="center" wrapText="1"/>
      <protection/>
    </xf>
    <xf numFmtId="3" fontId="24" fillId="0" borderId="29" xfId="54" applyNumberFormat="1" applyFont="1" applyFill="1" applyBorder="1" applyAlignment="1">
      <alignment vertical="center" wrapText="1"/>
      <protection/>
    </xf>
    <xf numFmtId="3" fontId="0" fillId="0" borderId="30" xfId="54" applyNumberFormat="1" applyFont="1" applyFill="1" applyBorder="1" applyAlignment="1">
      <alignment horizontal="center" vertical="center" wrapText="1"/>
      <protection/>
    </xf>
    <xf numFmtId="0" fontId="0" fillId="0" borderId="22" xfId="55" applyFont="1" applyFill="1" applyBorder="1" applyAlignment="1">
      <alignment horizontal="center" vertical="center" wrapText="1"/>
      <protection/>
    </xf>
    <xf numFmtId="0" fontId="0" fillId="0" borderId="23" xfId="55" applyFont="1" applyFill="1" applyBorder="1" applyAlignment="1">
      <alignment horizontal="left" vertical="center" wrapText="1"/>
      <protection/>
    </xf>
    <xf numFmtId="3" fontId="23" fillId="0" borderId="24" xfId="55" applyNumberFormat="1" applyFont="1" applyFill="1" applyBorder="1" applyAlignment="1">
      <alignment vertical="center" wrapText="1"/>
      <protection/>
    </xf>
    <xf numFmtId="3" fontId="34" fillId="0" borderId="23" xfId="55" applyNumberFormat="1" applyFont="1" applyFill="1" applyBorder="1" applyAlignment="1">
      <alignment vertical="center" wrapText="1"/>
      <protection/>
    </xf>
    <xf numFmtId="3" fontId="23" fillId="0" borderId="23" xfId="55" applyNumberFormat="1" applyFont="1" applyFill="1" applyBorder="1" applyAlignment="1">
      <alignment vertical="center" wrapText="1"/>
      <protection/>
    </xf>
    <xf numFmtId="3" fontId="32" fillId="0" borderId="24" xfId="55" applyNumberFormat="1" applyFont="1" applyFill="1" applyBorder="1" applyAlignment="1">
      <alignment vertical="center" wrapText="1"/>
      <protection/>
    </xf>
    <xf numFmtId="0" fontId="24" fillId="0" borderId="0" xfId="55" applyFont="1" applyFill="1" applyAlignment="1">
      <alignment textRotation="180"/>
      <protection/>
    </xf>
    <xf numFmtId="0" fontId="23" fillId="0" borderId="0" xfId="55" applyFont="1" applyFill="1" applyAlignment="1">
      <alignment vertical="center" wrapText="1"/>
      <protection/>
    </xf>
    <xf numFmtId="0" fontId="0" fillId="0" borderId="31" xfId="55" applyFont="1" applyFill="1" applyBorder="1" applyAlignment="1">
      <alignment horizontal="center" vertical="center" wrapText="1"/>
      <protection/>
    </xf>
    <xf numFmtId="0" fontId="0" fillId="0" borderId="32" xfId="55" applyFont="1" applyFill="1" applyBorder="1" applyAlignment="1">
      <alignment horizontal="left" vertical="center" wrapText="1"/>
      <protection/>
    </xf>
    <xf numFmtId="3" fontId="23" fillId="0" borderId="32" xfId="55" applyNumberFormat="1" applyFont="1" applyFill="1" applyBorder="1" applyAlignment="1">
      <alignment vertical="center" wrapText="1"/>
      <protection/>
    </xf>
    <xf numFmtId="3" fontId="34" fillId="0" borderId="32" xfId="55" applyNumberFormat="1" applyFont="1" applyFill="1" applyBorder="1" applyAlignment="1">
      <alignment vertical="center" wrapText="1"/>
      <protection/>
    </xf>
    <xf numFmtId="0" fontId="0" fillId="0" borderId="33" xfId="55" applyFont="1" applyFill="1" applyBorder="1" applyAlignment="1">
      <alignment horizontal="center" vertical="center" wrapText="1"/>
      <protection/>
    </xf>
    <xf numFmtId="0" fontId="0" fillId="0" borderId="34" xfId="55" applyFont="1" applyFill="1" applyBorder="1" applyAlignment="1">
      <alignment horizontal="left" vertical="center" wrapText="1"/>
      <protection/>
    </xf>
    <xf numFmtId="3" fontId="23" fillId="0" borderId="35" xfId="55" applyNumberFormat="1" applyFont="1" applyFill="1" applyBorder="1" applyAlignment="1">
      <alignment vertical="center" wrapText="1"/>
      <protection/>
    </xf>
    <xf numFmtId="3" fontId="34" fillId="0" borderId="34" xfId="55" applyNumberFormat="1" applyFont="1" applyFill="1" applyBorder="1" applyAlignment="1">
      <alignment vertical="center" wrapText="1"/>
      <protection/>
    </xf>
    <xf numFmtId="3" fontId="23" fillId="0" borderId="34" xfId="55" applyNumberFormat="1" applyFont="1" applyFill="1" applyBorder="1" applyAlignment="1">
      <alignment vertical="center" wrapText="1"/>
      <protection/>
    </xf>
    <xf numFmtId="0" fontId="0" fillId="0" borderId="36" xfId="55" applyFont="1" applyFill="1" applyBorder="1" applyAlignment="1">
      <alignment horizontal="left" vertical="center" wrapText="1"/>
      <protection/>
    </xf>
    <xf numFmtId="3" fontId="23" fillId="0" borderId="36" xfId="55" applyNumberFormat="1" applyFont="1" applyFill="1" applyBorder="1" applyAlignment="1">
      <alignment vertical="center" wrapText="1"/>
      <protection/>
    </xf>
    <xf numFmtId="3" fontId="34" fillId="0" borderId="36" xfId="55" applyNumberFormat="1" applyFont="1" applyFill="1" applyBorder="1" applyAlignment="1">
      <alignment vertical="center" wrapText="1"/>
      <protection/>
    </xf>
    <xf numFmtId="3" fontId="24" fillId="0" borderId="16" xfId="52" applyNumberFormat="1" applyFont="1" applyFill="1" applyBorder="1" applyAlignment="1">
      <alignment vertical="center" wrapText="1"/>
      <protection/>
    </xf>
    <xf numFmtId="0" fontId="0" fillId="0" borderId="18" xfId="54" applyFont="1" applyFill="1" applyBorder="1" applyAlignment="1">
      <alignment horizontal="center" vertical="center" wrapText="1"/>
      <protection/>
    </xf>
    <xf numFmtId="0" fontId="24" fillId="0" borderId="0" xfId="52" applyFont="1" applyFill="1" applyAlignment="1">
      <alignment textRotation="180"/>
      <protection/>
    </xf>
    <xf numFmtId="0" fontId="23" fillId="0" borderId="0" xfId="52" applyFont="1" applyFill="1" applyAlignment="1">
      <alignment vertical="center" wrapText="1"/>
      <protection/>
    </xf>
    <xf numFmtId="3" fontId="31" fillId="0" borderId="19" xfId="52" applyNumberFormat="1" applyFont="1" applyFill="1" applyBorder="1" applyAlignment="1">
      <alignment vertical="center" wrapText="1"/>
      <protection/>
    </xf>
    <xf numFmtId="0" fontId="0" fillId="0" borderId="21" xfId="54" applyFont="1" applyFill="1" applyBorder="1" applyAlignment="1">
      <alignment horizontal="center" vertical="center" wrapText="1"/>
      <protection/>
    </xf>
    <xf numFmtId="0" fontId="23" fillId="0" borderId="31" xfId="54" applyFont="1" applyFill="1" applyBorder="1" applyAlignment="1">
      <alignment horizontal="center" vertical="center" wrapText="1"/>
      <protection/>
    </xf>
    <xf numFmtId="0" fontId="0" fillId="0" borderId="32" xfId="54" applyFont="1" applyFill="1" applyBorder="1" applyAlignment="1">
      <alignment vertical="center" wrapText="1"/>
      <protection/>
    </xf>
    <xf numFmtId="3" fontId="23" fillId="0" borderId="32" xfId="54" applyNumberFormat="1" applyFont="1" applyFill="1" applyBorder="1" applyAlignment="1">
      <alignment vertical="center" wrapText="1"/>
      <protection/>
    </xf>
    <xf numFmtId="3" fontId="33" fillId="0" borderId="32" xfId="54" applyNumberFormat="1" applyFont="1" applyFill="1" applyBorder="1" applyAlignment="1">
      <alignment vertical="center" wrapText="1"/>
      <protection/>
    </xf>
    <xf numFmtId="3" fontId="0" fillId="0" borderId="37" xfId="54" applyNumberFormat="1" applyFont="1" applyFill="1" applyBorder="1" applyAlignment="1">
      <alignment horizontal="center" vertical="center" wrapText="1"/>
      <protection/>
    </xf>
    <xf numFmtId="0" fontId="23" fillId="0" borderId="22" xfId="54" applyFont="1" applyFill="1" applyBorder="1" applyAlignment="1">
      <alignment horizontal="center" vertical="center" wrapText="1"/>
      <protection/>
    </xf>
    <xf numFmtId="0" fontId="0" fillId="0" borderId="23" xfId="54" applyFont="1" applyFill="1" applyBorder="1" applyAlignment="1">
      <alignment vertical="center" wrapText="1"/>
      <protection/>
    </xf>
    <xf numFmtId="3" fontId="33" fillId="0" borderId="23" xfId="54" applyNumberFormat="1" applyFont="1" applyFill="1" applyBorder="1" applyAlignment="1">
      <alignment vertical="center" wrapText="1"/>
      <protection/>
    </xf>
    <xf numFmtId="0" fontId="0" fillId="0" borderId="30" xfId="54" applyFont="1" applyFill="1" applyBorder="1" applyAlignment="1">
      <alignment horizontal="center" vertical="center" wrapText="1"/>
      <protection/>
    </xf>
    <xf numFmtId="3" fontId="31" fillId="0" borderId="19" xfId="55" applyNumberFormat="1" applyFont="1" applyFill="1" applyBorder="1" applyAlignment="1">
      <alignment vertical="center" wrapText="1"/>
      <protection/>
    </xf>
    <xf numFmtId="3" fontId="31" fillId="0" borderId="38" xfId="55" applyNumberFormat="1" applyFont="1" applyFill="1" applyBorder="1" applyAlignment="1">
      <alignment vertical="center" wrapText="1"/>
      <protection/>
    </xf>
    <xf numFmtId="3" fontId="31" fillId="0" borderId="39" xfId="55" applyNumberFormat="1" applyFont="1" applyFill="1" applyBorder="1" applyAlignment="1">
      <alignment horizontal="center" vertical="center" wrapText="1"/>
      <protection/>
    </xf>
    <xf numFmtId="0" fontId="0" fillId="0" borderId="40" xfId="55" applyFont="1" applyFill="1" applyBorder="1" applyAlignment="1">
      <alignment horizontal="center" vertical="center" wrapText="1"/>
      <protection/>
    </xf>
    <xf numFmtId="0" fontId="0" fillId="0" borderId="23" xfId="55" applyFont="1" applyFill="1" applyBorder="1" applyAlignment="1">
      <alignment vertical="center" wrapText="1"/>
      <protection/>
    </xf>
    <xf numFmtId="3" fontId="23" fillId="0" borderId="41" xfId="55" applyNumberFormat="1" applyFont="1" applyFill="1" applyBorder="1" applyAlignment="1">
      <alignment vertical="center" wrapText="1"/>
      <protection/>
    </xf>
    <xf numFmtId="3" fontId="23" fillId="0" borderId="25" xfId="55" applyNumberFormat="1" applyFont="1" applyFill="1" applyBorder="1" applyAlignment="1">
      <alignment vertical="center" wrapText="1"/>
      <protection/>
    </xf>
    <xf numFmtId="3" fontId="33" fillId="0" borderId="23" xfId="55" applyNumberFormat="1" applyFont="1" applyFill="1" applyBorder="1" applyAlignment="1">
      <alignment horizontal="left" vertical="center" wrapText="1"/>
      <protection/>
    </xf>
    <xf numFmtId="0" fontId="0" fillId="0" borderId="42" xfId="55" applyFont="1" applyFill="1" applyBorder="1" applyAlignment="1">
      <alignment horizontal="center" vertical="center" wrapText="1"/>
      <protection/>
    </xf>
    <xf numFmtId="0" fontId="23" fillId="0" borderId="0" xfId="55" applyFont="1" applyFill="1" applyBorder="1" applyAlignment="1">
      <alignment vertical="center" wrapText="1"/>
      <protection/>
    </xf>
    <xf numFmtId="3" fontId="31" fillId="0" borderId="38" xfId="54" applyNumberFormat="1" applyFont="1" applyFill="1" applyBorder="1" applyAlignment="1">
      <alignment vertical="center" wrapText="1"/>
      <protection/>
    </xf>
    <xf numFmtId="3" fontId="31" fillId="0" borderId="43" xfId="54" applyNumberFormat="1" applyFont="1" applyFill="1" applyBorder="1" applyAlignment="1">
      <alignment vertical="center" wrapText="1"/>
      <protection/>
    </xf>
    <xf numFmtId="3" fontId="31" fillId="0" borderId="39" xfId="54" applyNumberFormat="1" applyFont="1" applyFill="1" applyBorder="1" applyAlignment="1">
      <alignment horizontal="center" vertical="center" wrapText="1"/>
      <protection/>
    </xf>
    <xf numFmtId="3" fontId="33" fillId="0" borderId="23" xfId="54" applyNumberFormat="1" applyFont="1" applyFill="1" applyBorder="1" applyAlignment="1">
      <alignment horizontal="left" vertical="center" wrapText="1"/>
      <protection/>
    </xf>
    <xf numFmtId="3" fontId="24" fillId="0" borderId="28" xfId="52" applyNumberFormat="1" applyFont="1" applyFill="1" applyBorder="1" applyAlignment="1">
      <alignment vertical="center" wrapText="1"/>
      <protection/>
    </xf>
    <xf numFmtId="3" fontId="31" fillId="0" borderId="38" xfId="52" applyNumberFormat="1" applyFont="1" applyFill="1" applyBorder="1" applyAlignment="1">
      <alignment vertical="center" wrapText="1"/>
      <protection/>
    </xf>
    <xf numFmtId="3" fontId="33" fillId="0" borderId="12" xfId="54" applyNumberFormat="1" applyFont="1" applyFill="1" applyBorder="1" applyAlignment="1">
      <alignment horizontal="center" vertical="center" wrapText="1"/>
      <protection/>
    </xf>
    <xf numFmtId="0" fontId="0" fillId="0" borderId="39" xfId="54" applyFont="1" applyFill="1" applyBorder="1" applyAlignment="1">
      <alignment horizontal="center" vertical="center" wrapText="1"/>
      <protection/>
    </xf>
    <xf numFmtId="0" fontId="0" fillId="0" borderId="44" xfId="54" applyFont="1" applyFill="1" applyBorder="1" applyAlignment="1">
      <alignment horizontal="center" vertical="center" wrapText="1"/>
      <protection/>
    </xf>
    <xf numFmtId="3" fontId="33" fillId="0" borderId="24" xfId="54" applyNumberFormat="1" applyFont="1" applyFill="1" applyBorder="1" applyAlignment="1">
      <alignment vertical="center" wrapText="1"/>
      <protection/>
    </xf>
    <xf numFmtId="0" fontId="0" fillId="0" borderId="26" xfId="55" applyFont="1" applyFill="1" applyBorder="1" applyAlignment="1">
      <alignment horizontal="center" vertical="center" wrapText="1"/>
      <protection/>
    </xf>
    <xf numFmtId="0" fontId="0" fillId="0" borderId="31" xfId="52" applyFont="1" applyFill="1" applyBorder="1" applyAlignment="1">
      <alignment horizontal="center" vertical="center" wrapText="1"/>
      <protection/>
    </xf>
    <xf numFmtId="3" fontId="0" fillId="0" borderId="32" xfId="52" applyNumberFormat="1" applyFont="1" applyFill="1" applyBorder="1" applyAlignment="1">
      <alignment horizontal="right" vertical="center" wrapText="1"/>
      <protection/>
    </xf>
    <xf numFmtId="3" fontId="23" fillId="0" borderId="32" xfId="52" applyNumberFormat="1" applyFont="1" applyFill="1" applyBorder="1" applyAlignment="1">
      <alignment horizontal="right" vertical="center" wrapText="1"/>
      <protection/>
    </xf>
    <xf numFmtId="3" fontId="0" fillId="0" borderId="32" xfId="52" applyNumberFormat="1" applyFont="1" applyFill="1" applyBorder="1" applyAlignment="1">
      <alignment horizontal="center" vertical="center" wrapText="1"/>
      <protection/>
    </xf>
    <xf numFmtId="0" fontId="0" fillId="0" borderId="35" xfId="54" applyFont="1" applyFill="1" applyBorder="1" applyAlignment="1">
      <alignment vertical="center" wrapText="1"/>
      <protection/>
    </xf>
    <xf numFmtId="0" fontId="0" fillId="0" borderId="45" xfId="54" applyFont="1" applyFill="1" applyBorder="1" applyAlignment="1">
      <alignment horizontal="center" vertical="center" wrapText="1"/>
      <protection/>
    </xf>
    <xf numFmtId="0" fontId="0" fillId="0" borderId="13" xfId="54" applyFont="1" applyFill="1" applyBorder="1" applyAlignment="1">
      <alignment vertical="center" wrapText="1"/>
      <protection/>
    </xf>
    <xf numFmtId="3" fontId="23" fillId="0" borderId="13" xfId="54" applyNumberFormat="1" applyFont="1" applyFill="1" applyBorder="1" applyAlignment="1">
      <alignment vertical="center" wrapText="1"/>
      <protection/>
    </xf>
    <xf numFmtId="3" fontId="33" fillId="0" borderId="13" xfId="54" applyNumberFormat="1" applyFont="1" applyFill="1" applyBorder="1" applyAlignment="1">
      <alignment vertical="center" wrapText="1"/>
      <protection/>
    </xf>
    <xf numFmtId="3" fontId="31" fillId="0" borderId="21" xfId="54" applyNumberFormat="1" applyFont="1" applyFill="1" applyBorder="1" applyAlignment="1">
      <alignment horizontal="center" vertical="center" wrapText="1"/>
      <protection/>
    </xf>
    <xf numFmtId="0" fontId="0" fillId="0" borderId="46" xfId="54" applyFont="1" applyFill="1" applyBorder="1" applyAlignment="1">
      <alignment horizontal="center" vertical="center" wrapText="1"/>
      <protection/>
    </xf>
    <xf numFmtId="3" fontId="23" fillId="0" borderId="47" xfId="54" applyNumberFormat="1" applyFont="1" applyFill="1" applyBorder="1" applyAlignment="1">
      <alignment vertical="center" wrapText="1"/>
      <protection/>
    </xf>
    <xf numFmtId="3" fontId="33" fillId="0" borderId="47" xfId="55" applyNumberFormat="1" applyFont="1" applyFill="1" applyBorder="1" applyAlignment="1">
      <alignment horizontal="left" vertical="center" wrapText="1"/>
      <protection/>
    </xf>
    <xf numFmtId="0" fontId="0" fillId="0" borderId="48" xfId="53" applyFont="1" applyFill="1" applyBorder="1" applyAlignment="1">
      <alignment vertical="center" wrapText="1"/>
      <protection/>
    </xf>
    <xf numFmtId="0" fontId="24" fillId="0" borderId="49" xfId="54" applyFont="1" applyFill="1" applyBorder="1" applyAlignment="1">
      <alignment vertical="center" wrapText="1"/>
      <protection/>
    </xf>
    <xf numFmtId="0" fontId="24" fillId="0" borderId="50" xfId="54" applyFont="1" applyFill="1" applyBorder="1" applyAlignment="1">
      <alignment horizontal="center" vertical="center" wrapText="1"/>
      <protection/>
    </xf>
    <xf numFmtId="3" fontId="24" fillId="0" borderId="50" xfId="54" applyNumberFormat="1" applyFont="1" applyFill="1" applyBorder="1" applyAlignment="1">
      <alignment vertical="center" wrapText="1"/>
      <protection/>
    </xf>
    <xf numFmtId="3" fontId="24" fillId="0" borderId="30" xfId="54" applyNumberFormat="1" applyFont="1" applyFill="1" applyBorder="1" applyAlignment="1">
      <alignment horizontal="center" vertical="center" wrapText="1"/>
      <protection/>
    </xf>
    <xf numFmtId="0" fontId="35" fillId="0" borderId="0" xfId="54" applyFont="1" applyFill="1" applyAlignment="1">
      <alignment vertical="top"/>
      <protection/>
    </xf>
    <xf numFmtId="0" fontId="23" fillId="0" borderId="0" xfId="54" applyFont="1" applyFill="1">
      <alignment/>
      <protection/>
    </xf>
    <xf numFmtId="0" fontId="24" fillId="0" borderId="0" xfId="54" applyFont="1" applyFill="1" applyAlignment="1">
      <alignment vertical="center" wrapText="1"/>
      <protection/>
    </xf>
    <xf numFmtId="3" fontId="23" fillId="0" borderId="0" xfId="54" applyNumberFormat="1" applyFont="1" applyFill="1">
      <alignment/>
      <protection/>
    </xf>
    <xf numFmtId="3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4" applyFont="1" applyAlignment="1">
      <alignment vertical="center" wrapText="1"/>
      <protection/>
    </xf>
    <xf numFmtId="0" fontId="36" fillId="0" borderId="0" xfId="54" applyFont="1" applyFill="1">
      <alignment/>
      <protection/>
    </xf>
    <xf numFmtId="3" fontId="36" fillId="0" borderId="0" xfId="54" applyNumberFormat="1" applyFont="1" applyFill="1">
      <alignment/>
      <protection/>
    </xf>
    <xf numFmtId="3" fontId="37" fillId="0" borderId="0" xfId="54" applyNumberFormat="1" applyFont="1" applyFill="1" applyAlignment="1">
      <alignment horizontal="right"/>
      <protection/>
    </xf>
    <xf numFmtId="0" fontId="38" fillId="0" borderId="0" xfId="54" applyFont="1" applyFill="1">
      <alignment/>
      <protection/>
    </xf>
    <xf numFmtId="0" fontId="36" fillId="0" borderId="0" xfId="54" applyFont="1" applyFill="1" applyAlignment="1">
      <alignment horizontal="center"/>
      <protection/>
    </xf>
    <xf numFmtId="0" fontId="36" fillId="0" borderId="0" xfId="54" applyFont="1">
      <alignment/>
      <protection/>
    </xf>
    <xf numFmtId="3" fontId="39" fillId="0" borderId="0" xfId="54" applyNumberFormat="1" applyFont="1" applyFill="1">
      <alignment/>
      <protection/>
    </xf>
    <xf numFmtId="0" fontId="36" fillId="0" borderId="0" xfId="54" applyFont="1" applyAlignment="1">
      <alignment horizontal="center"/>
      <protection/>
    </xf>
    <xf numFmtId="3" fontId="32" fillId="0" borderId="34" xfId="55" applyNumberFormat="1" applyFont="1" applyFill="1" applyBorder="1" applyAlignment="1">
      <alignment vertical="center" wrapText="1"/>
      <protection/>
    </xf>
    <xf numFmtId="0" fontId="0" fillId="0" borderId="51" xfId="55" applyFont="1" applyFill="1" applyBorder="1" applyAlignment="1">
      <alignment horizontal="center" vertical="center" wrapText="1"/>
      <protection/>
    </xf>
    <xf numFmtId="0" fontId="0" fillId="0" borderId="52" xfId="55" applyFont="1" applyFill="1" applyBorder="1" applyAlignment="1">
      <alignment horizontal="center" vertical="center" wrapText="1"/>
      <protection/>
    </xf>
    <xf numFmtId="0" fontId="21" fillId="0" borderId="0" xfId="54" applyFont="1" applyBorder="1" applyAlignment="1">
      <alignment horizontal="center" vertical="center" wrapText="1"/>
      <protection/>
    </xf>
    <xf numFmtId="0" fontId="24" fillId="0" borderId="53" xfId="54" applyFont="1" applyFill="1" applyBorder="1" applyAlignment="1">
      <alignment horizontal="center" vertical="center" wrapText="1"/>
      <protection/>
    </xf>
    <xf numFmtId="0" fontId="24" fillId="0" borderId="54" xfId="54" applyFont="1" applyFill="1" applyBorder="1" applyAlignment="1">
      <alignment horizontal="center" vertical="center" wrapText="1"/>
      <protection/>
    </xf>
    <xf numFmtId="0" fontId="24" fillId="0" borderId="55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6" fillId="0" borderId="12" xfId="54" applyFont="1" applyFill="1" applyBorder="1" applyAlignment="1">
      <alignment horizontal="center" vertical="center" wrapText="1"/>
      <protection/>
    </xf>
    <xf numFmtId="0" fontId="24" fillId="0" borderId="2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3" fontId="0" fillId="0" borderId="56" xfId="54" applyNumberFormat="1" applyFont="1" applyFill="1" applyBorder="1" applyAlignment="1">
      <alignment horizontal="center" vertical="center" wrapText="1"/>
      <protection/>
    </xf>
    <xf numFmtId="3" fontId="0" fillId="0" borderId="26" xfId="54" applyNumberFormat="1" applyFont="1" applyFill="1" applyBorder="1" applyAlignment="1">
      <alignment horizontal="center" vertical="center" wrapText="1"/>
      <protection/>
    </xf>
    <xf numFmtId="3" fontId="0" fillId="0" borderId="57" xfId="54" applyNumberFormat="1" applyFont="1" applyFill="1" applyBorder="1" applyAlignment="1">
      <alignment horizontal="center" vertical="center" wrapText="1"/>
      <protection/>
    </xf>
    <xf numFmtId="0" fontId="24" fillId="0" borderId="58" xfId="54" applyFont="1" applyFill="1" applyBorder="1" applyAlignment="1">
      <alignment horizontal="center" vertical="center" wrapText="1"/>
      <protection/>
    </xf>
    <xf numFmtId="0" fontId="24" fillId="0" borderId="59" xfId="54" applyFont="1" applyFill="1" applyBorder="1" applyAlignment="1">
      <alignment horizontal="center" vertical="center" wrapText="1"/>
      <protection/>
    </xf>
    <xf numFmtId="0" fontId="31" fillId="0" borderId="60" xfId="54" applyFont="1" applyFill="1" applyBorder="1" applyAlignment="1">
      <alignment horizontal="left" vertical="center" wrapText="1"/>
      <protection/>
    </xf>
    <xf numFmtId="0" fontId="28" fillId="0" borderId="12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0" fillId="0" borderId="15" xfId="54" applyFont="1" applyFill="1" applyBorder="1" applyAlignment="1">
      <alignment horizontal="center" vertical="center" wrapText="1"/>
      <protection/>
    </xf>
    <xf numFmtId="0" fontId="0" fillId="0" borderId="26" xfId="54" applyFont="1" applyFill="1" applyBorder="1" applyAlignment="1">
      <alignment horizontal="center" vertical="center" wrapText="1"/>
      <protection/>
    </xf>
    <xf numFmtId="0" fontId="0" fillId="0" borderId="57" xfId="54" applyFont="1" applyFill="1" applyBorder="1" applyAlignment="1">
      <alignment horizontal="center" vertical="center" wrapText="1"/>
      <protection/>
    </xf>
    <xf numFmtId="3" fontId="33" fillId="0" borderId="23" xfId="54" applyNumberFormat="1" applyFont="1" applyFill="1" applyBorder="1" applyAlignment="1">
      <alignment horizontal="center" vertical="center" wrapText="1"/>
      <protection/>
    </xf>
    <xf numFmtId="0" fontId="24" fillId="0" borderId="61" xfId="54" applyFont="1" applyFill="1" applyBorder="1" applyAlignment="1">
      <alignment horizontal="center" vertical="center" wrapText="1"/>
      <protection/>
    </xf>
    <xf numFmtId="3" fontId="0" fillId="0" borderId="62" xfId="54" applyNumberFormat="1" applyFont="1" applyFill="1" applyBorder="1" applyAlignment="1">
      <alignment horizontal="center" vertical="center" wrapText="1"/>
      <protection/>
    </xf>
    <xf numFmtId="0" fontId="31" fillId="0" borderId="63" xfId="54" applyFont="1" applyFill="1" applyBorder="1" applyAlignment="1">
      <alignment horizontal="left" vertical="center" wrapText="1"/>
      <protection/>
    </xf>
    <xf numFmtId="0" fontId="31" fillId="0" borderId="60" xfId="55" applyFont="1" applyFill="1" applyBorder="1" applyAlignment="1">
      <alignment horizontal="left" vertical="center" wrapText="1"/>
      <protection/>
    </xf>
    <xf numFmtId="0" fontId="24" fillId="0" borderId="61" xfId="52" applyFont="1" applyFill="1" applyBorder="1" applyAlignment="1">
      <alignment horizontal="center" vertical="center" wrapText="1"/>
      <protection/>
    </xf>
    <xf numFmtId="0" fontId="31" fillId="0" borderId="63" xfId="52" applyFont="1" applyFill="1" applyBorder="1" applyAlignment="1">
      <alignment horizontal="left" vertical="center" wrapText="1"/>
      <protection/>
    </xf>
    <xf numFmtId="0" fontId="31" fillId="0" borderId="64" xfId="54" applyFont="1" applyFill="1" applyBorder="1" applyAlignment="1">
      <alignment horizontal="left" vertical="center" wrapText="1"/>
      <protection/>
    </xf>
    <xf numFmtId="0" fontId="24" fillId="0" borderId="58" xfId="52" applyFont="1" applyFill="1" applyBorder="1" applyAlignment="1">
      <alignment horizontal="center" vertical="center" wrapText="1"/>
      <protection/>
    </xf>
    <xf numFmtId="0" fontId="24" fillId="0" borderId="59" xfId="52" applyFont="1" applyFill="1" applyBorder="1" applyAlignment="1">
      <alignment horizontal="center" vertical="center" wrapText="1"/>
      <protection/>
    </xf>
    <xf numFmtId="0" fontId="31" fillId="0" borderId="60" xfId="52" applyFont="1" applyFill="1" applyBorder="1" applyAlignment="1">
      <alignment horizontal="left" vertical="center" wrapText="1"/>
      <protection/>
    </xf>
    <xf numFmtId="0" fontId="31" fillId="0" borderId="65" xfId="52" applyFont="1" applyFill="1" applyBorder="1" applyAlignment="1">
      <alignment horizontal="left" vertical="center" wrapText="1"/>
      <protection/>
    </xf>
    <xf numFmtId="3" fontId="32" fillId="0" borderId="66" xfId="55" applyNumberFormat="1" applyFont="1" applyFill="1" applyBorder="1" applyAlignment="1">
      <alignment horizontal="center" vertical="center" wrapText="1"/>
      <protection/>
    </xf>
    <xf numFmtId="3" fontId="32" fillId="0" borderId="34" xfId="55" applyNumberFormat="1" applyFont="1" applyFill="1" applyBorder="1" applyAlignment="1">
      <alignment horizontal="center" vertical="center" wrapText="1"/>
      <protection/>
    </xf>
    <xf numFmtId="3" fontId="0" fillId="0" borderId="67" xfId="54" applyNumberFormat="1" applyFont="1" applyFill="1" applyBorder="1" applyAlignment="1">
      <alignment horizontal="center" vertical="center" wrapText="1"/>
      <protection/>
    </xf>
    <xf numFmtId="0" fontId="0" fillId="0" borderId="68" xfId="54" applyFont="1" applyFill="1" applyBorder="1" applyAlignment="1">
      <alignment horizontal="center" vertical="center" wrapText="1"/>
      <protection/>
    </xf>
    <xf numFmtId="0" fontId="0" fillId="0" borderId="56" xfId="54" applyFont="1" applyFill="1" applyBorder="1" applyAlignment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U15_Zal_budzet_2011" xfId="52"/>
    <cellStyle name="Normalny_Zarz78_Zał1_Projekt załączników2008" xfId="53"/>
    <cellStyle name="Normalny_Zarz78_Zał1_Projekt załączników2008_U15_Zal_budzet_2011" xfId="54"/>
    <cellStyle name="Normalny_Zarz78_Zał1_Projekt załączników2008_U86_zm_bud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83" zoomScaleNormal="83" workbookViewId="0" topLeftCell="A1">
      <selection activeCell="A66" sqref="A1:J66"/>
    </sheetView>
  </sheetViews>
  <sheetFormatPr defaultColWidth="6.28125" defaultRowHeight="18.75" customHeight="1"/>
  <cols>
    <col min="1" max="1" width="4.00390625" style="129" customWidth="1"/>
    <col min="2" max="2" width="87.57421875" style="129" customWidth="1"/>
    <col min="3" max="4" width="13.421875" style="129" customWidth="1"/>
    <col min="5" max="5" width="10.8515625" style="129" customWidth="1"/>
    <col min="6" max="6" width="13.00390625" style="129" customWidth="1"/>
    <col min="7" max="7" width="11.7109375" style="129" customWidth="1"/>
    <col min="8" max="8" width="0" style="129" hidden="1" customWidth="1"/>
    <col min="9" max="9" width="17.00390625" style="129" customWidth="1"/>
    <col min="10" max="10" width="16.00390625" style="131" customWidth="1"/>
    <col min="11" max="11" width="3.8515625" style="129" customWidth="1"/>
    <col min="12" max="16384" width="6.28125" style="129" customWidth="1"/>
  </cols>
  <sheetData>
    <row r="1" spans="1:11" s="2" customFormat="1" ht="21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135"/>
      <c r="K1" s="1"/>
    </row>
    <row r="2" spans="2:11" s="3" customFormat="1" ht="12" customHeight="1">
      <c r="B2" s="4"/>
      <c r="J2" s="5" t="s">
        <v>1</v>
      </c>
      <c r="K2" s="6"/>
    </row>
    <row r="3" spans="1:11" s="9" customFormat="1" ht="14.25" customHeight="1">
      <c r="A3" s="136" t="s">
        <v>2</v>
      </c>
      <c r="B3" s="137" t="s">
        <v>3</v>
      </c>
      <c r="C3" s="137" t="s">
        <v>4</v>
      </c>
      <c r="D3" s="138" t="s">
        <v>5</v>
      </c>
      <c r="E3" s="138"/>
      <c r="F3" s="138"/>
      <c r="G3" s="138"/>
      <c r="H3" s="7"/>
      <c r="I3" s="7"/>
      <c r="J3" s="139" t="s">
        <v>6</v>
      </c>
      <c r="K3" s="8"/>
    </row>
    <row r="4" spans="1:11" s="9" customFormat="1" ht="14.25" customHeight="1">
      <c r="A4" s="136"/>
      <c r="B4" s="137"/>
      <c r="C4" s="137"/>
      <c r="D4" s="140" t="s">
        <v>7</v>
      </c>
      <c r="E4" s="141" t="s">
        <v>8</v>
      </c>
      <c r="F4" s="141"/>
      <c r="G4" s="141"/>
      <c r="H4" s="10"/>
      <c r="I4" s="10"/>
      <c r="J4" s="139"/>
      <c r="K4" s="8"/>
    </row>
    <row r="5" spans="1:11" s="9" customFormat="1" ht="14.25" customHeight="1">
      <c r="A5" s="136"/>
      <c r="B5" s="137"/>
      <c r="C5" s="137"/>
      <c r="D5" s="140"/>
      <c r="E5" s="142" t="s">
        <v>9</v>
      </c>
      <c r="F5" s="142" t="s">
        <v>10</v>
      </c>
      <c r="G5" s="149" t="s">
        <v>11</v>
      </c>
      <c r="H5" s="11" t="s">
        <v>12</v>
      </c>
      <c r="I5" s="150" t="s">
        <v>13</v>
      </c>
      <c r="J5" s="139"/>
      <c r="K5" s="8"/>
    </row>
    <row r="6" spans="1:11" s="9" customFormat="1" ht="14.25" customHeight="1">
      <c r="A6" s="136"/>
      <c r="B6" s="137"/>
      <c r="C6" s="137"/>
      <c r="D6" s="140"/>
      <c r="E6" s="142"/>
      <c r="F6" s="142"/>
      <c r="G6" s="149"/>
      <c r="H6" s="12"/>
      <c r="I6" s="150"/>
      <c r="J6" s="139"/>
      <c r="K6" s="8"/>
    </row>
    <row r="7" spans="1:11" s="9" customFormat="1" ht="15" customHeight="1">
      <c r="A7" s="136"/>
      <c r="B7" s="137"/>
      <c r="C7" s="137"/>
      <c r="D7" s="140"/>
      <c r="E7" s="142"/>
      <c r="F7" s="142"/>
      <c r="G7" s="149"/>
      <c r="H7" s="12"/>
      <c r="I7" s="150"/>
      <c r="J7" s="139"/>
      <c r="K7" s="8"/>
    </row>
    <row r="8" spans="1:11" s="18" customFormat="1" ht="10.5" customHeight="1">
      <c r="A8" s="13">
        <v>1</v>
      </c>
      <c r="B8" s="14">
        <v>2</v>
      </c>
      <c r="C8" s="14">
        <v>3</v>
      </c>
      <c r="D8" s="14">
        <v>4</v>
      </c>
      <c r="E8" s="15">
        <v>5</v>
      </c>
      <c r="F8" s="15">
        <v>6</v>
      </c>
      <c r="G8" s="15">
        <v>7</v>
      </c>
      <c r="H8" s="15">
        <v>10</v>
      </c>
      <c r="I8" s="15">
        <v>8</v>
      </c>
      <c r="J8" s="16">
        <v>9</v>
      </c>
      <c r="K8" s="17"/>
    </row>
    <row r="9" spans="1:11" s="9" customFormat="1" ht="18" customHeight="1" thickBot="1">
      <c r="A9" s="146" t="s">
        <v>14</v>
      </c>
      <c r="B9" s="147"/>
      <c r="C9" s="19">
        <f>C10</f>
        <v>2219677</v>
      </c>
      <c r="D9" s="19">
        <f>D10</f>
        <v>858173</v>
      </c>
      <c r="E9" s="19">
        <f>E10</f>
        <v>721504</v>
      </c>
      <c r="F9" s="19">
        <f>F10</f>
        <v>640000</v>
      </c>
      <c r="G9" s="19">
        <f>G10</f>
        <v>0</v>
      </c>
      <c r="H9" s="19" t="e">
        <f>H10+#REF!</f>
        <v>#REF!</v>
      </c>
      <c r="I9" s="20"/>
      <c r="J9" s="21"/>
      <c r="K9" s="8"/>
    </row>
    <row r="10" spans="1:11" s="9" customFormat="1" ht="21.75" customHeight="1" thickBot="1">
      <c r="A10" s="148" t="s">
        <v>15</v>
      </c>
      <c r="B10" s="148"/>
      <c r="C10" s="22">
        <f>SUM(C11:C23)</f>
        <v>2219677</v>
      </c>
      <c r="D10" s="22">
        <f>SUM(D11:D23)</f>
        <v>858173</v>
      </c>
      <c r="E10" s="22">
        <f>SUM(E11:E23)</f>
        <v>721504</v>
      </c>
      <c r="F10" s="22">
        <f>SUM(F11:F23)</f>
        <v>640000</v>
      </c>
      <c r="G10" s="22">
        <f>SUM(G11:G23)</f>
        <v>0</v>
      </c>
      <c r="H10" s="22">
        <f>SUM(H11:H22)</f>
        <v>0</v>
      </c>
      <c r="I10" s="23"/>
      <c r="J10" s="24"/>
      <c r="K10" s="8"/>
    </row>
    <row r="11" spans="1:11" s="9" customFormat="1" ht="43.5" customHeight="1" thickTop="1">
      <c r="A11" s="25">
        <v>1</v>
      </c>
      <c r="B11" s="26" t="s">
        <v>16</v>
      </c>
      <c r="C11" s="27">
        <f aca="true" t="shared" si="0" ref="C11:C16">SUM(D11,E11,F11,G11,I11)</f>
        <v>1605000</v>
      </c>
      <c r="D11" s="28">
        <v>858173</v>
      </c>
      <c r="E11" s="29">
        <f>1605000-F11-D11</f>
        <v>146827</v>
      </c>
      <c r="F11" s="28">
        <v>600000</v>
      </c>
      <c r="G11" s="28"/>
      <c r="H11" s="28"/>
      <c r="I11" s="30" t="s">
        <v>17</v>
      </c>
      <c r="J11" s="143" t="s">
        <v>18</v>
      </c>
      <c r="K11" s="8"/>
    </row>
    <row r="12" spans="1:11" s="9" customFormat="1" ht="24" customHeight="1">
      <c r="A12" s="25">
        <v>2</v>
      </c>
      <c r="B12" s="26" t="s">
        <v>19</v>
      </c>
      <c r="C12" s="27">
        <f t="shared" si="0"/>
        <v>80000</v>
      </c>
      <c r="D12" s="28"/>
      <c r="E12" s="29">
        <v>80000</v>
      </c>
      <c r="F12" s="28"/>
      <c r="G12" s="28"/>
      <c r="H12" s="28"/>
      <c r="I12" s="30"/>
      <c r="J12" s="144"/>
      <c r="K12" s="8"/>
    </row>
    <row r="13" spans="1:11" s="9" customFormat="1" ht="30.75" customHeight="1">
      <c r="A13" s="25">
        <v>3</v>
      </c>
      <c r="B13" s="26" t="s">
        <v>20</v>
      </c>
      <c r="C13" s="27">
        <f t="shared" si="0"/>
        <v>23000</v>
      </c>
      <c r="D13" s="28"/>
      <c r="E13" s="29">
        <v>23000</v>
      </c>
      <c r="F13" s="28"/>
      <c r="G13" s="28"/>
      <c r="H13" s="28"/>
      <c r="I13" s="30"/>
      <c r="J13" s="144"/>
      <c r="K13" s="8"/>
    </row>
    <row r="14" spans="1:11" s="9" customFormat="1" ht="22.5" customHeight="1">
      <c r="A14" s="25">
        <v>4</v>
      </c>
      <c r="B14" s="32" t="s">
        <v>21</v>
      </c>
      <c r="C14" s="27">
        <f t="shared" si="0"/>
        <v>93500</v>
      </c>
      <c r="D14" s="27"/>
      <c r="E14" s="27">
        <v>93500</v>
      </c>
      <c r="F14" s="27"/>
      <c r="G14" s="27"/>
      <c r="H14" s="27"/>
      <c r="I14" s="33"/>
      <c r="J14" s="144"/>
      <c r="K14" s="8"/>
    </row>
    <row r="15" spans="1:11" s="9" customFormat="1" ht="22.5" customHeight="1">
      <c r="A15" s="25">
        <v>5</v>
      </c>
      <c r="B15" s="32" t="s">
        <v>22</v>
      </c>
      <c r="C15" s="27">
        <f t="shared" si="0"/>
        <v>45000</v>
      </c>
      <c r="D15" s="27"/>
      <c r="E15" s="27">
        <v>45000</v>
      </c>
      <c r="F15" s="27"/>
      <c r="G15" s="27"/>
      <c r="H15" s="27"/>
      <c r="I15" s="33"/>
      <c r="J15" s="144"/>
      <c r="K15" s="8"/>
    </row>
    <row r="16" spans="1:11" s="9" customFormat="1" ht="30" customHeight="1">
      <c r="A16" s="25">
        <v>6</v>
      </c>
      <c r="B16" s="32" t="s">
        <v>23</v>
      </c>
      <c r="C16" s="27">
        <f t="shared" si="0"/>
        <v>55177</v>
      </c>
      <c r="D16" s="27"/>
      <c r="E16" s="27">
        <f>55177-F16</f>
        <v>15177</v>
      </c>
      <c r="F16" s="27">
        <v>40000</v>
      </c>
      <c r="G16" s="27"/>
      <c r="H16" s="27"/>
      <c r="I16" s="30" t="s">
        <v>17</v>
      </c>
      <c r="J16" s="145"/>
      <c r="K16" s="8"/>
    </row>
    <row r="17" spans="1:11" s="9" customFormat="1" ht="21" customHeight="1">
      <c r="A17" s="25">
        <v>7</v>
      </c>
      <c r="B17" s="34" t="s">
        <v>24</v>
      </c>
      <c r="C17" s="27">
        <v>87000</v>
      </c>
      <c r="D17" s="27"/>
      <c r="E17" s="27">
        <v>87000</v>
      </c>
      <c r="F17" s="27"/>
      <c r="G17" s="27"/>
      <c r="H17" s="27"/>
      <c r="I17" s="95" t="s">
        <v>25</v>
      </c>
      <c r="J17" s="151" t="s">
        <v>26</v>
      </c>
      <c r="K17" s="8"/>
    </row>
    <row r="18" spans="1:11" s="9" customFormat="1" ht="21" customHeight="1">
      <c r="A18" s="25">
        <v>8</v>
      </c>
      <c r="B18" s="34" t="s">
        <v>27</v>
      </c>
      <c r="C18" s="27">
        <v>71000</v>
      </c>
      <c r="D18" s="27"/>
      <c r="E18" s="27">
        <v>71000</v>
      </c>
      <c r="F18" s="27"/>
      <c r="G18" s="27"/>
      <c r="H18" s="27"/>
      <c r="I18" s="40"/>
      <c r="J18" s="152"/>
      <c r="K18" s="8"/>
    </row>
    <row r="19" spans="1:11" s="9" customFormat="1" ht="22.5" customHeight="1">
      <c r="A19" s="25">
        <v>9</v>
      </c>
      <c r="B19" s="34" t="s">
        <v>28</v>
      </c>
      <c r="C19" s="27">
        <v>15000</v>
      </c>
      <c r="D19" s="27"/>
      <c r="E19" s="27">
        <v>15000</v>
      </c>
      <c r="F19" s="27"/>
      <c r="G19" s="27"/>
      <c r="H19" s="27"/>
      <c r="I19" s="40"/>
      <c r="J19" s="152"/>
      <c r="K19" s="8"/>
    </row>
    <row r="20" spans="1:11" s="9" customFormat="1" ht="28.5" customHeight="1">
      <c r="A20" s="25">
        <v>10</v>
      </c>
      <c r="B20" s="32" t="s">
        <v>29</v>
      </c>
      <c r="C20" s="27">
        <f>SUM(D20,E20,F20,G20,I20)</f>
        <v>30000</v>
      </c>
      <c r="D20" s="27"/>
      <c r="E20" s="27">
        <v>30000</v>
      </c>
      <c r="F20" s="27"/>
      <c r="G20" s="27"/>
      <c r="H20" s="27"/>
      <c r="I20" s="40"/>
      <c r="J20" s="152"/>
      <c r="K20" s="8"/>
    </row>
    <row r="21" spans="1:11" s="9" customFormat="1" ht="19.5" customHeight="1">
      <c r="A21" s="25">
        <v>11</v>
      </c>
      <c r="B21" s="32" t="s">
        <v>30</v>
      </c>
      <c r="C21" s="27">
        <f>SUM(D21,E21,F21,G21,I21)</f>
        <v>35000</v>
      </c>
      <c r="D21" s="27"/>
      <c r="E21" s="27">
        <v>35000</v>
      </c>
      <c r="F21" s="27"/>
      <c r="G21" s="27"/>
      <c r="H21" s="27"/>
      <c r="I21" s="40"/>
      <c r="J21" s="152"/>
      <c r="K21" s="8"/>
    </row>
    <row r="22" spans="1:11" s="9" customFormat="1" ht="21.75" customHeight="1">
      <c r="A22" s="25">
        <v>12</v>
      </c>
      <c r="B22" s="32" t="s">
        <v>31</v>
      </c>
      <c r="C22" s="27">
        <f>SUM(D22,E22,F22,G22,I22)</f>
        <v>32000</v>
      </c>
      <c r="D22" s="27"/>
      <c r="E22" s="27">
        <v>32000</v>
      </c>
      <c r="F22" s="27"/>
      <c r="G22" s="27"/>
      <c r="H22" s="27"/>
      <c r="I22" s="154"/>
      <c r="J22" s="153"/>
      <c r="K22" s="8"/>
    </row>
    <row r="23" spans="1:11" s="9" customFormat="1" ht="30.75" customHeight="1" thickBot="1">
      <c r="A23" s="25">
        <v>13</v>
      </c>
      <c r="B23" s="35" t="s">
        <v>32</v>
      </c>
      <c r="C23" s="36">
        <f>E23</f>
        <v>48000</v>
      </c>
      <c r="D23" s="36"/>
      <c r="E23" s="37">
        <f>33465+2535+12000</f>
        <v>48000</v>
      </c>
      <c r="F23" s="36"/>
      <c r="G23" s="36"/>
      <c r="H23" s="37"/>
      <c r="I23" s="37"/>
      <c r="J23" s="38" t="s">
        <v>18</v>
      </c>
      <c r="K23" s="8"/>
    </row>
    <row r="24" spans="1:11" s="9" customFormat="1" ht="29.25" customHeight="1" thickBot="1">
      <c r="A24" s="146" t="s">
        <v>33</v>
      </c>
      <c r="B24" s="147"/>
      <c r="C24" s="19">
        <f aca="true" t="shared" si="1" ref="C24:H24">C25</f>
        <v>35000</v>
      </c>
      <c r="D24" s="19">
        <f t="shared" si="1"/>
        <v>0</v>
      </c>
      <c r="E24" s="19">
        <f t="shared" si="1"/>
        <v>35000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20"/>
      <c r="J24" s="21"/>
      <c r="K24" s="8"/>
    </row>
    <row r="25" spans="1:11" s="9" customFormat="1" ht="21.75" customHeight="1" thickBot="1">
      <c r="A25" s="148" t="s">
        <v>34</v>
      </c>
      <c r="B25" s="148"/>
      <c r="C25" s="22">
        <f>C26</f>
        <v>35000</v>
      </c>
      <c r="D25" s="22">
        <f>SUM(D26:D35)</f>
        <v>0</v>
      </c>
      <c r="E25" s="22">
        <f>E26</f>
        <v>35000</v>
      </c>
      <c r="F25" s="22">
        <f>F26</f>
        <v>0</v>
      </c>
      <c r="G25" s="22">
        <f>G26</f>
        <v>0</v>
      </c>
      <c r="H25" s="22">
        <f>H26</f>
        <v>0</v>
      </c>
      <c r="I25" s="23"/>
      <c r="J25" s="24"/>
      <c r="K25" s="8"/>
    </row>
    <row r="26" spans="1:11" s="9" customFormat="1" ht="28.5" customHeight="1" thickBot="1" thickTop="1">
      <c r="A26" s="25">
        <v>1</v>
      </c>
      <c r="B26" s="26" t="s">
        <v>35</v>
      </c>
      <c r="C26" s="27">
        <f>SUM(D26,E26,F26,G26,I26)</f>
        <v>35000</v>
      </c>
      <c r="D26" s="28"/>
      <c r="E26" s="29">
        <v>35000</v>
      </c>
      <c r="F26" s="28"/>
      <c r="G26" s="28"/>
      <c r="H26" s="28"/>
      <c r="I26" s="39"/>
      <c r="J26" s="38" t="s">
        <v>18</v>
      </c>
      <c r="K26" s="8"/>
    </row>
    <row r="27" spans="1:11" s="9" customFormat="1" ht="18" customHeight="1" thickBot="1">
      <c r="A27" s="155" t="s">
        <v>36</v>
      </c>
      <c r="B27" s="155"/>
      <c r="C27" s="41">
        <f>C32+C28</f>
        <v>316157</v>
      </c>
      <c r="D27" s="41">
        <f>D32+D28</f>
        <v>0</v>
      </c>
      <c r="E27" s="41">
        <f>E32+E28</f>
        <v>200957</v>
      </c>
      <c r="F27" s="41">
        <f>F32+F28</f>
        <v>0</v>
      </c>
      <c r="G27" s="41">
        <f>G32+G28</f>
        <v>115200</v>
      </c>
      <c r="H27" s="41" t="e">
        <f>H32+#REF!</f>
        <v>#REF!</v>
      </c>
      <c r="I27" s="42"/>
      <c r="J27" s="43"/>
      <c r="K27" s="8"/>
    </row>
    <row r="28" spans="1:11" s="9" customFormat="1" ht="21.75" customHeight="1" thickBot="1">
      <c r="A28" s="148" t="s">
        <v>37</v>
      </c>
      <c r="B28" s="148"/>
      <c r="C28" s="22">
        <f>SUM(C29:C31)</f>
        <v>65000</v>
      </c>
      <c r="D28" s="22">
        <f>SUM(D29:D31)</f>
        <v>0</v>
      </c>
      <c r="E28" s="22">
        <f>SUM(E29:E31)</f>
        <v>65000</v>
      </c>
      <c r="F28" s="22">
        <f>F29</f>
        <v>0</v>
      </c>
      <c r="G28" s="22">
        <f>G29</f>
        <v>0</v>
      </c>
      <c r="H28" s="22">
        <f>SUM(H33:H35)</f>
        <v>0</v>
      </c>
      <c r="I28" s="23"/>
      <c r="J28" s="24"/>
      <c r="K28" s="8"/>
    </row>
    <row r="29" spans="1:11" s="51" customFormat="1" ht="27.75" customHeight="1" thickTop="1">
      <c r="A29" s="44">
        <v>1</v>
      </c>
      <c r="B29" s="45" t="s">
        <v>38</v>
      </c>
      <c r="C29" s="46">
        <f>D29+E29+F29+G29+I29</f>
        <v>25000</v>
      </c>
      <c r="D29" s="47"/>
      <c r="E29" s="48">
        <v>25000</v>
      </c>
      <c r="F29" s="48"/>
      <c r="G29" s="48"/>
      <c r="H29" s="48"/>
      <c r="I29" s="49"/>
      <c r="J29" s="143" t="s">
        <v>18</v>
      </c>
      <c r="K29" s="50"/>
    </row>
    <row r="30" spans="1:11" s="51" customFormat="1" ht="24" customHeight="1">
      <c r="A30" s="44">
        <v>2</v>
      </c>
      <c r="B30" s="45" t="s">
        <v>39</v>
      </c>
      <c r="C30" s="46">
        <f>D30+E30+F30+G30+I30</f>
        <v>20000</v>
      </c>
      <c r="D30" s="47"/>
      <c r="E30" s="48">
        <v>20000</v>
      </c>
      <c r="F30" s="48"/>
      <c r="G30" s="48"/>
      <c r="H30" s="48"/>
      <c r="I30" s="49"/>
      <c r="J30" s="144"/>
      <c r="K30" s="50"/>
    </row>
    <row r="31" spans="1:11" s="51" customFormat="1" ht="24" customHeight="1">
      <c r="A31" s="44">
        <v>3</v>
      </c>
      <c r="B31" s="45" t="s">
        <v>40</v>
      </c>
      <c r="C31" s="46">
        <f>D31+E31+F31+G31+I31</f>
        <v>20000</v>
      </c>
      <c r="D31" s="47"/>
      <c r="E31" s="48">
        <v>20000</v>
      </c>
      <c r="F31" s="48"/>
      <c r="G31" s="48"/>
      <c r="H31" s="48"/>
      <c r="I31" s="49"/>
      <c r="J31" s="145"/>
      <c r="K31" s="50"/>
    </row>
    <row r="32" spans="1:11" s="9" customFormat="1" ht="21.75" customHeight="1" thickBot="1">
      <c r="A32" s="148" t="s">
        <v>41</v>
      </c>
      <c r="B32" s="148"/>
      <c r="C32" s="22">
        <f>SUM(C33:C36)</f>
        <v>251157</v>
      </c>
      <c r="D32" s="22">
        <f>SUM(D33:D36)</f>
        <v>0</v>
      </c>
      <c r="E32" s="22">
        <f>SUM(E33:E36)</f>
        <v>135957</v>
      </c>
      <c r="F32" s="22">
        <f>SUM(F33:F36)</f>
        <v>0</v>
      </c>
      <c r="G32" s="22">
        <f>SUM(G33:G36)</f>
        <v>115200</v>
      </c>
      <c r="H32" s="22">
        <f>SUM(H36:H36)</f>
        <v>0</v>
      </c>
      <c r="I32" s="23"/>
      <c r="J32" s="24"/>
      <c r="K32" s="8"/>
    </row>
    <row r="33" spans="1:11" s="51" customFormat="1" ht="21.75" customHeight="1" thickTop="1">
      <c r="A33" s="52">
        <v>1</v>
      </c>
      <c r="B33" s="53" t="s">
        <v>42</v>
      </c>
      <c r="C33" s="54">
        <f>SUM(D33,E33,F33,G33,J6)</f>
        <v>75000</v>
      </c>
      <c r="D33" s="55"/>
      <c r="E33" s="54">
        <f>44000-5000</f>
        <v>39000</v>
      </c>
      <c r="F33" s="54"/>
      <c r="G33" s="54">
        <v>36000</v>
      </c>
      <c r="H33" s="54"/>
      <c r="I33" s="166" t="s">
        <v>43</v>
      </c>
      <c r="J33" s="143" t="s">
        <v>18</v>
      </c>
      <c r="K33" s="50"/>
    </row>
    <row r="34" spans="1:11" s="51" customFormat="1" ht="21.75" customHeight="1">
      <c r="A34" s="56">
        <v>2</v>
      </c>
      <c r="B34" s="57" t="s">
        <v>44</v>
      </c>
      <c r="C34" s="58">
        <f>SUM(D34,E34,F34,G34,J7)</f>
        <v>155000</v>
      </c>
      <c r="D34" s="59"/>
      <c r="E34" s="60">
        <f>100800-25000</f>
        <v>75800</v>
      </c>
      <c r="F34" s="60"/>
      <c r="G34" s="60">
        <v>79200</v>
      </c>
      <c r="H34" s="60"/>
      <c r="I34" s="167"/>
      <c r="J34" s="168"/>
      <c r="K34" s="50"/>
    </row>
    <row r="35" spans="1:11" s="51" customFormat="1" ht="21.75" customHeight="1">
      <c r="A35" s="133">
        <v>3</v>
      </c>
      <c r="B35" s="57" t="s">
        <v>45</v>
      </c>
      <c r="C35" s="60">
        <f>SUM(D35,E35,F35,G35,J7)</f>
        <v>6157</v>
      </c>
      <c r="D35" s="59"/>
      <c r="E35" s="60">
        <v>6157</v>
      </c>
      <c r="F35" s="60"/>
      <c r="G35" s="60"/>
      <c r="H35" s="60"/>
      <c r="I35" s="132"/>
      <c r="J35" s="144" t="s">
        <v>18</v>
      </c>
      <c r="K35" s="50"/>
    </row>
    <row r="36" spans="1:11" s="51" customFormat="1" ht="21.75" customHeight="1" thickBot="1">
      <c r="A36" s="134">
        <v>4</v>
      </c>
      <c r="B36" s="61" t="s">
        <v>46</v>
      </c>
      <c r="C36" s="62">
        <f>E36</f>
        <v>15000</v>
      </c>
      <c r="D36" s="63"/>
      <c r="E36" s="62">
        <v>15000</v>
      </c>
      <c r="F36" s="62"/>
      <c r="G36" s="62"/>
      <c r="H36" s="62"/>
      <c r="I36" s="62"/>
      <c r="J36" s="144"/>
      <c r="K36" s="50"/>
    </row>
    <row r="37" spans="1:11" s="67" customFormat="1" ht="21.75" customHeight="1" thickBot="1">
      <c r="A37" s="162" t="s">
        <v>47</v>
      </c>
      <c r="B37" s="163"/>
      <c r="C37" s="64">
        <f aca="true" t="shared" si="2" ref="C37:I37">C38</f>
        <v>45000</v>
      </c>
      <c r="D37" s="64">
        <f t="shared" si="2"/>
        <v>0</v>
      </c>
      <c r="E37" s="64">
        <f t="shared" si="2"/>
        <v>45000</v>
      </c>
      <c r="F37" s="64">
        <f t="shared" si="2"/>
        <v>0</v>
      </c>
      <c r="G37" s="64">
        <f t="shared" si="2"/>
        <v>0</v>
      </c>
      <c r="H37" s="64">
        <f t="shared" si="2"/>
        <v>0</v>
      </c>
      <c r="I37" s="64">
        <f t="shared" si="2"/>
        <v>0</v>
      </c>
      <c r="J37" s="65"/>
      <c r="K37" s="66"/>
    </row>
    <row r="38" spans="1:11" s="67" customFormat="1" ht="21.75" customHeight="1" thickBot="1">
      <c r="A38" s="164" t="s">
        <v>48</v>
      </c>
      <c r="B38" s="164"/>
      <c r="C38" s="68">
        <f aca="true" t="shared" si="3" ref="C38:I38">C39+C40</f>
        <v>45000</v>
      </c>
      <c r="D38" s="68">
        <f t="shared" si="3"/>
        <v>0</v>
      </c>
      <c r="E38" s="68">
        <f t="shared" si="3"/>
        <v>45000</v>
      </c>
      <c r="F38" s="68">
        <f t="shared" si="3"/>
        <v>0</v>
      </c>
      <c r="G38" s="68">
        <f t="shared" si="3"/>
        <v>0</v>
      </c>
      <c r="H38" s="68">
        <f t="shared" si="3"/>
        <v>0</v>
      </c>
      <c r="I38" s="68">
        <f t="shared" si="3"/>
        <v>0</v>
      </c>
      <c r="J38" s="69"/>
      <c r="K38" s="66"/>
    </row>
    <row r="39" spans="1:11" s="9" customFormat="1" ht="27.75" customHeight="1" thickTop="1">
      <c r="A39" s="70">
        <v>1</v>
      </c>
      <c r="B39" s="71" t="s">
        <v>49</v>
      </c>
      <c r="C39" s="72">
        <f>D39+E39+F39+G39+I39</f>
        <v>30000</v>
      </c>
      <c r="D39" s="72"/>
      <c r="E39" s="72">
        <v>30000</v>
      </c>
      <c r="F39" s="72"/>
      <c r="G39" s="72"/>
      <c r="H39" s="72"/>
      <c r="I39" s="73"/>
      <c r="J39" s="74" t="s">
        <v>50</v>
      </c>
      <c r="K39" s="8"/>
    </row>
    <row r="40" spans="1:11" s="9" customFormat="1" ht="27" customHeight="1" thickBot="1">
      <c r="A40" s="75">
        <v>2</v>
      </c>
      <c r="B40" s="76" t="s">
        <v>51</v>
      </c>
      <c r="C40" s="28">
        <f>SUM(D40,E40,F40,G40,J40)</f>
        <v>15000</v>
      </c>
      <c r="D40" s="28"/>
      <c r="E40" s="28">
        <v>15000</v>
      </c>
      <c r="F40" s="28"/>
      <c r="G40" s="28"/>
      <c r="H40" s="28"/>
      <c r="I40" s="77"/>
      <c r="J40" s="31" t="s">
        <v>18</v>
      </c>
      <c r="K40" s="8"/>
    </row>
    <row r="41" spans="1:11" s="9" customFormat="1" ht="23.25" customHeight="1" thickBot="1">
      <c r="A41" s="155" t="s">
        <v>52</v>
      </c>
      <c r="B41" s="155"/>
      <c r="C41" s="41">
        <f>C42+C44+C46</f>
        <v>53000</v>
      </c>
      <c r="D41" s="41">
        <f>D42+D44+D46</f>
        <v>0</v>
      </c>
      <c r="E41" s="41">
        <f>E42+E44+E46</f>
        <v>53000</v>
      </c>
      <c r="F41" s="41">
        <f>F42+F44+F46</f>
        <v>0</v>
      </c>
      <c r="G41" s="41">
        <f>G42+G44+G46</f>
        <v>0</v>
      </c>
      <c r="H41" s="41">
        <f>H42+H44</f>
        <v>0</v>
      </c>
      <c r="I41" s="41"/>
      <c r="J41" s="78"/>
      <c r="K41" s="8"/>
    </row>
    <row r="42" spans="1:11" s="51" customFormat="1" ht="20.25" customHeight="1" thickBot="1">
      <c r="A42" s="158" t="s">
        <v>53</v>
      </c>
      <c r="B42" s="158"/>
      <c r="C42" s="79">
        <f>C43</f>
        <v>8000</v>
      </c>
      <c r="D42" s="79">
        <f>D43</f>
        <v>0</v>
      </c>
      <c r="E42" s="79">
        <f>E43</f>
        <v>8000</v>
      </c>
      <c r="F42" s="79">
        <f>F43</f>
        <v>0</v>
      </c>
      <c r="G42" s="79">
        <f>G43</f>
        <v>0</v>
      </c>
      <c r="H42" s="79"/>
      <c r="I42" s="80"/>
      <c r="J42" s="81"/>
      <c r="K42" s="50"/>
    </row>
    <row r="43" spans="1:13" s="51" customFormat="1" ht="24" customHeight="1" thickBot="1" thickTop="1">
      <c r="A43" s="82">
        <v>1</v>
      </c>
      <c r="B43" s="83" t="s">
        <v>54</v>
      </c>
      <c r="C43" s="84">
        <f>SUM(D43,E43,F43,G43)</f>
        <v>8000</v>
      </c>
      <c r="D43" s="48"/>
      <c r="E43" s="85">
        <v>8000</v>
      </c>
      <c r="F43" s="48"/>
      <c r="G43" s="48"/>
      <c r="H43" s="84">
        <v>26400</v>
      </c>
      <c r="I43" s="86" t="s">
        <v>55</v>
      </c>
      <c r="J43" s="87" t="s">
        <v>26</v>
      </c>
      <c r="K43" s="50"/>
      <c r="M43" s="88"/>
    </row>
    <row r="44" spans="1:11" s="9" customFormat="1" ht="18.75" customHeight="1" thickBot="1">
      <c r="A44" s="157" t="s">
        <v>56</v>
      </c>
      <c r="B44" s="157"/>
      <c r="C44" s="89">
        <f>SUM(C45:C45)</f>
        <v>5000</v>
      </c>
      <c r="D44" s="89">
        <f>SUM(D45:D45)</f>
        <v>0</v>
      </c>
      <c r="E44" s="89">
        <f>SUM(E45:E45)</f>
        <v>5000</v>
      </c>
      <c r="F44" s="89">
        <f>F45</f>
        <v>0</v>
      </c>
      <c r="G44" s="89">
        <f>G45</f>
        <v>0</v>
      </c>
      <c r="H44" s="89"/>
      <c r="I44" s="90"/>
      <c r="J44" s="91"/>
      <c r="K44" s="8"/>
    </row>
    <row r="45" spans="1:11" s="9" customFormat="1" ht="27" thickBot="1" thickTop="1">
      <c r="A45" s="25">
        <v>1</v>
      </c>
      <c r="B45" s="34" t="s">
        <v>57</v>
      </c>
      <c r="C45" s="28">
        <f>SUM(D45,E45,F45,G45)</f>
        <v>5000</v>
      </c>
      <c r="D45" s="28"/>
      <c r="E45" s="29">
        <v>5000</v>
      </c>
      <c r="F45" s="28"/>
      <c r="G45" s="28"/>
      <c r="H45" s="28">
        <v>26400</v>
      </c>
      <c r="I45" s="92"/>
      <c r="J45" s="31" t="s">
        <v>18</v>
      </c>
      <c r="K45" s="8"/>
    </row>
    <row r="46" spans="1:11" s="9" customFormat="1" ht="18.75" customHeight="1" thickBot="1">
      <c r="A46" s="157" t="s">
        <v>58</v>
      </c>
      <c r="B46" s="157"/>
      <c r="C46" s="89">
        <f>SUM(C47:C47)</f>
        <v>40000</v>
      </c>
      <c r="D46" s="89">
        <f>SUM(D47:D47)</f>
        <v>0</v>
      </c>
      <c r="E46" s="89">
        <f>SUM(E47:E47)</f>
        <v>40000</v>
      </c>
      <c r="F46" s="89">
        <f>F47</f>
        <v>0</v>
      </c>
      <c r="G46" s="89">
        <f>G47</f>
        <v>0</v>
      </c>
      <c r="H46" s="89"/>
      <c r="I46" s="90"/>
      <c r="J46" s="91"/>
      <c r="K46" s="8"/>
    </row>
    <row r="47" spans="1:11" s="9" customFormat="1" ht="27" thickBot="1" thickTop="1">
      <c r="A47" s="25">
        <v>1</v>
      </c>
      <c r="B47" s="34" t="s">
        <v>59</v>
      </c>
      <c r="C47" s="28">
        <f>SUM(D47,E47,F47,G47)</f>
        <v>40000</v>
      </c>
      <c r="D47" s="28"/>
      <c r="E47" s="29">
        <f>50000-10000</f>
        <v>40000</v>
      </c>
      <c r="F47" s="28"/>
      <c r="G47" s="28"/>
      <c r="H47" s="28">
        <v>26400</v>
      </c>
      <c r="I47" s="92"/>
      <c r="J47" s="31" t="s">
        <v>18</v>
      </c>
      <c r="K47" s="8"/>
    </row>
    <row r="48" spans="1:11" s="67" customFormat="1" ht="26.25" customHeight="1" thickBot="1">
      <c r="A48" s="159" t="s">
        <v>60</v>
      </c>
      <c r="B48" s="159"/>
      <c r="C48" s="93">
        <f aca="true" t="shared" si="4" ref="C48:I48">C49+C57</f>
        <v>501593</v>
      </c>
      <c r="D48" s="93">
        <f t="shared" si="4"/>
        <v>96025</v>
      </c>
      <c r="E48" s="93">
        <f t="shared" si="4"/>
        <v>405568</v>
      </c>
      <c r="F48" s="93">
        <f t="shared" si="4"/>
        <v>0</v>
      </c>
      <c r="G48" s="93">
        <f t="shared" si="4"/>
        <v>0</v>
      </c>
      <c r="H48" s="93">
        <f t="shared" si="4"/>
        <v>0</v>
      </c>
      <c r="I48" s="93">
        <f t="shared" si="4"/>
        <v>0</v>
      </c>
      <c r="J48" s="78"/>
      <c r="K48" s="66"/>
    </row>
    <row r="49" spans="1:11" s="67" customFormat="1" ht="18.75" customHeight="1" thickBot="1">
      <c r="A49" s="160" t="s">
        <v>61</v>
      </c>
      <c r="B49" s="160"/>
      <c r="C49" s="94">
        <f aca="true" t="shared" si="5" ref="C49:I49">SUM(C50:C56)</f>
        <v>475093</v>
      </c>
      <c r="D49" s="94">
        <f t="shared" si="5"/>
        <v>96025</v>
      </c>
      <c r="E49" s="94">
        <f t="shared" si="5"/>
        <v>379068</v>
      </c>
      <c r="F49" s="94">
        <f t="shared" si="5"/>
        <v>0</v>
      </c>
      <c r="G49" s="94">
        <f t="shared" si="5"/>
        <v>0</v>
      </c>
      <c r="H49" s="94">
        <f t="shared" si="5"/>
        <v>0</v>
      </c>
      <c r="I49" s="94">
        <f t="shared" si="5"/>
        <v>0</v>
      </c>
      <c r="J49" s="96"/>
      <c r="K49" s="66"/>
    </row>
    <row r="50" spans="1:11" s="9" customFormat="1" ht="30" customHeight="1" thickTop="1">
      <c r="A50" s="25">
        <v>1</v>
      </c>
      <c r="B50" s="34" t="s">
        <v>62</v>
      </c>
      <c r="C50" s="28">
        <f>SUM(D50,E50,F50,G50)</f>
        <v>18825</v>
      </c>
      <c r="D50" s="28"/>
      <c r="E50" s="28">
        <f>13825+5000</f>
        <v>18825</v>
      </c>
      <c r="F50" s="28"/>
      <c r="G50" s="28"/>
      <c r="H50" s="28"/>
      <c r="I50" s="77"/>
      <c r="J50" s="143" t="s">
        <v>18</v>
      </c>
      <c r="K50" s="8"/>
    </row>
    <row r="51" spans="1:11" s="9" customFormat="1" ht="29.25" customHeight="1">
      <c r="A51" s="97">
        <v>2</v>
      </c>
      <c r="B51" s="34" t="s">
        <v>63</v>
      </c>
      <c r="C51" s="28">
        <f aca="true" t="shared" si="6" ref="C51:C56">SUM(D51,E51,F51,G51,J51)</f>
        <v>50000</v>
      </c>
      <c r="D51" s="27"/>
      <c r="E51" s="27">
        <f>100000-65000+15000</f>
        <v>50000</v>
      </c>
      <c r="F51" s="27"/>
      <c r="G51" s="27"/>
      <c r="H51" s="27"/>
      <c r="I51" s="98"/>
      <c r="J51" s="144"/>
      <c r="K51" s="8"/>
    </row>
    <row r="52" spans="1:11" s="9" customFormat="1" ht="29.25" customHeight="1">
      <c r="A52" s="25">
        <v>3</v>
      </c>
      <c r="B52" s="34" t="s">
        <v>64</v>
      </c>
      <c r="C52" s="28">
        <f t="shared" si="6"/>
        <v>38000</v>
      </c>
      <c r="D52" s="27"/>
      <c r="E52" s="27">
        <f>7000+31000</f>
        <v>38000</v>
      </c>
      <c r="F52" s="27"/>
      <c r="G52" s="27"/>
      <c r="H52" s="27"/>
      <c r="I52" s="98"/>
      <c r="J52" s="144"/>
      <c r="K52" s="8"/>
    </row>
    <row r="53" spans="1:11" s="9" customFormat="1" ht="19.5" customHeight="1">
      <c r="A53" s="97">
        <v>4</v>
      </c>
      <c r="B53" s="34" t="s">
        <v>65</v>
      </c>
      <c r="C53" s="28">
        <f t="shared" si="6"/>
        <v>11526</v>
      </c>
      <c r="D53" s="28"/>
      <c r="E53" s="28">
        <f>11526</f>
        <v>11526</v>
      </c>
      <c r="F53" s="28"/>
      <c r="G53" s="28"/>
      <c r="H53" s="28"/>
      <c r="I53" s="77"/>
      <c r="J53" s="144"/>
      <c r="K53" s="8"/>
    </row>
    <row r="54" spans="1:11" s="9" customFormat="1" ht="29.25" customHeight="1">
      <c r="A54" s="97">
        <v>5</v>
      </c>
      <c r="B54" s="34" t="s">
        <v>66</v>
      </c>
      <c r="C54" s="28">
        <f t="shared" si="6"/>
        <v>190000</v>
      </c>
      <c r="D54" s="28"/>
      <c r="E54" s="28">
        <v>190000</v>
      </c>
      <c r="F54" s="28"/>
      <c r="G54" s="28"/>
      <c r="H54" s="28"/>
      <c r="I54" s="77"/>
      <c r="J54" s="144"/>
      <c r="K54" s="8"/>
    </row>
    <row r="55" spans="1:11" s="9" customFormat="1" ht="21.75" customHeight="1">
      <c r="A55" s="97">
        <v>6</v>
      </c>
      <c r="B55" s="34" t="s">
        <v>67</v>
      </c>
      <c r="C55" s="28">
        <f t="shared" si="6"/>
        <v>10000</v>
      </c>
      <c r="D55" s="28"/>
      <c r="E55" s="28">
        <v>10000</v>
      </c>
      <c r="F55" s="28"/>
      <c r="G55" s="28"/>
      <c r="H55" s="28"/>
      <c r="I55" s="77"/>
      <c r="J55" s="168"/>
      <c r="K55" s="8"/>
    </row>
    <row r="56" spans="1:11" s="9" customFormat="1" ht="23.25" customHeight="1" thickBot="1">
      <c r="A56" s="97">
        <v>7</v>
      </c>
      <c r="B56" s="34" t="s">
        <v>68</v>
      </c>
      <c r="C56" s="28">
        <f t="shared" si="6"/>
        <v>156742</v>
      </c>
      <c r="D56" s="28">
        <v>96025</v>
      </c>
      <c r="E56" s="28">
        <v>60717</v>
      </c>
      <c r="F56" s="28"/>
      <c r="G56" s="28"/>
      <c r="H56" s="28"/>
      <c r="I56" s="86" t="s">
        <v>55</v>
      </c>
      <c r="J56" s="99" t="s">
        <v>69</v>
      </c>
      <c r="K56" s="8"/>
    </row>
    <row r="57" spans="1:11" s="67" customFormat="1" ht="23.25" customHeight="1" thickBot="1">
      <c r="A57" s="165" t="s">
        <v>70</v>
      </c>
      <c r="B57" s="165"/>
      <c r="C57" s="94">
        <f aca="true" t="shared" si="7" ref="C57:I57">SUM(C58:C61)</f>
        <v>26500</v>
      </c>
      <c r="D57" s="94">
        <f t="shared" si="7"/>
        <v>0</v>
      </c>
      <c r="E57" s="94">
        <f t="shared" si="7"/>
        <v>26500</v>
      </c>
      <c r="F57" s="94">
        <f t="shared" si="7"/>
        <v>0</v>
      </c>
      <c r="G57" s="94">
        <f t="shared" si="7"/>
        <v>0</v>
      </c>
      <c r="H57" s="94">
        <f t="shared" si="7"/>
        <v>0</v>
      </c>
      <c r="I57" s="94">
        <f t="shared" si="7"/>
        <v>0</v>
      </c>
      <c r="J57" s="96"/>
      <c r="K57" s="66"/>
    </row>
    <row r="58" spans="1:11" s="67" customFormat="1" ht="24.75" customHeight="1" thickBot="1" thickTop="1">
      <c r="A58" s="100">
        <v>1</v>
      </c>
      <c r="B58" s="71" t="s">
        <v>71</v>
      </c>
      <c r="C58" s="28">
        <f>SUM(D58,E58,F58,G58,J58)</f>
        <v>4500</v>
      </c>
      <c r="D58" s="101"/>
      <c r="E58" s="102">
        <v>4500</v>
      </c>
      <c r="F58" s="101"/>
      <c r="G58" s="103"/>
      <c r="H58" s="103"/>
      <c r="I58" s="103"/>
      <c r="J58" s="169" t="s">
        <v>18</v>
      </c>
      <c r="K58" s="66"/>
    </row>
    <row r="59" spans="1:11" s="9" customFormat="1" ht="27.75" customHeight="1" thickBot="1" thickTop="1">
      <c r="A59" s="25">
        <v>2</v>
      </c>
      <c r="B59" s="104" t="s">
        <v>72</v>
      </c>
      <c r="C59" s="28">
        <f>SUM(D59,E59,F59,G59,J59)</f>
        <v>8000</v>
      </c>
      <c r="D59" s="28"/>
      <c r="E59" s="28">
        <v>8000</v>
      </c>
      <c r="F59" s="28"/>
      <c r="G59" s="28"/>
      <c r="H59" s="28"/>
      <c r="I59" s="77"/>
      <c r="J59" s="169"/>
      <c r="K59" s="8"/>
    </row>
    <row r="60" spans="1:11" s="9" customFormat="1" ht="20.25" customHeight="1" thickBot="1" thickTop="1">
      <c r="A60" s="25">
        <v>3</v>
      </c>
      <c r="B60" s="76" t="s">
        <v>73</v>
      </c>
      <c r="C60" s="28">
        <f>SUM(D60,E60,F60,G60,J60)</f>
        <v>9000</v>
      </c>
      <c r="D60" s="28"/>
      <c r="E60" s="28">
        <v>9000</v>
      </c>
      <c r="F60" s="28"/>
      <c r="G60" s="28"/>
      <c r="H60" s="28"/>
      <c r="I60" s="77"/>
      <c r="J60" s="169"/>
      <c r="K60" s="8"/>
    </row>
    <row r="61" spans="1:11" s="9" customFormat="1" ht="20.25" customHeight="1" thickBot="1" thickTop="1">
      <c r="A61" s="105">
        <v>4</v>
      </c>
      <c r="B61" s="106" t="s">
        <v>74</v>
      </c>
      <c r="C61" s="107">
        <f>SUM(D61,E61,F61,G61,J61)</f>
        <v>5000</v>
      </c>
      <c r="D61" s="107"/>
      <c r="E61" s="107">
        <v>5000</v>
      </c>
      <c r="F61" s="107"/>
      <c r="G61" s="107"/>
      <c r="H61" s="107"/>
      <c r="I61" s="108"/>
      <c r="J61" s="170"/>
      <c r="K61" s="8"/>
    </row>
    <row r="62" spans="1:11" s="9" customFormat="1" ht="23.25" customHeight="1" thickBot="1">
      <c r="A62" s="146" t="s">
        <v>75</v>
      </c>
      <c r="B62" s="147"/>
      <c r="C62" s="19">
        <f aca="true" t="shared" si="8" ref="C62:H62">C63</f>
        <v>156000</v>
      </c>
      <c r="D62" s="19">
        <f t="shared" si="8"/>
        <v>0</v>
      </c>
      <c r="E62" s="19">
        <f t="shared" si="8"/>
        <v>156000</v>
      </c>
      <c r="F62" s="19">
        <f t="shared" si="8"/>
        <v>0</v>
      </c>
      <c r="G62" s="19">
        <f t="shared" si="8"/>
        <v>0</v>
      </c>
      <c r="H62" s="19">
        <f t="shared" si="8"/>
        <v>0</v>
      </c>
      <c r="I62" s="19"/>
      <c r="J62" s="65"/>
      <c r="K62" s="8"/>
    </row>
    <row r="63" spans="1:11" s="9" customFormat="1" ht="23.25" customHeight="1" thickBot="1">
      <c r="A63" s="161" t="s">
        <v>76</v>
      </c>
      <c r="B63" s="161"/>
      <c r="C63" s="22">
        <f aca="true" t="shared" si="9" ref="C63:H63">C64+C65</f>
        <v>156000</v>
      </c>
      <c r="D63" s="22">
        <f t="shared" si="9"/>
        <v>0</v>
      </c>
      <c r="E63" s="22">
        <f t="shared" si="9"/>
        <v>156000</v>
      </c>
      <c r="F63" s="22">
        <f t="shared" si="9"/>
        <v>0</v>
      </c>
      <c r="G63" s="22">
        <f t="shared" si="9"/>
        <v>0</v>
      </c>
      <c r="H63" s="22">
        <f t="shared" si="9"/>
        <v>0</v>
      </c>
      <c r="I63" s="22"/>
      <c r="J63" s="109"/>
      <c r="K63" s="8"/>
    </row>
    <row r="64" spans="1:11" s="9" customFormat="1" ht="29.25" customHeight="1" thickTop="1">
      <c r="A64" s="110">
        <v>1</v>
      </c>
      <c r="B64" s="76" t="s">
        <v>77</v>
      </c>
      <c r="C64" s="111">
        <f>SUM(D64,E64,F64,G64,J64)</f>
        <v>139000</v>
      </c>
      <c r="D64" s="111"/>
      <c r="E64" s="111">
        <v>139000</v>
      </c>
      <c r="F64" s="111"/>
      <c r="G64" s="111"/>
      <c r="H64" s="111"/>
      <c r="I64" s="112"/>
      <c r="J64" s="143" t="s">
        <v>18</v>
      </c>
      <c r="K64" s="8"/>
    </row>
    <row r="65" spans="1:11" s="9" customFormat="1" ht="20.25" customHeight="1" thickBot="1">
      <c r="A65" s="25">
        <v>2</v>
      </c>
      <c r="B65" s="113" t="s">
        <v>78</v>
      </c>
      <c r="C65" s="28">
        <f>SUM(D65,E65,F65,G65,J65)</f>
        <v>17000</v>
      </c>
      <c r="D65" s="28"/>
      <c r="E65" s="28">
        <v>17000</v>
      </c>
      <c r="F65" s="28"/>
      <c r="G65" s="28"/>
      <c r="H65" s="28"/>
      <c r="I65" s="86"/>
      <c r="J65" s="156"/>
      <c r="K65" s="8"/>
    </row>
    <row r="66" spans="1:11" s="9" customFormat="1" ht="22.5" customHeight="1" thickBot="1">
      <c r="A66" s="114"/>
      <c r="B66" s="115" t="s">
        <v>79</v>
      </c>
      <c r="C66" s="116">
        <f aca="true" t="shared" si="10" ref="C66:H66">C62+C48+C41+C37+C27+C24+C9</f>
        <v>3326427</v>
      </c>
      <c r="D66" s="116">
        <f t="shared" si="10"/>
        <v>954198</v>
      </c>
      <c r="E66" s="116">
        <f t="shared" si="10"/>
        <v>1617029</v>
      </c>
      <c r="F66" s="116">
        <f t="shared" si="10"/>
        <v>640000</v>
      </c>
      <c r="G66" s="116">
        <f t="shared" si="10"/>
        <v>115200</v>
      </c>
      <c r="H66" s="116" t="e">
        <f t="shared" si="10"/>
        <v>#REF!</v>
      </c>
      <c r="I66" s="116">
        <f>I9++I24+I27+I41+I48+I37+I62</f>
        <v>0</v>
      </c>
      <c r="J66" s="117"/>
      <c r="K66" s="8"/>
    </row>
    <row r="67" spans="1:17" s="123" customFormat="1" ht="14.25" customHeight="1">
      <c r="A67" s="118"/>
      <c r="B67" s="119"/>
      <c r="C67" s="120"/>
      <c r="D67" s="120"/>
      <c r="E67" s="120"/>
      <c r="F67" s="121"/>
      <c r="G67" s="121"/>
      <c r="H67" s="119"/>
      <c r="I67" s="119"/>
      <c r="J67" s="122"/>
      <c r="K67" s="120"/>
      <c r="L67" s="120"/>
      <c r="M67" s="120"/>
      <c r="N67" s="120"/>
      <c r="O67" s="120"/>
      <c r="P67" s="120"/>
      <c r="Q67" s="120"/>
    </row>
    <row r="68" spans="1:17" ht="18.75" customHeight="1">
      <c r="A68" s="124"/>
      <c r="B68" s="124"/>
      <c r="C68" s="125"/>
      <c r="D68" s="124"/>
      <c r="E68" s="124"/>
      <c r="F68" s="125"/>
      <c r="G68" s="126"/>
      <c r="H68" s="124"/>
      <c r="I68" s="127"/>
      <c r="J68" s="128"/>
      <c r="K68" s="124"/>
      <c r="L68" s="124"/>
      <c r="M68" s="124"/>
      <c r="N68" s="124"/>
      <c r="O68" s="124"/>
      <c r="P68" s="124"/>
      <c r="Q68" s="124"/>
    </row>
    <row r="69" spans="1:17" ht="18.75" customHeight="1">
      <c r="A69" s="124"/>
      <c r="B69" s="124"/>
      <c r="C69" s="125"/>
      <c r="D69" s="124"/>
      <c r="E69" s="124"/>
      <c r="F69" s="124"/>
      <c r="G69" s="124"/>
      <c r="H69" s="124"/>
      <c r="I69" s="124"/>
      <c r="J69" s="128"/>
      <c r="K69" s="124"/>
      <c r="L69" s="124"/>
      <c r="M69" s="124"/>
      <c r="N69" s="124"/>
      <c r="O69" s="124"/>
      <c r="P69" s="124"/>
      <c r="Q69" s="124"/>
    </row>
    <row r="70" spans="1:17" ht="18.75" customHeight="1">
      <c r="A70" s="124"/>
      <c r="B70" s="124"/>
      <c r="C70" s="121"/>
      <c r="D70" s="130"/>
      <c r="E70" s="130"/>
      <c r="F70" s="124"/>
      <c r="G70" s="124"/>
      <c r="H70" s="124"/>
      <c r="I70" s="124"/>
      <c r="J70" s="128"/>
      <c r="K70" s="124"/>
      <c r="L70" s="124"/>
      <c r="M70" s="124"/>
      <c r="N70" s="124"/>
      <c r="O70" s="124"/>
      <c r="P70" s="124"/>
      <c r="Q70" s="124"/>
    </row>
  </sheetData>
  <sheetProtection/>
  <mergeCells count="40">
    <mergeCell ref="J29:J31"/>
    <mergeCell ref="I33:I34"/>
    <mergeCell ref="A62:B62"/>
    <mergeCell ref="J50:J55"/>
    <mergeCell ref="J58:J61"/>
    <mergeCell ref="J33:J34"/>
    <mergeCell ref="J35:J36"/>
    <mergeCell ref="A63:B63"/>
    <mergeCell ref="A37:B37"/>
    <mergeCell ref="A38:B38"/>
    <mergeCell ref="A57:B57"/>
    <mergeCell ref="A27:B27"/>
    <mergeCell ref="A28:B28"/>
    <mergeCell ref="A32:B32"/>
    <mergeCell ref="J64:J65"/>
    <mergeCell ref="A41:B41"/>
    <mergeCell ref="A46:B46"/>
    <mergeCell ref="A42:B42"/>
    <mergeCell ref="A44:B44"/>
    <mergeCell ref="A48:B48"/>
    <mergeCell ref="A49:B49"/>
    <mergeCell ref="J11:J16"/>
    <mergeCell ref="A24:B24"/>
    <mergeCell ref="A25:B25"/>
    <mergeCell ref="G5:G7"/>
    <mergeCell ref="I5:I7"/>
    <mergeCell ref="A9:B9"/>
    <mergeCell ref="A10:B10"/>
    <mergeCell ref="J17:J22"/>
    <mergeCell ref="I17:I22"/>
    <mergeCell ref="A1:J1"/>
    <mergeCell ref="A3:A7"/>
    <mergeCell ref="B3:B7"/>
    <mergeCell ref="C3:C7"/>
    <mergeCell ref="D3:G3"/>
    <mergeCell ref="J3:J7"/>
    <mergeCell ref="D4:D7"/>
    <mergeCell ref="E4:G4"/>
    <mergeCell ref="E5:E7"/>
    <mergeCell ref="F5:F7"/>
  </mergeCells>
  <printOptions horizontalCentered="1"/>
  <pageMargins left="0.5511811023622047" right="0.5511811023622047" top="0.7" bottom="0.29" header="0.17" footer="0.16"/>
  <pageSetup fitToHeight="2" horizontalDpi="600" verticalDpi="600" orientation="landscape" paperSize="9" scale="70" r:id="rId1"/>
  <headerFooter alignWithMargins="0">
    <oddHeader>&amp;R&amp;"Arial,Pogrubiony"Załącznik Nr 1&amp;"Arial,Normalny"
do Uchwały Nr XIX/115/2012
Rady Gminy Miłkowice
z dnia 22 maja 2012r.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ug</cp:lastModifiedBy>
  <cp:lastPrinted>2012-05-23T08:08:11Z</cp:lastPrinted>
  <dcterms:created xsi:type="dcterms:W3CDTF">2012-05-14T09:42:57Z</dcterms:created>
  <dcterms:modified xsi:type="dcterms:W3CDTF">2012-05-23T08:08:16Z</dcterms:modified>
  <cp:category/>
  <cp:version/>
  <cp:contentType/>
  <cp:contentStatus/>
</cp:coreProperties>
</file>