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Area" localSheetId="0">'1'!$A$1:$P$82</definedName>
    <definedName name="_xlnm.Print_Area" localSheetId="1">'2'!$A$1:$W$170</definedName>
    <definedName name="_xlnm.Print_Area" localSheetId="2">'3'!$A$1:$J$76</definedName>
    <definedName name="_xlnm.Print_Area" localSheetId="4">'5'!$A$1:$G$43</definedName>
    <definedName name="_xlnm.Print_Area" localSheetId="5">'6'!$A$1:$H$16</definedName>
    <definedName name="_xlnm.Print_Area" localSheetId="7">'8'!$A$2:$C$41</definedName>
  </definedNames>
  <calcPr fullCalcOnLoad="1"/>
</workbook>
</file>

<file path=xl/sharedStrings.xml><?xml version="1.0" encoding="utf-8"?>
<sst xmlns="http://schemas.openxmlformats.org/spreadsheetml/2006/main" count="995" uniqueCount="523">
  <si>
    <t>Dział</t>
  </si>
  <si>
    <t>Rozdział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</si>
  <si>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</si>
  <si>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</si>
  <si>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</si>
  <si>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</si>
  <si>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</si>
  <si>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</si>
  <si>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</si>
  <si>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</si>
  <si>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</si>
  <si>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</si>
  <si>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</si>
  <si>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</si>
  <si>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</si>
  <si>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</si>
  <si>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</si>
  <si>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</si>
  <si>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</si>
  <si>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</si>
  <si>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Rolnictwo i łowiectwo</t>
  </si>
  <si>
    <t>przed zmianą</t>
  </si>
  <si>
    <t>zmniejszenie</t>
  </si>
  <si>
    <t>zwiększenie</t>
  </si>
  <si>
    <t>po zmianach</t>
  </si>
  <si>
    <t>Melioracje wodne</t>
  </si>
  <si>
    <t>Infrastruktura wodociągowa i sanitacyjna wsi</t>
  </si>
  <si>
    <t>Transport i łączność</t>
  </si>
  <si>
    <t>Lokalny transport zbiorowy</t>
  </si>
  <si>
    <t>Drogi publiczne powiatowe</t>
  </si>
  <si>
    <t>Drogi publiczne gminne</t>
  </si>
  <si>
    <t>Gospodarka mieszkaniowa</t>
  </si>
  <si>
    <t>Gospodarka gruntami i nieruchomościami</t>
  </si>
  <si>
    <t>Działalność usługowa</t>
  </si>
  <si>
    <t>Plany zagospodarowania przestrzennego</t>
  </si>
  <si>
    <t>Administracja publiczna</t>
  </si>
  <si>
    <t>Urzędy gmin (miast i miast na prawach powiatu)</t>
  </si>
  <si>
    <t>Bezpieczeństwo publiczne i ochrona przeciwpożarowa</t>
  </si>
  <si>
    <t>Ochotnicze straże pożarne</t>
  </si>
  <si>
    <t>Zarządzanie kryzysowe</t>
  </si>
  <si>
    <t>Oświata i wychowanie</t>
  </si>
  <si>
    <t>Szkoły podstawowe</t>
  </si>
  <si>
    <t>Oddziały przedszkolne w szkołach podstawowych</t>
  </si>
  <si>
    <t xml:space="preserve">Przedszkola </t>
  </si>
  <si>
    <t>Gimnazja</t>
  </si>
  <si>
    <t>Ochrona zdrowia</t>
  </si>
  <si>
    <t>Zwalczanie narkomanii</t>
  </si>
  <si>
    <t>Przeciwdziałanie alkoholizmowi</t>
  </si>
  <si>
    <t>Pomoc społeczna</t>
  </si>
  <si>
    <t>Ośrodki pomocy społecznej</t>
  </si>
  <si>
    <t>Edukacyjna opieka wychowawcza</t>
  </si>
  <si>
    <t>Wczesne wspomaganie rozwoju dziecka</t>
  </si>
  <si>
    <t>Gospodarka komunalna i ochrona środowiska</t>
  </si>
  <si>
    <t>Oświetlenie ulic, placów i dróg</t>
  </si>
  <si>
    <t>Kultura i ochrona dziedzictwa narodowego</t>
  </si>
  <si>
    <t>Domy i ośrodki kultury, świetlice i kluby</t>
  </si>
  <si>
    <t>Pozostała działalność</t>
  </si>
  <si>
    <t>Kultura fizyczna</t>
  </si>
  <si>
    <t>Obiekty sportowe</t>
  </si>
  <si>
    <t>Wydatki razem:</t>
  </si>
  <si>
    <t>ZMIANA PLANU WYDATKÓW BUDŻETOWYCH GMINY MIŁKOWICE NA ROK 2012</t>
  </si>
  <si>
    <t>PLAN PRZYCHODÓW I ROZCHODÓW w 2012 roku</t>
  </si>
  <si>
    <t>DOCHODY  BUDŻETU GMINY</t>
  </si>
  <si>
    <t>zł</t>
  </si>
  <si>
    <t>WYDATKI  BUDŻETU GMINY</t>
  </si>
  <si>
    <t>KWOTA DEFICYTU BUDŻETOWEGO</t>
  </si>
  <si>
    <t>Rozdysponowanie przychodów i rozchodów</t>
  </si>
  <si>
    <t>Lp.</t>
  </si>
  <si>
    <t>Treść</t>
  </si>
  <si>
    <t>§</t>
  </si>
  <si>
    <t>Kwota w zł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</si>
  <si>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</si>
  <si>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</si>
  <si>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</si>
  <si>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</si>
  <si>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</si>
  <si>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</si>
  <si>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</si>
  <si>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</si>
  <si>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</si>
  <si>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</si>
  <si>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</si>
  <si>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</si>
  <si>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</si>
  <si>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</si>
  <si>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</si>
  <si>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</si>
  <si>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</si>
  <si>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</si>
  <si>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</si>
  <si>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</si>
  <si>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</si>
  <si>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</si>
  <si>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Wolne środki, o których mowa w art.217 ust.2 pkt 6 ustawy</t>
  </si>
  <si>
    <t>§ 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</si>
  <si>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</si>
  <si>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</si>
  <si>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</si>
  <si>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</si>
  <si>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</si>
  <si>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</si>
  <si>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</si>
  <si>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</si>
  <si>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</si>
  <si>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</si>
  <si>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</si>
  <si>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</si>
  <si>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</si>
  <si>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</si>
  <si>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DOCHODY BUDŻETU GMINY</t>
  </si>
  <si>
    <t>WYDATKI BUDŻETU GMINY</t>
  </si>
  <si>
    <t>PRZYCHODY BUDŻETU GMINY</t>
  </si>
  <si>
    <t>ROZCHODY BUDŻETU GMINY</t>
  </si>
  <si>
    <t>RAZEM</t>
  </si>
  <si>
    <t>Wykaz zadań i zakupów inwestycyjnych na 2012 rok</t>
  </si>
  <si>
    <t>w złotych</t>
  </si>
  <si>
    <t>Nazwa zadania inwestycyjnego</t>
  </si>
  <si>
    <t>Planowane wydatki w roku 2012    (od 6 do 9)</t>
  </si>
  <si>
    <t>Źródła finansowania</t>
  </si>
  <si>
    <t>Jednostka organizacyjna realizująca lub koordynująca wykonanie zadania</t>
  </si>
  <si>
    <t>Środki unijne (art. 5 ust. 1 pkt 2 i 3 u.f.p.)</t>
  </si>
  <si>
    <t>Wkład własny</t>
  </si>
  <si>
    <t>dochody własne jst</t>
  </si>
  <si>
    <t>kredyty, pożyczki, obligacje</t>
  </si>
  <si>
    <t>dotacje i środki z innych źródeł</t>
  </si>
  <si>
    <t>GFOŚiGW</t>
  </si>
  <si>
    <t>Uwagi</t>
  </si>
  <si>
    <t>Dział 010 : ROLNICTWO I ŁOWIECTWO</t>
  </si>
  <si>
    <t>Rozdział 01010 : Infrastruktura wodociągowa i sanitacyjna wsi</t>
  </si>
  <si>
    <t xml:space="preserve">Budowa kanalizacji sanitarnej wraz z przyłączami na terenie Gminy Miłkowice: Zadanie 1: " II etap zadania Jezierzany, Jakuszów, Pątnówek, Bobrów"  - część Jakuszowa i Jezierzany Zadanie 2 "Gniewomirowice - Goślinów" Etap I Goslinów-Gniewomirowice osiedle </t>
  </si>
  <si>
    <t>pożyczka z WFOŚiGW</t>
  </si>
  <si>
    <t>Urząd Gminy   Miłkowice</t>
  </si>
  <si>
    <t>Budowa kanalizacji sanitarnej wraz z przyłączami dla miejscowości Gniewomirowice i Goślinów</t>
  </si>
  <si>
    <t>Aktualizacja dokumentacji projektowej na budowę sieci kanalizacji sanitarnej dla miejscowości Jakuszów kontynuacja i Jezierzany</t>
  </si>
  <si>
    <t>Budowa sieci wodociągowej dla osiedla domów jednorodzinnych Gniewomirowice II</t>
  </si>
  <si>
    <t>Budowa ujęcia wody dla Gminy Miłkowice (odwierty próbne)</t>
  </si>
  <si>
    <t>Budowa sieci kanalizacji sanitarnej i wodociągowej w Miłkowicach w obrębie ulic: 15 Sierpnia, 11 Listopada, Konstytucji 3 Maja"</t>
  </si>
  <si>
    <t>Modernizacja sieci kanalizacyjnej na terenie Gminy Miłkowice</t>
  </si>
  <si>
    <t>Dotacja celowa na dofinans. inwestycji</t>
  </si>
  <si>
    <t>GZGK    w Miłkowicach</t>
  </si>
  <si>
    <t>Modernizacja sieci wodociągowej na terenie Gminy Miłkowice</t>
  </si>
  <si>
    <t>Wymiana sieci wodociągowej w Miłkowicach osiedle PKP</t>
  </si>
  <si>
    <t>Budowa sieci wodociągowej i kanalizacyjnej dla zespołu domów jednorodzinnych w Grzymalinie (dokumentacja + budowa wodociągu - etap I)</t>
  </si>
  <si>
    <t>Budowa hydroforni wraz ze zbiornikiem w miejscowości Grzymalin</t>
  </si>
  <si>
    <t>Budowa sieci wodociągowej dla Strefy Aktywnosci Gospodarczej w Rzeszotarach (rozpoczęcie)</t>
  </si>
  <si>
    <t>Wykup gruntów, na których posadowione są przepompownie ścieków i urządzeń wodnokanalizacyjnych</t>
  </si>
  <si>
    <t>Dział 400 : WYTWARZANIE I ZAOPATRYWANIE W ENERGIĘ ELEKTRYCZNĄ, GAZ I WODĘ</t>
  </si>
  <si>
    <t>Rozdział 40004 : Dostarczanie paliw gazowych</t>
  </si>
  <si>
    <t>Koncepcja gazyfikacji Gminy Miłkowice</t>
  </si>
  <si>
    <t>Dział 600 : TRANSPORT I ŁĄCZNOŚĆ</t>
  </si>
  <si>
    <t>Rozdział 60014 : Drogi publiczne powiatowe</t>
  </si>
  <si>
    <t>Budowa chodnika z kanalizacją deszczową w miejscowości Miłkowice w ciągu drogi powiatowej (kontynuacja)</t>
  </si>
  <si>
    <t>Remont chodnika w miejscowości Siedliska</t>
  </si>
  <si>
    <t>Przewiert sterowany (odwodnienie) w miejscowości Rzeszotary</t>
  </si>
  <si>
    <t>Rozdział 60016 : Drogi publiczne gminne</t>
  </si>
  <si>
    <t>Przebudowa drogi dojazdowej do gruntów rolnych w Jakuszowie</t>
  </si>
  <si>
    <t>dotacja z Urz.Marszałk.</t>
  </si>
  <si>
    <t>Przebudowa drogi dojazdowej do gruntów rolnych w Rzeszotarach (ul.Młyńska)</t>
  </si>
  <si>
    <t>Remont drogi Nr 258/4 w Bobrowie (fundusz sołecki)</t>
  </si>
  <si>
    <t>Budowa ciągu rowerowo pieszego w Miłkowicach</t>
  </si>
  <si>
    <t>Dział 754 : Bezpieczeństwo publiczne i ochrona przeciwpożarowa</t>
  </si>
  <si>
    <t>Rozdział  75412: Ochotnicze straże pożarne</t>
  </si>
  <si>
    <t>Zakup bram przemysłowych segmentowych aluminiowych typ 9000M do Remizy OSP Grzymalin</t>
  </si>
  <si>
    <t>Dotacja celowa na dofinans. zakupów  inwestycyjnych</t>
  </si>
  <si>
    <t>OSP Grzymalin</t>
  </si>
  <si>
    <t>Zakup samochodu specjalnego pożarniczego średniego dla OSP Grzymalin</t>
  </si>
  <si>
    <t>Zakup uniwersalnego narzędzia hydraulicznego rozpieracza kolumnowego dla OSP Miłkowice</t>
  </si>
  <si>
    <t>OSP Miłkowice</t>
  </si>
  <si>
    <t>Dział 801 : OŚWIATA I WYCHOWANIE</t>
  </si>
  <si>
    <t>Rozdział  80101: Szkoły podstawowe</t>
  </si>
  <si>
    <t>Zakup pieca do budynku Szkoły Podstawowej w Miłkowicach</t>
  </si>
  <si>
    <t>Szk.Gimn. Zesp. Szkół</t>
  </si>
  <si>
    <t>Termomodernizacja budynku szkoły podstawowej w Rzeszotarach i w Miłkowicach</t>
  </si>
  <si>
    <t>Dział 900 : GOSPODARKA KOMUNALNA I OCHRONA ŚRODOWISKA</t>
  </si>
  <si>
    <t>Rozdział  90002: Gospodarka odpadami</t>
  </si>
  <si>
    <t>Zakup pojemników do selektywnej zbiórki odpadów</t>
  </si>
  <si>
    <t>Dotacja celowa na zakup inwestycyjny</t>
  </si>
  <si>
    <t>Rozdział  90005: Ochrona powietrza atmosferycznego i klimatu</t>
  </si>
  <si>
    <t>Budowa kotłowni ekologicznej dla komplesku budynków publicznych w Miłkowicach (aktualizacja dokumentacji)</t>
  </si>
  <si>
    <t>Rozdział  90015: Oświetlenie ulic placów i dróg</t>
  </si>
  <si>
    <t>Dział 921 : KULTURA I OCHRONA DZIEDZICTWA NARODOWEGO</t>
  </si>
  <si>
    <t>Rozdział  92109: Domy i ośrodki kultury, świetlice i kluby</t>
  </si>
  <si>
    <t>Remont świetlicy wiejskiej w budynku OSP Grzymalin (fundusz sołecki 13.825zł) + aktualizacja dokumentacji</t>
  </si>
  <si>
    <t>Utworzenie św. wiejskiej z segmentów kontenerowych w Goślinowie (w tym fundusz sołecki 2.000zł)</t>
  </si>
  <si>
    <t>Remont i modernizacja budynku  świetlicy wiejskiej w Miłkowicach (fundusz sołecki)</t>
  </si>
  <si>
    <t>Przebudowa i ocieplenie dachu - I etap oraz termomodernizacja elewacji - etap II budynku świetlicy wiejskiej w Miłkowicach</t>
  </si>
  <si>
    <t>Remont budynku Gminnego Osrodka Kultury i Sportu w Siedliskach</t>
  </si>
  <si>
    <t>Dotacja celowa na zakup inw.</t>
  </si>
  <si>
    <t>GOKiS    Miłkowice</t>
  </si>
  <si>
    <t>Rozdział  92195: Pozostała działalność</t>
  </si>
  <si>
    <t>Budowa placu zabaw w Głuchowicach (fundusz sołecki)</t>
  </si>
  <si>
    <t>Rozbudowa placu zabaw wraz z budową terenu rekreacyjnego w Gniewomirowicach (fundusz sołecki)</t>
  </si>
  <si>
    <t>Budowa placu zabaw w Kochlicach (fundusz sołecki)</t>
  </si>
  <si>
    <t>Wybudowanie sceny na terenie sołectwa Siedliska (fundusz sołecki)</t>
  </si>
  <si>
    <t>Dział 926 : KULTURA FIZYCZNA</t>
  </si>
  <si>
    <t>Rozdział  92601: Obiekty sportowe</t>
  </si>
  <si>
    <t>Przebudowa obiektu sportowego w Miłkowicach</t>
  </si>
  <si>
    <t>Razem wydatki inwestycyjne:</t>
  </si>
  <si>
    <t>010</t>
  </si>
  <si>
    <t>01008</t>
  </si>
  <si>
    <t>01010</t>
  </si>
  <si>
    <t>w tym dotacja na inw. dla GZGK 100.710</t>
  </si>
  <si>
    <t>Budowa oświetlenia dróg i ulic na terenie Gminy Miłkowice</t>
  </si>
  <si>
    <t xml:space="preserve">Budowa świetlicy wiejskiej w Jakuszowie </t>
  </si>
  <si>
    <t>Remont świetlicy wiejskiej i remizy OSP w Rzeszotarach (fundusz sołecki)</t>
  </si>
  <si>
    <t xml:space="preserve">Wyposażenie boiska sportowego w zaplecze kontenerowe szatniowo-sanitarne w Siedliskach </t>
  </si>
  <si>
    <t>Wyposażenie szatni w Siedliskach w przyłącze energetyczne oraz zagospodarowanie terenu (fundusz sołecki 4.000zł)</t>
  </si>
  <si>
    <t xml:space="preserve">Wykonanie przyłącza wodociągowego oraz zbiornika bezodpływowego na ścieki do szatni w Siedliskach </t>
  </si>
  <si>
    <t>UG Miłkowice</t>
  </si>
  <si>
    <t>Dotacja celowa na inwestycyje</t>
  </si>
  <si>
    <t>Zakup sprzetu strażackiego dla OSP Miłkowice w ramach programu "Dolny Śląsk Bezpieczny Ratownik w OSP"</t>
  </si>
  <si>
    <t>OSP Rzeszotary</t>
  </si>
  <si>
    <t>Zakup sprzetu strażackiego dla OSP Rzeszotary w ramach programu "Dolny Śląsk Bezpieczny Ratownik w OSP"</t>
  </si>
  <si>
    <t>Rozdział  75421: Zarządzanie kryzysowe</t>
  </si>
  <si>
    <t>Wykaz dotacji udzielanych z budżetu Gminy Miłkowice w roku 2012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</si>
  <si>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</si>
  <si>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</si>
  <si>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</si>
  <si>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</si>
  <si>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</si>
  <si>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</si>
  <si>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Infrastruktura sanitacyjna wsi</t>
  </si>
  <si>
    <t>Gminny Zakład Gospodarki komunalnej w Miłkowicach</t>
  </si>
  <si>
    <t>Dostarczanie wody</t>
  </si>
  <si>
    <t>dotacja do 1 km dróg gminnych</t>
  </si>
  <si>
    <t>Dowożenie uczniów do szkół</t>
  </si>
  <si>
    <t>dotacja do 1 km przewozu uczniów</t>
  </si>
  <si>
    <t>Gospodarka odpadami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</si>
  <si>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</si>
  <si>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</si>
  <si>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</si>
  <si>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</si>
  <si>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</si>
  <si>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Gminny Ośrodek Kultury i Sportu w Miłkowicach</t>
  </si>
  <si>
    <t>na realizację zadań gminy z zakresu krzewienia kultury</t>
  </si>
  <si>
    <t>Biblioteki</t>
  </si>
  <si>
    <t>na realizację zadań gminy z zakresu bibliotek gminnych</t>
  </si>
  <si>
    <t>Zadania z zakresu kultury fizycznej i sportu</t>
  </si>
  <si>
    <t>na realizację zadań gminy z zakresu kultury fizycznej i sportu</t>
  </si>
  <si>
    <t xml:space="preserve">  II.2. Jednostki spoza sektora finansów publicznych</t>
  </si>
  <si>
    <t>Przedszkola</t>
  </si>
  <si>
    <t>Przedszkole Niepubliczne "Słoneczko" w Miłkowicach</t>
  </si>
  <si>
    <t xml:space="preserve">na koszty utrzymania dzieci uczęszczających do przedszkola </t>
  </si>
  <si>
    <t xml:space="preserve">na koszty utrzymania dzieci upośledzonych uczęszczających do przedszkola </t>
  </si>
  <si>
    <t xml:space="preserve">  III. Dotacje celowe</t>
  </si>
  <si>
    <t xml:space="preserve">  III.1. Jednostki sektora finansów publicznych</t>
  </si>
  <si>
    <t>na realizację programów profilaktyki rozwiązywania problemów alkoholowych</t>
  </si>
  <si>
    <t>900</t>
  </si>
  <si>
    <t>90002</t>
  </si>
  <si>
    <t>sąsiednie gminy</t>
  </si>
  <si>
    <t>na koszty utrzymania dzieci z terenu Gminy Miłkowice uczęszczające do przedszkoli w sąsiednich gminach</t>
  </si>
  <si>
    <t>Zbiorowy transport lokalny</t>
  </si>
  <si>
    <t>Miasto Legnica</t>
  </si>
  <si>
    <t>na komunikację publiczną Ulesie-Legnica</t>
  </si>
  <si>
    <t xml:space="preserve">  III.2. Jednostki spoza sektora finansów publicznych</t>
  </si>
  <si>
    <t>stowarzyszenia</t>
  </si>
  <si>
    <t>upowszechnianie kultury fizycznej sportu na terenie gminy</t>
  </si>
  <si>
    <t>Ochrona zabytków</t>
  </si>
  <si>
    <t>X</t>
  </si>
  <si>
    <t>na prace konserwatorskie, restauratorskie i roboty budowlane przy zabytkach</t>
  </si>
  <si>
    <t>Ogółem dotacje :</t>
  </si>
  <si>
    <t>w tym dotacje na zadania bieżące:</t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</si>
  <si>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ścieków</t>
    </r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</si>
  <si>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wody</t>
    </r>
  </si>
  <si>
    <r>
      <t>Ró</t>
    </r>
    <r>
      <rPr>
        <sz val="12"/>
        <rFont val="Arial"/>
        <family val="2"/>
      </rPr>
      <t>ż</t>
    </r>
    <r>
      <rPr>
        <sz val="10"/>
        <rFont val="Arial"/>
        <family val="2"/>
      </rPr>
      <t>ne jednostki obs</t>
    </r>
    <r>
      <rPr>
        <sz val="12"/>
        <rFont val="Arial"/>
        <family val="2"/>
      </rPr>
      <t>ługi gospodarki mieszkaniowej</t>
    </r>
  </si>
  <si>
    <r>
      <t xml:space="preserve">dotacja do 1 m 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powierzchni administrowanej</t>
    </r>
  </si>
  <si>
    <r>
      <t xml:space="preserve">Remont budynku Gminnego Osrodka Kultury i Sportu w Siedliskach </t>
    </r>
    <r>
      <rPr>
        <i/>
        <sz val="10"/>
        <rFont val="Arial CE"/>
        <family val="0"/>
      </rPr>
      <t>(dotacja inwestycyjna)</t>
    </r>
  </si>
  <si>
    <r>
      <t>Modernizacja sieci wodociągowej na terenie Gminy Miłkowice (</t>
    </r>
    <r>
      <rPr>
        <i/>
        <sz val="10"/>
        <rFont val="Arial CE"/>
        <family val="2"/>
      </rPr>
      <t>dotacja inwestycyjna)</t>
    </r>
  </si>
  <si>
    <r>
      <t>Wymiana sieci wodociągowej w Miłkowicach os. PKP (</t>
    </r>
    <r>
      <rPr>
        <i/>
        <sz val="10"/>
        <rFont val="Arial CE"/>
        <family val="2"/>
      </rPr>
      <t>dotacja inwestycyjna)</t>
    </r>
  </si>
  <si>
    <r>
      <t>Budowa wodociągu w miejscowości Grzymalin (</t>
    </r>
    <r>
      <rPr>
        <i/>
        <sz val="10"/>
        <rFont val="Arial CE"/>
        <family val="2"/>
      </rPr>
      <t>dotacja inwestycyjna)</t>
    </r>
  </si>
  <si>
    <r>
      <t>Modernizacja sieci kanalizacyjnej na terenie Gminy Miłkowice (</t>
    </r>
    <r>
      <rPr>
        <i/>
        <sz val="10"/>
        <rFont val="Arial CE"/>
        <family val="2"/>
      </rPr>
      <t>dotacja inwestycyjna)</t>
    </r>
  </si>
  <si>
    <r>
      <t>Budowa sieci wodociągowej dla Strefy Aktywnosci Gospodarczej w Rzeszotarach (</t>
    </r>
    <r>
      <rPr>
        <i/>
        <sz val="10"/>
        <rFont val="Arial CE"/>
        <family val="2"/>
      </rPr>
      <t>dotacja inwestycyjna)</t>
    </r>
  </si>
  <si>
    <r>
      <t>Dokumentacja i budowa pompowni wody i zbiornika w miejscowości Grzymalin (</t>
    </r>
    <r>
      <rPr>
        <i/>
        <sz val="10"/>
        <rFont val="Arial CE"/>
        <family val="2"/>
      </rPr>
      <t>dotacja inwestycyjna)</t>
    </r>
  </si>
  <si>
    <r>
      <t>Zakup pojemników do selektywnej zbiórki odpadów (</t>
    </r>
    <r>
      <rPr>
        <i/>
        <sz val="10"/>
        <rFont val="Arial CE"/>
        <family val="2"/>
      </rPr>
      <t>dotacja inwestycyjna)</t>
    </r>
  </si>
  <si>
    <t>na dofinansowanie zakupów inwestycyjnych</t>
  </si>
  <si>
    <t>na realizację zadań gminy z zakresu rekreacji</t>
  </si>
  <si>
    <t>PLAN PRZYCHODÓW I WYDATKÓW</t>
  </si>
  <si>
    <t>samorządowego zakładu budżetowego - Gminnego Zakładu Gospodarki Komunalnej w Miłkowicach  na rok 2012</t>
  </si>
  <si>
    <t xml:space="preserve">Plan przychodów </t>
  </si>
  <si>
    <t>dz.400 r.40002</t>
  </si>
  <si>
    <t>Stan środków na początek roku</t>
  </si>
  <si>
    <t>§ 2650</t>
  </si>
  <si>
    <t>Dotacja przedmiotowa z budżetu Gminy (brutto)</t>
  </si>
  <si>
    <t>§ 0690</t>
  </si>
  <si>
    <t>Wpływy z różnych opłat</t>
  </si>
  <si>
    <t>§ 0750</t>
  </si>
  <si>
    <t>Dochody z najmu i dzierżawy składników majątkowych Skarbu Państwa, jednostek samorządu terytorialnego lub innych jednostek zaliczanych do sektora finansów publicznych oraz innych umów o podobnym charakterze</t>
  </si>
  <si>
    <t>§ 0830</t>
  </si>
  <si>
    <t>Wpływy z usług</t>
  </si>
  <si>
    <t>§ 0920</t>
  </si>
  <si>
    <t>Pozostałe odsetki</t>
  </si>
  <si>
    <t>Pozostałe przychody</t>
  </si>
  <si>
    <t>Plan wydatków (kosztów)</t>
  </si>
  <si>
    <t>§ 3020</t>
  </si>
  <si>
    <t>Wydatki osobowe niezaliczone do wynagrodzeń</t>
  </si>
  <si>
    <t>§ 4010</t>
  </si>
  <si>
    <t>Wynagrodzenia osobowe pracowników</t>
  </si>
  <si>
    <t>§ 4040</t>
  </si>
  <si>
    <t>Dodatkowe wynagrodzenie roczne</t>
  </si>
  <si>
    <t>§ 4110</t>
  </si>
  <si>
    <t>Składki na ubezpieczenia społeczne</t>
  </si>
  <si>
    <t>§ 4120</t>
  </si>
  <si>
    <t>Składki na Fundusz Pracy</t>
  </si>
  <si>
    <t>§ 4140</t>
  </si>
  <si>
    <t>Wpłaty na PFRON</t>
  </si>
  <si>
    <t>§ 4170</t>
  </si>
  <si>
    <t>Wynagrodzenia bezosobowe</t>
  </si>
  <si>
    <t>§ 4210</t>
  </si>
  <si>
    <t>Zakup materiałów i wyposażenia.</t>
  </si>
  <si>
    <t>§ 4260</t>
  </si>
  <si>
    <t>Zakup energii</t>
  </si>
  <si>
    <t>§ 4270</t>
  </si>
  <si>
    <t>Zakup usług remontowych.</t>
  </si>
  <si>
    <t>§ 4280</t>
  </si>
  <si>
    <t>Zakup usług zdrowotnych</t>
  </si>
  <si>
    <t>§ 4300</t>
  </si>
  <si>
    <t>Zakup usług pozostałych</t>
  </si>
  <si>
    <t>§ 4360</t>
  </si>
  <si>
    <t>Opłaty z tytułu zakupu usług telekomunikacyjnych telefonii komórkowej.</t>
  </si>
  <si>
    <t>§ 4370</t>
  </si>
  <si>
    <t>Opłaty z tytułu zakupu usług telekomunikacyjnych telefonii stacjonarnej.</t>
  </si>
  <si>
    <t>§ 4390</t>
  </si>
  <si>
    <t>Zakup usług obejmujących wykonanie ekspertyz, analiz i opinii</t>
  </si>
  <si>
    <t>§ 4400</t>
  </si>
  <si>
    <t>Opłaty za administrowanie i czynsze za budynki ,lokale i pomieszczenia garażowe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</si>
  <si>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</si>
  <si>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</si>
  <si>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</si>
  <si>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</si>
  <si>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</si>
  <si>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</si>
  <si>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§ 4530</t>
  </si>
  <si>
    <t>Podatek od towarów i usług (VAT)</t>
  </si>
  <si>
    <t>§ 4700</t>
  </si>
  <si>
    <t>Szkolenia pracowników niebędących członkami korpusu służby cywilnej</t>
  </si>
  <si>
    <t>§ 4780</t>
  </si>
  <si>
    <t>Składki na Fundusz Emerytur Pomostowych</t>
  </si>
  <si>
    <t>Pozostałe wydatki (stanowiące koszty)</t>
  </si>
  <si>
    <t>Stan środków na koniec roku</t>
  </si>
  <si>
    <r>
      <t xml:space="preserve">* Dotacja brutto przyznana przez Gminę </t>
    </r>
    <r>
      <rPr>
        <b/>
        <sz val="10"/>
        <rFont val="Arial"/>
        <family val="2"/>
      </rPr>
      <t>150.000,00</t>
    </r>
  </si>
  <si>
    <t>§ 4480</t>
  </si>
  <si>
    <t>Podatek od nieruchomości</t>
  </si>
  <si>
    <t>Dochody
ogółem</t>
  </si>
  <si>
    <t>Wydatki
ogółem
(6+9)</t>
  </si>
  <si>
    <t>Wydatki
bieżące</t>
  </si>
  <si>
    <t>Wydatki
majątkowe</t>
  </si>
  <si>
    <t>wynagrodzenia i pochodne od wynagrodzeń</t>
  </si>
  <si>
    <t>dotacje</t>
  </si>
  <si>
    <t>Wpływy z innych opłat stanowiących dochody jednostek samorządu terytorialnego na podstawie ustaw</t>
  </si>
  <si>
    <t>Wydatki  ogółem:</t>
  </si>
  <si>
    <t>Zwalczanie Narkomanii</t>
  </si>
  <si>
    <t>Dochody i wydatki związane z realizacją zadań z zakresu administracji rządowej i innych zadań zleconych odrębnymi ustawami w 2012 r.</t>
  </si>
  <si>
    <t>Dotacje
ogółem</t>
  </si>
  <si>
    <t>świadczenia społeczne</t>
  </si>
  <si>
    <t>Ogółem</t>
  </si>
  <si>
    <t>01095</t>
  </si>
  <si>
    <t>Wydatki
ogółem
(5+8)</t>
  </si>
  <si>
    <t>Środki z 2011 roku:</t>
  </si>
  <si>
    <t>Dochody  + środki z 2011r. ogółem:</t>
  </si>
  <si>
    <t>Dochody z tytułu wydawania zezwoleń na sprzedaż alkoholu i wydatki związane z realizacją Gminnego Programu Profilaktyki i Rozwiązywania Problemów Alkoholowych i Przeciwdziałania Narkomani na 2012 rok</t>
  </si>
  <si>
    <t>ZMIANA PLANU DOCHODÓW GMINY MIŁKOWICE NA ROK 2012</t>
  </si>
  <si>
    <t>Plan przed zmianą</t>
  </si>
  <si>
    <t>Zmniejszenie</t>
  </si>
  <si>
    <t>Zwiększenie</t>
  </si>
  <si>
    <t>Plan po zmianach 
(5+6+7)</t>
  </si>
  <si>
    <t>1</t>
  </si>
  <si>
    <t>2</t>
  </si>
  <si>
    <t>3</t>
  </si>
  <si>
    <t>4</t>
  </si>
  <si>
    <t>5</t>
  </si>
  <si>
    <t>6</t>
  </si>
  <si>
    <t>7</t>
  </si>
  <si>
    <t>8</t>
  </si>
  <si>
    <t>bieżące</t>
  </si>
  <si>
    <t>126 749,00</t>
  </si>
  <si>
    <t>28 501,00</t>
  </si>
  <si>
    <t>155 250,00</t>
  </si>
  <si>
    <t xml:space="preserve">w tym z tytułu dotacji i środków na finansowanie wydatków na realizację zadań finansowanych z udziałem środków, o których mowa w art. 5 ust. 1 pkt 2 i 3 
</t>
  </si>
  <si>
    <t>2710</t>
  </si>
  <si>
    <t>Dotacja celowa otrzymana z tytułu pomocy finansowej udzielanej między jednostkami samorządu terytorialnego na dofinansowanie własnych zadań bieżących</t>
  </si>
  <si>
    <t>750</t>
  </si>
  <si>
    <t>70 419,00</t>
  </si>
  <si>
    <t>6 500,00</t>
  </si>
  <si>
    <t>76 919,00</t>
  </si>
  <si>
    <t>75023</t>
  </si>
  <si>
    <t xml:space="preserve">Urzędy gmin </t>
  </si>
  <si>
    <t>1 400,00</t>
  </si>
  <si>
    <t>7 900,00</t>
  </si>
  <si>
    <t>0920</t>
  </si>
  <si>
    <t>1 000,00</t>
  </si>
  <si>
    <t>6 000,00</t>
  </si>
  <si>
    <t>7 000,00</t>
  </si>
  <si>
    <t>0970</t>
  </si>
  <si>
    <t>Wpływy z różnych dochodów</t>
  </si>
  <si>
    <t>400,00</t>
  </si>
  <si>
    <t>500,00</t>
  </si>
  <si>
    <t>900,00</t>
  </si>
  <si>
    <t>756</t>
  </si>
  <si>
    <t>Dochody od osób prawnych, od osób fizycznych i od innych jednostek nieposiadających osobowości prawnej oraz wydatki związane z ich poborem</t>
  </si>
  <si>
    <t>5 731 455,00</t>
  </si>
  <si>
    <t>-114 785,00</t>
  </si>
  <si>
    <t>197 000,00</t>
  </si>
  <si>
    <t>5 813 670,00</t>
  </si>
  <si>
    <t>75618</t>
  </si>
  <si>
    <t>88 650,00</t>
  </si>
  <si>
    <t>0,00</t>
  </si>
  <si>
    <t>100 000,00</t>
  </si>
  <si>
    <t>188 650,00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</si>
  <si>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</si>
  <si>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</si>
  <si>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</si>
  <si>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</si>
  <si>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2 882 489,00</t>
  </si>
  <si>
    <t>97 000,00</t>
  </si>
  <si>
    <t>2 864 704,00</t>
  </si>
  <si>
    <t>0010</t>
  </si>
  <si>
    <t>Podatek dochodowy od osób fizycznych</t>
  </si>
  <si>
    <t>2 869 489,00</t>
  </si>
  <si>
    <t>2 754 704,00</t>
  </si>
  <si>
    <t>0020</t>
  </si>
  <si>
    <t>Podatek dochodowy od osób prawnych</t>
  </si>
  <si>
    <t>13 000,00</t>
  </si>
  <si>
    <t>110 000,00</t>
  </si>
  <si>
    <t>758</t>
  </si>
  <si>
    <t>Różne rozliczenia</t>
  </si>
  <si>
    <t>5 931 059,00</t>
  </si>
  <si>
    <t>-188 298,00</t>
  </si>
  <si>
    <t>32 000,00</t>
  </si>
  <si>
    <t>5 774 761,00</t>
  </si>
  <si>
    <t>75801</t>
  </si>
  <si>
    <t>Część oświatowa subwencji ogólnej dla jednostek samorządu terytorialnego</t>
  </si>
  <si>
    <t>3 917 270,00</t>
  </si>
  <si>
    <t>3 728 972,00</t>
  </si>
  <si>
    <t>2920</t>
  </si>
  <si>
    <t>Subwencje ogólne z budżetu państwa</t>
  </si>
  <si>
    <t>75814</t>
  </si>
  <si>
    <t>Różne rozliczenia finansowe</t>
  </si>
  <si>
    <t>300,00</t>
  </si>
  <si>
    <t>32 300,00</t>
  </si>
  <si>
    <t>801</t>
  </si>
  <si>
    <t>60 427,98</t>
  </si>
  <si>
    <t>12 105,00</t>
  </si>
  <si>
    <t>72 532,98</t>
  </si>
  <si>
    <t>51 395,98</t>
  </si>
  <si>
    <t>80101</t>
  </si>
  <si>
    <t>51 895,98</t>
  </si>
  <si>
    <t>52 895,98</t>
  </si>
  <si>
    <t>1 500,00</t>
  </si>
  <si>
    <t>80104</t>
  </si>
  <si>
    <t>8 532,00</t>
  </si>
  <si>
    <t>11 105,00</t>
  </si>
  <si>
    <t>19 637,00</t>
  </si>
  <si>
    <t>2310</t>
  </si>
  <si>
    <t>Dotacje celowe otrzymane z gminy na zadania bieżące realizowane na podstawie porozumień (umów) między jednostkami samorządu terytorialnego</t>
  </si>
  <si>
    <t>4 000,00</t>
  </si>
  <si>
    <t>600,00</t>
  </si>
  <si>
    <t>4 600,00</t>
  </si>
  <si>
    <t>90019</t>
  </si>
  <si>
    <t>Wpływy i wydatki związane z gromadzeniem środków z opłat i kar za korzystanie ze środowiska</t>
  </si>
  <si>
    <t>0400</t>
  </si>
  <si>
    <t>Wpływy z opłaty produktowej</t>
  </si>
  <si>
    <t>921</t>
  </si>
  <si>
    <t>2 820,00</t>
  </si>
  <si>
    <t>10 866,00</t>
  </si>
  <si>
    <t>13 686,00</t>
  </si>
  <si>
    <t>92195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</si>
  <si>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</si>
  <si>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</si>
  <si>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razem:</t>
  </si>
  <si>
    <t>15 304 933,98</t>
  </si>
  <si>
    <t>-303 083,00</t>
  </si>
  <si>
    <t>287 572,00</t>
  </si>
  <si>
    <t>15 289 422,98</t>
  </si>
  <si>
    <t>54 215,98</t>
  </si>
  <si>
    <t>65 081,98</t>
  </si>
  <si>
    <t>majątkowe</t>
  </si>
  <si>
    <t>311 148,00</t>
  </si>
  <si>
    <t>-110 805,00</t>
  </si>
  <si>
    <t>971,00</t>
  </si>
  <si>
    <t>201 314,00</t>
  </si>
  <si>
    <t>92109</t>
  </si>
  <si>
    <t>167 569,00</t>
  </si>
  <si>
    <t>56 764,00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</si>
  <si>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</si>
  <si>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</si>
  <si>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92116</t>
  </si>
  <si>
    <t>143 579,00</t>
  </si>
  <si>
    <t>144 550,00</t>
  </si>
  <si>
    <t>926</t>
  </si>
  <si>
    <t>29 993,00</t>
  </si>
  <si>
    <t>92601</t>
  </si>
  <si>
    <t>6300</t>
  </si>
  <si>
    <t>Dotacja celowa otrzymana z tytułu pomocy finansowej udzielanej między jednostkami samorządu terytorialnego na dofinansowanie własnych zadań inwestycyjnych i zakupów inwestycyjnych</t>
  </si>
  <si>
    <t>1 359 300,90</t>
  </si>
  <si>
    <t>30 964,00</t>
  </si>
  <si>
    <t>1 279 459,90</t>
  </si>
  <si>
    <t>Ogółem:</t>
  </si>
  <si>
    <t>16 664 234,88</t>
  </si>
  <si>
    <t>-413 888,00</t>
  </si>
  <si>
    <t>318 536,00</t>
  </si>
  <si>
    <t>16 568 882,88</t>
  </si>
  <si>
    <t>365 363,98</t>
  </si>
  <si>
    <t>11 837,00</t>
  </si>
  <si>
    <t>266 395,98</t>
  </si>
  <si>
    <t>Plan dochodów z tytułu wpływów i wydatków związanych z gromadzeniem środków z opłat i kar za korzystanie ze środowiska w 2012 roku</t>
  </si>
  <si>
    <t>Plan na 2012 r.</t>
  </si>
  <si>
    <t>I.</t>
  </si>
  <si>
    <t>Dochody</t>
  </si>
  <si>
    <t>II.</t>
  </si>
  <si>
    <t>Wydatki</t>
  </si>
  <si>
    <t>Wydatki majątkowe</t>
  </si>
  <si>
    <r>
      <t>Dział 900:</t>
    </r>
    <r>
      <rPr>
        <sz val="10"/>
        <rFont val="Arial CE"/>
        <family val="2"/>
      </rPr>
      <t xml:space="preserve"> GOSPODARKA KOMUNALNA I OCHRONA ŚRODOWISKA</t>
    </r>
  </si>
  <si>
    <r>
      <t xml:space="preserve">     Rozdział 90019:</t>
    </r>
    <r>
      <rPr>
        <sz val="10"/>
        <rFont val="Arial CE"/>
        <family val="2"/>
      </rPr>
      <t xml:space="preserve"> Wpływy i wydatki związane z gromadzeniem środków z opłat i kar za korzystanie ze środowiska</t>
    </r>
  </si>
  <si>
    <r>
      <t xml:space="preserve">                             § 0690 </t>
    </r>
    <r>
      <rPr>
        <sz val="10"/>
        <rFont val="Arial CE"/>
        <family val="2"/>
      </rPr>
      <t>Wpływy z różnych opłat</t>
    </r>
  </si>
  <si>
    <r>
      <t xml:space="preserve">Dział 010: </t>
    </r>
    <r>
      <rPr>
        <sz val="10"/>
        <rFont val="Arial CE"/>
        <family val="0"/>
      </rPr>
      <t>ROLNICTWO I ŁOWIECTWO</t>
    </r>
  </si>
  <si>
    <r>
      <t xml:space="preserve">rozdział 01010: </t>
    </r>
    <r>
      <rPr>
        <sz val="10"/>
        <rFont val="Arial CE"/>
        <family val="0"/>
      </rPr>
      <t>Infrastruktura wodociągowa i sanitacyjna wsi</t>
    </r>
  </si>
  <si>
    <r>
      <t xml:space="preserve">                             § 0400 </t>
    </r>
    <r>
      <rPr>
        <sz val="10"/>
        <rFont val="Arial CE"/>
        <family val="2"/>
      </rPr>
      <t>Wpływy z opłaty produktowej</t>
    </r>
  </si>
  <si>
    <r>
      <t xml:space="preserve">Dział 900: </t>
    </r>
    <r>
      <rPr>
        <sz val="10"/>
        <rFont val="Arial CE"/>
        <family val="0"/>
      </rPr>
      <t>GOSPODARKA KOMUNALNA I OCHRONA ŚRODOWISKA</t>
    </r>
  </si>
  <si>
    <r>
      <t xml:space="preserve">rozdział 90002: </t>
    </r>
    <r>
      <rPr>
        <sz val="10"/>
        <rFont val="Arial CE"/>
        <family val="0"/>
      </rPr>
      <t>Gospodarka odpadami</t>
    </r>
  </si>
  <si>
    <r>
      <t xml:space="preserve">§ 6210 </t>
    </r>
    <r>
      <rPr>
        <sz val="10"/>
        <rFont val="Arial CE"/>
        <family val="0"/>
      </rPr>
      <t>dotacja celowa na inwestycje dla samorządowego zakładu budżetowego na zakup pojemników do selektywnej zbiórki odpadów</t>
    </r>
  </si>
  <si>
    <r>
      <t xml:space="preserve">§ 6210 </t>
    </r>
    <r>
      <rPr>
        <sz val="10"/>
        <rFont val="Arial CE"/>
        <family val="0"/>
      </rPr>
      <t xml:space="preserve">dotacja celowa na inwestycje dla samorządowego zakładu budżetowego na modernizację sieci wodociągowej </t>
    </r>
  </si>
  <si>
    <r>
      <t>Budowa sieci wodociągowej dla osiedla domów jednorodzinnych Gniewomirowice II (</t>
    </r>
    <r>
      <rPr>
        <i/>
        <sz val="10"/>
        <rFont val="Arial CE"/>
        <family val="2"/>
      </rPr>
      <t>dotacja inwestycyjna)</t>
    </r>
  </si>
  <si>
    <r>
      <t>Wykonanie przyłącza wodociągowego oraz zbiornika bezodpływowego na ścieki do szatni w Siedliskach  (</t>
    </r>
    <r>
      <rPr>
        <i/>
        <sz val="10"/>
        <rFont val="Arial CE"/>
        <family val="2"/>
      </rPr>
      <t>dotacja inwestycyjna)</t>
    </r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</si>
</sst>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</numFmts>
  <fonts count="7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5"/>
      <color indexed="8"/>
      <name val="Arial"/>
      <family val="0"/>
    </font>
    <font>
      <b/>
      <sz val="12"/>
      <name val="Arial"/>
      <family val="2"/>
    </font>
    <font>
      <sz val="10"/>
      <name val="Arial"/>
      <family val="0"/>
    </font>
    <font>
      <sz val="8"/>
      <name val="Arial"/>
      <family val="0"/>
    </font>
    <font>
      <b/>
      <sz val="5.5"/>
      <color indexed="8"/>
      <name val="Arial"/>
      <family val="0"/>
    </font>
    <font>
      <sz val="5.5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5"/>
      <name val="Arial CE"/>
      <family val="2"/>
    </font>
    <font>
      <sz val="10"/>
      <color indexed="41"/>
      <name val="Arial"/>
      <family val="2"/>
    </font>
    <font>
      <sz val="9"/>
      <name val="Arial"/>
      <family val="2"/>
    </font>
    <font>
      <sz val="9"/>
      <name val="Arial CE"/>
      <family val="2"/>
    </font>
    <font>
      <b/>
      <sz val="14"/>
      <name val="Arial CE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 CE"/>
      <family val="2"/>
    </font>
    <font>
      <b/>
      <sz val="9"/>
      <name val="Arial"/>
      <family val="2"/>
    </font>
    <font>
      <b/>
      <sz val="9"/>
      <name val="Arial CE"/>
      <family val="2"/>
    </font>
    <font>
      <sz val="7"/>
      <name val="Arial"/>
      <family val="2"/>
    </font>
    <font>
      <sz val="7"/>
      <name val="Arial CE"/>
      <family val="2"/>
    </font>
    <font>
      <i/>
      <sz val="11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sz val="11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sz val="6"/>
      <name val="Arial CE"/>
      <family val="2"/>
    </font>
    <font>
      <b/>
      <i/>
      <sz val="10"/>
      <name val="Arial CE"/>
      <family val="2"/>
    </font>
    <font>
      <vertAlign val="superscript"/>
      <sz val="10"/>
      <name val="Arial CE"/>
      <family val="2"/>
    </font>
    <font>
      <sz val="12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6"/>
      <color indexed="8"/>
      <name val="Arial"/>
      <family val="0"/>
    </font>
    <font>
      <b/>
      <sz val="6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;Arial"/>
      <family val="2"/>
    </font>
    <font>
      <sz val="12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medium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medium"/>
      <top style="hair">
        <color indexed="8"/>
      </top>
      <bottom style="hair"/>
    </border>
    <border>
      <left style="medium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</borders>
  <cellStyleXfs count="73"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164" fontId="17" fillId="0" borderId="0" applyFill="0" applyBorder="0" applyAlignment="0" applyProtection="0"/>
    <xf numFmtId="41" fontId="8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" fillId="0" borderId="0">
      <alignment/>
      <protection/>
    </xf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9" fontId="8" fillId="0" borderId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23" borderId="9" applyNumberFormat="0" applyAlignment="0" applyProtection="0"/>
    <xf numFmtId="44" fontId="8" fillId="0" borderId="0" applyFill="0" applyBorder="0" applyAlignment="0" applyProtection="0"/>
    <xf numFmtId="42" fontId="8" fillId="0" borderId="0" applyFill="0" applyBorder="0" applyAlignment="0" applyProtection="0"/>
    <xf numFmtId="0" fontId="30" fillId="3" borderId="0" applyNumberFormat="0" applyBorder="0" applyAlignment="0" applyProtection="0"/>
  </cellStyleXfs>
  <cellXfs count="505">
    <xf numFmtId="0" fontId="1" fillId="0" borderId="0" xfId="0" applyNumberFormat="1" applyFill="1" applyBorder="1" applyAlignment="1" applyProtection="1">
      <alignment horizontal="left"/>
      <protection locked="0"/>
    </xf>
    <xf numFmtId="1" fontId="1" fillId="24" borderId="0" xfId="0" applyAlignment="1">
      <alignment horizontal="center" vertical="center" wrapText="1" shrinkToFit="1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ill="1" applyBorder="1" applyAlignment="1" applyProtection="1">
      <alignment/>
      <protection locked="0"/>
    </xf>
    <xf numFmtId="0" fontId="1" fillId="0" borderId="0" xfId="0" applyNumberFormat="1" applyFill="1" applyBorder="1" applyAlignment="1" applyProtection="1">
      <alignment/>
      <protection locked="0"/>
    </xf>
    <xf numFmtId="4" fontId="6" fillId="25" borderId="10" xfId="0" applyNumberFormat="1" applyAlignment="1">
      <alignment horizontal="right" vertical="center" wrapText="1" shrinkToFit="1"/>
    </xf>
    <xf numFmtId="4" fontId="6" fillId="25" borderId="11" xfId="0" applyNumberFormat="1" applyAlignment="1">
      <alignment horizontal="right" vertical="center" wrapText="1" shrinkToFit="1"/>
    </xf>
    <xf numFmtId="0" fontId="6" fillId="25" borderId="10" xfId="0" applyAlignment="1">
      <alignment horizontal="center" vertical="center" wrapText="1" shrinkToFit="1"/>
    </xf>
    <xf numFmtId="0" fontId="6" fillId="25" borderId="10" xfId="0" applyAlignment="1">
      <alignment horizontal="left" vertical="center" wrapText="1" shrinkToFit="1"/>
    </xf>
    <xf numFmtId="0" fontId="6" fillId="25" borderId="11" xfId="0" applyAlignment="1">
      <alignment horizontal="left" vertical="center" wrapText="1" shrinkToFit="1"/>
    </xf>
    <xf numFmtId="0" fontId="6" fillId="25" borderId="10" xfId="0" applyFont="1" applyAlignment="1">
      <alignment horizontal="center" vertical="center" wrapText="1" shrinkToFit="1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" fontId="6" fillId="24" borderId="0" xfId="0" applyFont="1" applyAlignment="1">
      <alignment horizontal="center" vertical="center" wrapText="1" shrinkToFit="1"/>
    </xf>
    <xf numFmtId="0" fontId="11" fillId="25" borderId="12" xfId="0" applyFont="1" applyBorder="1" applyAlignment="1">
      <alignment horizontal="left" vertical="center" wrapText="1" shrinkToFit="1"/>
    </xf>
    <xf numFmtId="4" fontId="10" fillId="24" borderId="12" xfId="0" applyNumberFormat="1" applyFont="1" applyBorder="1" applyAlignment="1">
      <alignment horizontal="right" vertical="center" wrapText="1" shrinkToFit="1"/>
    </xf>
    <xf numFmtId="0" fontId="11" fillId="25" borderId="10" xfId="0" applyFont="1" applyBorder="1" applyAlignment="1">
      <alignment horizontal="left" vertical="center" wrapText="1" shrinkToFit="1"/>
    </xf>
    <xf numFmtId="4" fontId="10" fillId="24" borderId="10" xfId="0" applyNumberFormat="1" applyFont="1" applyBorder="1" applyAlignment="1">
      <alignment horizontal="right" vertical="center" wrapText="1" shrinkToFit="1"/>
    </xf>
    <xf numFmtId="0" fontId="11" fillId="25" borderId="13" xfId="0" applyFont="1" applyBorder="1" applyAlignment="1">
      <alignment horizontal="left" vertical="center" wrapText="1" shrinkToFit="1"/>
    </xf>
    <xf numFmtId="4" fontId="10" fillId="24" borderId="13" xfId="0" applyNumberFormat="1" applyFont="1" applyBorder="1" applyAlignment="1">
      <alignment horizontal="right" vertical="center" wrapText="1" shrinkToFit="1"/>
    </xf>
    <xf numFmtId="0" fontId="17" fillId="0" borderId="0" xfId="54" applyAlignment="1">
      <alignment vertical="center"/>
      <protection/>
    </xf>
    <xf numFmtId="0" fontId="33" fillId="0" borderId="0" xfId="54" applyFont="1" applyAlignment="1">
      <alignment horizontal="center" vertical="center" wrapText="1"/>
      <protection/>
    </xf>
    <xf numFmtId="0" fontId="34" fillId="0" borderId="0" xfId="54" applyFont="1" applyAlignment="1">
      <alignment horizontal="left" vertical="center" wrapText="1"/>
      <protection/>
    </xf>
    <xf numFmtId="0" fontId="33" fillId="0" borderId="0" xfId="54" applyFont="1" applyAlignment="1">
      <alignment horizontal="left" vertical="center" wrapText="1"/>
      <protection/>
    </xf>
    <xf numFmtId="0" fontId="34" fillId="0" borderId="0" xfId="54" applyFont="1" applyAlignment="1">
      <alignment horizontal="left" vertical="center"/>
      <protection/>
    </xf>
    <xf numFmtId="0" fontId="31" fillId="0" borderId="0" xfId="54" applyFont="1" applyAlignment="1">
      <alignment horizontal="right" vertical="top"/>
      <protection/>
    </xf>
    <xf numFmtId="0" fontId="35" fillId="0" borderId="10" xfId="54" applyFont="1" applyBorder="1" applyAlignment="1">
      <alignment horizontal="center" vertical="center"/>
      <protection/>
    </xf>
    <xf numFmtId="0" fontId="35" fillId="0" borderId="0" xfId="54" applyFont="1" applyAlignment="1">
      <alignment vertical="center"/>
      <protection/>
    </xf>
    <xf numFmtId="0" fontId="17" fillId="0" borderId="10" xfId="54" applyFont="1" applyBorder="1" applyAlignment="1">
      <alignment horizontal="center" vertical="center"/>
      <protection/>
    </xf>
    <xf numFmtId="4" fontId="34" fillId="0" borderId="10" xfId="54" applyNumberFormat="1" applyFont="1" applyBorder="1" applyAlignment="1">
      <alignment vertical="center"/>
      <protection/>
    </xf>
    <xf numFmtId="0" fontId="17" fillId="0" borderId="14" xfId="54" applyFont="1" applyBorder="1" applyAlignment="1">
      <alignment horizontal="center" vertical="center"/>
      <protection/>
    </xf>
    <xf numFmtId="3" fontId="17" fillId="0" borderId="14" xfId="54" applyNumberFormat="1" applyFont="1" applyBorder="1" applyAlignment="1">
      <alignment vertical="center"/>
      <protection/>
    </xf>
    <xf numFmtId="0" fontId="17" fillId="0" borderId="15" xfId="54" applyFont="1" applyBorder="1" applyAlignment="1">
      <alignment horizontal="center" vertical="center"/>
      <protection/>
    </xf>
    <xf numFmtId="3" fontId="17" fillId="0" borderId="15" xfId="54" applyNumberFormat="1" applyFont="1" applyBorder="1" applyAlignment="1">
      <alignment vertical="center"/>
      <protection/>
    </xf>
    <xf numFmtId="3" fontId="17" fillId="0" borderId="0" xfId="54" applyNumberFormat="1" applyAlignment="1">
      <alignment vertical="center"/>
      <protection/>
    </xf>
    <xf numFmtId="0" fontId="17" fillId="0" borderId="16" xfId="54" applyFont="1" applyBorder="1" applyAlignment="1">
      <alignment horizontal="center" vertical="center"/>
      <protection/>
    </xf>
    <xf numFmtId="4" fontId="17" fillId="0" borderId="16" xfId="54" applyNumberFormat="1" applyFont="1" applyBorder="1" applyAlignment="1">
      <alignment vertical="center"/>
      <protection/>
    </xf>
    <xf numFmtId="3" fontId="34" fillId="0" borderId="10" xfId="54" applyNumberFormat="1" applyFont="1" applyBorder="1" applyAlignment="1">
      <alignment vertical="center"/>
      <protection/>
    </xf>
    <xf numFmtId="4" fontId="17" fillId="0" borderId="0" xfId="54" applyNumberFormat="1" applyAlignment="1">
      <alignment vertical="center"/>
      <protection/>
    </xf>
    <xf numFmtId="0" fontId="17" fillId="0" borderId="17" xfId="54" applyFont="1" applyBorder="1" applyAlignment="1">
      <alignment horizontal="left" vertical="center"/>
      <protection/>
    </xf>
    <xf numFmtId="0" fontId="17" fillId="0" borderId="18" xfId="54" applyFont="1" applyBorder="1" applyAlignment="1">
      <alignment horizontal="left" vertical="center"/>
      <protection/>
    </xf>
    <xf numFmtId="0" fontId="17" fillId="0" borderId="19" xfId="54" applyFont="1" applyBorder="1" applyAlignment="1">
      <alignment horizontal="left" vertical="center"/>
      <protection/>
    </xf>
    <xf numFmtId="3" fontId="17" fillId="0" borderId="16" xfId="54" applyNumberFormat="1" applyFont="1" applyBorder="1" applyAlignment="1">
      <alignment vertical="center"/>
      <protection/>
    </xf>
    <xf numFmtId="0" fontId="17" fillId="0" borderId="0" xfId="54" applyBorder="1" applyAlignment="1">
      <alignment horizontal="center" vertical="center"/>
      <protection/>
    </xf>
    <xf numFmtId="0" fontId="17" fillId="0" borderId="0" xfId="54" applyBorder="1" applyAlignment="1">
      <alignment vertical="center"/>
      <protection/>
    </xf>
    <xf numFmtId="0" fontId="36" fillId="0" borderId="0" xfId="54" applyFont="1">
      <alignment/>
      <protection/>
    </xf>
    <xf numFmtId="0" fontId="36" fillId="0" borderId="0" xfId="54" applyFont="1" applyAlignment="1">
      <alignment vertical="center"/>
      <protection/>
    </xf>
    <xf numFmtId="0" fontId="8" fillId="0" borderId="0" xfId="54" applyFont="1" applyAlignment="1">
      <alignment vertical="center"/>
      <protection/>
    </xf>
    <xf numFmtId="0" fontId="8" fillId="0" borderId="0" xfId="54" applyFont="1">
      <alignment/>
      <protection/>
    </xf>
    <xf numFmtId="3" fontId="8" fillId="0" borderId="20" xfId="59" applyNumberFormat="1" applyFont="1" applyFill="1" applyBorder="1" applyAlignment="1">
      <alignment horizontal="center" vertical="center" wrapText="1"/>
      <protection/>
    </xf>
    <xf numFmtId="4" fontId="37" fillId="0" borderId="0" xfId="54" applyNumberFormat="1" applyFont="1" applyAlignment="1">
      <alignment horizontal="center"/>
      <protection/>
    </xf>
    <xf numFmtId="3" fontId="8" fillId="0" borderId="0" xfId="54" applyNumberFormat="1" applyFont="1" applyAlignment="1">
      <alignment horizontal="center"/>
      <protection/>
    </xf>
    <xf numFmtId="4" fontId="38" fillId="0" borderId="0" xfId="54" applyNumberFormat="1" applyFont="1" applyAlignment="1">
      <alignment vertical="center"/>
      <protection/>
    </xf>
    <xf numFmtId="0" fontId="17" fillId="0" borderId="21" xfId="54" applyFont="1" applyBorder="1" applyAlignment="1">
      <alignment vertical="center"/>
      <protection/>
    </xf>
    <xf numFmtId="4" fontId="38" fillId="0" borderId="21" xfId="54" applyNumberFormat="1" applyFont="1" applyBorder="1" applyAlignment="1">
      <alignment horizontal="center" vertical="center"/>
      <protection/>
    </xf>
    <xf numFmtId="3" fontId="17" fillId="0" borderId="0" xfId="54" applyNumberFormat="1" applyBorder="1" applyAlignment="1">
      <alignment horizontal="center" vertical="center"/>
      <protection/>
    </xf>
    <xf numFmtId="4" fontId="38" fillId="0" borderId="21" xfId="54" applyNumberFormat="1" applyFont="1" applyBorder="1" applyAlignment="1">
      <alignment vertical="center"/>
      <protection/>
    </xf>
    <xf numFmtId="4" fontId="38" fillId="0" borderId="0" xfId="54" applyNumberFormat="1" applyFont="1" applyAlignment="1">
      <alignment horizontal="center" vertical="center"/>
      <protection/>
    </xf>
    <xf numFmtId="3" fontId="17" fillId="0" borderId="0" xfId="54" applyNumberFormat="1" applyAlignment="1">
      <alignment horizontal="center" vertical="center"/>
      <protection/>
    </xf>
    <xf numFmtId="0" fontId="39" fillId="0" borderId="0" xfId="59" applyFont="1" applyAlignment="1">
      <alignment vertical="center" wrapText="1"/>
      <protection/>
    </xf>
    <xf numFmtId="0" fontId="40" fillId="0" borderId="0" xfId="59" applyFont="1">
      <alignment/>
      <protection/>
    </xf>
    <xf numFmtId="0" fontId="41" fillId="0" borderId="0" xfId="59" applyFont="1">
      <alignment/>
      <protection/>
    </xf>
    <xf numFmtId="3" fontId="41" fillId="0" borderId="0" xfId="59" applyNumberFormat="1" applyFont="1">
      <alignment/>
      <protection/>
    </xf>
    <xf numFmtId="0" fontId="31" fillId="0" borderId="0" xfId="59" applyFont="1" applyAlignment="1">
      <alignment horizontal="center" vertical="center"/>
      <protection/>
    </xf>
    <xf numFmtId="0" fontId="42" fillId="0" borderId="0" xfId="59" applyFont="1" applyAlignment="1">
      <alignment textRotation="180"/>
      <protection/>
    </xf>
    <xf numFmtId="0" fontId="42" fillId="0" borderId="22" xfId="59" applyFont="1" applyFill="1" applyBorder="1" applyAlignment="1">
      <alignment horizontal="center" vertical="center" wrapText="1"/>
      <protection/>
    </xf>
    <xf numFmtId="0" fontId="42" fillId="0" borderId="0" xfId="59" applyFont="1" applyFill="1" applyAlignment="1">
      <alignment textRotation="180"/>
      <protection/>
    </xf>
    <xf numFmtId="0" fontId="41" fillId="0" borderId="0" xfId="59" applyFont="1" applyFill="1" applyAlignment="1">
      <alignment vertical="center" wrapText="1"/>
      <protection/>
    </xf>
    <xf numFmtId="0" fontId="42" fillId="0" borderId="23" xfId="59" applyFont="1" applyFill="1" applyBorder="1" applyAlignment="1">
      <alignment horizontal="center" vertical="center" wrapText="1"/>
      <protection/>
    </xf>
    <xf numFmtId="0" fontId="34" fillId="0" borderId="24" xfId="59" applyFont="1" applyFill="1" applyBorder="1" applyAlignment="1">
      <alignment horizontal="center" vertical="center" wrapText="1"/>
      <protection/>
    </xf>
    <xf numFmtId="0" fontId="34" fillId="0" borderId="25" xfId="59" applyFont="1" applyFill="1" applyBorder="1" applyAlignment="1">
      <alignment horizontal="center" vertical="center" wrapText="1"/>
      <protection/>
    </xf>
    <xf numFmtId="0" fontId="46" fillId="0" borderId="26" xfId="59" applyFont="1" applyFill="1" applyBorder="1" applyAlignment="1">
      <alignment horizontal="center" vertical="center" wrapText="1"/>
      <protection/>
    </xf>
    <xf numFmtId="0" fontId="46" fillId="0" borderId="24" xfId="59" applyFont="1" applyFill="1" applyBorder="1" applyAlignment="1">
      <alignment horizontal="center" vertical="center" wrapText="1"/>
      <protection/>
    </xf>
    <xf numFmtId="0" fontId="47" fillId="0" borderId="24" xfId="59" applyFont="1" applyFill="1" applyBorder="1" applyAlignment="1">
      <alignment horizontal="center" vertical="center" wrapText="1"/>
      <protection/>
    </xf>
    <xf numFmtId="0" fontId="47" fillId="0" borderId="27" xfId="59" applyFont="1" applyFill="1" applyBorder="1" applyAlignment="1">
      <alignment horizontal="center" vertical="center" wrapText="1"/>
      <protection/>
    </xf>
    <xf numFmtId="0" fontId="46" fillId="0" borderId="0" xfId="59" applyFont="1" applyFill="1" applyAlignment="1">
      <alignment horizontal="center" textRotation="180"/>
      <protection/>
    </xf>
    <xf numFmtId="0" fontId="46" fillId="0" borderId="0" xfId="59" applyFont="1" applyFill="1" applyAlignment="1">
      <alignment horizontal="center" vertical="center" wrapText="1"/>
      <protection/>
    </xf>
    <xf numFmtId="3" fontId="42" fillId="0" borderId="28" xfId="59" applyNumberFormat="1" applyFont="1" applyFill="1" applyBorder="1" applyAlignment="1">
      <alignment vertical="center" wrapText="1"/>
      <protection/>
    </xf>
    <xf numFmtId="3" fontId="42" fillId="0" borderId="29" xfId="59" applyNumberFormat="1" applyFont="1" applyFill="1" applyBorder="1" applyAlignment="1">
      <alignment vertical="center" wrapText="1"/>
      <protection/>
    </xf>
    <xf numFmtId="3" fontId="8" fillId="0" borderId="30" xfId="59" applyNumberFormat="1" applyFont="1" applyFill="1" applyBorder="1" applyAlignment="1">
      <alignment horizontal="center" vertical="center" wrapText="1"/>
      <protection/>
    </xf>
    <xf numFmtId="3" fontId="48" fillId="0" borderId="31" xfId="59" applyNumberFormat="1" applyFont="1" applyFill="1" applyBorder="1" applyAlignment="1">
      <alignment vertical="center" wrapText="1"/>
      <protection/>
    </xf>
    <xf numFmtId="3" fontId="48" fillId="0" borderId="32" xfId="59" applyNumberFormat="1" applyFont="1" applyFill="1" applyBorder="1" applyAlignment="1">
      <alignment vertical="center" wrapText="1"/>
      <protection/>
    </xf>
    <xf numFmtId="3" fontId="8" fillId="0" borderId="33" xfId="59" applyNumberFormat="1" applyFont="1" applyFill="1" applyBorder="1" applyAlignment="1">
      <alignment horizontal="center" vertical="center" wrapText="1"/>
      <protection/>
    </xf>
    <xf numFmtId="0" fontId="8" fillId="0" borderId="34" xfId="59" applyFont="1" applyFill="1" applyBorder="1" applyAlignment="1">
      <alignment horizontal="center" vertical="center" wrapText="1"/>
      <protection/>
    </xf>
    <xf numFmtId="0" fontId="8" fillId="0" borderId="35" xfId="59" applyFont="1" applyFill="1" applyBorder="1" applyAlignment="1">
      <alignment horizontal="left" vertical="center" wrapText="1"/>
      <protection/>
    </xf>
    <xf numFmtId="3" fontId="41" fillId="0" borderId="10" xfId="59" applyNumberFormat="1" applyFont="1" applyFill="1" applyBorder="1" applyAlignment="1">
      <alignment vertical="center" wrapText="1"/>
      <protection/>
    </xf>
    <xf numFmtId="3" fontId="41" fillId="0" borderId="35" xfId="59" applyNumberFormat="1" applyFont="1" applyFill="1" applyBorder="1" applyAlignment="1">
      <alignment vertical="center" wrapText="1"/>
      <protection/>
    </xf>
    <xf numFmtId="3" fontId="41" fillId="0" borderId="36" xfId="59" applyNumberFormat="1" applyFont="1" applyFill="1" applyBorder="1" applyAlignment="1">
      <alignment vertical="center" wrapText="1"/>
      <protection/>
    </xf>
    <xf numFmtId="3" fontId="49" fillId="0" borderId="35" xfId="60" applyNumberFormat="1" applyFont="1" applyFill="1" applyBorder="1" applyAlignment="1">
      <alignment horizontal="center" vertical="center" wrapText="1"/>
      <protection/>
    </xf>
    <xf numFmtId="0" fontId="8" fillId="0" borderId="10" xfId="60" applyFont="1" applyFill="1" applyBorder="1" applyAlignment="1">
      <alignment vertical="center" wrapText="1"/>
      <protection/>
    </xf>
    <xf numFmtId="3" fontId="9" fillId="0" borderId="35" xfId="59" applyNumberFormat="1" applyFont="1" applyFill="1" applyBorder="1" applyAlignment="1">
      <alignment horizontal="center" vertical="center" wrapText="1"/>
      <protection/>
    </xf>
    <xf numFmtId="0" fontId="8" fillId="0" borderId="10" xfId="59" applyFont="1" applyFill="1" applyBorder="1" applyAlignment="1">
      <alignment vertical="center" wrapText="1"/>
      <protection/>
    </xf>
    <xf numFmtId="0" fontId="8" fillId="0" borderId="24" xfId="59" applyFont="1" applyFill="1" applyBorder="1" applyAlignment="1">
      <alignment vertical="center" wrapText="1"/>
      <protection/>
    </xf>
    <xf numFmtId="3" fontId="41" fillId="0" borderId="24" xfId="59" applyNumberFormat="1" applyFont="1" applyFill="1" applyBorder="1" applyAlignment="1">
      <alignment vertical="center" wrapText="1"/>
      <protection/>
    </xf>
    <xf numFmtId="3" fontId="41" fillId="0" borderId="37" xfId="59" applyNumberFormat="1" applyFont="1" applyFill="1" applyBorder="1" applyAlignment="1">
      <alignment vertical="center" wrapText="1"/>
      <protection/>
    </xf>
    <xf numFmtId="3" fontId="8" fillId="0" borderId="27" xfId="59" applyNumberFormat="1" applyFont="1" applyFill="1" applyBorder="1" applyAlignment="1">
      <alignment horizontal="center" vertical="center" wrapText="1"/>
      <protection/>
    </xf>
    <xf numFmtId="3" fontId="49" fillId="0" borderId="35" xfId="60" applyNumberFormat="1" applyFont="1" applyFill="1" applyBorder="1" applyAlignment="1">
      <alignment vertical="center" wrapText="1"/>
      <protection/>
    </xf>
    <xf numFmtId="3" fontId="42" fillId="0" borderId="38" xfId="59" applyNumberFormat="1" applyFont="1" applyFill="1" applyBorder="1" applyAlignment="1">
      <alignment vertical="center" wrapText="1"/>
      <protection/>
    </xf>
    <xf numFmtId="3" fontId="42" fillId="0" borderId="39" xfId="59" applyNumberFormat="1" applyFont="1" applyFill="1" applyBorder="1" applyAlignment="1">
      <alignment vertical="center" wrapText="1"/>
      <protection/>
    </xf>
    <xf numFmtId="3" fontId="8" fillId="0" borderId="40" xfId="59" applyNumberFormat="1" applyFont="1" applyFill="1" applyBorder="1" applyAlignment="1">
      <alignment horizontal="center" vertical="center" wrapText="1"/>
      <protection/>
    </xf>
    <xf numFmtId="0" fontId="8" fillId="0" borderId="34" xfId="60" applyFont="1" applyFill="1" applyBorder="1" applyAlignment="1">
      <alignment horizontal="center" vertical="center" wrapText="1"/>
      <protection/>
    </xf>
    <xf numFmtId="0" fontId="8" fillId="0" borderId="35" xfId="60" applyFont="1" applyFill="1" applyBorder="1" applyAlignment="1">
      <alignment horizontal="left" vertical="center" wrapText="1"/>
      <protection/>
    </xf>
    <xf numFmtId="3" fontId="41" fillId="0" borderId="10" xfId="60" applyNumberFormat="1" applyFont="1" applyFill="1" applyBorder="1" applyAlignment="1">
      <alignment vertical="center" wrapText="1"/>
      <protection/>
    </xf>
    <xf numFmtId="3" fontId="50" fillId="0" borderId="35" xfId="60" applyNumberFormat="1" applyFont="1" applyFill="1" applyBorder="1" applyAlignment="1">
      <alignment vertical="center" wrapText="1"/>
      <protection/>
    </xf>
    <xf numFmtId="3" fontId="41" fillId="0" borderId="35" xfId="60" applyNumberFormat="1" applyFont="1" applyFill="1" applyBorder="1" applyAlignment="1">
      <alignment vertical="center" wrapText="1"/>
      <protection/>
    </xf>
    <xf numFmtId="3" fontId="49" fillId="0" borderId="10" xfId="60" applyNumberFormat="1" applyFont="1" applyFill="1" applyBorder="1" applyAlignment="1">
      <alignment vertical="center" wrapText="1"/>
      <protection/>
    </xf>
    <xf numFmtId="0" fontId="42" fillId="0" borderId="0" xfId="60" applyFont="1" applyFill="1" applyAlignment="1">
      <alignment textRotation="180"/>
      <protection/>
    </xf>
    <xf numFmtId="0" fontId="41" fillId="0" borderId="0" xfId="60" applyFont="1" applyFill="1" applyAlignment="1">
      <alignment vertical="center" wrapText="1"/>
      <protection/>
    </xf>
    <xf numFmtId="0" fontId="8" fillId="0" borderId="41" xfId="60" applyFont="1" applyFill="1" applyBorder="1" applyAlignment="1">
      <alignment horizontal="center" vertical="center" wrapText="1"/>
      <protection/>
    </xf>
    <xf numFmtId="0" fontId="8" fillId="0" borderId="42" xfId="60" applyFont="1" applyFill="1" applyBorder="1" applyAlignment="1">
      <alignment horizontal="left" vertical="center" wrapText="1"/>
      <protection/>
    </xf>
    <xf numFmtId="3" fontId="41" fillId="0" borderId="42" xfId="60" applyNumberFormat="1" applyFont="1" applyFill="1" applyBorder="1" applyAlignment="1">
      <alignment vertical="center" wrapText="1"/>
      <protection/>
    </xf>
    <xf numFmtId="3" fontId="50" fillId="0" borderId="42" xfId="60" applyNumberFormat="1" applyFont="1" applyFill="1" applyBorder="1" applyAlignment="1">
      <alignment vertical="center" wrapText="1"/>
      <protection/>
    </xf>
    <xf numFmtId="0" fontId="8" fillId="0" borderId="43" xfId="60" applyFont="1" applyFill="1" applyBorder="1" applyAlignment="1">
      <alignment horizontal="center" vertical="center" wrapText="1"/>
      <protection/>
    </xf>
    <xf numFmtId="0" fontId="8" fillId="0" borderId="44" xfId="60" applyFont="1" applyFill="1" applyBorder="1" applyAlignment="1">
      <alignment horizontal="left" vertical="center" wrapText="1"/>
      <protection/>
    </xf>
    <xf numFmtId="3" fontId="41" fillId="0" borderId="45" xfId="60" applyNumberFormat="1" applyFont="1" applyFill="1" applyBorder="1" applyAlignment="1">
      <alignment vertical="center" wrapText="1"/>
      <protection/>
    </xf>
    <xf numFmtId="3" fontId="50" fillId="0" borderId="44" xfId="60" applyNumberFormat="1" applyFont="1" applyFill="1" applyBorder="1" applyAlignment="1">
      <alignment vertical="center" wrapText="1"/>
      <protection/>
    </xf>
    <xf numFmtId="3" fontId="41" fillId="0" borderId="44" xfId="60" applyNumberFormat="1" applyFont="1" applyFill="1" applyBorder="1" applyAlignment="1">
      <alignment vertical="center" wrapText="1"/>
      <protection/>
    </xf>
    <xf numFmtId="3" fontId="8" fillId="0" borderId="46" xfId="59" applyNumberFormat="1" applyFont="1" applyFill="1" applyBorder="1" applyAlignment="1">
      <alignment horizontal="center" vertical="center" wrapText="1"/>
      <protection/>
    </xf>
    <xf numFmtId="3" fontId="49" fillId="0" borderId="44" xfId="60" applyNumberFormat="1" applyFont="1" applyFill="1" applyBorder="1" applyAlignment="1">
      <alignment vertical="center" wrapText="1"/>
      <protection/>
    </xf>
    <xf numFmtId="0" fontId="8" fillId="0" borderId="47" xfId="60" applyFont="1" applyFill="1" applyBorder="1" applyAlignment="1">
      <alignment horizontal="left" vertical="center" wrapText="1"/>
      <protection/>
    </xf>
    <xf numFmtId="3" fontId="41" fillId="0" borderId="47" xfId="60" applyNumberFormat="1" applyFont="1" applyFill="1" applyBorder="1" applyAlignment="1">
      <alignment vertical="center" wrapText="1"/>
      <protection/>
    </xf>
    <xf numFmtId="3" fontId="50" fillId="0" borderId="47" xfId="60" applyNumberFormat="1" applyFont="1" applyFill="1" applyBorder="1" applyAlignment="1">
      <alignment vertical="center" wrapText="1"/>
      <protection/>
    </xf>
    <xf numFmtId="3" fontId="42" fillId="0" borderId="28" xfId="55" applyNumberFormat="1" applyFont="1" applyFill="1" applyBorder="1" applyAlignment="1">
      <alignment vertical="center" wrapText="1"/>
      <protection/>
    </xf>
    <xf numFmtId="0" fontId="8" fillId="0" borderId="30" xfId="59" applyFont="1" applyFill="1" applyBorder="1" applyAlignment="1">
      <alignment horizontal="center" vertical="center" wrapText="1"/>
      <protection/>
    </xf>
    <xf numFmtId="0" fontId="42" fillId="0" borderId="0" xfId="55" applyFont="1" applyFill="1" applyAlignment="1">
      <alignment textRotation="180"/>
      <protection/>
    </xf>
    <xf numFmtId="0" fontId="41" fillId="0" borderId="0" xfId="55" applyFont="1" applyFill="1" applyAlignment="1">
      <alignment vertical="center" wrapText="1"/>
      <protection/>
    </xf>
    <xf numFmtId="3" fontId="48" fillId="0" borderId="31" xfId="55" applyNumberFormat="1" applyFont="1" applyFill="1" applyBorder="1" applyAlignment="1">
      <alignment vertical="center" wrapText="1"/>
      <protection/>
    </xf>
    <xf numFmtId="0" fontId="8" fillId="0" borderId="33" xfId="59" applyFont="1" applyFill="1" applyBorder="1" applyAlignment="1">
      <alignment horizontal="center" vertical="center" wrapText="1"/>
      <protection/>
    </xf>
    <xf numFmtId="0" fontId="41" fillId="0" borderId="48" xfId="59" applyFont="1" applyFill="1" applyBorder="1" applyAlignment="1">
      <alignment horizontal="center" vertical="center" wrapText="1"/>
      <protection/>
    </xf>
    <xf numFmtId="0" fontId="8" fillId="0" borderId="49" xfId="59" applyFont="1" applyFill="1" applyBorder="1" applyAlignment="1">
      <alignment vertical="center" wrapText="1"/>
      <protection/>
    </xf>
    <xf numFmtId="3" fontId="41" fillId="0" borderId="49" xfId="59" applyNumberFormat="1" applyFont="1" applyFill="1" applyBorder="1" applyAlignment="1">
      <alignment vertical="center" wrapText="1"/>
      <protection/>
    </xf>
    <xf numFmtId="3" fontId="8" fillId="0" borderId="50" xfId="59" applyNumberFormat="1" applyFont="1" applyFill="1" applyBorder="1" applyAlignment="1">
      <alignment horizontal="center" vertical="center" wrapText="1"/>
      <protection/>
    </xf>
    <xf numFmtId="0" fontId="41" fillId="0" borderId="34" xfId="59" applyFont="1" applyFill="1" applyBorder="1" applyAlignment="1">
      <alignment horizontal="center" vertical="center" wrapText="1"/>
      <protection/>
    </xf>
    <xf numFmtId="0" fontId="8" fillId="0" borderId="35" xfId="59" applyFont="1" applyFill="1" applyBorder="1" applyAlignment="1">
      <alignment vertical="center" wrapText="1"/>
      <protection/>
    </xf>
    <xf numFmtId="3" fontId="41" fillId="0" borderId="51" xfId="59" applyNumberFormat="1" applyFont="1" applyFill="1" applyBorder="1" applyAlignment="1">
      <alignment vertical="center" wrapText="1"/>
      <protection/>
    </xf>
    <xf numFmtId="3" fontId="8" fillId="0" borderId="52" xfId="59" applyNumberFormat="1" applyFont="1" applyFill="1" applyBorder="1" applyAlignment="1">
      <alignment horizontal="center" vertical="center" wrapText="1"/>
      <protection/>
    </xf>
    <xf numFmtId="3" fontId="41" fillId="0" borderId="44" xfId="59" applyNumberFormat="1" applyFont="1" applyFill="1" applyBorder="1" applyAlignment="1">
      <alignment vertical="center" wrapText="1"/>
      <protection/>
    </xf>
    <xf numFmtId="0" fontId="41" fillId="0" borderId="41" xfId="59" applyFont="1" applyFill="1" applyBorder="1" applyAlignment="1">
      <alignment horizontal="center" vertical="center" wrapText="1"/>
      <protection/>
    </xf>
    <xf numFmtId="0" fontId="8" fillId="0" borderId="42" xfId="59" applyFont="1" applyFill="1" applyBorder="1" applyAlignment="1">
      <alignment vertical="center" wrapText="1"/>
      <protection/>
    </xf>
    <xf numFmtId="3" fontId="41" fillId="0" borderId="42" xfId="59" applyNumberFormat="1" applyFont="1" applyFill="1" applyBorder="1" applyAlignment="1">
      <alignment vertical="center" wrapText="1"/>
      <protection/>
    </xf>
    <xf numFmtId="3" fontId="9" fillId="0" borderId="42" xfId="59" applyNumberFormat="1" applyFont="1" applyFill="1" applyBorder="1" applyAlignment="1">
      <alignment vertical="center" wrapText="1"/>
      <protection/>
    </xf>
    <xf numFmtId="3" fontId="9" fillId="0" borderId="35" xfId="59" applyNumberFormat="1" applyFont="1" applyFill="1" applyBorder="1" applyAlignment="1">
      <alignment vertical="center" wrapText="1"/>
      <protection/>
    </xf>
    <xf numFmtId="0" fontId="8" fillId="0" borderId="40" xfId="59" applyFont="1" applyFill="1" applyBorder="1" applyAlignment="1">
      <alignment horizontal="center" vertical="center" wrapText="1"/>
      <protection/>
    </xf>
    <xf numFmtId="3" fontId="48" fillId="0" borderId="31" xfId="60" applyNumberFormat="1" applyFont="1" applyFill="1" applyBorder="1" applyAlignment="1">
      <alignment vertical="center" wrapText="1"/>
      <protection/>
    </xf>
    <xf numFmtId="3" fontId="48" fillId="0" borderId="53" xfId="60" applyNumberFormat="1" applyFont="1" applyFill="1" applyBorder="1" applyAlignment="1">
      <alignment vertical="center" wrapText="1"/>
      <protection/>
    </xf>
    <xf numFmtId="3" fontId="48" fillId="0" borderId="54" xfId="60" applyNumberFormat="1" applyFont="1" applyFill="1" applyBorder="1" applyAlignment="1">
      <alignment horizontal="center" vertical="center" wrapText="1"/>
      <protection/>
    </xf>
    <xf numFmtId="0" fontId="8" fillId="0" borderId="55" xfId="60" applyFont="1" applyFill="1" applyBorder="1" applyAlignment="1">
      <alignment horizontal="center" vertical="center" wrapText="1"/>
      <protection/>
    </xf>
    <xf numFmtId="0" fontId="8" fillId="0" borderId="35" xfId="60" applyFont="1" applyFill="1" applyBorder="1" applyAlignment="1">
      <alignment vertical="center" wrapText="1"/>
      <protection/>
    </xf>
    <xf numFmtId="3" fontId="41" fillId="0" borderId="56" xfId="60" applyNumberFormat="1" applyFont="1" applyFill="1" applyBorder="1" applyAlignment="1">
      <alignment vertical="center" wrapText="1"/>
      <protection/>
    </xf>
    <xf numFmtId="3" fontId="41" fillId="0" borderId="36" xfId="60" applyNumberFormat="1" applyFont="1" applyFill="1" applyBorder="1" applyAlignment="1">
      <alignment vertical="center" wrapText="1"/>
      <protection/>
    </xf>
    <xf numFmtId="3" fontId="9" fillId="0" borderId="35" xfId="60" applyNumberFormat="1" applyFont="1" applyFill="1" applyBorder="1" applyAlignment="1">
      <alignment horizontal="left" vertical="center" wrapText="1"/>
      <protection/>
    </xf>
    <xf numFmtId="0" fontId="8" fillId="0" borderId="57" xfId="60" applyFont="1" applyFill="1" applyBorder="1" applyAlignment="1">
      <alignment horizontal="center" vertical="center" wrapText="1"/>
      <protection/>
    </xf>
    <xf numFmtId="0" fontId="41" fillId="0" borderId="0" xfId="60" applyFont="1" applyFill="1" applyBorder="1" applyAlignment="1">
      <alignment vertical="center" wrapText="1"/>
      <protection/>
    </xf>
    <xf numFmtId="3" fontId="48" fillId="0" borderId="53" xfId="59" applyNumberFormat="1" applyFont="1" applyFill="1" applyBorder="1" applyAlignment="1">
      <alignment vertical="center" wrapText="1"/>
      <protection/>
    </xf>
    <xf numFmtId="3" fontId="48" fillId="0" borderId="58" xfId="59" applyNumberFormat="1" applyFont="1" applyFill="1" applyBorder="1" applyAlignment="1">
      <alignment vertical="center" wrapText="1"/>
      <protection/>
    </xf>
    <xf numFmtId="3" fontId="48" fillId="0" borderId="54" xfId="59" applyNumberFormat="1" applyFont="1" applyFill="1" applyBorder="1" applyAlignment="1">
      <alignment horizontal="center" vertical="center" wrapText="1"/>
      <protection/>
    </xf>
    <xf numFmtId="3" fontId="9" fillId="0" borderId="35" xfId="59" applyNumberFormat="1" applyFont="1" applyFill="1" applyBorder="1" applyAlignment="1">
      <alignment horizontal="left" vertical="center" wrapText="1"/>
      <protection/>
    </xf>
    <xf numFmtId="3" fontId="42" fillId="0" borderId="38" xfId="55" applyNumberFormat="1" applyFont="1" applyFill="1" applyBorder="1" applyAlignment="1">
      <alignment vertical="center" wrapText="1"/>
      <protection/>
    </xf>
    <xf numFmtId="3" fontId="48" fillId="0" borderId="53" xfId="55" applyNumberFormat="1" applyFont="1" applyFill="1" applyBorder="1" applyAlignment="1">
      <alignment vertical="center" wrapText="1"/>
      <protection/>
    </xf>
    <xf numFmtId="0" fontId="8" fillId="0" borderId="54" xfId="59" applyFont="1" applyFill="1" applyBorder="1" applyAlignment="1">
      <alignment horizontal="center" vertical="center" wrapText="1"/>
      <protection/>
    </xf>
    <xf numFmtId="0" fontId="8" fillId="0" borderId="59" xfId="59" applyFont="1" applyFill="1" applyBorder="1" applyAlignment="1">
      <alignment horizontal="center" vertical="center" wrapText="1"/>
      <protection/>
    </xf>
    <xf numFmtId="3" fontId="9" fillId="0" borderId="10" xfId="59" applyNumberFormat="1" applyFont="1" applyFill="1" applyBorder="1" applyAlignment="1">
      <alignment vertical="center" wrapText="1"/>
      <protection/>
    </xf>
    <xf numFmtId="0" fontId="8" fillId="0" borderId="20" xfId="60" applyFont="1" applyFill="1" applyBorder="1" applyAlignment="1">
      <alignment horizontal="center" vertical="center" wrapText="1"/>
      <protection/>
    </xf>
    <xf numFmtId="0" fontId="8" fillId="0" borderId="41" xfId="55" applyFont="1" applyFill="1" applyBorder="1" applyAlignment="1">
      <alignment horizontal="center" vertical="center" wrapText="1"/>
      <protection/>
    </xf>
    <xf numFmtId="3" fontId="8" fillId="0" borderId="42" xfId="55" applyNumberFormat="1" applyFont="1" applyFill="1" applyBorder="1" applyAlignment="1">
      <alignment horizontal="right" vertical="center" wrapText="1"/>
      <protection/>
    </xf>
    <xf numFmtId="3" fontId="41" fillId="0" borderId="42" xfId="55" applyNumberFormat="1" applyFont="1" applyFill="1" applyBorder="1" applyAlignment="1">
      <alignment horizontal="right" vertical="center" wrapText="1"/>
      <protection/>
    </xf>
    <xf numFmtId="3" fontId="8" fillId="0" borderId="42" xfId="55" applyNumberFormat="1" applyFont="1" applyFill="1" applyBorder="1" applyAlignment="1">
      <alignment horizontal="center" vertical="center" wrapText="1"/>
      <protection/>
    </xf>
    <xf numFmtId="0" fontId="8" fillId="0" borderId="45" xfId="59" applyFont="1" applyFill="1" applyBorder="1" applyAlignment="1">
      <alignment vertical="center" wrapText="1"/>
      <protection/>
    </xf>
    <xf numFmtId="0" fontId="8" fillId="0" borderId="60" xfId="59" applyFont="1" applyFill="1" applyBorder="1" applyAlignment="1">
      <alignment horizontal="center" vertical="center" wrapText="1"/>
      <protection/>
    </xf>
    <xf numFmtId="0" fontId="8" fillId="0" borderId="25" xfId="59" applyFont="1" applyFill="1" applyBorder="1" applyAlignment="1">
      <alignment vertical="center" wrapText="1"/>
      <protection/>
    </xf>
    <xf numFmtId="3" fontId="41" fillId="0" borderId="25" xfId="59" applyNumberFormat="1" applyFont="1" applyFill="1" applyBorder="1" applyAlignment="1">
      <alignment vertical="center" wrapText="1"/>
      <protection/>
    </xf>
    <xf numFmtId="3" fontId="9" fillId="0" borderId="25" xfId="59" applyNumberFormat="1" applyFont="1" applyFill="1" applyBorder="1" applyAlignment="1">
      <alignment vertical="center" wrapText="1"/>
      <protection/>
    </xf>
    <xf numFmtId="3" fontId="48" fillId="0" borderId="33" xfId="59" applyNumberFormat="1" applyFont="1" applyFill="1" applyBorder="1" applyAlignment="1">
      <alignment horizontal="center" vertical="center" wrapText="1"/>
      <protection/>
    </xf>
    <xf numFmtId="0" fontId="8" fillId="0" borderId="48" xfId="59" applyFont="1" applyFill="1" applyBorder="1" applyAlignment="1">
      <alignment horizontal="center" vertical="center" wrapText="1"/>
      <protection/>
    </xf>
    <xf numFmtId="3" fontId="9" fillId="0" borderId="49" xfId="60" applyNumberFormat="1" applyFont="1" applyFill="1" applyBorder="1" applyAlignment="1">
      <alignment horizontal="left" vertical="center" wrapText="1"/>
      <protection/>
    </xf>
    <xf numFmtId="0" fontId="8" fillId="0" borderId="61" xfId="58" applyFont="1" applyFill="1" applyBorder="1" applyAlignment="1">
      <alignment vertical="center" wrapText="1"/>
      <protection/>
    </xf>
    <xf numFmtId="3" fontId="8" fillId="0" borderId="62" xfId="59" applyNumberFormat="1" applyFont="1" applyFill="1" applyBorder="1" applyAlignment="1">
      <alignment horizontal="center" vertical="center" wrapText="1"/>
      <protection/>
    </xf>
    <xf numFmtId="0" fontId="42" fillId="0" borderId="63" xfId="59" applyFont="1" applyFill="1" applyBorder="1" applyAlignment="1">
      <alignment vertical="center" wrapText="1"/>
      <protection/>
    </xf>
    <xf numFmtId="0" fontId="42" fillId="0" borderId="64" xfId="59" applyFont="1" applyFill="1" applyBorder="1" applyAlignment="1">
      <alignment horizontal="center" vertical="center" wrapText="1"/>
      <protection/>
    </xf>
    <xf numFmtId="3" fontId="42" fillId="0" borderId="64" xfId="59" applyNumberFormat="1" applyFont="1" applyFill="1" applyBorder="1" applyAlignment="1">
      <alignment vertical="center" wrapText="1"/>
      <protection/>
    </xf>
    <xf numFmtId="3" fontId="42" fillId="0" borderId="40" xfId="59" applyNumberFormat="1" applyFont="1" applyFill="1" applyBorder="1" applyAlignment="1">
      <alignment horizontal="center" vertical="center" wrapText="1"/>
      <protection/>
    </xf>
    <xf numFmtId="0" fontId="51" fillId="0" borderId="0" xfId="59" applyFont="1" applyFill="1" applyAlignment="1">
      <alignment vertical="top"/>
      <protection/>
    </xf>
    <xf numFmtId="0" fontId="41" fillId="0" borderId="0" xfId="59" applyFont="1" applyFill="1">
      <alignment/>
      <protection/>
    </xf>
    <xf numFmtId="0" fontId="42" fillId="0" borderId="0" xfId="59" applyFont="1" applyFill="1" applyAlignment="1">
      <alignment vertical="center" wrapText="1"/>
      <protection/>
    </xf>
    <xf numFmtId="3" fontId="41" fillId="0" borderId="0" xfId="59" applyNumberFormat="1" applyFont="1" applyFill="1">
      <alignment/>
      <protection/>
    </xf>
    <xf numFmtId="3" fontId="42" fillId="0" borderId="0" xfId="59" applyNumberFormat="1" applyFont="1" applyFill="1" applyBorder="1" applyAlignment="1">
      <alignment horizontal="center" vertical="center" wrapText="1"/>
      <protection/>
    </xf>
    <xf numFmtId="0" fontId="42" fillId="0" borderId="0" xfId="59" applyFont="1" applyAlignment="1">
      <alignment vertical="center" wrapText="1"/>
      <protection/>
    </xf>
    <xf numFmtId="0" fontId="52" fillId="0" borderId="0" xfId="59" applyFont="1" applyFill="1">
      <alignment/>
      <protection/>
    </xf>
    <xf numFmtId="3" fontId="52" fillId="0" borderId="0" xfId="59" applyNumberFormat="1" applyFont="1" applyFill="1">
      <alignment/>
      <protection/>
    </xf>
    <xf numFmtId="3" fontId="53" fillId="0" borderId="0" xfId="59" applyNumberFormat="1" applyFont="1" applyFill="1" applyAlignment="1">
      <alignment horizontal="right"/>
      <protection/>
    </xf>
    <xf numFmtId="0" fontId="54" fillId="0" borderId="0" xfId="59" applyFont="1" applyFill="1">
      <alignment/>
      <protection/>
    </xf>
    <xf numFmtId="0" fontId="52" fillId="0" borderId="0" xfId="59" applyFont="1" applyFill="1" applyAlignment="1">
      <alignment horizontal="center"/>
      <protection/>
    </xf>
    <xf numFmtId="0" fontId="52" fillId="0" borderId="0" xfId="59" applyFont="1">
      <alignment/>
      <protection/>
    </xf>
    <xf numFmtId="3" fontId="55" fillId="0" borderId="0" xfId="59" applyNumberFormat="1" applyFont="1" applyFill="1">
      <alignment/>
      <protection/>
    </xf>
    <xf numFmtId="0" fontId="52" fillId="0" borderId="0" xfId="59" applyFont="1" applyAlignment="1">
      <alignment horizontal="center"/>
      <protection/>
    </xf>
    <xf numFmtId="0" fontId="34" fillId="20" borderId="10" xfId="54" applyFont="1" applyFill="1" applyBorder="1" applyAlignment="1">
      <alignment horizontal="center" vertical="center" wrapText="1"/>
      <protection/>
    </xf>
    <xf numFmtId="3" fontId="49" fillId="0" borderId="35" xfId="59" applyNumberFormat="1" applyFont="1" applyFill="1" applyBorder="1" applyAlignment="1">
      <alignment horizontal="center" vertical="center" wrapText="1"/>
      <protection/>
    </xf>
    <xf numFmtId="0" fontId="8" fillId="0" borderId="43" xfId="59" applyFont="1" applyFill="1" applyBorder="1" applyAlignment="1">
      <alignment horizontal="center" vertical="center" wrapText="1"/>
      <protection/>
    </xf>
    <xf numFmtId="3" fontId="9" fillId="0" borderId="44" xfId="60" applyNumberFormat="1" applyFont="1" applyFill="1" applyBorder="1" applyAlignment="1">
      <alignment horizontal="left" vertical="center" wrapText="1"/>
      <protection/>
    </xf>
    <xf numFmtId="0" fontId="8" fillId="0" borderId="46" xfId="60" applyFont="1" applyFill="1" applyBorder="1" applyAlignment="1">
      <alignment horizontal="center" vertical="center" wrapText="1"/>
      <protection/>
    </xf>
    <xf numFmtId="4" fontId="41" fillId="0" borderId="44" xfId="59" applyNumberFormat="1" applyFont="1" applyFill="1" applyBorder="1" applyAlignment="1">
      <alignment vertical="center" wrapText="1"/>
      <protection/>
    </xf>
    <xf numFmtId="4" fontId="41" fillId="0" borderId="35" xfId="59" applyNumberFormat="1" applyFont="1" applyFill="1" applyBorder="1" applyAlignment="1">
      <alignment vertical="center" wrapText="1"/>
      <protection/>
    </xf>
    <xf numFmtId="4" fontId="48" fillId="0" borderId="31" xfId="55" applyNumberFormat="1" applyFont="1" applyFill="1" applyBorder="1" applyAlignment="1">
      <alignment vertical="center" wrapText="1"/>
      <protection/>
    </xf>
    <xf numFmtId="4" fontId="42" fillId="0" borderId="28" xfId="55" applyNumberFormat="1" applyFont="1" applyFill="1" applyBorder="1" applyAlignment="1">
      <alignment vertical="center" wrapText="1"/>
      <protection/>
    </xf>
    <xf numFmtId="4" fontId="42" fillId="0" borderId="64" xfId="59" applyNumberFormat="1" applyFont="1" applyFill="1" applyBorder="1" applyAlignment="1">
      <alignment vertical="center" wrapText="1"/>
      <protection/>
    </xf>
    <xf numFmtId="4" fontId="53" fillId="0" borderId="0" xfId="59" applyNumberFormat="1" applyFont="1" applyFill="1">
      <alignment/>
      <protection/>
    </xf>
    <xf numFmtId="0" fontId="41" fillId="0" borderId="65" xfId="59" applyFont="1" applyFill="1" applyBorder="1" applyAlignment="1">
      <alignment horizontal="center" vertical="center" wrapText="1"/>
      <protection/>
    </xf>
    <xf numFmtId="0" fontId="8" fillId="0" borderId="66" xfId="59" applyFont="1" applyFill="1" applyBorder="1" applyAlignment="1">
      <alignment vertical="center" wrapText="1"/>
      <protection/>
    </xf>
    <xf numFmtId="0" fontId="8" fillId="0" borderId="67" xfId="60" applyFont="1" applyFill="1" applyBorder="1" applyAlignment="1">
      <alignment horizontal="center" vertical="center" wrapText="1"/>
      <protection/>
    </xf>
    <xf numFmtId="0" fontId="8" fillId="0" borderId="68" xfId="60" applyFont="1" applyFill="1" applyBorder="1" applyAlignment="1">
      <alignment horizontal="center" vertical="center" wrapText="1"/>
      <protection/>
    </xf>
    <xf numFmtId="0" fontId="17" fillId="0" borderId="0" xfId="53" applyAlignment="1">
      <alignment vertical="center"/>
      <protection/>
    </xf>
    <xf numFmtId="0" fontId="38" fillId="0" borderId="0" xfId="53" applyFont="1" applyAlignment="1">
      <alignment horizontal="right" vertical="center"/>
      <protection/>
    </xf>
    <xf numFmtId="0" fontId="34" fillId="0" borderId="10" xfId="53" applyFont="1" applyFill="1" applyBorder="1" applyAlignment="1">
      <alignment horizontal="center" vertical="center"/>
      <protection/>
    </xf>
    <xf numFmtId="0" fontId="34" fillId="0" borderId="10" xfId="53" applyFont="1" applyFill="1" applyBorder="1" applyAlignment="1">
      <alignment horizontal="center" vertical="center" wrapText="1"/>
      <protection/>
    </xf>
    <xf numFmtId="0" fontId="17" fillId="0" borderId="0" xfId="53" applyFill="1" applyAlignment="1">
      <alignment vertical="center"/>
      <protection/>
    </xf>
    <xf numFmtId="0" fontId="56" fillId="0" borderId="10" xfId="53" applyFont="1" applyBorder="1" applyAlignment="1">
      <alignment horizontal="center" vertical="center"/>
      <protection/>
    </xf>
    <xf numFmtId="0" fontId="57" fillId="0" borderId="69" xfId="53" applyFont="1" applyBorder="1" applyAlignment="1">
      <alignment vertical="center"/>
      <protection/>
    </xf>
    <xf numFmtId="0" fontId="57" fillId="0" borderId="70" xfId="53" applyFont="1" applyBorder="1" applyAlignment="1">
      <alignment vertical="center"/>
      <protection/>
    </xf>
    <xf numFmtId="3" fontId="57" fillId="0" borderId="71" xfId="53" applyNumberFormat="1" applyFont="1" applyBorder="1" applyAlignment="1">
      <alignment vertical="center"/>
      <protection/>
    </xf>
    <xf numFmtId="0" fontId="57" fillId="0" borderId="72" xfId="53" applyFont="1" applyBorder="1" applyAlignment="1">
      <alignment vertical="center"/>
      <protection/>
    </xf>
    <xf numFmtId="0" fontId="57" fillId="0" borderId="22" xfId="53" applyFont="1" applyBorder="1" applyAlignment="1">
      <alignment vertical="center"/>
      <protection/>
    </xf>
    <xf numFmtId="3" fontId="57" fillId="0" borderId="11" xfId="53" applyNumberFormat="1" applyFont="1" applyBorder="1" applyAlignment="1">
      <alignment vertical="center"/>
      <protection/>
    </xf>
    <xf numFmtId="0" fontId="31" fillId="0" borderId="14" xfId="53" applyFont="1" applyBorder="1" applyAlignment="1">
      <alignment horizontal="center" vertical="center"/>
      <protection/>
    </xf>
    <xf numFmtId="49" fontId="17" fillId="0" borderId="14" xfId="53" applyNumberFormat="1" applyFont="1" applyBorder="1" applyAlignment="1">
      <alignment horizontal="center" vertical="center"/>
      <protection/>
    </xf>
    <xf numFmtId="0" fontId="17" fillId="0" borderId="14" xfId="53" applyFont="1" applyBorder="1" applyAlignment="1">
      <alignment horizontal="center" vertical="center" wrapText="1"/>
      <protection/>
    </xf>
    <xf numFmtId="0" fontId="17" fillId="0" borderId="14" xfId="53" applyFont="1" applyBorder="1" applyAlignment="1">
      <alignment vertical="center"/>
      <protection/>
    </xf>
    <xf numFmtId="3" fontId="17" fillId="0" borderId="14" xfId="53" applyNumberFormat="1" applyFont="1" applyBorder="1" applyAlignment="1">
      <alignment vertical="center"/>
      <protection/>
    </xf>
    <xf numFmtId="0" fontId="17" fillId="0" borderId="0" xfId="53">
      <alignment/>
      <protection/>
    </xf>
    <xf numFmtId="0" fontId="17" fillId="0" borderId="14" xfId="53" applyFont="1" applyBorder="1" applyAlignment="1">
      <alignment horizontal="center" vertical="center"/>
      <protection/>
    </xf>
    <xf numFmtId="0" fontId="8" fillId="0" borderId="14" xfId="53" applyFont="1" applyBorder="1" applyAlignment="1">
      <alignment horizontal="center" vertical="center" wrapText="1"/>
      <protection/>
    </xf>
    <xf numFmtId="0" fontId="17" fillId="0" borderId="14" xfId="53" applyFont="1" applyBorder="1" applyAlignment="1">
      <alignment vertical="center" wrapText="1"/>
      <protection/>
    </xf>
    <xf numFmtId="0" fontId="31" fillId="0" borderId="10" xfId="53" applyFont="1" applyBorder="1" applyAlignment="1">
      <alignment horizontal="center" vertical="center"/>
      <protection/>
    </xf>
    <xf numFmtId="0" fontId="17" fillId="0" borderId="10" xfId="53" applyFont="1" applyBorder="1" applyAlignment="1">
      <alignment horizontal="center" vertical="center"/>
      <protection/>
    </xf>
    <xf numFmtId="0" fontId="17" fillId="0" borderId="10" xfId="53" applyFont="1" applyBorder="1" applyAlignment="1">
      <alignment vertical="center" wrapText="1"/>
      <protection/>
    </xf>
    <xf numFmtId="3" fontId="17" fillId="0" borderId="10" xfId="53" applyNumberFormat="1" applyFont="1" applyBorder="1" applyAlignment="1">
      <alignment vertical="center"/>
      <protection/>
    </xf>
    <xf numFmtId="0" fontId="57" fillId="0" borderId="39" xfId="53" applyFont="1" applyBorder="1" applyAlignment="1">
      <alignment vertical="center"/>
      <protection/>
    </xf>
    <xf numFmtId="0" fontId="57" fillId="0" borderId="73" xfId="53" applyFont="1" applyBorder="1" applyAlignment="1">
      <alignment vertical="center"/>
      <protection/>
    </xf>
    <xf numFmtId="4" fontId="57" fillId="0" borderId="38" xfId="53" applyNumberFormat="1" applyFont="1" applyBorder="1" applyAlignment="1">
      <alignment vertical="center"/>
      <protection/>
    </xf>
    <xf numFmtId="0" fontId="17" fillId="0" borderId="10" xfId="53" applyFont="1" applyBorder="1" applyAlignment="1">
      <alignment horizontal="center" vertical="center" wrapText="1"/>
      <protection/>
    </xf>
    <xf numFmtId="3" fontId="17" fillId="0" borderId="0" xfId="53" applyNumberFormat="1" applyAlignment="1">
      <alignment vertical="center"/>
      <protection/>
    </xf>
    <xf numFmtId="4" fontId="57" fillId="0" borderId="11" xfId="53" applyNumberFormat="1" applyFont="1" applyBorder="1" applyAlignment="1">
      <alignment vertical="center"/>
      <protection/>
    </xf>
    <xf numFmtId="4" fontId="17" fillId="0" borderId="10" xfId="53" applyNumberFormat="1" applyFont="1" applyBorder="1" applyAlignment="1">
      <alignment vertical="center"/>
      <protection/>
    </xf>
    <xf numFmtId="3" fontId="57" fillId="0" borderId="38" xfId="53" applyNumberFormat="1" applyFont="1" applyBorder="1" applyAlignment="1">
      <alignment vertical="center"/>
      <protection/>
    </xf>
    <xf numFmtId="0" fontId="31" fillId="0" borderId="10" xfId="53" applyFont="1" applyFill="1" applyBorder="1" applyAlignment="1">
      <alignment horizontal="center" vertical="center"/>
      <protection/>
    </xf>
    <xf numFmtId="49" fontId="17" fillId="0" borderId="10" xfId="53" applyNumberFormat="1" applyFont="1" applyFill="1" applyBorder="1" applyAlignment="1">
      <alignment horizontal="center" vertical="center"/>
      <protection/>
    </xf>
    <xf numFmtId="49" fontId="17" fillId="0" borderId="10" xfId="53" applyNumberFormat="1" applyFont="1" applyFill="1" applyBorder="1" applyAlignment="1">
      <alignment horizontal="center" vertical="center" wrapText="1"/>
      <protection/>
    </xf>
    <xf numFmtId="0" fontId="17" fillId="0" borderId="10" xfId="53" applyFont="1" applyFill="1" applyBorder="1" applyAlignment="1">
      <alignment vertical="center" wrapText="1"/>
      <protection/>
    </xf>
    <xf numFmtId="3" fontId="17" fillId="0" borderId="10" xfId="53" applyNumberFormat="1" applyFont="1" applyFill="1" applyBorder="1" applyAlignment="1">
      <alignment horizontal="right" vertical="center" wrapText="1"/>
      <protection/>
    </xf>
    <xf numFmtId="0" fontId="17" fillId="0" borderId="10" xfId="53" applyFill="1" applyBorder="1" applyAlignment="1">
      <alignment vertical="center" wrapText="1"/>
      <protection/>
    </xf>
    <xf numFmtId="49" fontId="17" fillId="0" borderId="10" xfId="53" applyNumberFormat="1" applyFill="1" applyBorder="1" applyAlignment="1">
      <alignment horizontal="center" vertical="center"/>
      <protection/>
    </xf>
    <xf numFmtId="0" fontId="17" fillId="0" borderId="10" xfId="53" applyBorder="1" applyAlignment="1">
      <alignment horizontal="center" vertical="center" wrapText="1"/>
      <protection/>
    </xf>
    <xf numFmtId="0" fontId="17" fillId="0" borderId="10" xfId="53" applyBorder="1" applyAlignment="1">
      <alignment vertical="center" wrapText="1"/>
      <protection/>
    </xf>
    <xf numFmtId="0" fontId="31" fillId="0" borderId="45" xfId="53" applyFont="1" applyBorder="1" applyAlignment="1">
      <alignment horizontal="center" vertical="center"/>
      <protection/>
    </xf>
    <xf numFmtId="0" fontId="17" fillId="0" borderId="45" xfId="53" applyFont="1" applyBorder="1" applyAlignment="1">
      <alignment horizontal="center" vertical="center"/>
      <protection/>
    </xf>
    <xf numFmtId="0" fontId="17" fillId="0" borderId="45" xfId="53" applyFont="1" applyBorder="1" applyAlignment="1">
      <alignment horizontal="center" vertical="center" wrapText="1"/>
      <protection/>
    </xf>
    <xf numFmtId="0" fontId="17" fillId="0" borderId="74" xfId="53" applyFont="1" applyBorder="1" applyAlignment="1">
      <alignment vertical="center" wrapText="1"/>
      <protection/>
    </xf>
    <xf numFmtId="3" fontId="17" fillId="0" borderId="45" xfId="53" applyNumberFormat="1" applyFont="1" applyBorder="1" applyAlignment="1">
      <alignment vertical="center"/>
      <protection/>
    </xf>
    <xf numFmtId="4" fontId="17" fillId="0" borderId="0" xfId="53" applyNumberFormat="1" applyAlignment="1">
      <alignment vertical="center"/>
      <protection/>
    </xf>
    <xf numFmtId="0" fontId="31" fillId="0" borderId="75" xfId="56" applyFont="1" applyBorder="1" applyAlignment="1">
      <alignment horizontal="center" vertical="center"/>
      <protection/>
    </xf>
    <xf numFmtId="0" fontId="17" fillId="0" borderId="75" xfId="56" applyFont="1" applyBorder="1" applyAlignment="1">
      <alignment horizontal="center" vertical="center"/>
      <protection/>
    </xf>
    <xf numFmtId="0" fontId="17" fillId="0" borderId="75" xfId="56" applyFont="1" applyBorder="1" applyAlignment="1">
      <alignment horizontal="center" vertical="center" wrapText="1"/>
      <protection/>
    </xf>
    <xf numFmtId="3" fontId="17" fillId="0" borderId="75" xfId="56" applyNumberFormat="1" applyFont="1" applyBorder="1" applyAlignment="1">
      <alignment vertical="center"/>
      <protection/>
    </xf>
    <xf numFmtId="0" fontId="17" fillId="0" borderId="0" xfId="56" applyAlignment="1">
      <alignment vertical="center"/>
      <protection/>
    </xf>
    <xf numFmtId="0" fontId="31" fillId="0" borderId="76" xfId="56" applyFont="1" applyBorder="1" applyAlignment="1">
      <alignment horizontal="center" vertical="center"/>
      <protection/>
    </xf>
    <xf numFmtId="0" fontId="17" fillId="0" borderId="76" xfId="56" applyFont="1" applyBorder="1" applyAlignment="1">
      <alignment horizontal="center" vertical="center"/>
      <protection/>
    </xf>
    <xf numFmtId="0" fontId="17" fillId="0" borderId="76" xfId="56" applyFont="1" applyBorder="1" applyAlignment="1">
      <alignment horizontal="center" vertical="center" wrapText="1"/>
      <protection/>
    </xf>
    <xf numFmtId="0" fontId="17" fillId="0" borderId="77" xfId="56" applyFont="1" applyBorder="1" applyAlignment="1">
      <alignment horizontal="center" vertical="center" wrapText="1"/>
      <protection/>
    </xf>
    <xf numFmtId="4" fontId="34" fillId="0" borderId="40" xfId="53" applyNumberFormat="1" applyFont="1" applyBorder="1" applyAlignment="1">
      <alignment horizontal="center" vertical="center"/>
      <protection/>
    </xf>
    <xf numFmtId="0" fontId="8" fillId="0" borderId="0" xfId="53" applyFont="1">
      <alignment/>
      <protection/>
    </xf>
    <xf numFmtId="4" fontId="17" fillId="0" borderId="76" xfId="56" applyNumberFormat="1" applyFont="1" applyBorder="1" applyAlignment="1">
      <alignment vertical="center"/>
      <protection/>
    </xf>
    <xf numFmtId="0" fontId="8" fillId="0" borderId="0" xfId="61">
      <alignment/>
      <protection/>
    </xf>
    <xf numFmtId="0" fontId="61" fillId="0" borderId="35" xfId="61" applyFont="1" applyBorder="1">
      <alignment/>
      <protection/>
    </xf>
    <xf numFmtId="0" fontId="17" fillId="0" borderId="35" xfId="61" applyFont="1" applyBorder="1" applyAlignment="1">
      <alignment horizontal="justify" vertical="center"/>
      <protection/>
    </xf>
    <xf numFmtId="4" fontId="8" fillId="0" borderId="35" xfId="42" applyNumberFormat="1" applyFont="1" applyFill="1" applyBorder="1" applyAlignment="1" applyProtection="1">
      <alignment horizontal="right" vertical="center"/>
      <protection/>
    </xf>
    <xf numFmtId="0" fontId="61" fillId="0" borderId="24" xfId="61" applyFont="1" applyBorder="1" applyAlignment="1">
      <alignment horizontal="center" vertical="center"/>
      <protection/>
    </xf>
    <xf numFmtId="0" fontId="17" fillId="0" borderId="24" xfId="61" applyFont="1" applyBorder="1" applyAlignment="1">
      <alignment horizontal="justify" vertical="center" wrapText="1"/>
      <protection/>
    </xf>
    <xf numFmtId="4" fontId="8" fillId="0" borderId="24" xfId="42" applyNumberFormat="1" applyFont="1" applyFill="1" applyBorder="1" applyAlignment="1" applyProtection="1">
      <alignment horizontal="right" vertical="center"/>
      <protection/>
    </xf>
    <xf numFmtId="0" fontId="61" fillId="0" borderId="10" xfId="61" applyFont="1" applyBorder="1" applyAlignment="1">
      <alignment horizontal="center" vertical="center"/>
      <protection/>
    </xf>
    <xf numFmtId="0" fontId="17" fillId="0" borderId="10" xfId="61" applyFont="1" applyBorder="1" applyAlignment="1">
      <alignment horizontal="justify" vertical="center"/>
      <protection/>
    </xf>
    <xf numFmtId="4" fontId="8" fillId="0" borderId="10" xfId="42" applyNumberFormat="1" applyFont="1" applyFill="1" applyBorder="1" applyAlignment="1" applyProtection="1">
      <alignment horizontal="right" vertical="center"/>
      <protection/>
    </xf>
    <xf numFmtId="0" fontId="8" fillId="0" borderId="24" xfId="61" applyBorder="1" applyAlignment="1">
      <alignment horizontal="center" vertical="center"/>
      <protection/>
    </xf>
    <xf numFmtId="0" fontId="17" fillId="0" borderId="24" xfId="61" applyFont="1" applyBorder="1" applyAlignment="1">
      <alignment horizontal="justify" vertical="center"/>
      <protection/>
    </xf>
    <xf numFmtId="4" fontId="42" fillId="0" borderId="30" xfId="42" applyNumberFormat="1" applyFont="1" applyFill="1" applyBorder="1" applyAlignment="1" applyProtection="1">
      <alignment horizontal="right" vertical="center"/>
      <protection/>
    </xf>
    <xf numFmtId="0" fontId="8" fillId="0" borderId="36" xfId="61" applyBorder="1" applyAlignment="1">
      <alignment horizontal="center" vertical="center"/>
      <protection/>
    </xf>
    <xf numFmtId="0" fontId="8" fillId="0" borderId="0" xfId="61" applyAlignment="1">
      <alignment horizontal="justify" vertical="center"/>
      <protection/>
    </xf>
    <xf numFmtId="165" fontId="8" fillId="0" borderId="78" xfId="42" applyNumberFormat="1" applyFont="1" applyFill="1" applyBorder="1" applyAlignment="1" applyProtection="1">
      <alignment/>
      <protection/>
    </xf>
    <xf numFmtId="0" fontId="61" fillId="0" borderId="35" xfId="61" applyFont="1" applyBorder="1" applyAlignment="1">
      <alignment horizontal="center" vertical="center"/>
      <protection/>
    </xf>
    <xf numFmtId="0" fontId="17" fillId="0" borderId="35" xfId="61" applyFont="1" applyBorder="1" applyAlignment="1">
      <alignment horizontal="left" vertical="center" wrapText="1"/>
      <protection/>
    </xf>
    <xf numFmtId="4" fontId="8" fillId="0" borderId="35" xfId="42" applyNumberFormat="1" applyFont="1" applyFill="1" applyBorder="1" applyAlignment="1" applyProtection="1">
      <alignment vertical="center"/>
      <protection/>
    </xf>
    <xf numFmtId="0" fontId="17" fillId="0" borderId="10" xfId="61" applyFont="1" applyBorder="1" applyAlignment="1">
      <alignment horizontal="left" vertical="center" wrapText="1"/>
      <protection/>
    </xf>
    <xf numFmtId="4" fontId="8" fillId="0" borderId="10" xfId="42" applyNumberFormat="1" applyFont="1" applyFill="1" applyBorder="1" applyAlignment="1" applyProtection="1">
      <alignment vertical="center"/>
      <protection/>
    </xf>
    <xf numFmtId="0" fontId="17" fillId="0" borderId="10" xfId="61" applyFont="1" applyBorder="1" applyAlignment="1">
      <alignment horizontal="justify" vertical="center" wrapText="1"/>
      <protection/>
    </xf>
    <xf numFmtId="0" fontId="17" fillId="0" borderId="75" xfId="52" applyFont="1" applyBorder="1" applyAlignment="1">
      <alignment horizontal="left" vertical="center" wrapText="1"/>
      <protection/>
    </xf>
    <xf numFmtId="0" fontId="8" fillId="0" borderId="10" xfId="61" applyBorder="1" applyAlignment="1">
      <alignment horizontal="center" vertical="center"/>
      <protection/>
    </xf>
    <xf numFmtId="0" fontId="17" fillId="0" borderId="10" xfId="61" applyFont="1" applyBorder="1" applyAlignment="1">
      <alignment horizontal="right" vertical="center"/>
      <protection/>
    </xf>
    <xf numFmtId="0" fontId="17" fillId="0" borderId="24" xfId="61" applyFont="1" applyBorder="1" applyAlignment="1">
      <alignment horizontal="right" vertical="center"/>
      <protection/>
    </xf>
    <xf numFmtId="4" fontId="8" fillId="0" borderId="24" xfId="42" applyNumberFormat="1" applyFont="1" applyFill="1" applyBorder="1" applyAlignment="1" applyProtection="1">
      <alignment vertical="center"/>
      <protection/>
    </xf>
    <xf numFmtId="4" fontId="42" fillId="0" borderId="40" xfId="42" applyNumberFormat="1" applyFont="1" applyFill="1" applyBorder="1" applyAlignment="1" applyProtection="1">
      <alignment vertical="center"/>
      <protection/>
    </xf>
    <xf numFmtId="0" fontId="8" fillId="0" borderId="0" xfId="61" applyAlignment="1">
      <alignment vertical="center"/>
      <protection/>
    </xf>
    <xf numFmtId="0" fontId="8" fillId="0" borderId="0" xfId="61" applyAlignment="1">
      <alignment horizontal="center" vertical="center"/>
      <protection/>
    </xf>
    <xf numFmtId="165" fontId="8" fillId="0" borderId="0" xfId="42" applyNumberFormat="1" applyFont="1" applyFill="1" applyBorder="1" applyAlignment="1" applyProtection="1">
      <alignment/>
      <protection/>
    </xf>
    <xf numFmtId="0" fontId="17" fillId="0" borderId="0" xfId="53" applyFont="1" applyAlignment="1">
      <alignment horizontal="right" vertical="center"/>
      <protection/>
    </xf>
    <xf numFmtId="0" fontId="34" fillId="20" borderId="10" xfId="53" applyFont="1" applyFill="1" applyBorder="1" applyAlignment="1">
      <alignment horizontal="center" vertical="center" wrapText="1"/>
      <protection/>
    </xf>
    <xf numFmtId="3" fontId="33" fillId="0" borderId="10" xfId="53" applyNumberFormat="1" applyFont="1" applyBorder="1" applyAlignment="1">
      <alignment vertical="center"/>
      <protection/>
    </xf>
    <xf numFmtId="3" fontId="17" fillId="0" borderId="10" xfId="53" applyNumberFormat="1" applyBorder="1" applyAlignment="1">
      <alignment vertical="center"/>
      <protection/>
    </xf>
    <xf numFmtId="0" fontId="17" fillId="0" borderId="10" xfId="53" applyBorder="1" applyAlignment="1">
      <alignment horizontal="center" vertical="center"/>
      <protection/>
    </xf>
    <xf numFmtId="0" fontId="17" fillId="0" borderId="10" xfId="53" applyNumberFormat="1" applyFont="1" applyBorder="1" applyAlignment="1">
      <alignment horizontal="center" vertical="center" wrapText="1"/>
      <protection/>
    </xf>
    <xf numFmtId="0" fontId="17" fillId="0" borderId="14" xfId="53" applyBorder="1" applyAlignment="1">
      <alignment horizontal="center" vertical="center"/>
      <protection/>
    </xf>
    <xf numFmtId="0" fontId="17" fillId="0" borderId="14" xfId="53" applyBorder="1" applyAlignment="1">
      <alignment vertical="center"/>
      <protection/>
    </xf>
    <xf numFmtId="3" fontId="17" fillId="0" borderId="14" xfId="53" applyNumberFormat="1" applyBorder="1" applyAlignment="1">
      <alignment vertical="center"/>
      <protection/>
    </xf>
    <xf numFmtId="0" fontId="17" fillId="0" borderId="79" xfId="53" applyBorder="1" applyAlignment="1">
      <alignment horizontal="center" vertical="center"/>
      <protection/>
    </xf>
    <xf numFmtId="0" fontId="17" fillId="0" borderId="79" xfId="53" applyBorder="1" applyAlignment="1">
      <alignment vertical="center"/>
      <protection/>
    </xf>
    <xf numFmtId="3" fontId="17" fillId="0" borderId="79" xfId="53" applyNumberFormat="1" applyBorder="1" applyAlignment="1">
      <alignment vertical="center"/>
      <protection/>
    </xf>
    <xf numFmtId="0" fontId="60" fillId="0" borderId="0" xfId="53" applyFont="1" applyAlignment="1">
      <alignment vertical="center"/>
      <protection/>
    </xf>
    <xf numFmtId="0" fontId="17" fillId="0" borderId="0" xfId="54">
      <alignment/>
      <protection/>
    </xf>
    <xf numFmtId="0" fontId="31" fillId="0" borderId="0" xfId="54" applyFont="1" applyAlignment="1">
      <alignment horizontal="right" vertical="center"/>
      <protection/>
    </xf>
    <xf numFmtId="0" fontId="17" fillId="0" borderId="0" xfId="54" applyAlignment="1">
      <alignment horizontal="center" vertical="center"/>
      <protection/>
    </xf>
    <xf numFmtId="3" fontId="17" fillId="0" borderId="10" xfId="54" applyNumberFormat="1" applyBorder="1" applyAlignment="1">
      <alignment vertical="center"/>
      <protection/>
    </xf>
    <xf numFmtId="0" fontId="60" fillId="0" borderId="0" xfId="54" applyFont="1" applyAlignment="1">
      <alignment vertical="center"/>
      <protection/>
    </xf>
    <xf numFmtId="0" fontId="56" fillId="0" borderId="24" xfId="54" applyFont="1" applyBorder="1" applyAlignment="1">
      <alignment horizontal="center" vertical="center"/>
      <protection/>
    </xf>
    <xf numFmtId="0" fontId="17" fillId="0" borderId="80" xfId="54" applyBorder="1" applyAlignment="1">
      <alignment vertical="center"/>
      <protection/>
    </xf>
    <xf numFmtId="3" fontId="17" fillId="0" borderId="80" xfId="54" applyNumberFormat="1" applyBorder="1" applyAlignment="1">
      <alignment vertical="center"/>
      <protection/>
    </xf>
    <xf numFmtId="3" fontId="17" fillId="0" borderId="75" xfId="54" applyNumberFormat="1" applyBorder="1" applyAlignment="1">
      <alignment vertical="center"/>
      <protection/>
    </xf>
    <xf numFmtId="0" fontId="17" fillId="0" borderId="75" xfId="54" applyBorder="1" applyAlignment="1">
      <alignment vertical="center"/>
      <protection/>
    </xf>
    <xf numFmtId="49" fontId="17" fillId="0" borderId="75" xfId="54" applyNumberFormat="1" applyFont="1" applyBorder="1" applyAlignment="1">
      <alignment horizontal="right" vertical="center"/>
      <protection/>
    </xf>
    <xf numFmtId="4" fontId="17" fillId="0" borderId="75" xfId="54" applyNumberFormat="1" applyBorder="1" applyAlignment="1">
      <alignment vertical="center"/>
      <protection/>
    </xf>
    <xf numFmtId="4" fontId="17" fillId="0" borderId="10" xfId="54" applyNumberFormat="1" applyBorder="1" applyAlignment="1">
      <alignment vertical="center"/>
      <protection/>
    </xf>
    <xf numFmtId="4" fontId="33" fillId="0" borderId="10" xfId="53" applyNumberFormat="1" applyFont="1" applyBorder="1" applyAlignment="1">
      <alignment vertical="center"/>
      <protection/>
    </xf>
    <xf numFmtId="4" fontId="17" fillId="0" borderId="10" xfId="53" applyNumberFormat="1" applyBorder="1" applyAlignment="1">
      <alignment vertical="center"/>
      <protection/>
    </xf>
    <xf numFmtId="4" fontId="17" fillId="0" borderId="14" xfId="53" applyNumberFormat="1" applyBorder="1" applyAlignment="1">
      <alignment vertical="center"/>
      <protection/>
    </xf>
    <xf numFmtId="4" fontId="17" fillId="0" borderId="79" xfId="53" applyNumberFormat="1" applyBorder="1" applyAlignment="1">
      <alignment vertical="center"/>
      <protection/>
    </xf>
    <xf numFmtId="0" fontId="17" fillId="0" borderId="81" xfId="53" applyBorder="1">
      <alignment/>
      <protection/>
    </xf>
    <xf numFmtId="0" fontId="17" fillId="0" borderId="82" xfId="53" applyBorder="1" applyAlignment="1">
      <alignment vertical="center"/>
      <protection/>
    </xf>
    <xf numFmtId="0" fontId="17" fillId="0" borderId="0" xfId="57" applyFill="1">
      <alignment/>
      <protection/>
    </xf>
    <xf numFmtId="49" fontId="62" fillId="24" borderId="0" xfId="0" applyAlignment="1">
      <alignment horizontal="center" vertical="center" wrapText="1"/>
    </xf>
    <xf numFmtId="49" fontId="0" fillId="25" borderId="10" xfId="0" applyAlignment="1">
      <alignment horizontal="center" vertical="center" wrapText="1"/>
    </xf>
    <xf numFmtId="49" fontId="63" fillId="25" borderId="10" xfId="0" applyFont="1" applyAlignment="1">
      <alignment horizontal="center" vertical="center" wrapText="1"/>
    </xf>
    <xf numFmtId="49" fontId="64" fillId="24" borderId="0" xfId="0" applyFont="1" applyAlignment="1">
      <alignment horizontal="center" vertical="center" wrapText="1"/>
    </xf>
    <xf numFmtId="0" fontId="63" fillId="0" borderId="0" xfId="0" applyNumberFormat="1" applyFont="1" applyFill="1" applyBorder="1" applyAlignment="1" applyProtection="1">
      <alignment horizontal="left"/>
      <protection locked="0"/>
    </xf>
    <xf numFmtId="49" fontId="0" fillId="25" borderId="10" xfId="0" applyFont="1" applyAlignment="1">
      <alignment horizontal="center" vertical="center" wrapText="1"/>
    </xf>
    <xf numFmtId="49" fontId="0" fillId="25" borderId="10" xfId="0" applyFont="1" applyAlignment="1">
      <alignment horizontal="right" vertical="center" wrapText="1"/>
    </xf>
    <xf numFmtId="49" fontId="2" fillId="25" borderId="10" xfId="0" applyAlignment="1">
      <alignment horizontal="center" vertical="center" wrapText="1"/>
    </xf>
    <xf numFmtId="49" fontId="65" fillId="24" borderId="0" xfId="0" applyFont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66" fillId="24" borderId="83" xfId="0" applyFont="1" applyAlignment="1">
      <alignment horizontal="right" vertical="center" wrapText="1"/>
    </xf>
    <xf numFmtId="49" fontId="66" fillId="24" borderId="10" xfId="0" applyFont="1" applyAlignment="1">
      <alignment horizontal="right" vertical="center" wrapText="1"/>
    </xf>
    <xf numFmtId="49" fontId="66" fillId="24" borderId="0" xfId="0" applyFont="1" applyAlignment="1">
      <alignment horizontal="center" vertical="center" wrapText="1"/>
    </xf>
    <xf numFmtId="0" fontId="67" fillId="0" borderId="0" xfId="0" applyNumberFormat="1" applyFont="1" applyFill="1" applyBorder="1" applyAlignment="1" applyProtection="1">
      <alignment horizontal="left"/>
      <protection locked="0"/>
    </xf>
    <xf numFmtId="49" fontId="0" fillId="24" borderId="10" xfId="0" applyFont="1" applyAlignment="1">
      <alignment horizontal="right" vertical="center" wrapText="1"/>
    </xf>
    <xf numFmtId="49" fontId="65" fillId="24" borderId="10" xfId="0" applyFont="1" applyAlignment="1">
      <alignment horizontal="right" vertical="center" wrapText="1"/>
    </xf>
    <xf numFmtId="0" fontId="39" fillId="0" borderId="0" xfId="53" applyFont="1" applyAlignment="1">
      <alignment horizontal="center" vertical="center"/>
      <protection/>
    </xf>
    <xf numFmtId="0" fontId="31" fillId="0" borderId="0" xfId="53" applyFont="1" applyAlignment="1">
      <alignment horizontal="right" vertical="center"/>
      <protection/>
    </xf>
    <xf numFmtId="0" fontId="34" fillId="20" borderId="84" xfId="53" applyFont="1" applyFill="1" applyBorder="1" applyAlignment="1">
      <alignment horizontal="center" vertical="center"/>
      <protection/>
    </xf>
    <xf numFmtId="0" fontId="34" fillId="20" borderId="12" xfId="53" applyFont="1" applyFill="1" applyBorder="1" applyAlignment="1">
      <alignment horizontal="center" vertical="center"/>
      <protection/>
    </xf>
    <xf numFmtId="0" fontId="34" fillId="20" borderId="85" xfId="53" applyFont="1" applyFill="1" applyBorder="1" applyAlignment="1">
      <alignment horizontal="center" vertical="center"/>
      <protection/>
    </xf>
    <xf numFmtId="0" fontId="69" fillId="0" borderId="0" xfId="53" applyFont="1" applyAlignment="1">
      <alignment horizontal="center" vertical="center"/>
      <protection/>
    </xf>
    <xf numFmtId="0" fontId="69" fillId="0" borderId="0" xfId="53" applyFont="1" applyAlignment="1">
      <alignment vertical="center"/>
      <protection/>
    </xf>
    <xf numFmtId="0" fontId="34" fillId="0" borderId="86" xfId="53" applyFont="1" applyBorder="1" applyAlignment="1">
      <alignment horizontal="center" vertical="center"/>
      <protection/>
    </xf>
    <xf numFmtId="0" fontId="34" fillId="0" borderId="10" xfId="53" applyFont="1" applyBorder="1" applyAlignment="1">
      <alignment horizontal="left" vertical="center"/>
      <protection/>
    </xf>
    <xf numFmtId="3" fontId="34" fillId="0" borderId="87" xfId="53" applyNumberFormat="1" applyFont="1" applyBorder="1" applyAlignment="1">
      <alignment horizontal="center" vertical="center"/>
      <protection/>
    </xf>
    <xf numFmtId="0" fontId="34" fillId="0" borderId="88" xfId="53" applyFont="1" applyBorder="1" applyAlignment="1">
      <alignment horizontal="center" vertical="center"/>
      <protection/>
    </xf>
    <xf numFmtId="0" fontId="34" fillId="0" borderId="80" xfId="53" applyFont="1" applyBorder="1" applyAlignment="1">
      <alignment horizontal="left" vertical="center" wrapText="1"/>
      <protection/>
    </xf>
    <xf numFmtId="3" fontId="60" fillId="0" borderId="89" xfId="53" applyNumberFormat="1" applyFont="1" applyBorder="1" applyAlignment="1">
      <alignment horizontal="center" vertical="center"/>
      <protection/>
    </xf>
    <xf numFmtId="0" fontId="17" fillId="0" borderId="90" xfId="53" applyFont="1" applyBorder="1" applyAlignment="1">
      <alignment horizontal="center" vertical="center"/>
      <protection/>
    </xf>
    <xf numFmtId="0" fontId="34" fillId="0" borderId="15" xfId="53" applyFont="1" applyBorder="1" applyAlignment="1">
      <alignment horizontal="left" vertical="center" wrapText="1"/>
      <protection/>
    </xf>
    <xf numFmtId="3" fontId="17" fillId="0" borderId="91" xfId="53" applyNumberFormat="1" applyFont="1" applyBorder="1" applyAlignment="1">
      <alignment horizontal="center" vertical="center"/>
      <protection/>
    </xf>
    <xf numFmtId="0" fontId="34" fillId="0" borderId="92" xfId="53" applyFont="1" applyBorder="1" applyAlignment="1">
      <alignment horizontal="center" vertical="center"/>
      <protection/>
    </xf>
    <xf numFmtId="0" fontId="34" fillId="0" borderId="15" xfId="53" applyFont="1" applyBorder="1" applyAlignment="1">
      <alignment horizontal="left" vertical="center"/>
      <protection/>
    </xf>
    <xf numFmtId="3" fontId="60" fillId="0" borderId="93" xfId="53" applyNumberFormat="1" applyFont="1" applyBorder="1" applyAlignment="1">
      <alignment horizontal="center" vertical="center"/>
      <protection/>
    </xf>
    <xf numFmtId="0" fontId="17" fillId="0" borderId="88" xfId="53" applyFont="1" applyBorder="1" applyAlignment="1">
      <alignment horizontal="center" vertical="center"/>
      <protection/>
    </xf>
    <xf numFmtId="0" fontId="34" fillId="0" borderId="80" xfId="53" applyFont="1" applyBorder="1" applyAlignment="1">
      <alignment horizontal="left" vertical="center"/>
      <protection/>
    </xf>
    <xf numFmtId="3" fontId="17" fillId="0" borderId="89" xfId="53" applyNumberFormat="1" applyFont="1" applyBorder="1" applyAlignment="1">
      <alignment horizontal="center" vertical="center"/>
      <protection/>
    </xf>
    <xf numFmtId="0" fontId="17" fillId="0" borderId="94" xfId="53" applyFont="1" applyBorder="1" applyAlignment="1">
      <alignment horizontal="center" vertical="center"/>
      <protection/>
    </xf>
    <xf numFmtId="3" fontId="17" fillId="0" borderId="95" xfId="53" applyNumberFormat="1" applyFont="1" applyBorder="1" applyAlignment="1">
      <alignment horizontal="center" vertical="center"/>
      <protection/>
    </xf>
    <xf numFmtId="0" fontId="34" fillId="0" borderId="96" xfId="53" applyFont="1" applyBorder="1" applyAlignment="1">
      <alignment horizontal="right" vertical="center" wrapText="1"/>
      <protection/>
    </xf>
    <xf numFmtId="0" fontId="17" fillId="0" borderId="97" xfId="53" applyFont="1" applyBorder="1" applyAlignment="1">
      <alignment horizontal="center" vertical="center"/>
      <protection/>
    </xf>
    <xf numFmtId="0" fontId="34" fillId="0" borderId="35" xfId="53" applyFont="1" applyBorder="1" applyAlignment="1">
      <alignment horizontal="left" vertical="center"/>
      <protection/>
    </xf>
    <xf numFmtId="3" fontId="17" fillId="0" borderId="98" xfId="53" applyNumberFormat="1" applyFont="1" applyBorder="1" applyAlignment="1">
      <alignment horizontal="center" vertical="center"/>
      <protection/>
    </xf>
    <xf numFmtId="0" fontId="17" fillId="0" borderId="99" xfId="53" applyFont="1" applyBorder="1" applyAlignment="1">
      <alignment horizontal="center" vertical="center"/>
      <protection/>
    </xf>
    <xf numFmtId="0" fontId="34" fillId="0" borderId="100" xfId="53" applyFont="1" applyBorder="1" applyAlignment="1">
      <alignment horizontal="left" vertical="center"/>
      <protection/>
    </xf>
    <xf numFmtId="3" fontId="17" fillId="0" borderId="101" xfId="53" applyNumberFormat="1" applyFont="1" applyBorder="1" applyAlignment="1">
      <alignment horizontal="center" vertical="center"/>
      <protection/>
    </xf>
    <xf numFmtId="0" fontId="17" fillId="0" borderId="102" xfId="53" applyFont="1" applyBorder="1" applyAlignment="1">
      <alignment horizontal="center" vertical="center"/>
      <protection/>
    </xf>
    <xf numFmtId="0" fontId="34" fillId="0" borderId="79" xfId="53" applyFont="1" applyBorder="1" applyAlignment="1">
      <alignment horizontal="right" vertical="center" wrapText="1"/>
      <protection/>
    </xf>
    <xf numFmtId="3" fontId="17" fillId="0" borderId="103" xfId="53" applyNumberFormat="1" applyFont="1" applyBorder="1" applyAlignment="1">
      <alignment horizontal="center" vertical="center"/>
      <protection/>
    </xf>
    <xf numFmtId="0" fontId="42" fillId="0" borderId="10" xfId="59" applyFont="1" applyFill="1" applyBorder="1" applyAlignment="1">
      <alignment horizontal="center" vertical="center" wrapText="1"/>
      <protection/>
    </xf>
    <xf numFmtId="0" fontId="34" fillId="0" borderId="24" xfId="59" applyFont="1" applyFill="1" applyBorder="1" applyAlignment="1">
      <alignment horizontal="center" vertical="center" wrapText="1"/>
      <protection/>
    </xf>
    <xf numFmtId="0" fontId="45" fillId="0" borderId="24" xfId="59" applyFont="1" applyFill="1" applyBorder="1" applyAlignment="1">
      <alignment horizontal="center" vertical="center" wrapText="1"/>
      <protection/>
    </xf>
    <xf numFmtId="0" fontId="34" fillId="0" borderId="10" xfId="59" applyFont="1" applyFill="1" applyBorder="1" applyAlignment="1">
      <alignment horizontal="center" vertical="center" wrapText="1"/>
      <protection/>
    </xf>
    <xf numFmtId="0" fontId="42" fillId="0" borderId="104" xfId="59" applyFont="1" applyFill="1" applyBorder="1" applyAlignment="1">
      <alignment horizontal="center" vertical="center" wrapText="1"/>
      <protection/>
    </xf>
    <xf numFmtId="0" fontId="5" fillId="24" borderId="0" xfId="0" applyAlignment="1">
      <alignment horizontal="left" vertical="center" wrapText="1" shrinkToFit="1"/>
    </xf>
    <xf numFmtId="0" fontId="6" fillId="25" borderId="10" xfId="0" applyAlignment="1">
      <alignment horizontal="center" vertical="center" wrapText="1" shrinkToFit="1"/>
    </xf>
    <xf numFmtId="0" fontId="6" fillId="25" borderId="10" xfId="0" applyAlignment="1">
      <alignment horizontal="left" vertical="center" wrapText="1" shrinkToFit="1"/>
    </xf>
    <xf numFmtId="0" fontId="6" fillId="25" borderId="10" xfId="0" applyFont="1" applyAlignment="1">
      <alignment horizontal="center" vertical="center" wrapText="1" shrinkToFit="1"/>
    </xf>
    <xf numFmtId="49" fontId="6" fillId="25" borderId="11" xfId="0" applyNumberFormat="1" applyAlignment="1">
      <alignment horizontal="center" vertical="center" wrapText="1" shrinkToFit="1"/>
    </xf>
    <xf numFmtId="49" fontId="6" fillId="25" borderId="11" xfId="0" applyNumberFormat="1" applyFont="1" applyAlignment="1">
      <alignment horizontal="center" vertical="center" wrapText="1" shrinkToFit="1"/>
    </xf>
    <xf numFmtId="49" fontId="6" fillId="25" borderId="10" xfId="0" applyNumberFormat="1" applyFont="1" applyAlignment="1">
      <alignment horizontal="center" vertical="center" wrapText="1" shrinkToFit="1"/>
    </xf>
    <xf numFmtId="49" fontId="6" fillId="25" borderId="10" xfId="0" applyNumberFormat="1" applyAlignment="1">
      <alignment horizontal="center" vertical="center" wrapText="1" shrinkToFit="1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39" fillId="0" borderId="0" xfId="59" applyFont="1" applyBorder="1" applyAlignment="1">
      <alignment horizontal="center" vertical="center" wrapText="1"/>
      <protection/>
    </xf>
    <xf numFmtId="0" fontId="42" fillId="0" borderId="105" xfId="59" applyFont="1" applyFill="1" applyBorder="1" applyAlignment="1">
      <alignment horizontal="center" vertical="center" wrapText="1"/>
      <protection/>
    </xf>
    <xf numFmtId="0" fontId="42" fillId="0" borderId="106" xfId="59" applyFont="1" applyFill="1" applyBorder="1" applyAlignment="1">
      <alignment horizontal="center" vertical="center" wrapText="1"/>
      <protection/>
    </xf>
    <xf numFmtId="0" fontId="42" fillId="0" borderId="11" xfId="59" applyFont="1" applyFill="1" applyBorder="1" applyAlignment="1">
      <alignment horizontal="center" vertical="center" wrapText="1"/>
      <protection/>
    </xf>
    <xf numFmtId="0" fontId="43" fillId="0" borderId="57" xfId="59" applyFont="1" applyFill="1" applyBorder="1" applyAlignment="1">
      <alignment horizontal="center" vertical="center" wrapText="1"/>
      <protection/>
    </xf>
    <xf numFmtId="0" fontId="44" fillId="0" borderId="24" xfId="59" applyFont="1" applyFill="1" applyBorder="1" applyAlignment="1">
      <alignment horizontal="center" vertical="center" wrapText="1"/>
      <protection/>
    </xf>
    <xf numFmtId="4" fontId="6" fillId="25" borderId="11" xfId="0" applyNumberFormat="1" applyAlignment="1">
      <alignment horizontal="right" vertical="center" wrapText="1" shrinkToFit="1"/>
    </xf>
    <xf numFmtId="0" fontId="4" fillId="24" borderId="0" xfId="0" applyAlignment="1">
      <alignment horizontal="center" vertical="center" wrapText="1" shrinkToFit="1"/>
    </xf>
    <xf numFmtId="0" fontId="10" fillId="24" borderId="107" xfId="0" applyFont="1" applyBorder="1" applyAlignment="1">
      <alignment horizontal="center" vertical="center" wrapText="1" shrinkToFit="1"/>
    </xf>
    <xf numFmtId="0" fontId="10" fillId="24" borderId="13" xfId="0" applyFont="1" applyBorder="1" applyAlignment="1">
      <alignment horizontal="center" vertical="center" wrapText="1" shrinkToFit="1"/>
    </xf>
    <xf numFmtId="4" fontId="6" fillId="25" borderId="10" xfId="0" applyNumberFormat="1" applyAlignment="1">
      <alignment horizontal="right" vertical="center" wrapText="1" shrinkToFit="1"/>
    </xf>
    <xf numFmtId="0" fontId="32" fillId="0" borderId="0" xfId="57" applyFont="1" applyFill="1" applyAlignment="1">
      <alignment horizontal="center"/>
      <protection/>
    </xf>
    <xf numFmtId="0" fontId="1" fillId="0" borderId="0" xfId="0" applyNumberFormat="1" applyFill="1" applyBorder="1" applyAlignment="1" applyProtection="1">
      <alignment horizontal="left"/>
      <protection locked="0"/>
    </xf>
    <xf numFmtId="49" fontId="62" fillId="24" borderId="0" xfId="0" applyAlignment="1">
      <alignment horizontal="center" vertical="center" wrapText="1"/>
    </xf>
    <xf numFmtId="49" fontId="0" fillId="25" borderId="10" xfId="0" applyAlignment="1">
      <alignment horizontal="center" vertical="center" wrapText="1"/>
    </xf>
    <xf numFmtId="49" fontId="63" fillId="25" borderId="10" xfId="0" applyFont="1" applyAlignment="1">
      <alignment horizontal="center" vertical="center" wrapText="1"/>
    </xf>
    <xf numFmtId="49" fontId="65" fillId="24" borderId="10" xfId="0" applyAlignment="1">
      <alignment horizontal="center" vertical="center" wrapText="1"/>
    </xf>
    <xf numFmtId="49" fontId="0" fillId="25" borderId="10" xfId="0" applyFont="1" applyAlignment="1">
      <alignment horizontal="center" vertical="center" wrapText="1"/>
    </xf>
    <xf numFmtId="49" fontId="0" fillId="25" borderId="10" xfId="0" applyFont="1" applyAlignment="1">
      <alignment horizontal="left" vertical="center" wrapText="1"/>
    </xf>
    <xf numFmtId="49" fontId="0" fillId="25" borderId="10" xfId="0" applyFont="1" applyAlignment="1">
      <alignment horizontal="right" vertical="center" wrapText="1"/>
    </xf>
    <xf numFmtId="49" fontId="2" fillId="25" borderId="10" xfId="0" applyAlignment="1">
      <alignment horizontal="center" vertical="center" wrapText="1"/>
    </xf>
    <xf numFmtId="49" fontId="4" fillId="25" borderId="10" xfId="0" applyAlignment="1">
      <alignment horizontal="left" vertical="center" wrapText="1"/>
    </xf>
    <xf numFmtId="49" fontId="66" fillId="24" borderId="108" xfId="0" applyFont="1" applyAlignment="1">
      <alignment horizontal="right" vertical="center" wrapText="1"/>
    </xf>
    <xf numFmtId="49" fontId="66" fillId="24" borderId="10" xfId="0" applyFont="1" applyAlignment="1">
      <alignment horizontal="right" vertical="center" wrapText="1"/>
    </xf>
    <xf numFmtId="49" fontId="2" fillId="24" borderId="10" xfId="0" applyAlignment="1">
      <alignment horizontal="center" vertical="center" wrapText="1"/>
    </xf>
    <xf numFmtId="49" fontId="4" fillId="24" borderId="10" xfId="0" applyAlignment="1">
      <alignment horizontal="left" vertical="center" wrapText="1"/>
    </xf>
    <xf numFmtId="49" fontId="0" fillId="24" borderId="10" xfId="0" applyFont="1" applyAlignment="1">
      <alignment horizontal="right" vertical="center" wrapText="1"/>
    </xf>
    <xf numFmtId="49" fontId="66" fillId="24" borderId="10" xfId="0" applyFont="1" applyAlignment="1">
      <alignment horizontal="center" vertical="center" wrapText="1"/>
    </xf>
    <xf numFmtId="49" fontId="5" fillId="24" borderId="10" xfId="0" applyAlignment="1">
      <alignment horizontal="left" vertical="center" wrapText="1"/>
    </xf>
    <xf numFmtId="49" fontId="65" fillId="24" borderId="10" xfId="0" applyFont="1" applyAlignment="1">
      <alignment horizontal="right" vertical="center" wrapText="1"/>
    </xf>
    <xf numFmtId="4" fontId="10" fillId="24" borderId="10" xfId="0" applyNumberFormat="1" applyFont="1" applyBorder="1" applyAlignment="1">
      <alignment horizontal="right" vertical="center" wrapText="1" shrinkToFit="1"/>
    </xf>
    <xf numFmtId="4" fontId="10" fillId="24" borderId="87" xfId="0" applyNumberFormat="1" applyFont="1" applyBorder="1" applyAlignment="1">
      <alignment horizontal="right" vertical="center" wrapText="1" shrinkToFit="1"/>
    </xf>
    <xf numFmtId="4" fontId="10" fillId="24" borderId="13" xfId="0" applyNumberFormat="1" applyFont="1" applyBorder="1" applyAlignment="1">
      <alignment horizontal="right" vertical="center" wrapText="1" shrinkToFit="1"/>
    </xf>
    <xf numFmtId="4" fontId="10" fillId="24" borderId="109" xfId="0" applyNumberFormat="1" applyFont="1" applyBorder="1" applyAlignment="1">
      <alignment horizontal="right" vertical="center" wrapText="1" shrinkToFit="1"/>
    </xf>
    <xf numFmtId="4" fontId="10" fillId="24" borderId="12" xfId="0" applyNumberFormat="1" applyFont="1" applyBorder="1" applyAlignment="1">
      <alignment horizontal="right" vertical="center" wrapText="1" shrinkToFit="1"/>
    </xf>
    <xf numFmtId="4" fontId="10" fillId="24" borderId="85" xfId="0" applyNumberFormat="1" applyFont="1" applyBorder="1" applyAlignment="1">
      <alignment horizontal="right" vertical="center" wrapText="1" shrinkToFit="1"/>
    </xf>
    <xf numFmtId="0" fontId="6" fillId="25" borderId="11" xfId="0" applyAlignment="1">
      <alignment horizontal="center" vertical="center" wrapText="1" shrinkToFit="1"/>
    </xf>
    <xf numFmtId="0" fontId="6" fillId="25" borderId="11" xfId="0" applyAlignment="1">
      <alignment horizontal="left" vertical="center" wrapText="1" shrinkToFit="1"/>
    </xf>
    <xf numFmtId="0" fontId="10" fillId="24" borderId="84" xfId="0" applyFont="1" applyBorder="1" applyAlignment="1">
      <alignment horizontal="center" vertical="center" wrapText="1" shrinkToFit="1"/>
    </xf>
    <xf numFmtId="0" fontId="10" fillId="24" borderId="12" xfId="0" applyFont="1" applyBorder="1" applyAlignment="1">
      <alignment horizontal="center" vertical="center" wrapText="1" shrinkToFit="1"/>
    </xf>
    <xf numFmtId="0" fontId="10" fillId="24" borderId="86" xfId="0" applyFont="1" applyBorder="1" applyAlignment="1">
      <alignment horizontal="center" vertical="center" wrapText="1" shrinkToFit="1"/>
    </xf>
    <xf numFmtId="0" fontId="10" fillId="24" borderId="10" xfId="0" applyFont="1" applyBorder="1" applyAlignment="1">
      <alignment horizontal="center" vertical="center" wrapText="1" shrinkToFit="1"/>
    </xf>
    <xf numFmtId="0" fontId="42" fillId="0" borderId="110" xfId="59" applyFont="1" applyFill="1" applyBorder="1" applyAlignment="1">
      <alignment horizontal="center" vertical="center" wrapText="1"/>
      <protection/>
    </xf>
    <xf numFmtId="0" fontId="48" fillId="0" borderId="111" xfId="59" applyFont="1" applyFill="1" applyBorder="1" applyAlignment="1">
      <alignment horizontal="left" vertical="center" wrapText="1"/>
      <protection/>
    </xf>
    <xf numFmtId="0" fontId="48" fillId="0" borderId="112" xfId="55" applyFont="1" applyFill="1" applyBorder="1" applyAlignment="1">
      <alignment horizontal="left" vertical="center" wrapText="1"/>
      <protection/>
    </xf>
    <xf numFmtId="3" fontId="8" fillId="0" borderId="113" xfId="59" applyNumberFormat="1" applyFont="1" applyFill="1" applyBorder="1" applyAlignment="1">
      <alignment horizontal="center" vertical="center" wrapText="1"/>
      <protection/>
    </xf>
    <xf numFmtId="3" fontId="8" fillId="0" borderId="20" xfId="59" applyNumberFormat="1" applyFont="1" applyFill="1" applyBorder="1" applyAlignment="1">
      <alignment horizontal="center" vertical="center" wrapText="1"/>
      <protection/>
    </xf>
    <xf numFmtId="3" fontId="8" fillId="0" borderId="114" xfId="59" applyNumberFormat="1" applyFont="1" applyFill="1" applyBorder="1" applyAlignment="1">
      <alignment horizontal="center" vertical="center" wrapText="1"/>
      <protection/>
    </xf>
    <xf numFmtId="0" fontId="8" fillId="0" borderId="27" xfId="59" applyFont="1" applyFill="1" applyBorder="1" applyAlignment="1">
      <alignment horizontal="center" vertical="center" wrapText="1"/>
      <protection/>
    </xf>
    <xf numFmtId="0" fontId="8" fillId="0" borderId="20" xfId="59" applyFont="1" applyFill="1" applyBorder="1" applyAlignment="1">
      <alignment horizontal="center" vertical="center" wrapText="1"/>
      <protection/>
    </xf>
    <xf numFmtId="0" fontId="8" fillId="0" borderId="114" xfId="59" applyFont="1" applyFill="1" applyBorder="1" applyAlignment="1">
      <alignment horizontal="center" vertical="center" wrapText="1"/>
      <protection/>
    </xf>
    <xf numFmtId="3" fontId="9" fillId="0" borderId="24" xfId="59" applyNumberFormat="1" applyFont="1" applyFill="1" applyBorder="1" applyAlignment="1">
      <alignment horizontal="center" vertical="center" wrapText="1"/>
      <protection/>
    </xf>
    <xf numFmtId="3" fontId="9" fillId="0" borderId="25" xfId="59" applyNumberFormat="1" applyFont="1" applyFill="1" applyBorder="1" applyAlignment="1">
      <alignment horizontal="center" vertical="center" wrapText="1"/>
      <protection/>
    </xf>
    <xf numFmtId="3" fontId="9" fillId="0" borderId="35" xfId="59" applyNumberFormat="1" applyFont="1" applyFill="1" applyBorder="1" applyAlignment="1">
      <alignment horizontal="center" vertical="center" wrapText="1"/>
      <protection/>
    </xf>
    <xf numFmtId="0" fontId="42" fillId="0" borderId="115" xfId="59" applyFont="1" applyFill="1" applyBorder="1" applyAlignment="1">
      <alignment horizontal="center" vertical="center" wrapText="1"/>
      <protection/>
    </xf>
    <xf numFmtId="0" fontId="48" fillId="0" borderId="111" xfId="55" applyFont="1" applyFill="1" applyBorder="1" applyAlignment="1">
      <alignment horizontal="left" vertical="center" wrapText="1"/>
      <protection/>
    </xf>
    <xf numFmtId="3" fontId="9" fillId="0" borderId="116" xfId="59" applyNumberFormat="1" applyFont="1" applyFill="1" applyBorder="1" applyAlignment="1">
      <alignment horizontal="center" vertical="center" wrapText="1"/>
      <protection/>
    </xf>
    <xf numFmtId="3" fontId="9" fillId="0" borderId="44" xfId="59" applyNumberFormat="1" applyFont="1" applyFill="1" applyBorder="1" applyAlignment="1">
      <alignment horizontal="center" vertical="center" wrapText="1"/>
      <protection/>
    </xf>
    <xf numFmtId="0" fontId="48" fillId="0" borderId="117" xfId="59" applyFont="1" applyFill="1" applyBorder="1" applyAlignment="1">
      <alignment horizontal="left" vertical="center" wrapText="1"/>
      <protection/>
    </xf>
    <xf numFmtId="0" fontId="42" fillId="0" borderId="104" xfId="55" applyFont="1" applyFill="1" applyBorder="1" applyAlignment="1">
      <alignment horizontal="center" vertical="center" wrapText="1"/>
      <protection/>
    </xf>
    <xf numFmtId="0" fontId="42" fillId="0" borderId="110" xfId="55" applyFont="1" applyFill="1" applyBorder="1" applyAlignment="1">
      <alignment horizontal="center" vertical="center" wrapText="1"/>
      <protection/>
    </xf>
    <xf numFmtId="0" fontId="48" fillId="0" borderId="118" xfId="55" applyFont="1" applyFill="1" applyBorder="1" applyAlignment="1">
      <alignment horizontal="left" vertical="center" wrapText="1"/>
      <protection/>
    </xf>
    <xf numFmtId="0" fontId="48" fillId="0" borderId="112" xfId="59" applyFont="1" applyFill="1" applyBorder="1" applyAlignment="1">
      <alignment horizontal="left" vertical="center" wrapText="1"/>
      <protection/>
    </xf>
    <xf numFmtId="0" fontId="48" fillId="0" borderId="111" xfId="60" applyFont="1" applyFill="1" applyBorder="1" applyAlignment="1">
      <alignment horizontal="left" vertical="center" wrapText="1"/>
      <protection/>
    </xf>
    <xf numFmtId="0" fontId="42" fillId="0" borderId="115" xfId="55" applyFont="1" applyFill="1" applyBorder="1" applyAlignment="1">
      <alignment horizontal="center" vertical="center" wrapText="1"/>
      <protection/>
    </xf>
    <xf numFmtId="3" fontId="8" fillId="0" borderId="46" xfId="59" applyNumberFormat="1" applyFont="1" applyFill="1" applyBorder="1" applyAlignment="1">
      <alignment horizontal="center" vertical="center" wrapText="1"/>
      <protection/>
    </xf>
    <xf numFmtId="0" fontId="48" fillId="0" borderId="117" xfId="55" applyFont="1" applyFill="1" applyBorder="1" applyAlignment="1">
      <alignment horizontal="left" vertical="center" wrapText="1"/>
      <protection/>
    </xf>
    <xf numFmtId="3" fontId="49" fillId="0" borderId="116" xfId="60" applyNumberFormat="1" applyFont="1" applyFill="1" applyBorder="1" applyAlignment="1">
      <alignment horizontal="center" vertical="center" wrapText="1"/>
      <protection/>
    </xf>
    <xf numFmtId="3" fontId="49" fillId="0" borderId="44" xfId="60" applyNumberFormat="1" applyFont="1" applyFill="1" applyBorder="1" applyAlignment="1">
      <alignment horizontal="center" vertical="center" wrapText="1"/>
      <protection/>
    </xf>
    <xf numFmtId="0" fontId="8" fillId="0" borderId="119" xfId="59" applyFont="1" applyFill="1" applyBorder="1" applyAlignment="1">
      <alignment horizontal="center" vertical="center" wrapText="1"/>
      <protection/>
    </xf>
    <xf numFmtId="0" fontId="8" fillId="0" borderId="113" xfId="59" applyFont="1" applyFill="1" applyBorder="1" applyAlignment="1">
      <alignment horizontal="center" vertical="center" wrapText="1"/>
      <protection/>
    </xf>
    <xf numFmtId="0" fontId="17" fillId="0" borderId="16" xfId="54" applyFont="1" applyBorder="1" applyAlignment="1">
      <alignment horizontal="left" vertical="center"/>
      <protection/>
    </xf>
    <xf numFmtId="0" fontId="17" fillId="0" borderId="15" xfId="54" applyFont="1" applyBorder="1" applyAlignment="1">
      <alignment horizontal="left" vertical="center"/>
      <protection/>
    </xf>
    <xf numFmtId="0" fontId="17" fillId="0" borderId="15" xfId="54" applyFont="1" applyBorder="1" applyAlignment="1">
      <alignment horizontal="left" vertical="center" wrapText="1"/>
      <protection/>
    </xf>
    <xf numFmtId="0" fontId="34" fillId="0" borderId="10" xfId="54" applyFont="1" applyBorder="1" applyAlignment="1">
      <alignment horizontal="center" vertical="center"/>
      <protection/>
    </xf>
    <xf numFmtId="0" fontId="17" fillId="0" borderId="14" xfId="54" applyFont="1" applyBorder="1" applyAlignment="1">
      <alignment horizontal="left" vertical="center"/>
      <protection/>
    </xf>
    <xf numFmtId="0" fontId="17" fillId="0" borderId="15" xfId="54" applyFont="1" applyBorder="1" applyAlignment="1">
      <alignment horizontal="left" vertical="top" wrapText="1"/>
      <protection/>
    </xf>
    <xf numFmtId="0" fontId="35" fillId="0" borderId="10" xfId="54" applyFont="1" applyBorder="1" applyAlignment="1">
      <alignment horizontal="center" vertical="center"/>
      <protection/>
    </xf>
    <xf numFmtId="0" fontId="34" fillId="0" borderId="0" xfId="54" applyFont="1" applyBorder="1" applyAlignment="1">
      <alignment horizontal="left" vertical="center" wrapText="1"/>
      <protection/>
    </xf>
    <xf numFmtId="0" fontId="34" fillId="0" borderId="0" xfId="54" applyFont="1" applyBorder="1" applyAlignment="1">
      <alignment horizontal="center" vertical="center"/>
      <protection/>
    </xf>
    <xf numFmtId="0" fontId="34" fillId="20" borderId="10" xfId="54" applyFont="1" applyFill="1" applyBorder="1" applyAlignment="1">
      <alignment horizontal="center" vertical="center"/>
      <protection/>
    </xf>
    <xf numFmtId="0" fontId="34" fillId="20" borderId="10" xfId="54" applyFont="1" applyFill="1" applyBorder="1" applyAlignment="1">
      <alignment horizontal="center" vertical="center" wrapText="1"/>
      <protection/>
    </xf>
    <xf numFmtId="4" fontId="33" fillId="0" borderId="0" xfId="54" applyNumberFormat="1" applyFont="1" applyAlignment="1">
      <alignment horizontal="right" vertical="center" wrapText="1"/>
      <protection/>
    </xf>
    <xf numFmtId="0" fontId="32" fillId="0" borderId="0" xfId="54" applyFont="1" applyBorder="1" applyAlignment="1">
      <alignment horizontal="center" vertical="center"/>
      <protection/>
    </xf>
    <xf numFmtId="0" fontId="33" fillId="0" borderId="0" xfId="54" applyFont="1" applyBorder="1" applyAlignment="1">
      <alignment horizontal="center" vertical="center" wrapText="1"/>
      <protection/>
    </xf>
    <xf numFmtId="0" fontId="39" fillId="0" borderId="0" xfId="53" applyFont="1" applyBorder="1" applyAlignment="1">
      <alignment horizontal="center" vertical="center" wrapText="1"/>
      <protection/>
    </xf>
    <xf numFmtId="0" fontId="34" fillId="0" borderId="115" xfId="53" applyFont="1" applyBorder="1" applyAlignment="1">
      <alignment horizontal="center" vertical="center"/>
      <protection/>
    </xf>
    <xf numFmtId="0" fontId="17" fillId="0" borderId="24" xfId="53" applyFont="1" applyBorder="1" applyAlignment="1">
      <alignment horizontal="center" vertical="center" wrapText="1"/>
      <protection/>
    </xf>
    <xf numFmtId="0" fontId="17" fillId="0" borderId="25" xfId="53" applyFont="1" applyBorder="1" applyAlignment="1">
      <alignment horizontal="center" vertical="center" wrapText="1"/>
      <protection/>
    </xf>
    <xf numFmtId="0" fontId="17" fillId="0" borderId="56" xfId="53" applyFont="1" applyBorder="1" applyAlignment="1">
      <alignment horizontal="center" vertical="center" wrapText="1"/>
      <protection/>
    </xf>
    <xf numFmtId="0" fontId="34" fillId="0" borderId="63" xfId="53" applyFont="1" applyBorder="1" applyAlignment="1">
      <alignment horizontal="right" vertical="center"/>
      <protection/>
    </xf>
    <xf numFmtId="0" fontId="34" fillId="0" borderId="73" xfId="53" applyFont="1" applyBorder="1" applyAlignment="1">
      <alignment horizontal="right" vertical="center"/>
      <protection/>
    </xf>
    <xf numFmtId="0" fontId="34" fillId="0" borderId="64" xfId="53" applyFont="1" applyBorder="1" applyAlignment="1">
      <alignment horizontal="right" vertical="center"/>
      <protection/>
    </xf>
    <xf numFmtId="0" fontId="33" fillId="0" borderId="23" xfId="54" applyFont="1" applyBorder="1" applyAlignment="1">
      <alignment horizontal="center" vertical="center"/>
      <protection/>
    </xf>
    <xf numFmtId="0" fontId="32" fillId="0" borderId="0" xfId="54" applyFont="1" applyBorder="1" applyAlignment="1">
      <alignment horizontal="center" vertical="center" wrapText="1"/>
      <protection/>
    </xf>
    <xf numFmtId="0" fontId="33" fillId="0" borderId="10" xfId="53" applyFont="1" applyBorder="1" applyAlignment="1">
      <alignment horizontal="center" vertical="center"/>
      <protection/>
    </xf>
    <xf numFmtId="0" fontId="32" fillId="0" borderId="0" xfId="53" applyFont="1" applyBorder="1" applyAlignment="1">
      <alignment horizontal="center" vertical="center" wrapText="1"/>
      <protection/>
    </xf>
    <xf numFmtId="0" fontId="34" fillId="20" borderId="10" xfId="53" applyFont="1" applyFill="1" applyBorder="1" applyAlignment="1">
      <alignment horizontal="center" vertical="center"/>
      <protection/>
    </xf>
    <xf numFmtId="0" fontId="34" fillId="20" borderId="10" xfId="53" applyFont="1" applyFill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/>
      <protection/>
    </xf>
    <xf numFmtId="0" fontId="7" fillId="0" borderId="0" xfId="61" applyFont="1" applyBorder="1" applyAlignment="1">
      <alignment horizontal="center" wrapText="1"/>
      <protection/>
    </xf>
    <xf numFmtId="0" fontId="42" fillId="20" borderId="10" xfId="61" applyFont="1" applyFill="1" applyBorder="1" applyAlignment="1">
      <alignment horizontal="center"/>
      <protection/>
    </xf>
    <xf numFmtId="0" fontId="42" fillId="0" borderId="104" xfId="61" applyFont="1" applyBorder="1" applyAlignment="1">
      <alignment horizontal="center" vertical="center"/>
      <protection/>
    </xf>
    <xf numFmtId="0" fontId="42" fillId="0" borderId="110" xfId="61" applyFont="1" applyBorder="1" applyAlignment="1">
      <alignment horizontal="center" vertical="center"/>
      <protection/>
    </xf>
    <xf numFmtId="0" fontId="42" fillId="20" borderId="10" xfId="61" applyFont="1" applyFill="1" applyBorder="1" applyAlignment="1">
      <alignment horizontal="center" vertical="center"/>
      <protection/>
    </xf>
    <xf numFmtId="0" fontId="42" fillId="0" borderId="115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left" vertical="center"/>
      <protection/>
    </xf>
    <xf numFmtId="0" fontId="68" fillId="0" borderId="0" xfId="53" applyFont="1" applyBorder="1" applyAlignment="1">
      <alignment horizontal="center" vertical="center" wrapText="1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LAN 2011 (2)" xfId="52"/>
    <cellStyle name="Normalny_U_98_budzet 2012" xfId="53"/>
    <cellStyle name="Normalny_U112_zm_budz" xfId="54"/>
    <cellStyle name="Normalny_U15_Zal_budzet_2011" xfId="55"/>
    <cellStyle name="Normalny_Zał_budżet_252" xfId="56"/>
    <cellStyle name="Normalny_Zarz60_Zał1_Projekt załączników2007" xfId="57"/>
    <cellStyle name="Normalny_Zarz78_Zał1_Projekt załączników2008" xfId="58"/>
    <cellStyle name="Normalny_Zarz78_Zał1_Projekt załączników2008_U15_Zal_budzet_2011" xfId="59"/>
    <cellStyle name="Normalny_Zarz78_Zał1_Projekt załączników2008_U86_zm_budz" xfId="60"/>
    <cellStyle name="Normalny_Zeszyt2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showGridLines="0" workbookViewId="0" topLeftCell="B73">
      <selection activeCell="K10" sqref="K10"/>
    </sheetView>
  </sheetViews>
  <sheetFormatPr defaultColWidth="9.33203125" defaultRowHeight="12.75"/>
  <cols>
    <col min="1" max="1" width="6.66015625" style="0" customWidth="1"/>
    <col min="3" max="3" width="4.33203125" style="0" customWidth="1"/>
    <col min="4" max="4" width="1.5" style="0" customWidth="1"/>
    <col min="5" max="5" width="4.33203125" style="0" customWidth="1"/>
    <col min="6" max="6" width="32.5" style="0" customWidth="1"/>
    <col min="7" max="7" width="7.66015625" style="0" customWidth="1"/>
    <col min="8" max="8" width="1.171875" style="0" customWidth="1"/>
    <col min="9" max="9" width="23" style="0" customWidth="1"/>
    <col min="10" max="11" width="24.16015625" style="0" customWidth="1"/>
    <col min="12" max="12" width="1.171875" style="0" customWidth="1"/>
    <col min="13" max="13" width="5.66015625" style="0" customWidth="1"/>
    <col min="14" max="14" width="12.66015625" style="0" customWidth="1"/>
    <col min="15" max="15" width="0.4921875" style="0" customWidth="1"/>
    <col min="16" max="16" width="3.66015625" style="0" customWidth="1"/>
  </cols>
  <sheetData>
    <row r="1" spans="1:16" s="332" customFormat="1" ht="21.75" customHeight="1">
      <c r="A1" s="408" t="s">
        <v>360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</row>
    <row r="2" spans="1:17" ht="7.5" customHeight="1">
      <c r="A2" s="409"/>
      <c r="B2" s="409"/>
      <c r="C2" s="409"/>
      <c r="D2" s="410"/>
      <c r="E2" s="410"/>
      <c r="F2" s="410"/>
      <c r="G2" s="410"/>
      <c r="H2" s="410"/>
      <c r="I2" s="409"/>
      <c r="J2" s="409"/>
      <c r="K2" s="409"/>
      <c r="L2" s="409"/>
      <c r="M2" s="409"/>
      <c r="N2" s="409"/>
      <c r="O2" s="409"/>
      <c r="P2" s="409"/>
      <c r="Q2" s="333"/>
    </row>
    <row r="3" spans="1:17" ht="34.5" customHeight="1">
      <c r="A3" s="334" t="s">
        <v>0</v>
      </c>
      <c r="B3" s="334" t="s">
        <v>1</v>
      </c>
      <c r="C3" s="411" t="s">
        <v>69</v>
      </c>
      <c r="D3" s="411"/>
      <c r="E3" s="411" t="s">
        <v>2</v>
      </c>
      <c r="F3" s="411"/>
      <c r="G3" s="411"/>
      <c r="H3" s="411" t="s">
        <v>361</v>
      </c>
      <c r="I3" s="411"/>
      <c r="J3" s="334" t="s">
        <v>362</v>
      </c>
      <c r="K3" s="334" t="s">
        <v>363</v>
      </c>
      <c r="L3" s="411" t="s">
        <v>364</v>
      </c>
      <c r="M3" s="411"/>
      <c r="N3" s="411"/>
      <c r="O3" s="411"/>
      <c r="P3" s="411"/>
      <c r="Q3" s="333"/>
    </row>
    <row r="4" spans="1:17" s="337" customFormat="1" ht="11.25" customHeight="1">
      <c r="A4" s="335" t="s">
        <v>365</v>
      </c>
      <c r="B4" s="335" t="s">
        <v>366</v>
      </c>
      <c r="C4" s="412" t="s">
        <v>367</v>
      </c>
      <c r="D4" s="412"/>
      <c r="E4" s="412" t="s">
        <v>368</v>
      </c>
      <c r="F4" s="412"/>
      <c r="G4" s="412"/>
      <c r="H4" s="412" t="s">
        <v>369</v>
      </c>
      <c r="I4" s="412"/>
      <c r="J4" s="335" t="s">
        <v>370</v>
      </c>
      <c r="K4" s="335" t="s">
        <v>371</v>
      </c>
      <c r="L4" s="412" t="s">
        <v>372</v>
      </c>
      <c r="M4" s="412"/>
      <c r="N4" s="412"/>
      <c r="O4" s="412"/>
      <c r="P4" s="412"/>
      <c r="Q4" s="336"/>
    </row>
    <row r="5" spans="1:17" ht="13.5" customHeight="1">
      <c r="A5" s="413" t="s">
        <v>373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333"/>
    </row>
    <row r="6" spans="1:17" ht="15.75" customHeight="1">
      <c r="A6" s="338" t="s">
        <v>198</v>
      </c>
      <c r="B6" s="338"/>
      <c r="C6" s="414"/>
      <c r="D6" s="414"/>
      <c r="E6" s="415" t="s">
        <v>20</v>
      </c>
      <c r="F6" s="415"/>
      <c r="G6" s="415"/>
      <c r="H6" s="416" t="s">
        <v>374</v>
      </c>
      <c r="I6" s="416"/>
      <c r="J6" s="339"/>
      <c r="K6" s="339" t="s">
        <v>375</v>
      </c>
      <c r="L6" s="416" t="s">
        <v>376</v>
      </c>
      <c r="M6" s="416"/>
      <c r="N6" s="416"/>
      <c r="O6" s="416"/>
      <c r="P6" s="416"/>
      <c r="Q6" s="333"/>
    </row>
    <row r="7" spans="1:17" ht="28.5" customHeight="1">
      <c r="A7" s="334"/>
      <c r="B7" s="340"/>
      <c r="C7" s="417"/>
      <c r="D7" s="417"/>
      <c r="E7" s="418" t="s">
        <v>377</v>
      </c>
      <c r="F7" s="418"/>
      <c r="G7" s="418"/>
      <c r="H7" s="416"/>
      <c r="I7" s="416"/>
      <c r="J7" s="339"/>
      <c r="K7" s="339"/>
      <c r="L7" s="416"/>
      <c r="M7" s="416"/>
      <c r="N7" s="416"/>
      <c r="O7" s="416"/>
      <c r="P7" s="416"/>
      <c r="Q7" s="333"/>
    </row>
    <row r="8" spans="1:17" ht="15" customHeight="1">
      <c r="A8" s="340"/>
      <c r="B8" s="338" t="s">
        <v>199</v>
      </c>
      <c r="C8" s="414"/>
      <c r="D8" s="414"/>
      <c r="E8" s="415" t="s">
        <v>25</v>
      </c>
      <c r="F8" s="415"/>
      <c r="G8" s="415"/>
      <c r="H8" s="416"/>
      <c r="I8" s="416"/>
      <c r="J8" s="339"/>
      <c r="K8" s="339" t="s">
        <v>375</v>
      </c>
      <c r="L8" s="416" t="s">
        <v>375</v>
      </c>
      <c r="M8" s="416"/>
      <c r="N8" s="416"/>
      <c r="O8" s="416"/>
      <c r="P8" s="416"/>
      <c r="Q8" s="333"/>
    </row>
    <row r="9" spans="1:17" ht="28.5" customHeight="1">
      <c r="A9" s="340"/>
      <c r="B9" s="334"/>
      <c r="C9" s="417"/>
      <c r="D9" s="417"/>
      <c r="E9" s="418" t="s">
        <v>377</v>
      </c>
      <c r="F9" s="418"/>
      <c r="G9" s="418"/>
      <c r="H9" s="416"/>
      <c r="I9" s="416"/>
      <c r="J9" s="339"/>
      <c r="K9" s="339"/>
      <c r="L9" s="416"/>
      <c r="M9" s="416"/>
      <c r="N9" s="416"/>
      <c r="O9" s="416"/>
      <c r="P9" s="416"/>
      <c r="Q9" s="333"/>
    </row>
    <row r="10" spans="1:17" ht="33.75" customHeight="1">
      <c r="A10" s="340"/>
      <c r="B10" s="340"/>
      <c r="C10" s="414" t="s">
        <v>378</v>
      </c>
      <c r="D10" s="414"/>
      <c r="E10" s="415" t="s">
        <v>379</v>
      </c>
      <c r="F10" s="415"/>
      <c r="G10" s="415"/>
      <c r="H10" s="416"/>
      <c r="I10" s="416"/>
      <c r="J10" s="339"/>
      <c r="K10" s="339" t="s">
        <v>375</v>
      </c>
      <c r="L10" s="416" t="s">
        <v>375</v>
      </c>
      <c r="M10" s="416"/>
      <c r="N10" s="416"/>
      <c r="O10" s="416"/>
      <c r="P10" s="416"/>
      <c r="Q10" s="333"/>
    </row>
    <row r="11" spans="1:17" ht="16.5" customHeight="1">
      <c r="A11" s="338" t="s">
        <v>380</v>
      </c>
      <c r="B11" s="338"/>
      <c r="C11" s="414"/>
      <c r="D11" s="414"/>
      <c r="E11" s="415" t="s">
        <v>35</v>
      </c>
      <c r="F11" s="415"/>
      <c r="G11" s="415"/>
      <c r="H11" s="416" t="s">
        <v>381</v>
      </c>
      <c r="I11" s="416"/>
      <c r="J11" s="339"/>
      <c r="K11" s="339" t="s">
        <v>382</v>
      </c>
      <c r="L11" s="416" t="s">
        <v>383</v>
      </c>
      <c r="M11" s="416"/>
      <c r="N11" s="416"/>
      <c r="O11" s="416"/>
      <c r="P11" s="416"/>
      <c r="Q11" s="333"/>
    </row>
    <row r="12" spans="1:17" ht="28.5" customHeight="1">
      <c r="A12" s="334"/>
      <c r="B12" s="340"/>
      <c r="C12" s="417"/>
      <c r="D12" s="417"/>
      <c r="E12" s="418" t="s">
        <v>377</v>
      </c>
      <c r="F12" s="418"/>
      <c r="G12" s="418"/>
      <c r="H12" s="416"/>
      <c r="I12" s="416"/>
      <c r="J12" s="339"/>
      <c r="K12" s="339"/>
      <c r="L12" s="416"/>
      <c r="M12" s="416"/>
      <c r="N12" s="416"/>
      <c r="O12" s="416"/>
      <c r="P12" s="416"/>
      <c r="Q12" s="333"/>
    </row>
    <row r="13" spans="1:17" s="342" customFormat="1" ht="16.5" customHeight="1">
      <c r="A13" s="338"/>
      <c r="B13" s="338" t="s">
        <v>384</v>
      </c>
      <c r="C13" s="414"/>
      <c r="D13" s="414"/>
      <c r="E13" s="415" t="s">
        <v>385</v>
      </c>
      <c r="F13" s="415"/>
      <c r="G13" s="415"/>
      <c r="H13" s="416" t="s">
        <v>386</v>
      </c>
      <c r="I13" s="416"/>
      <c r="J13" s="339"/>
      <c r="K13" s="339" t="s">
        <v>382</v>
      </c>
      <c r="L13" s="416" t="s">
        <v>387</v>
      </c>
      <c r="M13" s="416"/>
      <c r="N13" s="416"/>
      <c r="O13" s="416"/>
      <c r="P13" s="416"/>
      <c r="Q13" s="341"/>
    </row>
    <row r="14" spans="1:17" ht="28.5" customHeight="1">
      <c r="A14" s="340"/>
      <c r="B14" s="334"/>
      <c r="C14" s="417"/>
      <c r="D14" s="417"/>
      <c r="E14" s="418" t="s">
        <v>377</v>
      </c>
      <c r="F14" s="418"/>
      <c r="G14" s="418"/>
      <c r="H14" s="416"/>
      <c r="I14" s="416"/>
      <c r="J14" s="339"/>
      <c r="K14" s="339"/>
      <c r="L14" s="416"/>
      <c r="M14" s="416"/>
      <c r="N14" s="416"/>
      <c r="O14" s="416"/>
      <c r="P14" s="416"/>
      <c r="Q14" s="333"/>
    </row>
    <row r="15" spans="1:17" s="342" customFormat="1" ht="15" customHeight="1">
      <c r="A15" s="338"/>
      <c r="B15" s="338"/>
      <c r="C15" s="414" t="s">
        <v>388</v>
      </c>
      <c r="D15" s="414"/>
      <c r="E15" s="415" t="s">
        <v>290</v>
      </c>
      <c r="F15" s="415"/>
      <c r="G15" s="415"/>
      <c r="H15" s="416" t="s">
        <v>389</v>
      </c>
      <c r="I15" s="416"/>
      <c r="J15" s="339"/>
      <c r="K15" s="339" t="s">
        <v>390</v>
      </c>
      <c r="L15" s="416" t="s">
        <v>391</v>
      </c>
      <c r="M15" s="416"/>
      <c r="N15" s="416"/>
      <c r="O15" s="416"/>
      <c r="P15" s="416"/>
      <c r="Q15" s="341"/>
    </row>
    <row r="16" spans="1:17" s="342" customFormat="1" ht="14.25" customHeight="1">
      <c r="A16" s="338"/>
      <c r="B16" s="338"/>
      <c r="C16" s="414" t="s">
        <v>392</v>
      </c>
      <c r="D16" s="414"/>
      <c r="E16" s="415" t="s">
        <v>393</v>
      </c>
      <c r="F16" s="415"/>
      <c r="G16" s="415"/>
      <c r="H16" s="416" t="s">
        <v>394</v>
      </c>
      <c r="I16" s="416"/>
      <c r="J16" s="339"/>
      <c r="K16" s="339" t="s">
        <v>395</v>
      </c>
      <c r="L16" s="416" t="s">
        <v>396</v>
      </c>
      <c r="M16" s="416"/>
      <c r="N16" s="416"/>
      <c r="O16" s="416"/>
      <c r="P16" s="416"/>
      <c r="Q16" s="341"/>
    </row>
    <row r="17" spans="1:17" s="342" customFormat="1" ht="36" customHeight="1">
      <c r="A17" s="338" t="s">
        <v>397</v>
      </c>
      <c r="B17" s="338"/>
      <c r="C17" s="414"/>
      <c r="D17" s="414"/>
      <c r="E17" s="415" t="s">
        <v>398</v>
      </c>
      <c r="F17" s="415"/>
      <c r="G17" s="415"/>
      <c r="H17" s="416" t="s">
        <v>399</v>
      </c>
      <c r="I17" s="416"/>
      <c r="J17" s="339" t="s">
        <v>400</v>
      </c>
      <c r="K17" s="339" t="s">
        <v>401</v>
      </c>
      <c r="L17" s="416" t="s">
        <v>402</v>
      </c>
      <c r="M17" s="416"/>
      <c r="N17" s="416"/>
      <c r="O17" s="416"/>
      <c r="P17" s="416"/>
      <c r="Q17" s="341"/>
    </row>
    <row r="18" spans="1:17" ht="28.5" customHeight="1">
      <c r="A18" s="334"/>
      <c r="B18" s="340"/>
      <c r="C18" s="417"/>
      <c r="D18" s="417"/>
      <c r="E18" s="418" t="s">
        <v>377</v>
      </c>
      <c r="F18" s="418"/>
      <c r="G18" s="418"/>
      <c r="H18" s="416"/>
      <c r="I18" s="416"/>
      <c r="J18" s="339"/>
      <c r="K18" s="339"/>
      <c r="L18" s="416"/>
      <c r="M18" s="416"/>
      <c r="N18" s="416"/>
      <c r="O18" s="416"/>
      <c r="P18" s="416"/>
      <c r="Q18" s="333"/>
    </row>
    <row r="19" spans="1:17" ht="21.75" customHeight="1">
      <c r="A19" s="340"/>
      <c r="B19" s="338" t="s">
        <v>403</v>
      </c>
      <c r="C19" s="414"/>
      <c r="D19" s="414"/>
      <c r="E19" s="415" t="s">
        <v>348</v>
      </c>
      <c r="F19" s="415"/>
      <c r="G19" s="415"/>
      <c r="H19" s="416" t="s">
        <v>404</v>
      </c>
      <c r="I19" s="416"/>
      <c r="J19" s="339" t="s">
        <v>405</v>
      </c>
      <c r="K19" s="339" t="s">
        <v>406</v>
      </c>
      <c r="L19" s="416" t="s">
        <v>407</v>
      </c>
      <c r="M19" s="416"/>
      <c r="N19" s="416"/>
      <c r="O19" s="416"/>
      <c r="P19" s="416"/>
      <c r="Q19" s="333"/>
    </row>
    <row r="20" spans="1:17" ht="28.5" customHeight="1">
      <c r="A20" s="340"/>
      <c r="B20" s="334"/>
      <c r="C20" s="417"/>
      <c r="D20" s="417"/>
      <c r="E20" s="418" t="s">
        <v>377</v>
      </c>
      <c r="F20" s="418"/>
      <c r="G20" s="418"/>
      <c r="H20" s="416"/>
      <c r="I20" s="416"/>
      <c r="J20" s="339"/>
      <c r="K20" s="339"/>
      <c r="L20" s="416"/>
      <c r="M20" s="416"/>
      <c r="N20" s="416"/>
      <c r="O20" s="416"/>
      <c r="P20" s="416"/>
      <c r="Q20" s="333"/>
    </row>
    <row r="21" spans="1:17" ht="33.75" customHeight="1">
      <c r="A21" s="340"/>
      <c r="B21" s="340"/>
      <c r="C21" s="414" t="s">
        <v>408</v>
      </c>
      <c r="D21" s="414"/>
      <c r="E21" s="415" t="s">
        <v>409</v>
      </c>
      <c r="F21" s="415"/>
      <c r="G21" s="415"/>
      <c r="H21" s="416"/>
      <c r="I21" s="416"/>
      <c r="J21" s="339"/>
      <c r="K21" s="339" t="s">
        <v>406</v>
      </c>
      <c r="L21" s="416" t="s">
        <v>406</v>
      </c>
      <c r="M21" s="416"/>
      <c r="N21" s="416"/>
      <c r="O21" s="416"/>
      <c r="P21" s="416"/>
      <c r="Q21" s="333"/>
    </row>
    <row r="22" spans="1:17" ht="21.75" customHeight="1">
      <c r="A22" s="340"/>
      <c r="B22" s="338" t="s">
        <v>410</v>
      </c>
      <c r="C22" s="414"/>
      <c r="D22" s="414"/>
      <c r="E22" s="415" t="s">
        <v>411</v>
      </c>
      <c r="F22" s="415"/>
      <c r="G22" s="415"/>
      <c r="H22" s="416" t="s">
        <v>412</v>
      </c>
      <c r="I22" s="416"/>
      <c r="J22" s="339" t="s">
        <v>400</v>
      </c>
      <c r="K22" s="339" t="s">
        <v>413</v>
      </c>
      <c r="L22" s="416" t="s">
        <v>414</v>
      </c>
      <c r="M22" s="416"/>
      <c r="N22" s="416"/>
      <c r="O22" s="416"/>
      <c r="P22" s="416"/>
      <c r="Q22" s="333"/>
    </row>
    <row r="23" spans="1:17" ht="28.5" customHeight="1">
      <c r="A23" s="340"/>
      <c r="B23" s="334"/>
      <c r="C23" s="417"/>
      <c r="D23" s="417"/>
      <c r="E23" s="418" t="s">
        <v>377</v>
      </c>
      <c r="F23" s="418"/>
      <c r="G23" s="418"/>
      <c r="H23" s="416"/>
      <c r="I23" s="416"/>
      <c r="J23" s="339"/>
      <c r="K23" s="339"/>
      <c r="L23" s="416"/>
      <c r="M23" s="416"/>
      <c r="N23" s="416"/>
      <c r="O23" s="416"/>
      <c r="P23" s="416"/>
      <c r="Q23" s="333"/>
    </row>
    <row r="24" spans="1:17" s="342" customFormat="1" ht="14.25" customHeight="1">
      <c r="A24" s="338"/>
      <c r="B24" s="338"/>
      <c r="C24" s="414" t="s">
        <v>415</v>
      </c>
      <c r="D24" s="414"/>
      <c r="E24" s="415" t="s">
        <v>416</v>
      </c>
      <c r="F24" s="415"/>
      <c r="G24" s="415"/>
      <c r="H24" s="416" t="s">
        <v>417</v>
      </c>
      <c r="I24" s="416"/>
      <c r="J24" s="339" t="s">
        <v>400</v>
      </c>
      <c r="K24" s="339"/>
      <c r="L24" s="416" t="s">
        <v>418</v>
      </c>
      <c r="M24" s="416"/>
      <c r="N24" s="416"/>
      <c r="O24" s="416"/>
      <c r="P24" s="416"/>
      <c r="Q24" s="341"/>
    </row>
    <row r="25" spans="1:17" s="342" customFormat="1" ht="14.25" customHeight="1">
      <c r="A25" s="338"/>
      <c r="B25" s="338"/>
      <c r="C25" s="414" t="s">
        <v>419</v>
      </c>
      <c r="D25" s="414"/>
      <c r="E25" s="415" t="s">
        <v>420</v>
      </c>
      <c r="F25" s="415"/>
      <c r="G25" s="415"/>
      <c r="H25" s="416" t="s">
        <v>421</v>
      </c>
      <c r="I25" s="416"/>
      <c r="J25" s="339"/>
      <c r="K25" s="339" t="s">
        <v>413</v>
      </c>
      <c r="L25" s="416" t="s">
        <v>422</v>
      </c>
      <c r="M25" s="416"/>
      <c r="N25" s="416"/>
      <c r="O25" s="416"/>
      <c r="P25" s="416"/>
      <c r="Q25" s="341"/>
    </row>
    <row r="26" spans="1:17" ht="7.5" customHeight="1">
      <c r="A26" s="409"/>
      <c r="B26" s="409"/>
      <c r="C26" s="409"/>
      <c r="D26" s="410"/>
      <c r="E26" s="410"/>
      <c r="F26" s="410"/>
      <c r="G26" s="410"/>
      <c r="H26" s="410"/>
      <c r="I26" s="409"/>
      <c r="J26" s="409"/>
      <c r="K26" s="409"/>
      <c r="L26" s="409"/>
      <c r="M26" s="409"/>
      <c r="N26" s="409"/>
      <c r="O26" s="409"/>
      <c r="P26" s="409"/>
      <c r="Q26" s="333"/>
    </row>
    <row r="27" spans="1:17" ht="34.5" customHeight="1">
      <c r="A27" s="334" t="s">
        <v>0</v>
      </c>
      <c r="B27" s="334" t="s">
        <v>1</v>
      </c>
      <c r="C27" s="411" t="s">
        <v>69</v>
      </c>
      <c r="D27" s="411"/>
      <c r="E27" s="411" t="s">
        <v>2</v>
      </c>
      <c r="F27" s="411"/>
      <c r="G27" s="411"/>
      <c r="H27" s="411" t="s">
        <v>361</v>
      </c>
      <c r="I27" s="411"/>
      <c r="J27" s="334" t="s">
        <v>362</v>
      </c>
      <c r="K27" s="334" t="s">
        <v>363</v>
      </c>
      <c r="L27" s="411" t="s">
        <v>364</v>
      </c>
      <c r="M27" s="411"/>
      <c r="N27" s="411"/>
      <c r="O27" s="411"/>
      <c r="P27" s="411"/>
      <c r="Q27" s="333"/>
    </row>
    <row r="28" spans="1:17" s="337" customFormat="1" ht="11.25" customHeight="1">
      <c r="A28" s="335" t="s">
        <v>365</v>
      </c>
      <c r="B28" s="335" t="s">
        <v>366</v>
      </c>
      <c r="C28" s="412" t="s">
        <v>367</v>
      </c>
      <c r="D28" s="412"/>
      <c r="E28" s="412" t="s">
        <v>368</v>
      </c>
      <c r="F28" s="412"/>
      <c r="G28" s="412"/>
      <c r="H28" s="412" t="s">
        <v>369</v>
      </c>
      <c r="I28" s="412"/>
      <c r="J28" s="335" t="s">
        <v>370</v>
      </c>
      <c r="K28" s="335" t="s">
        <v>371</v>
      </c>
      <c r="L28" s="412" t="s">
        <v>372</v>
      </c>
      <c r="M28" s="412"/>
      <c r="N28" s="412"/>
      <c r="O28" s="412"/>
      <c r="P28" s="412"/>
      <c r="Q28" s="336"/>
    </row>
    <row r="29" spans="1:17" s="342" customFormat="1" ht="17.25" customHeight="1">
      <c r="A29" s="338" t="s">
        <v>423</v>
      </c>
      <c r="B29" s="338"/>
      <c r="C29" s="414"/>
      <c r="D29" s="414"/>
      <c r="E29" s="415" t="s">
        <v>424</v>
      </c>
      <c r="F29" s="415"/>
      <c r="G29" s="415"/>
      <c r="H29" s="416" t="s">
        <v>425</v>
      </c>
      <c r="I29" s="416"/>
      <c r="J29" s="339" t="s">
        <v>426</v>
      </c>
      <c r="K29" s="339" t="s">
        <v>427</v>
      </c>
      <c r="L29" s="416" t="s">
        <v>428</v>
      </c>
      <c r="M29" s="416"/>
      <c r="N29" s="416"/>
      <c r="O29" s="416"/>
      <c r="P29" s="416"/>
      <c r="Q29" s="341"/>
    </row>
    <row r="30" spans="1:17" ht="28.5" customHeight="1">
      <c r="A30" s="334"/>
      <c r="B30" s="340"/>
      <c r="C30" s="417"/>
      <c r="D30" s="417"/>
      <c r="E30" s="418" t="s">
        <v>377</v>
      </c>
      <c r="F30" s="418"/>
      <c r="G30" s="418"/>
      <c r="H30" s="416"/>
      <c r="I30" s="416"/>
      <c r="J30" s="339"/>
      <c r="K30" s="339"/>
      <c r="L30" s="416"/>
      <c r="M30" s="416"/>
      <c r="N30" s="416"/>
      <c r="O30" s="416"/>
      <c r="P30" s="416"/>
      <c r="Q30" s="333"/>
    </row>
    <row r="31" spans="1:17" s="342" customFormat="1" ht="24" customHeight="1">
      <c r="A31" s="338"/>
      <c r="B31" s="338" t="s">
        <v>429</v>
      </c>
      <c r="C31" s="414"/>
      <c r="D31" s="414"/>
      <c r="E31" s="415" t="s">
        <v>430</v>
      </c>
      <c r="F31" s="415"/>
      <c r="G31" s="415"/>
      <c r="H31" s="416" t="s">
        <v>431</v>
      </c>
      <c r="I31" s="416"/>
      <c r="J31" s="339" t="s">
        <v>426</v>
      </c>
      <c r="K31" s="339"/>
      <c r="L31" s="416" t="s">
        <v>432</v>
      </c>
      <c r="M31" s="416"/>
      <c r="N31" s="416"/>
      <c r="O31" s="416"/>
      <c r="P31" s="416"/>
      <c r="Q31" s="341"/>
    </row>
    <row r="32" spans="1:17" ht="28.5" customHeight="1">
      <c r="A32" s="340"/>
      <c r="B32" s="334"/>
      <c r="C32" s="417"/>
      <c r="D32" s="417"/>
      <c r="E32" s="418" t="s">
        <v>377</v>
      </c>
      <c r="F32" s="418"/>
      <c r="G32" s="418"/>
      <c r="H32" s="416"/>
      <c r="I32" s="416"/>
      <c r="J32" s="339"/>
      <c r="K32" s="339"/>
      <c r="L32" s="416"/>
      <c r="M32" s="416"/>
      <c r="N32" s="416"/>
      <c r="O32" s="416"/>
      <c r="P32" s="416"/>
      <c r="Q32" s="333"/>
    </row>
    <row r="33" spans="1:17" s="342" customFormat="1" ht="15.75" customHeight="1">
      <c r="A33" s="338"/>
      <c r="B33" s="338"/>
      <c r="C33" s="414" t="s">
        <v>433</v>
      </c>
      <c r="D33" s="414"/>
      <c r="E33" s="415" t="s">
        <v>434</v>
      </c>
      <c r="F33" s="415"/>
      <c r="G33" s="415"/>
      <c r="H33" s="416" t="s">
        <v>431</v>
      </c>
      <c r="I33" s="416"/>
      <c r="J33" s="339" t="s">
        <v>426</v>
      </c>
      <c r="K33" s="339"/>
      <c r="L33" s="416" t="s">
        <v>432</v>
      </c>
      <c r="M33" s="416"/>
      <c r="N33" s="416"/>
      <c r="O33" s="416"/>
      <c r="P33" s="416"/>
      <c r="Q33" s="341"/>
    </row>
    <row r="34" spans="1:17" s="342" customFormat="1" ht="15.75" customHeight="1">
      <c r="A34" s="338"/>
      <c r="B34" s="338" t="s">
        <v>435</v>
      </c>
      <c r="C34" s="414"/>
      <c r="D34" s="414"/>
      <c r="E34" s="415" t="s">
        <v>436</v>
      </c>
      <c r="F34" s="415"/>
      <c r="G34" s="415"/>
      <c r="H34" s="416" t="s">
        <v>437</v>
      </c>
      <c r="I34" s="416"/>
      <c r="J34" s="339"/>
      <c r="K34" s="339" t="s">
        <v>427</v>
      </c>
      <c r="L34" s="416" t="s">
        <v>438</v>
      </c>
      <c r="M34" s="416"/>
      <c r="N34" s="416"/>
      <c r="O34" s="416"/>
      <c r="P34" s="416"/>
      <c r="Q34" s="341"/>
    </row>
    <row r="35" spans="1:17" ht="28.5" customHeight="1">
      <c r="A35" s="340"/>
      <c r="B35" s="334"/>
      <c r="C35" s="417"/>
      <c r="D35" s="417"/>
      <c r="E35" s="418" t="s">
        <v>377</v>
      </c>
      <c r="F35" s="418"/>
      <c r="G35" s="418"/>
      <c r="H35" s="416"/>
      <c r="I35" s="416"/>
      <c r="J35" s="339"/>
      <c r="K35" s="339"/>
      <c r="L35" s="416"/>
      <c r="M35" s="416"/>
      <c r="N35" s="416"/>
      <c r="O35" s="416"/>
      <c r="P35" s="416"/>
      <c r="Q35" s="333"/>
    </row>
    <row r="36" spans="1:17" s="342" customFormat="1" ht="16.5" customHeight="1">
      <c r="A36" s="338"/>
      <c r="B36" s="338"/>
      <c r="C36" s="414" t="s">
        <v>392</v>
      </c>
      <c r="D36" s="414"/>
      <c r="E36" s="415" t="s">
        <v>393</v>
      </c>
      <c r="F36" s="415"/>
      <c r="G36" s="415"/>
      <c r="H36" s="416" t="s">
        <v>437</v>
      </c>
      <c r="I36" s="416"/>
      <c r="J36" s="339"/>
      <c r="K36" s="339" t="s">
        <v>427</v>
      </c>
      <c r="L36" s="416" t="s">
        <v>438</v>
      </c>
      <c r="M36" s="416"/>
      <c r="N36" s="416"/>
      <c r="O36" s="416"/>
      <c r="P36" s="416"/>
      <c r="Q36" s="341"/>
    </row>
    <row r="37" spans="1:17" s="342" customFormat="1" ht="16.5" customHeight="1">
      <c r="A37" s="338" t="s">
        <v>439</v>
      </c>
      <c r="B37" s="338"/>
      <c r="C37" s="414"/>
      <c r="D37" s="414"/>
      <c r="E37" s="415" t="s">
        <v>40</v>
      </c>
      <c r="F37" s="415"/>
      <c r="G37" s="415"/>
      <c r="H37" s="416" t="s">
        <v>440</v>
      </c>
      <c r="I37" s="416"/>
      <c r="J37" s="339"/>
      <c r="K37" s="339" t="s">
        <v>441</v>
      </c>
      <c r="L37" s="416" t="s">
        <v>442</v>
      </c>
      <c r="M37" s="416"/>
      <c r="N37" s="416"/>
      <c r="O37" s="416"/>
      <c r="P37" s="416"/>
      <c r="Q37" s="341"/>
    </row>
    <row r="38" spans="1:17" ht="28.5" customHeight="1">
      <c r="A38" s="334"/>
      <c r="B38" s="340"/>
      <c r="C38" s="417"/>
      <c r="D38" s="417"/>
      <c r="E38" s="418" t="s">
        <v>377</v>
      </c>
      <c r="F38" s="418"/>
      <c r="G38" s="418"/>
      <c r="H38" s="416" t="s">
        <v>443</v>
      </c>
      <c r="I38" s="416"/>
      <c r="J38" s="339"/>
      <c r="K38" s="339"/>
      <c r="L38" s="416" t="s">
        <v>443</v>
      </c>
      <c r="M38" s="416"/>
      <c r="N38" s="416"/>
      <c r="O38" s="416"/>
      <c r="P38" s="416"/>
      <c r="Q38" s="333"/>
    </row>
    <row r="39" spans="1:17" s="342" customFormat="1" ht="15.75" customHeight="1">
      <c r="A39" s="338"/>
      <c r="B39" s="338" t="s">
        <v>444</v>
      </c>
      <c r="C39" s="414"/>
      <c r="D39" s="414"/>
      <c r="E39" s="415" t="s">
        <v>41</v>
      </c>
      <c r="F39" s="415"/>
      <c r="G39" s="415"/>
      <c r="H39" s="416" t="s">
        <v>445</v>
      </c>
      <c r="I39" s="416"/>
      <c r="J39" s="339"/>
      <c r="K39" s="339" t="s">
        <v>389</v>
      </c>
      <c r="L39" s="416" t="s">
        <v>446</v>
      </c>
      <c r="M39" s="416"/>
      <c r="N39" s="416"/>
      <c r="O39" s="416"/>
      <c r="P39" s="416"/>
      <c r="Q39" s="341"/>
    </row>
    <row r="40" spans="1:17" ht="28.5" customHeight="1">
      <c r="A40" s="340"/>
      <c r="B40" s="334"/>
      <c r="C40" s="417"/>
      <c r="D40" s="417"/>
      <c r="E40" s="418" t="s">
        <v>377</v>
      </c>
      <c r="F40" s="418"/>
      <c r="G40" s="418"/>
      <c r="H40" s="416" t="s">
        <v>443</v>
      </c>
      <c r="I40" s="416"/>
      <c r="J40" s="339"/>
      <c r="K40" s="339"/>
      <c r="L40" s="416" t="s">
        <v>443</v>
      </c>
      <c r="M40" s="416"/>
      <c r="N40" s="416"/>
      <c r="O40" s="416"/>
      <c r="P40" s="416"/>
      <c r="Q40" s="333"/>
    </row>
    <row r="41" spans="1:17" s="342" customFormat="1" ht="15" customHeight="1">
      <c r="A41" s="338"/>
      <c r="B41" s="338"/>
      <c r="C41" s="414" t="s">
        <v>392</v>
      </c>
      <c r="D41" s="414"/>
      <c r="E41" s="415" t="s">
        <v>393</v>
      </c>
      <c r="F41" s="415"/>
      <c r="G41" s="415"/>
      <c r="H41" s="416" t="s">
        <v>395</v>
      </c>
      <c r="I41" s="416"/>
      <c r="J41" s="339"/>
      <c r="K41" s="339" t="s">
        <v>389</v>
      </c>
      <c r="L41" s="416" t="s">
        <v>447</v>
      </c>
      <c r="M41" s="416"/>
      <c r="N41" s="416"/>
      <c r="O41" s="416"/>
      <c r="P41" s="416"/>
      <c r="Q41" s="341"/>
    </row>
    <row r="42" spans="1:17" s="342" customFormat="1" ht="15" customHeight="1">
      <c r="A42" s="338"/>
      <c r="B42" s="338" t="s">
        <v>448</v>
      </c>
      <c r="C42" s="414"/>
      <c r="D42" s="414"/>
      <c r="E42" s="415" t="s">
        <v>43</v>
      </c>
      <c r="F42" s="415"/>
      <c r="G42" s="415"/>
      <c r="H42" s="416" t="s">
        <v>449</v>
      </c>
      <c r="I42" s="416"/>
      <c r="J42" s="339"/>
      <c r="K42" s="339" t="s">
        <v>450</v>
      </c>
      <c r="L42" s="416" t="s">
        <v>451</v>
      </c>
      <c r="M42" s="416"/>
      <c r="N42" s="416"/>
      <c r="O42" s="416"/>
      <c r="P42" s="416"/>
      <c r="Q42" s="341"/>
    </row>
    <row r="43" spans="1:17" ht="28.5" customHeight="1">
      <c r="A43" s="340"/>
      <c r="B43" s="334"/>
      <c r="C43" s="417"/>
      <c r="D43" s="417"/>
      <c r="E43" s="418" t="s">
        <v>377</v>
      </c>
      <c r="F43" s="418"/>
      <c r="G43" s="418"/>
      <c r="H43" s="416"/>
      <c r="I43" s="416"/>
      <c r="J43" s="339"/>
      <c r="K43" s="339"/>
      <c r="L43" s="416"/>
      <c r="M43" s="416"/>
      <c r="N43" s="416"/>
      <c r="O43" s="416"/>
      <c r="P43" s="416"/>
      <c r="Q43" s="333"/>
    </row>
    <row r="44" spans="1:17" s="342" customFormat="1" ht="30.75" customHeight="1">
      <c r="A44" s="338"/>
      <c r="B44" s="338"/>
      <c r="C44" s="414" t="s">
        <v>452</v>
      </c>
      <c r="D44" s="414"/>
      <c r="E44" s="415" t="s">
        <v>453</v>
      </c>
      <c r="F44" s="415"/>
      <c r="G44" s="415"/>
      <c r="H44" s="416" t="s">
        <v>449</v>
      </c>
      <c r="I44" s="416"/>
      <c r="J44" s="339"/>
      <c r="K44" s="339" t="s">
        <v>450</v>
      </c>
      <c r="L44" s="416" t="s">
        <v>451</v>
      </c>
      <c r="M44" s="416"/>
      <c r="N44" s="416"/>
      <c r="O44" s="416"/>
      <c r="P44" s="416"/>
      <c r="Q44" s="341"/>
    </row>
    <row r="45" spans="1:17" s="342" customFormat="1" ht="17.25" customHeight="1">
      <c r="A45" s="338" t="s">
        <v>247</v>
      </c>
      <c r="B45" s="338"/>
      <c r="C45" s="414"/>
      <c r="D45" s="414"/>
      <c r="E45" s="415" t="s">
        <v>52</v>
      </c>
      <c r="F45" s="415"/>
      <c r="G45" s="415"/>
      <c r="H45" s="416" t="s">
        <v>454</v>
      </c>
      <c r="I45" s="416"/>
      <c r="J45" s="339"/>
      <c r="K45" s="339" t="s">
        <v>455</v>
      </c>
      <c r="L45" s="416" t="s">
        <v>456</v>
      </c>
      <c r="M45" s="416"/>
      <c r="N45" s="416"/>
      <c r="O45" s="416"/>
      <c r="P45" s="416"/>
      <c r="Q45" s="341"/>
    </row>
    <row r="46" spans="1:17" ht="28.5" customHeight="1">
      <c r="A46" s="334"/>
      <c r="B46" s="340"/>
      <c r="C46" s="417"/>
      <c r="D46" s="417"/>
      <c r="E46" s="418" t="s">
        <v>377</v>
      </c>
      <c r="F46" s="418"/>
      <c r="G46" s="418"/>
      <c r="H46" s="416"/>
      <c r="I46" s="416"/>
      <c r="J46" s="339"/>
      <c r="K46" s="339"/>
      <c r="L46" s="416"/>
      <c r="M46" s="416"/>
      <c r="N46" s="416"/>
      <c r="O46" s="416"/>
      <c r="P46" s="416"/>
      <c r="Q46" s="333"/>
    </row>
    <row r="47" spans="1:17" s="342" customFormat="1" ht="22.5" customHeight="1">
      <c r="A47" s="338"/>
      <c r="B47" s="338" t="s">
        <v>457</v>
      </c>
      <c r="C47" s="414"/>
      <c r="D47" s="414"/>
      <c r="E47" s="415" t="s">
        <v>458</v>
      </c>
      <c r="F47" s="415"/>
      <c r="G47" s="415"/>
      <c r="H47" s="416" t="s">
        <v>454</v>
      </c>
      <c r="I47" s="416"/>
      <c r="J47" s="339"/>
      <c r="K47" s="339" t="s">
        <v>455</v>
      </c>
      <c r="L47" s="416" t="s">
        <v>456</v>
      </c>
      <c r="M47" s="416"/>
      <c r="N47" s="416"/>
      <c r="O47" s="416"/>
      <c r="P47" s="416"/>
      <c r="Q47" s="341"/>
    </row>
    <row r="48" spans="1:17" ht="28.5" customHeight="1">
      <c r="A48" s="340"/>
      <c r="B48" s="334"/>
      <c r="C48" s="417"/>
      <c r="D48" s="417"/>
      <c r="E48" s="418" t="s">
        <v>377</v>
      </c>
      <c r="F48" s="418"/>
      <c r="G48" s="418"/>
      <c r="H48" s="416"/>
      <c r="I48" s="416"/>
      <c r="J48" s="339"/>
      <c r="K48" s="339"/>
      <c r="L48" s="416"/>
      <c r="M48" s="416"/>
      <c r="N48" s="416"/>
      <c r="O48" s="416"/>
      <c r="P48" s="416"/>
      <c r="Q48" s="333"/>
    </row>
    <row r="49" spans="1:17" s="342" customFormat="1" ht="14.25" customHeight="1">
      <c r="A49" s="338"/>
      <c r="B49" s="338"/>
      <c r="C49" s="414" t="s">
        <v>459</v>
      </c>
      <c r="D49" s="414"/>
      <c r="E49" s="415" t="s">
        <v>460</v>
      </c>
      <c r="F49" s="415"/>
      <c r="G49" s="415"/>
      <c r="H49" s="416"/>
      <c r="I49" s="416"/>
      <c r="J49" s="339"/>
      <c r="K49" s="339" t="s">
        <v>455</v>
      </c>
      <c r="L49" s="416" t="s">
        <v>455</v>
      </c>
      <c r="M49" s="416"/>
      <c r="N49" s="416"/>
      <c r="O49" s="416"/>
      <c r="P49" s="416"/>
      <c r="Q49" s="341"/>
    </row>
    <row r="50" spans="1:17" s="342" customFormat="1" ht="14.25" customHeight="1">
      <c r="A50" s="338" t="s">
        <v>461</v>
      </c>
      <c r="B50" s="338"/>
      <c r="C50" s="414"/>
      <c r="D50" s="414"/>
      <c r="E50" s="415" t="s">
        <v>54</v>
      </c>
      <c r="F50" s="415"/>
      <c r="G50" s="415"/>
      <c r="H50" s="416" t="s">
        <v>462</v>
      </c>
      <c r="I50" s="416"/>
      <c r="J50" s="339"/>
      <c r="K50" s="339" t="s">
        <v>463</v>
      </c>
      <c r="L50" s="416" t="s">
        <v>464</v>
      </c>
      <c r="M50" s="416"/>
      <c r="N50" s="416"/>
      <c r="O50" s="416"/>
      <c r="P50" s="416"/>
      <c r="Q50" s="341"/>
    </row>
    <row r="51" spans="1:17" ht="28.5" customHeight="1">
      <c r="A51" s="334"/>
      <c r="B51" s="340"/>
      <c r="C51" s="417"/>
      <c r="D51" s="417"/>
      <c r="E51" s="418" t="s">
        <v>377</v>
      </c>
      <c r="F51" s="418"/>
      <c r="G51" s="418"/>
      <c r="H51" s="416" t="s">
        <v>462</v>
      </c>
      <c r="I51" s="416"/>
      <c r="J51" s="339"/>
      <c r="K51" s="339" t="s">
        <v>463</v>
      </c>
      <c r="L51" s="416" t="s">
        <v>464</v>
      </c>
      <c r="M51" s="416"/>
      <c r="N51" s="416"/>
      <c r="O51" s="416"/>
      <c r="P51" s="416"/>
      <c r="Q51" s="333"/>
    </row>
    <row r="52" spans="1:17" ht="7.5" customHeight="1">
      <c r="A52" s="409"/>
      <c r="B52" s="409"/>
      <c r="C52" s="409"/>
      <c r="D52" s="410"/>
      <c r="E52" s="410"/>
      <c r="F52" s="410"/>
      <c r="G52" s="410"/>
      <c r="H52" s="410"/>
      <c r="I52" s="409"/>
      <c r="J52" s="409"/>
      <c r="K52" s="409"/>
      <c r="L52" s="409"/>
      <c r="M52" s="409"/>
      <c r="N52" s="409"/>
      <c r="O52" s="409"/>
      <c r="P52" s="409"/>
      <c r="Q52" s="333"/>
    </row>
    <row r="53" spans="1:17" ht="34.5" customHeight="1">
      <c r="A53" s="334" t="s">
        <v>0</v>
      </c>
      <c r="B53" s="334" t="s">
        <v>1</v>
      </c>
      <c r="C53" s="411" t="s">
        <v>69</v>
      </c>
      <c r="D53" s="411"/>
      <c r="E53" s="411" t="s">
        <v>2</v>
      </c>
      <c r="F53" s="411"/>
      <c r="G53" s="411"/>
      <c r="H53" s="411" t="s">
        <v>361</v>
      </c>
      <c r="I53" s="411"/>
      <c r="J53" s="334" t="s">
        <v>362</v>
      </c>
      <c r="K53" s="334" t="s">
        <v>363</v>
      </c>
      <c r="L53" s="411" t="s">
        <v>364</v>
      </c>
      <c r="M53" s="411"/>
      <c r="N53" s="411"/>
      <c r="O53" s="411"/>
      <c r="P53" s="411"/>
      <c r="Q53" s="333"/>
    </row>
    <row r="54" spans="1:17" s="337" customFormat="1" ht="11.25" customHeight="1">
      <c r="A54" s="335" t="s">
        <v>365</v>
      </c>
      <c r="B54" s="335" t="s">
        <v>366</v>
      </c>
      <c r="C54" s="412" t="s">
        <v>367</v>
      </c>
      <c r="D54" s="412"/>
      <c r="E54" s="412" t="s">
        <v>368</v>
      </c>
      <c r="F54" s="412"/>
      <c r="G54" s="412"/>
      <c r="H54" s="412" t="s">
        <v>369</v>
      </c>
      <c r="I54" s="412"/>
      <c r="J54" s="335" t="s">
        <v>370</v>
      </c>
      <c r="K54" s="335" t="s">
        <v>371</v>
      </c>
      <c r="L54" s="412" t="s">
        <v>372</v>
      </c>
      <c r="M54" s="412"/>
      <c r="N54" s="412"/>
      <c r="O54" s="412"/>
      <c r="P54" s="412"/>
      <c r="Q54" s="336"/>
    </row>
    <row r="55" spans="1:17" s="342" customFormat="1" ht="13.5" customHeight="1">
      <c r="A55" s="338"/>
      <c r="B55" s="338" t="s">
        <v>465</v>
      </c>
      <c r="C55" s="414"/>
      <c r="D55" s="414"/>
      <c r="E55" s="415" t="s">
        <v>56</v>
      </c>
      <c r="F55" s="415"/>
      <c r="G55" s="415"/>
      <c r="H55" s="416" t="s">
        <v>462</v>
      </c>
      <c r="I55" s="416"/>
      <c r="J55" s="339"/>
      <c r="K55" s="339" t="s">
        <v>463</v>
      </c>
      <c r="L55" s="416" t="s">
        <v>464</v>
      </c>
      <c r="M55" s="416"/>
      <c r="N55" s="416"/>
      <c r="O55" s="416"/>
      <c r="P55" s="416"/>
      <c r="Q55" s="341"/>
    </row>
    <row r="56" spans="1:17" ht="28.5" customHeight="1">
      <c r="A56" s="340"/>
      <c r="B56" s="334"/>
      <c r="C56" s="417"/>
      <c r="D56" s="417"/>
      <c r="E56" s="418" t="s">
        <v>377</v>
      </c>
      <c r="F56" s="418"/>
      <c r="G56" s="418"/>
      <c r="H56" s="416" t="s">
        <v>462</v>
      </c>
      <c r="I56" s="416"/>
      <c r="J56" s="339"/>
      <c r="K56" s="339" t="s">
        <v>463</v>
      </c>
      <c r="L56" s="416" t="s">
        <v>464</v>
      </c>
      <c r="M56" s="416"/>
      <c r="N56" s="416"/>
      <c r="O56" s="416"/>
      <c r="P56" s="416"/>
      <c r="Q56" s="333"/>
    </row>
    <row r="57" spans="1:17" s="342" customFormat="1" ht="54.75" customHeight="1">
      <c r="A57" s="338"/>
      <c r="B57" s="338"/>
      <c r="C57" s="414" t="s">
        <v>466</v>
      </c>
      <c r="D57" s="414"/>
      <c r="E57" s="415" t="s">
        <v>467</v>
      </c>
      <c r="F57" s="415"/>
      <c r="G57" s="415"/>
      <c r="H57" s="416" t="s">
        <v>462</v>
      </c>
      <c r="I57" s="416"/>
      <c r="J57" s="339"/>
      <c r="K57" s="339" t="s">
        <v>463</v>
      </c>
      <c r="L57" s="416" t="s">
        <v>464</v>
      </c>
      <c r="M57" s="416"/>
      <c r="N57" s="416"/>
      <c r="O57" s="416"/>
      <c r="P57" s="416"/>
      <c r="Q57" s="341"/>
    </row>
    <row r="58" spans="1:17" s="346" customFormat="1" ht="18" customHeight="1">
      <c r="A58" s="419" t="s">
        <v>373</v>
      </c>
      <c r="B58" s="419"/>
      <c r="C58" s="419"/>
      <c r="D58" s="419"/>
      <c r="E58" s="419"/>
      <c r="F58" s="419"/>
      <c r="G58" s="343" t="s">
        <v>468</v>
      </c>
      <c r="H58" s="420" t="s">
        <v>469</v>
      </c>
      <c r="I58" s="420"/>
      <c r="J58" s="344" t="s">
        <v>470</v>
      </c>
      <c r="K58" s="344" t="s">
        <v>471</v>
      </c>
      <c r="L58" s="420" t="s">
        <v>472</v>
      </c>
      <c r="M58" s="420"/>
      <c r="N58" s="420"/>
      <c r="O58" s="420"/>
      <c r="P58" s="420"/>
      <c r="Q58" s="345"/>
    </row>
    <row r="59" spans="1:17" ht="28.5" customHeight="1">
      <c r="A59" s="421"/>
      <c r="B59" s="421"/>
      <c r="C59" s="421"/>
      <c r="D59" s="421"/>
      <c r="E59" s="422" t="s">
        <v>377</v>
      </c>
      <c r="F59" s="422"/>
      <c r="G59" s="422"/>
      <c r="H59" s="423" t="s">
        <v>473</v>
      </c>
      <c r="I59" s="423"/>
      <c r="J59" s="347"/>
      <c r="K59" s="347" t="s">
        <v>463</v>
      </c>
      <c r="L59" s="423" t="s">
        <v>474</v>
      </c>
      <c r="M59" s="423"/>
      <c r="N59" s="423"/>
      <c r="O59" s="423"/>
      <c r="P59" s="423"/>
      <c r="Q59" s="333"/>
    </row>
    <row r="60" spans="1:17" ht="11.25" customHeight="1">
      <c r="A60" s="409"/>
      <c r="B60" s="409"/>
      <c r="C60" s="409"/>
      <c r="D60" s="409"/>
      <c r="E60" s="409"/>
      <c r="F60" s="409"/>
      <c r="G60" s="409"/>
      <c r="H60" s="409"/>
      <c r="I60" s="409"/>
      <c r="J60" s="409"/>
      <c r="K60" s="409"/>
      <c r="L60" s="409"/>
      <c r="M60" s="409"/>
      <c r="N60" s="409"/>
      <c r="O60" s="409"/>
      <c r="P60" s="409"/>
      <c r="Q60" s="333"/>
    </row>
    <row r="61" spans="1:17" ht="13.5" customHeight="1">
      <c r="A61" s="413" t="s">
        <v>475</v>
      </c>
      <c r="B61" s="413"/>
      <c r="C61" s="413"/>
      <c r="D61" s="413"/>
      <c r="E61" s="413"/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333"/>
    </row>
    <row r="62" spans="1:17" s="342" customFormat="1" ht="17.25" customHeight="1">
      <c r="A62" s="338" t="s">
        <v>461</v>
      </c>
      <c r="B62" s="338"/>
      <c r="C62" s="414"/>
      <c r="D62" s="414"/>
      <c r="E62" s="415" t="s">
        <v>54</v>
      </c>
      <c r="F62" s="415"/>
      <c r="G62" s="415"/>
      <c r="H62" s="416" t="s">
        <v>476</v>
      </c>
      <c r="I62" s="416"/>
      <c r="J62" s="339" t="s">
        <v>477</v>
      </c>
      <c r="K62" s="339" t="s">
        <v>478</v>
      </c>
      <c r="L62" s="416" t="s">
        <v>479</v>
      </c>
      <c r="M62" s="416"/>
      <c r="N62" s="416"/>
      <c r="O62" s="416"/>
      <c r="P62" s="416"/>
      <c r="Q62" s="341"/>
    </row>
    <row r="63" spans="1:17" ht="28.5" customHeight="1">
      <c r="A63" s="334"/>
      <c r="B63" s="340"/>
      <c r="C63" s="417"/>
      <c r="D63" s="417"/>
      <c r="E63" s="418" t="s">
        <v>377</v>
      </c>
      <c r="F63" s="418"/>
      <c r="G63" s="418"/>
      <c r="H63" s="416" t="s">
        <v>476</v>
      </c>
      <c r="I63" s="416"/>
      <c r="J63" s="339" t="s">
        <v>477</v>
      </c>
      <c r="K63" s="339" t="s">
        <v>478</v>
      </c>
      <c r="L63" s="416" t="s">
        <v>479</v>
      </c>
      <c r="M63" s="416"/>
      <c r="N63" s="416"/>
      <c r="O63" s="416"/>
      <c r="P63" s="416"/>
      <c r="Q63" s="333"/>
    </row>
    <row r="64" spans="1:17" s="342" customFormat="1" ht="15.75" customHeight="1">
      <c r="A64" s="338"/>
      <c r="B64" s="338" t="s">
        <v>480</v>
      </c>
      <c r="C64" s="414"/>
      <c r="D64" s="414"/>
      <c r="E64" s="415" t="s">
        <v>55</v>
      </c>
      <c r="F64" s="415"/>
      <c r="G64" s="415"/>
      <c r="H64" s="416" t="s">
        <v>481</v>
      </c>
      <c r="I64" s="416"/>
      <c r="J64" s="339" t="s">
        <v>477</v>
      </c>
      <c r="K64" s="339"/>
      <c r="L64" s="416" t="s">
        <v>482</v>
      </c>
      <c r="M64" s="416"/>
      <c r="N64" s="416"/>
      <c r="O64" s="416"/>
      <c r="P64" s="416"/>
      <c r="Q64" s="341"/>
    </row>
    <row r="65" spans="1:17" ht="28.5" customHeight="1">
      <c r="A65" s="340"/>
      <c r="B65" s="334"/>
      <c r="C65" s="417"/>
      <c r="D65" s="417"/>
      <c r="E65" s="418" t="s">
        <v>377</v>
      </c>
      <c r="F65" s="418"/>
      <c r="G65" s="418"/>
      <c r="H65" s="416" t="s">
        <v>481</v>
      </c>
      <c r="I65" s="416"/>
      <c r="J65" s="339" t="s">
        <v>477</v>
      </c>
      <c r="K65" s="339"/>
      <c r="L65" s="416" t="s">
        <v>482</v>
      </c>
      <c r="M65" s="416"/>
      <c r="N65" s="416"/>
      <c r="O65" s="416"/>
      <c r="P65" s="416"/>
      <c r="Q65" s="333"/>
    </row>
    <row r="66" spans="1:17" s="342" customFormat="1" ht="57.75" customHeight="1">
      <c r="A66" s="338"/>
      <c r="B66" s="338"/>
      <c r="C66" s="414" t="s">
        <v>483</v>
      </c>
      <c r="D66" s="414"/>
      <c r="E66" s="415" t="s">
        <v>484</v>
      </c>
      <c r="F66" s="415"/>
      <c r="G66" s="415"/>
      <c r="H66" s="416" t="s">
        <v>481</v>
      </c>
      <c r="I66" s="416"/>
      <c r="J66" s="339" t="s">
        <v>477</v>
      </c>
      <c r="K66" s="339"/>
      <c r="L66" s="416" t="s">
        <v>482</v>
      </c>
      <c r="M66" s="416"/>
      <c r="N66" s="416"/>
      <c r="O66" s="416"/>
      <c r="P66" s="416"/>
      <c r="Q66" s="341"/>
    </row>
    <row r="67" spans="1:17" s="342" customFormat="1" ht="15.75" customHeight="1">
      <c r="A67" s="338"/>
      <c r="B67" s="338" t="s">
        <v>485</v>
      </c>
      <c r="C67" s="414"/>
      <c r="D67" s="414"/>
      <c r="E67" s="415" t="s">
        <v>235</v>
      </c>
      <c r="F67" s="415"/>
      <c r="G67" s="415"/>
      <c r="H67" s="416" t="s">
        <v>486</v>
      </c>
      <c r="I67" s="416"/>
      <c r="J67" s="339"/>
      <c r="K67" s="339" t="s">
        <v>478</v>
      </c>
      <c r="L67" s="416" t="s">
        <v>487</v>
      </c>
      <c r="M67" s="416"/>
      <c r="N67" s="416"/>
      <c r="O67" s="416"/>
      <c r="P67" s="416"/>
      <c r="Q67" s="341"/>
    </row>
    <row r="68" spans="1:17" ht="28.5" customHeight="1">
      <c r="A68" s="340"/>
      <c r="B68" s="334"/>
      <c r="C68" s="417"/>
      <c r="D68" s="417"/>
      <c r="E68" s="418" t="s">
        <v>377</v>
      </c>
      <c r="F68" s="418"/>
      <c r="G68" s="418"/>
      <c r="H68" s="416" t="s">
        <v>486</v>
      </c>
      <c r="I68" s="416"/>
      <c r="J68" s="339"/>
      <c r="K68" s="339" t="s">
        <v>478</v>
      </c>
      <c r="L68" s="416" t="s">
        <v>487</v>
      </c>
      <c r="M68" s="416"/>
      <c r="N68" s="416"/>
      <c r="O68" s="416"/>
      <c r="P68" s="416"/>
      <c r="Q68" s="333"/>
    </row>
    <row r="69" spans="1:17" s="342" customFormat="1" ht="59.25" customHeight="1">
      <c r="A69" s="338"/>
      <c r="B69" s="338"/>
      <c r="C69" s="414" t="s">
        <v>483</v>
      </c>
      <c r="D69" s="414"/>
      <c r="E69" s="415" t="s">
        <v>484</v>
      </c>
      <c r="F69" s="415"/>
      <c r="G69" s="415"/>
      <c r="H69" s="416" t="s">
        <v>486</v>
      </c>
      <c r="I69" s="416"/>
      <c r="J69" s="339"/>
      <c r="K69" s="339" t="s">
        <v>478</v>
      </c>
      <c r="L69" s="416" t="s">
        <v>487</v>
      </c>
      <c r="M69" s="416"/>
      <c r="N69" s="416"/>
      <c r="O69" s="416"/>
      <c r="P69" s="416"/>
      <c r="Q69" s="341"/>
    </row>
    <row r="70" spans="1:17" s="342" customFormat="1" ht="17.25" customHeight="1">
      <c r="A70" s="338" t="s">
        <v>488</v>
      </c>
      <c r="B70" s="338"/>
      <c r="C70" s="414"/>
      <c r="D70" s="414"/>
      <c r="E70" s="415" t="s">
        <v>57</v>
      </c>
      <c r="F70" s="415"/>
      <c r="G70" s="415"/>
      <c r="H70" s="416"/>
      <c r="I70" s="416"/>
      <c r="J70" s="339"/>
      <c r="K70" s="339" t="s">
        <v>489</v>
      </c>
      <c r="L70" s="416" t="s">
        <v>489</v>
      </c>
      <c r="M70" s="416"/>
      <c r="N70" s="416"/>
      <c r="O70" s="416"/>
      <c r="P70" s="416"/>
      <c r="Q70" s="341"/>
    </row>
    <row r="71" spans="1:17" ht="28.5" customHeight="1">
      <c r="A71" s="334"/>
      <c r="B71" s="340"/>
      <c r="C71" s="417"/>
      <c r="D71" s="417"/>
      <c r="E71" s="418" t="s">
        <v>377</v>
      </c>
      <c r="F71" s="418"/>
      <c r="G71" s="418"/>
      <c r="H71" s="416"/>
      <c r="I71" s="416"/>
      <c r="J71" s="339"/>
      <c r="K71" s="339"/>
      <c r="L71" s="416"/>
      <c r="M71" s="416"/>
      <c r="N71" s="416"/>
      <c r="O71" s="416"/>
      <c r="P71" s="416"/>
      <c r="Q71" s="333"/>
    </row>
    <row r="72" spans="1:17" ht="7.5" customHeight="1">
      <c r="A72" s="409"/>
      <c r="B72" s="409"/>
      <c r="C72" s="409"/>
      <c r="D72" s="410"/>
      <c r="E72" s="410"/>
      <c r="F72" s="410"/>
      <c r="G72" s="410"/>
      <c r="H72" s="410"/>
      <c r="I72" s="409"/>
      <c r="J72" s="409"/>
      <c r="K72" s="409"/>
      <c r="L72" s="409"/>
      <c r="M72" s="409"/>
      <c r="N72" s="409"/>
      <c r="O72" s="409"/>
      <c r="P72" s="409"/>
      <c r="Q72" s="333"/>
    </row>
    <row r="73" spans="1:17" ht="34.5" customHeight="1">
      <c r="A73" s="334" t="s">
        <v>0</v>
      </c>
      <c r="B73" s="334" t="s">
        <v>1</v>
      </c>
      <c r="C73" s="411" t="s">
        <v>69</v>
      </c>
      <c r="D73" s="411"/>
      <c r="E73" s="411" t="s">
        <v>2</v>
      </c>
      <c r="F73" s="411"/>
      <c r="G73" s="411"/>
      <c r="H73" s="411" t="s">
        <v>361</v>
      </c>
      <c r="I73" s="411"/>
      <c r="J73" s="334" t="s">
        <v>362</v>
      </c>
      <c r="K73" s="334" t="s">
        <v>363</v>
      </c>
      <c r="L73" s="411" t="s">
        <v>364</v>
      </c>
      <c r="M73" s="411"/>
      <c r="N73" s="411"/>
      <c r="O73" s="411"/>
      <c r="P73" s="411"/>
      <c r="Q73" s="333"/>
    </row>
    <row r="74" spans="1:17" s="337" customFormat="1" ht="11.25" customHeight="1">
      <c r="A74" s="335" t="s">
        <v>365</v>
      </c>
      <c r="B74" s="335" t="s">
        <v>366</v>
      </c>
      <c r="C74" s="412" t="s">
        <v>367</v>
      </c>
      <c r="D74" s="412"/>
      <c r="E74" s="412" t="s">
        <v>368</v>
      </c>
      <c r="F74" s="412"/>
      <c r="G74" s="412"/>
      <c r="H74" s="412" t="s">
        <v>369</v>
      </c>
      <c r="I74" s="412"/>
      <c r="J74" s="335" t="s">
        <v>370</v>
      </c>
      <c r="K74" s="335" t="s">
        <v>371</v>
      </c>
      <c r="L74" s="412" t="s">
        <v>372</v>
      </c>
      <c r="M74" s="412"/>
      <c r="N74" s="412"/>
      <c r="O74" s="412"/>
      <c r="P74" s="412"/>
      <c r="Q74" s="336"/>
    </row>
    <row r="75" spans="1:17" s="342" customFormat="1" ht="15.75" customHeight="1">
      <c r="A75" s="338"/>
      <c r="B75" s="338" t="s">
        <v>490</v>
      </c>
      <c r="C75" s="414"/>
      <c r="D75" s="414"/>
      <c r="E75" s="415" t="s">
        <v>58</v>
      </c>
      <c r="F75" s="415"/>
      <c r="G75" s="415"/>
      <c r="H75" s="416"/>
      <c r="I75" s="416"/>
      <c r="J75" s="339"/>
      <c r="K75" s="339" t="s">
        <v>489</v>
      </c>
      <c r="L75" s="416" t="s">
        <v>489</v>
      </c>
      <c r="M75" s="416"/>
      <c r="N75" s="416"/>
      <c r="O75" s="416"/>
      <c r="P75" s="416"/>
      <c r="Q75" s="341"/>
    </row>
    <row r="76" spans="1:17" ht="28.5" customHeight="1">
      <c r="A76" s="340"/>
      <c r="B76" s="334"/>
      <c r="C76" s="417"/>
      <c r="D76" s="417"/>
      <c r="E76" s="418" t="s">
        <v>377</v>
      </c>
      <c r="F76" s="418"/>
      <c r="G76" s="418"/>
      <c r="H76" s="416"/>
      <c r="I76" s="416"/>
      <c r="J76" s="339"/>
      <c r="K76" s="339"/>
      <c r="L76" s="416"/>
      <c r="M76" s="416"/>
      <c r="N76" s="416"/>
      <c r="O76" s="416"/>
      <c r="P76" s="416"/>
      <c r="Q76" s="333"/>
    </row>
    <row r="77" spans="1:17" s="342" customFormat="1" ht="46.5" customHeight="1">
      <c r="A77" s="338"/>
      <c r="B77" s="338"/>
      <c r="C77" s="414" t="s">
        <v>491</v>
      </c>
      <c r="D77" s="414"/>
      <c r="E77" s="415" t="s">
        <v>492</v>
      </c>
      <c r="F77" s="415"/>
      <c r="G77" s="415"/>
      <c r="H77" s="416"/>
      <c r="I77" s="416"/>
      <c r="J77" s="339"/>
      <c r="K77" s="339" t="s">
        <v>489</v>
      </c>
      <c r="L77" s="416" t="s">
        <v>489</v>
      </c>
      <c r="M77" s="416"/>
      <c r="N77" s="416"/>
      <c r="O77" s="416"/>
      <c r="P77" s="416"/>
      <c r="Q77" s="341"/>
    </row>
    <row r="78" spans="1:17" s="346" customFormat="1" ht="16.5" customHeight="1">
      <c r="A78" s="419" t="s">
        <v>475</v>
      </c>
      <c r="B78" s="419"/>
      <c r="C78" s="419"/>
      <c r="D78" s="419"/>
      <c r="E78" s="419"/>
      <c r="F78" s="419"/>
      <c r="G78" s="343" t="s">
        <v>468</v>
      </c>
      <c r="H78" s="420" t="s">
        <v>493</v>
      </c>
      <c r="I78" s="420"/>
      <c r="J78" s="344" t="s">
        <v>477</v>
      </c>
      <c r="K78" s="344" t="s">
        <v>494</v>
      </c>
      <c r="L78" s="420" t="s">
        <v>495</v>
      </c>
      <c r="M78" s="420"/>
      <c r="N78" s="420"/>
      <c r="O78" s="420"/>
      <c r="P78" s="420"/>
      <c r="Q78" s="345"/>
    </row>
    <row r="79" spans="1:17" ht="28.5" customHeight="1">
      <c r="A79" s="421"/>
      <c r="B79" s="421"/>
      <c r="C79" s="421"/>
      <c r="D79" s="421"/>
      <c r="E79" s="422" t="s">
        <v>377</v>
      </c>
      <c r="F79" s="422"/>
      <c r="G79" s="422"/>
      <c r="H79" s="423" t="s">
        <v>476</v>
      </c>
      <c r="I79" s="423"/>
      <c r="J79" s="347" t="s">
        <v>477</v>
      </c>
      <c r="K79" s="347" t="s">
        <v>478</v>
      </c>
      <c r="L79" s="423" t="s">
        <v>479</v>
      </c>
      <c r="M79" s="423"/>
      <c r="N79" s="423"/>
      <c r="O79" s="423"/>
      <c r="P79" s="423"/>
      <c r="Q79" s="333"/>
    </row>
    <row r="80" spans="1:17" ht="11.25" customHeight="1">
      <c r="A80" s="409"/>
      <c r="B80" s="409"/>
      <c r="C80" s="409"/>
      <c r="D80" s="409"/>
      <c r="E80" s="409"/>
      <c r="F80" s="409"/>
      <c r="G80" s="409"/>
      <c r="H80" s="409"/>
      <c r="I80" s="409"/>
      <c r="J80" s="409"/>
      <c r="K80" s="409"/>
      <c r="L80" s="409"/>
      <c r="M80" s="409"/>
      <c r="N80" s="409"/>
      <c r="O80" s="409"/>
      <c r="P80" s="409"/>
      <c r="Q80" s="333"/>
    </row>
    <row r="81" spans="1:17" s="346" customFormat="1" ht="18" customHeight="1">
      <c r="A81" s="424" t="s">
        <v>496</v>
      </c>
      <c r="B81" s="424"/>
      <c r="C81" s="424"/>
      <c r="D81" s="424"/>
      <c r="E81" s="424"/>
      <c r="F81" s="424"/>
      <c r="G81" s="424"/>
      <c r="H81" s="420" t="s">
        <v>497</v>
      </c>
      <c r="I81" s="420"/>
      <c r="J81" s="344" t="s">
        <v>498</v>
      </c>
      <c r="K81" s="344" t="s">
        <v>499</v>
      </c>
      <c r="L81" s="420" t="s">
        <v>500</v>
      </c>
      <c r="M81" s="420"/>
      <c r="N81" s="420"/>
      <c r="O81" s="420"/>
      <c r="P81" s="420"/>
      <c r="Q81" s="345"/>
    </row>
    <row r="82" spans="1:17" ht="31.5" customHeight="1">
      <c r="A82" s="413"/>
      <c r="B82" s="413"/>
      <c r="C82" s="413"/>
      <c r="D82" s="413"/>
      <c r="E82" s="425" t="s">
        <v>377</v>
      </c>
      <c r="F82" s="425"/>
      <c r="G82" s="425"/>
      <c r="H82" s="426" t="s">
        <v>501</v>
      </c>
      <c r="I82" s="426"/>
      <c r="J82" s="348" t="s">
        <v>477</v>
      </c>
      <c r="K82" s="348" t="s">
        <v>502</v>
      </c>
      <c r="L82" s="426" t="s">
        <v>503</v>
      </c>
      <c r="M82" s="426"/>
      <c r="N82" s="426"/>
      <c r="O82" s="426"/>
      <c r="P82" s="426"/>
      <c r="Q82" s="333"/>
    </row>
  </sheetData>
  <mergeCells count="306">
    <mergeCell ref="C74:D74"/>
    <mergeCell ref="E74:G74"/>
    <mergeCell ref="H74:I74"/>
    <mergeCell ref="L74:P74"/>
    <mergeCell ref="C73:D73"/>
    <mergeCell ref="E73:G73"/>
    <mergeCell ref="H73:I73"/>
    <mergeCell ref="L73:P73"/>
    <mergeCell ref="A26:C26"/>
    <mergeCell ref="D26:H26"/>
    <mergeCell ref="I26:P26"/>
    <mergeCell ref="C27:D27"/>
    <mergeCell ref="E27:G27"/>
    <mergeCell ref="H27:I27"/>
    <mergeCell ref="L27:P27"/>
    <mergeCell ref="A82:D82"/>
    <mergeCell ref="E82:G82"/>
    <mergeCell ref="H82:I82"/>
    <mergeCell ref="L82:P82"/>
    <mergeCell ref="A80:P80"/>
    <mergeCell ref="A81:G81"/>
    <mergeCell ref="H81:I81"/>
    <mergeCell ref="L81:P81"/>
    <mergeCell ref="A78:F78"/>
    <mergeCell ref="H78:I78"/>
    <mergeCell ref="L78:P78"/>
    <mergeCell ref="A79:D79"/>
    <mergeCell ref="E79:G79"/>
    <mergeCell ref="H79:I79"/>
    <mergeCell ref="L79:P79"/>
    <mergeCell ref="C77:D77"/>
    <mergeCell ref="E77:G77"/>
    <mergeCell ref="H77:I77"/>
    <mergeCell ref="L77:P77"/>
    <mergeCell ref="C28:D28"/>
    <mergeCell ref="E28:G28"/>
    <mergeCell ref="H28:I28"/>
    <mergeCell ref="L28:P28"/>
    <mergeCell ref="C76:D76"/>
    <mergeCell ref="E76:G76"/>
    <mergeCell ref="H76:I76"/>
    <mergeCell ref="L76:P76"/>
    <mergeCell ref="C75:D75"/>
    <mergeCell ref="E75:G75"/>
    <mergeCell ref="H75:I75"/>
    <mergeCell ref="L75:P75"/>
    <mergeCell ref="C71:D71"/>
    <mergeCell ref="E71:G71"/>
    <mergeCell ref="H71:I71"/>
    <mergeCell ref="L71:P71"/>
    <mergeCell ref="C70:D70"/>
    <mergeCell ref="E70:G70"/>
    <mergeCell ref="H70:I70"/>
    <mergeCell ref="L70:P70"/>
    <mergeCell ref="C69:D69"/>
    <mergeCell ref="E69:G69"/>
    <mergeCell ref="H69:I69"/>
    <mergeCell ref="L69:P69"/>
    <mergeCell ref="C68:D68"/>
    <mergeCell ref="E68:G68"/>
    <mergeCell ref="H68:I68"/>
    <mergeCell ref="L68:P68"/>
    <mergeCell ref="C67:D67"/>
    <mergeCell ref="E67:G67"/>
    <mergeCell ref="H67:I67"/>
    <mergeCell ref="L67:P67"/>
    <mergeCell ref="C66:D66"/>
    <mergeCell ref="E66:G66"/>
    <mergeCell ref="H66:I66"/>
    <mergeCell ref="L66:P66"/>
    <mergeCell ref="C65:D65"/>
    <mergeCell ref="E65:G65"/>
    <mergeCell ref="H65:I65"/>
    <mergeCell ref="L65:P65"/>
    <mergeCell ref="C64:D64"/>
    <mergeCell ref="E64:G64"/>
    <mergeCell ref="H64:I64"/>
    <mergeCell ref="L64:P64"/>
    <mergeCell ref="C63:D63"/>
    <mergeCell ref="E63:G63"/>
    <mergeCell ref="H63:I63"/>
    <mergeCell ref="L63:P63"/>
    <mergeCell ref="A60:P60"/>
    <mergeCell ref="A61:P61"/>
    <mergeCell ref="C62:D62"/>
    <mergeCell ref="E62:G62"/>
    <mergeCell ref="H62:I62"/>
    <mergeCell ref="L62:P62"/>
    <mergeCell ref="A58:F58"/>
    <mergeCell ref="H58:I58"/>
    <mergeCell ref="L58:P58"/>
    <mergeCell ref="A59:D59"/>
    <mergeCell ref="E59:G59"/>
    <mergeCell ref="H59:I59"/>
    <mergeCell ref="L59:P59"/>
    <mergeCell ref="C57:D57"/>
    <mergeCell ref="E57:G57"/>
    <mergeCell ref="H57:I57"/>
    <mergeCell ref="L57:P57"/>
    <mergeCell ref="C56:D56"/>
    <mergeCell ref="E56:G56"/>
    <mergeCell ref="H56:I56"/>
    <mergeCell ref="L56:P56"/>
    <mergeCell ref="C55:D55"/>
    <mergeCell ref="E55:G55"/>
    <mergeCell ref="H55:I55"/>
    <mergeCell ref="L55:P55"/>
    <mergeCell ref="C51:D51"/>
    <mergeCell ref="E51:G51"/>
    <mergeCell ref="H51:I51"/>
    <mergeCell ref="L51:P51"/>
    <mergeCell ref="C50:D50"/>
    <mergeCell ref="E50:G50"/>
    <mergeCell ref="H50:I50"/>
    <mergeCell ref="L50:P50"/>
    <mergeCell ref="A52:C52"/>
    <mergeCell ref="D52:H52"/>
    <mergeCell ref="I52:P52"/>
    <mergeCell ref="C53:D53"/>
    <mergeCell ref="E53:G53"/>
    <mergeCell ref="H53:I53"/>
    <mergeCell ref="L53:P53"/>
    <mergeCell ref="C49:D49"/>
    <mergeCell ref="E49:G49"/>
    <mergeCell ref="H49:I49"/>
    <mergeCell ref="L49:P49"/>
    <mergeCell ref="C48:D48"/>
    <mergeCell ref="E48:G48"/>
    <mergeCell ref="H48:I48"/>
    <mergeCell ref="L48:P48"/>
    <mergeCell ref="C47:D47"/>
    <mergeCell ref="E47:G47"/>
    <mergeCell ref="H47:I47"/>
    <mergeCell ref="L47:P47"/>
    <mergeCell ref="C46:D46"/>
    <mergeCell ref="E46:G46"/>
    <mergeCell ref="H46:I46"/>
    <mergeCell ref="L46:P46"/>
    <mergeCell ref="C45:D45"/>
    <mergeCell ref="E45:G45"/>
    <mergeCell ref="H45:I45"/>
    <mergeCell ref="L45:P45"/>
    <mergeCell ref="C44:D44"/>
    <mergeCell ref="E44:G44"/>
    <mergeCell ref="H44:I44"/>
    <mergeCell ref="L44:P44"/>
    <mergeCell ref="C43:D43"/>
    <mergeCell ref="E43:G43"/>
    <mergeCell ref="H43:I43"/>
    <mergeCell ref="L43:P43"/>
    <mergeCell ref="C42:D42"/>
    <mergeCell ref="E42:G42"/>
    <mergeCell ref="H42:I42"/>
    <mergeCell ref="L42:P42"/>
    <mergeCell ref="C41:D41"/>
    <mergeCell ref="E41:G41"/>
    <mergeCell ref="H41:I41"/>
    <mergeCell ref="L41:P41"/>
    <mergeCell ref="C40:D40"/>
    <mergeCell ref="E40:G40"/>
    <mergeCell ref="H40:I40"/>
    <mergeCell ref="L40:P40"/>
    <mergeCell ref="C39:D39"/>
    <mergeCell ref="E39:G39"/>
    <mergeCell ref="H39:I39"/>
    <mergeCell ref="L39:P39"/>
    <mergeCell ref="C38:D38"/>
    <mergeCell ref="E38:G38"/>
    <mergeCell ref="H38:I38"/>
    <mergeCell ref="L38:P38"/>
    <mergeCell ref="C37:D37"/>
    <mergeCell ref="E37:G37"/>
    <mergeCell ref="H37:I37"/>
    <mergeCell ref="L37:P37"/>
    <mergeCell ref="C36:D36"/>
    <mergeCell ref="E36:G36"/>
    <mergeCell ref="H36:I36"/>
    <mergeCell ref="L36:P36"/>
    <mergeCell ref="C35:D35"/>
    <mergeCell ref="E35:G35"/>
    <mergeCell ref="H35:I35"/>
    <mergeCell ref="L35:P35"/>
    <mergeCell ref="C34:D34"/>
    <mergeCell ref="E34:G34"/>
    <mergeCell ref="H34:I34"/>
    <mergeCell ref="L34:P34"/>
    <mergeCell ref="C33:D33"/>
    <mergeCell ref="E33:G33"/>
    <mergeCell ref="H33:I33"/>
    <mergeCell ref="L33:P33"/>
    <mergeCell ref="C32:D32"/>
    <mergeCell ref="E32:G32"/>
    <mergeCell ref="H32:I32"/>
    <mergeCell ref="L32:P32"/>
    <mergeCell ref="C31:D31"/>
    <mergeCell ref="E31:G31"/>
    <mergeCell ref="H31:I31"/>
    <mergeCell ref="L31:P31"/>
    <mergeCell ref="C30:D30"/>
    <mergeCell ref="E30:G30"/>
    <mergeCell ref="H30:I30"/>
    <mergeCell ref="L30:P30"/>
    <mergeCell ref="C29:D29"/>
    <mergeCell ref="E29:G29"/>
    <mergeCell ref="H29:I29"/>
    <mergeCell ref="L29:P29"/>
    <mergeCell ref="C25:D25"/>
    <mergeCell ref="E25:G25"/>
    <mergeCell ref="H25:I25"/>
    <mergeCell ref="L25:P25"/>
    <mergeCell ref="C24:D24"/>
    <mergeCell ref="E24:G24"/>
    <mergeCell ref="H24:I24"/>
    <mergeCell ref="L24:P24"/>
    <mergeCell ref="C23:D23"/>
    <mergeCell ref="E23:G23"/>
    <mergeCell ref="H23:I23"/>
    <mergeCell ref="L23:P23"/>
    <mergeCell ref="C22:D22"/>
    <mergeCell ref="E22:G22"/>
    <mergeCell ref="H22:I22"/>
    <mergeCell ref="L22:P22"/>
    <mergeCell ref="C54:D54"/>
    <mergeCell ref="E54:G54"/>
    <mergeCell ref="H54:I54"/>
    <mergeCell ref="L54:P54"/>
    <mergeCell ref="C21:D21"/>
    <mergeCell ref="E21:G21"/>
    <mergeCell ref="H21:I21"/>
    <mergeCell ref="L21:P21"/>
    <mergeCell ref="C20:D20"/>
    <mergeCell ref="E20:G20"/>
    <mergeCell ref="H20:I20"/>
    <mergeCell ref="L20:P20"/>
    <mergeCell ref="C19:D19"/>
    <mergeCell ref="E19:G19"/>
    <mergeCell ref="H19:I19"/>
    <mergeCell ref="L19:P19"/>
    <mergeCell ref="C18:D18"/>
    <mergeCell ref="E18:G18"/>
    <mergeCell ref="H18:I18"/>
    <mergeCell ref="L18:P18"/>
    <mergeCell ref="C17:D17"/>
    <mergeCell ref="E17:G17"/>
    <mergeCell ref="H17:I17"/>
    <mergeCell ref="L17:P17"/>
    <mergeCell ref="C16:D16"/>
    <mergeCell ref="E16:G16"/>
    <mergeCell ref="H16:I16"/>
    <mergeCell ref="L16:P16"/>
    <mergeCell ref="C15:D15"/>
    <mergeCell ref="E15:G15"/>
    <mergeCell ref="H15:I15"/>
    <mergeCell ref="L15:P15"/>
    <mergeCell ref="C14:D14"/>
    <mergeCell ref="E14:G14"/>
    <mergeCell ref="H14:I14"/>
    <mergeCell ref="L14:P14"/>
    <mergeCell ref="C13:D13"/>
    <mergeCell ref="E13:G13"/>
    <mergeCell ref="H13:I13"/>
    <mergeCell ref="L13:P13"/>
    <mergeCell ref="C12:D12"/>
    <mergeCell ref="E12:G12"/>
    <mergeCell ref="H12:I12"/>
    <mergeCell ref="L12:P12"/>
    <mergeCell ref="C11:D11"/>
    <mergeCell ref="E11:G11"/>
    <mergeCell ref="H11:I11"/>
    <mergeCell ref="L11:P11"/>
    <mergeCell ref="C10:D10"/>
    <mergeCell ref="E10:G10"/>
    <mergeCell ref="H10:I10"/>
    <mergeCell ref="L10:P10"/>
    <mergeCell ref="C9:D9"/>
    <mergeCell ref="E9:G9"/>
    <mergeCell ref="H9:I9"/>
    <mergeCell ref="L9:P9"/>
    <mergeCell ref="C8:D8"/>
    <mergeCell ref="E8:G8"/>
    <mergeCell ref="H8:I8"/>
    <mergeCell ref="L8:P8"/>
    <mergeCell ref="C7:D7"/>
    <mergeCell ref="E7:G7"/>
    <mergeCell ref="H7:I7"/>
    <mergeCell ref="L7:P7"/>
    <mergeCell ref="A5:P5"/>
    <mergeCell ref="C6:D6"/>
    <mergeCell ref="E6:G6"/>
    <mergeCell ref="H6:I6"/>
    <mergeCell ref="L6:P6"/>
    <mergeCell ref="L3:P3"/>
    <mergeCell ref="C4:D4"/>
    <mergeCell ref="E4:G4"/>
    <mergeCell ref="H4:I4"/>
    <mergeCell ref="L4:P4"/>
    <mergeCell ref="A1:P1"/>
    <mergeCell ref="A72:C72"/>
    <mergeCell ref="D72:H72"/>
    <mergeCell ref="I72:P72"/>
    <mergeCell ref="A2:C2"/>
    <mergeCell ref="D2:H2"/>
    <mergeCell ref="I2:P2"/>
    <mergeCell ref="C3:D3"/>
    <mergeCell ref="E3:G3"/>
    <mergeCell ref="H3:I3"/>
  </mergeCells>
  <printOptions horizontalCentered="1"/>
  <pageMargins left="0.7874015748031497" right="0.7874015748031497" top="0.8267716535433072" bottom="0.35433070866141736" header="0.1968503937007874" footer="0.15748031496062992"/>
  <pageSetup horizontalDpi="600" verticalDpi="600" orientation="landscape" paperSize="9" r:id="rId1"/>
  <headerFooter alignWithMargins="0">
    <oddHeader>&amp;R&amp;"Arial,Pogrubiony"&amp;7Załącznik Nr 1&amp;"Arial,Normalny"
do Uchwały Nr XXI/128/2012
Rady Gminy Miłkowice
z dnia 26 czerwca 2012r.</oddHeader>
    <oddFooter>&amp;C&amp;7Strona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70"/>
  <sheetViews>
    <sheetView showGridLines="0" zoomScale="150" zoomScaleNormal="150" workbookViewId="0" topLeftCell="A151">
      <selection activeCell="H172" sqref="H172"/>
    </sheetView>
  </sheetViews>
  <sheetFormatPr defaultColWidth="9.33203125" defaultRowHeight="12.75"/>
  <cols>
    <col min="1" max="1" width="3" style="0" customWidth="1"/>
    <col min="2" max="2" width="1.171875" style="0" customWidth="1"/>
    <col min="3" max="3" width="5.83203125" style="0" customWidth="1"/>
    <col min="4" max="4" width="12.16015625" style="0" customWidth="1"/>
    <col min="5" max="5" width="14.16015625" style="0" customWidth="1"/>
    <col min="6" max="6" width="8.5" style="0" customWidth="1"/>
    <col min="7" max="7" width="7" style="0" customWidth="1"/>
    <col min="8" max="8" width="4.5" style="0" customWidth="1"/>
    <col min="9" max="9" width="11" style="0" customWidth="1"/>
    <col min="10" max="10" width="10.16015625" style="0" customWidth="1"/>
    <col min="11" max="12" width="9.5" style="0" customWidth="1"/>
    <col min="13" max="17" width="8.83203125" style="0" customWidth="1"/>
    <col min="18" max="18" width="11" style="0" customWidth="1"/>
    <col min="19" max="19" width="9.5" style="0" customWidth="1"/>
    <col min="20" max="20" width="1.83203125" style="0" customWidth="1"/>
    <col min="21" max="21" width="7.66015625" style="0" customWidth="1"/>
    <col min="22" max="22" width="8.33203125" style="0" customWidth="1"/>
    <col min="23" max="23" width="0.4921875" style="0" customWidth="1"/>
    <col min="24" max="24" width="2.5" style="0" customWidth="1"/>
  </cols>
  <sheetData>
    <row r="1" spans="1:23" s="2" customFormat="1" ht="17.25" customHeight="1">
      <c r="A1" s="396" t="s">
        <v>60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</row>
    <row r="2" spans="2:25" ht="7.5" customHeight="1">
      <c r="B2" s="404"/>
      <c r="C2" s="404"/>
      <c r="D2" s="404"/>
      <c r="E2" s="388"/>
      <c r="F2" s="388"/>
      <c r="G2" s="388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"/>
    </row>
    <row r="3" spans="1:25" ht="9" customHeight="1">
      <c r="A3" s="389" t="s">
        <v>0</v>
      </c>
      <c r="B3" s="389"/>
      <c r="C3" s="389" t="s">
        <v>1</v>
      </c>
      <c r="D3" s="389" t="s">
        <v>2</v>
      </c>
      <c r="E3" s="389"/>
      <c r="F3" s="389"/>
      <c r="G3" s="389" t="s">
        <v>3</v>
      </c>
      <c r="H3" s="389"/>
      <c r="I3" s="389" t="s">
        <v>4</v>
      </c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Y3" s="1"/>
    </row>
    <row r="4" spans="1:25" ht="12.75" customHeight="1">
      <c r="A4" s="389"/>
      <c r="B4" s="389"/>
      <c r="C4" s="389"/>
      <c r="D4" s="389"/>
      <c r="E4" s="389"/>
      <c r="F4" s="389"/>
      <c r="G4" s="389"/>
      <c r="H4" s="389"/>
      <c r="I4" s="389" t="s">
        <v>5</v>
      </c>
      <c r="J4" s="389" t="s">
        <v>6</v>
      </c>
      <c r="K4" s="389"/>
      <c r="L4" s="389"/>
      <c r="M4" s="389"/>
      <c r="N4" s="389"/>
      <c r="O4" s="389"/>
      <c r="P4" s="389"/>
      <c r="Q4" s="389"/>
      <c r="R4" s="389" t="s">
        <v>7</v>
      </c>
      <c r="S4" s="389" t="s">
        <v>6</v>
      </c>
      <c r="T4" s="389"/>
      <c r="U4" s="389"/>
      <c r="V4" s="389"/>
      <c r="W4" s="389"/>
      <c r="Y4" s="1"/>
    </row>
    <row r="5" spans="1:25" ht="2.25" customHeight="1">
      <c r="A5" s="389"/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 t="s">
        <v>8</v>
      </c>
      <c r="T5" s="389" t="s">
        <v>9</v>
      </c>
      <c r="U5" s="389"/>
      <c r="V5" s="389" t="s">
        <v>10</v>
      </c>
      <c r="W5" s="389"/>
      <c r="Y5" s="1"/>
    </row>
    <row r="6" spans="1:25" ht="6" customHeight="1">
      <c r="A6" s="389"/>
      <c r="B6" s="389"/>
      <c r="C6" s="389"/>
      <c r="D6" s="389"/>
      <c r="E6" s="389"/>
      <c r="F6" s="389"/>
      <c r="G6" s="389"/>
      <c r="H6" s="389"/>
      <c r="I6" s="389"/>
      <c r="J6" s="389" t="s">
        <v>11</v>
      </c>
      <c r="K6" s="389" t="s">
        <v>6</v>
      </c>
      <c r="L6" s="389"/>
      <c r="M6" s="389" t="s">
        <v>12</v>
      </c>
      <c r="N6" s="389" t="s">
        <v>13</v>
      </c>
      <c r="O6" s="389" t="s">
        <v>14</v>
      </c>
      <c r="P6" s="389" t="s">
        <v>15</v>
      </c>
      <c r="Q6" s="389" t="s">
        <v>16</v>
      </c>
      <c r="R6" s="389"/>
      <c r="S6" s="389"/>
      <c r="T6" s="389"/>
      <c r="U6" s="389"/>
      <c r="V6" s="389"/>
      <c r="W6" s="389"/>
      <c r="Y6" s="1"/>
    </row>
    <row r="7" spans="1:25" ht="2.25" customHeight="1">
      <c r="A7" s="389"/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 t="s">
        <v>17</v>
      </c>
      <c r="U7" s="389"/>
      <c r="V7" s="389"/>
      <c r="W7" s="389"/>
      <c r="Y7" s="1"/>
    </row>
    <row r="8" spans="1:25" ht="44.25" customHeight="1">
      <c r="A8" s="389"/>
      <c r="B8" s="389"/>
      <c r="C8" s="389"/>
      <c r="D8" s="389"/>
      <c r="E8" s="389"/>
      <c r="F8" s="389"/>
      <c r="G8" s="389"/>
      <c r="H8" s="389"/>
      <c r="I8" s="389"/>
      <c r="J8" s="389"/>
      <c r="K8" s="7" t="s">
        <v>18</v>
      </c>
      <c r="L8" s="7" t="s">
        <v>19</v>
      </c>
      <c r="M8" s="389"/>
      <c r="N8" s="389"/>
      <c r="O8" s="389"/>
      <c r="P8" s="389"/>
      <c r="Q8" s="389"/>
      <c r="R8" s="389"/>
      <c r="S8" s="389"/>
      <c r="T8" s="389"/>
      <c r="U8" s="389"/>
      <c r="V8" s="389"/>
      <c r="W8" s="389"/>
      <c r="Y8" s="1"/>
    </row>
    <row r="9" spans="1:25" s="11" customFormat="1" ht="9" customHeight="1">
      <c r="A9" s="391">
        <v>1</v>
      </c>
      <c r="B9" s="391"/>
      <c r="C9" s="10">
        <v>2</v>
      </c>
      <c r="D9" s="391">
        <v>3</v>
      </c>
      <c r="E9" s="391"/>
      <c r="F9" s="391"/>
      <c r="G9" s="391">
        <v>4</v>
      </c>
      <c r="H9" s="391"/>
      <c r="I9" s="10">
        <v>5</v>
      </c>
      <c r="J9" s="10">
        <v>6</v>
      </c>
      <c r="K9" s="10">
        <v>7</v>
      </c>
      <c r="L9" s="10">
        <v>8</v>
      </c>
      <c r="M9" s="10">
        <v>9</v>
      </c>
      <c r="N9" s="10">
        <v>10</v>
      </c>
      <c r="O9" s="10">
        <v>11</v>
      </c>
      <c r="P9" s="10">
        <v>12</v>
      </c>
      <c r="Q9" s="10">
        <v>13</v>
      </c>
      <c r="R9" s="10">
        <v>14</v>
      </c>
      <c r="S9" s="10">
        <v>15</v>
      </c>
      <c r="T9" s="391">
        <v>16</v>
      </c>
      <c r="U9" s="391"/>
      <c r="V9" s="391">
        <v>17</v>
      </c>
      <c r="W9" s="391"/>
      <c r="Y9" s="12"/>
    </row>
    <row r="10" spans="1:25" ht="9" customHeight="1">
      <c r="A10" s="394" t="s">
        <v>198</v>
      </c>
      <c r="B10" s="395"/>
      <c r="C10" s="395"/>
      <c r="D10" s="390" t="s">
        <v>20</v>
      </c>
      <c r="E10" s="390"/>
      <c r="F10" s="8" t="s">
        <v>21</v>
      </c>
      <c r="G10" s="407">
        <v>2625152.1</v>
      </c>
      <c r="H10" s="407"/>
      <c r="I10" s="5">
        <v>405475.1</v>
      </c>
      <c r="J10" s="5">
        <v>201475.1</v>
      </c>
      <c r="K10" s="5">
        <v>23474.37</v>
      </c>
      <c r="L10" s="5">
        <v>178000.73</v>
      </c>
      <c r="M10" s="5">
        <v>204000</v>
      </c>
      <c r="N10" s="5"/>
      <c r="O10" s="5"/>
      <c r="P10" s="5"/>
      <c r="Q10" s="5"/>
      <c r="R10" s="5">
        <v>2219677</v>
      </c>
      <c r="S10" s="5">
        <v>2219677</v>
      </c>
      <c r="T10" s="407">
        <v>1605000</v>
      </c>
      <c r="U10" s="407"/>
      <c r="V10" s="407"/>
      <c r="W10" s="407"/>
      <c r="Y10" s="1"/>
    </row>
    <row r="11" spans="1:25" ht="9" customHeight="1">
      <c r="A11" s="395"/>
      <c r="B11" s="395"/>
      <c r="C11" s="395"/>
      <c r="D11" s="390"/>
      <c r="E11" s="390"/>
      <c r="F11" s="8" t="s">
        <v>22</v>
      </c>
      <c r="G11" s="407">
        <v>-89891</v>
      </c>
      <c r="H11" s="407"/>
      <c r="I11" s="5">
        <v>-3181</v>
      </c>
      <c r="J11" s="5">
        <v>-3181</v>
      </c>
      <c r="K11" s="5">
        <v>-2481</v>
      </c>
      <c r="L11" s="5">
        <v>-700</v>
      </c>
      <c r="M11" s="5"/>
      <c r="N11" s="5"/>
      <c r="O11" s="5"/>
      <c r="P11" s="5"/>
      <c r="Q11" s="5"/>
      <c r="R11" s="5">
        <v>-86710</v>
      </c>
      <c r="S11" s="5">
        <v>-86710</v>
      </c>
      <c r="T11" s="407"/>
      <c r="U11" s="407"/>
      <c r="V11" s="407"/>
      <c r="W11" s="407"/>
      <c r="Y11" s="1"/>
    </row>
    <row r="12" spans="1:25" ht="9" customHeight="1">
      <c r="A12" s="395"/>
      <c r="B12" s="395"/>
      <c r="C12" s="395"/>
      <c r="D12" s="390"/>
      <c r="E12" s="390"/>
      <c r="F12" s="8" t="s">
        <v>23</v>
      </c>
      <c r="G12" s="407">
        <v>112079</v>
      </c>
      <c r="H12" s="407"/>
      <c r="I12" s="5">
        <v>11369</v>
      </c>
      <c r="J12" s="5">
        <v>11369</v>
      </c>
      <c r="K12" s="5">
        <v>211</v>
      </c>
      <c r="L12" s="5">
        <v>11158</v>
      </c>
      <c r="M12" s="5"/>
      <c r="N12" s="5"/>
      <c r="O12" s="5"/>
      <c r="P12" s="5"/>
      <c r="Q12" s="5"/>
      <c r="R12" s="5">
        <v>100710</v>
      </c>
      <c r="S12" s="5">
        <v>100710</v>
      </c>
      <c r="T12" s="407"/>
      <c r="U12" s="407"/>
      <c r="V12" s="407"/>
      <c r="W12" s="407"/>
      <c r="Y12" s="1"/>
    </row>
    <row r="13" spans="1:25" ht="9" customHeight="1">
      <c r="A13" s="395"/>
      <c r="B13" s="395"/>
      <c r="C13" s="395"/>
      <c r="D13" s="390"/>
      <c r="E13" s="390"/>
      <c r="F13" s="8" t="s">
        <v>24</v>
      </c>
      <c r="G13" s="407">
        <v>2647340.1</v>
      </c>
      <c r="H13" s="407"/>
      <c r="I13" s="5">
        <v>413663.1</v>
      </c>
      <c r="J13" s="5">
        <v>209663.1</v>
      </c>
      <c r="K13" s="5">
        <v>21204.37</v>
      </c>
      <c r="L13" s="5">
        <v>188458.73</v>
      </c>
      <c r="M13" s="5">
        <v>204000</v>
      </c>
      <c r="N13" s="5"/>
      <c r="O13" s="5"/>
      <c r="P13" s="5"/>
      <c r="Q13" s="5"/>
      <c r="R13" s="5">
        <v>2233677</v>
      </c>
      <c r="S13" s="5">
        <v>2233677</v>
      </c>
      <c r="T13" s="407">
        <v>1605000</v>
      </c>
      <c r="U13" s="407"/>
      <c r="V13" s="407"/>
      <c r="W13" s="407"/>
      <c r="Y13" s="1"/>
    </row>
    <row r="14" spans="1:25" ht="9" customHeight="1">
      <c r="A14" s="392"/>
      <c r="B14" s="392"/>
      <c r="C14" s="393" t="s">
        <v>199</v>
      </c>
      <c r="D14" s="434" t="s">
        <v>25</v>
      </c>
      <c r="E14" s="434"/>
      <c r="F14" s="9" t="s">
        <v>21</v>
      </c>
      <c r="G14" s="403">
        <v>58385</v>
      </c>
      <c r="H14" s="403"/>
      <c r="I14" s="6">
        <v>58385</v>
      </c>
      <c r="J14" s="6">
        <v>58385</v>
      </c>
      <c r="K14" s="6">
        <v>21044</v>
      </c>
      <c r="L14" s="6">
        <v>37341</v>
      </c>
      <c r="M14" s="6"/>
      <c r="N14" s="6"/>
      <c r="O14" s="6"/>
      <c r="P14" s="6"/>
      <c r="Q14" s="6"/>
      <c r="R14" s="6"/>
      <c r="S14" s="6"/>
      <c r="T14" s="403"/>
      <c r="U14" s="403"/>
      <c r="V14" s="403"/>
      <c r="W14" s="403"/>
      <c r="Y14" s="1"/>
    </row>
    <row r="15" spans="1:25" ht="9" customHeight="1">
      <c r="A15" s="392"/>
      <c r="B15" s="392"/>
      <c r="C15" s="392"/>
      <c r="D15" s="434"/>
      <c r="E15" s="434"/>
      <c r="F15" s="8" t="s">
        <v>22</v>
      </c>
      <c r="G15" s="407">
        <v>-3181</v>
      </c>
      <c r="H15" s="407"/>
      <c r="I15" s="5">
        <v>-3181</v>
      </c>
      <c r="J15" s="5">
        <v>-3181</v>
      </c>
      <c r="K15" s="5">
        <v>-2481</v>
      </c>
      <c r="L15" s="5">
        <v>-700</v>
      </c>
      <c r="M15" s="5"/>
      <c r="N15" s="5"/>
      <c r="O15" s="5"/>
      <c r="P15" s="5"/>
      <c r="Q15" s="5"/>
      <c r="R15" s="5"/>
      <c r="S15" s="5"/>
      <c r="T15" s="407"/>
      <c r="U15" s="407"/>
      <c r="V15" s="407"/>
      <c r="W15" s="407"/>
      <c r="Y15" s="1"/>
    </row>
    <row r="16" spans="1:25" ht="9" customHeight="1">
      <c r="A16" s="392"/>
      <c r="B16" s="392"/>
      <c r="C16" s="392"/>
      <c r="D16" s="434"/>
      <c r="E16" s="434"/>
      <c r="F16" s="8" t="s">
        <v>23</v>
      </c>
      <c r="G16" s="407">
        <v>11369</v>
      </c>
      <c r="H16" s="407"/>
      <c r="I16" s="5">
        <v>11369</v>
      </c>
      <c r="J16" s="5">
        <v>11369</v>
      </c>
      <c r="K16" s="5">
        <v>211</v>
      </c>
      <c r="L16" s="5">
        <v>11158</v>
      </c>
      <c r="M16" s="5"/>
      <c r="N16" s="5"/>
      <c r="O16" s="5"/>
      <c r="P16" s="5"/>
      <c r="Q16" s="5"/>
      <c r="R16" s="5"/>
      <c r="S16" s="5"/>
      <c r="T16" s="407"/>
      <c r="U16" s="407"/>
      <c r="V16" s="407"/>
      <c r="W16" s="407"/>
      <c r="Y16" s="1"/>
    </row>
    <row r="17" spans="1:25" ht="9" customHeight="1">
      <c r="A17" s="392"/>
      <c r="B17" s="392"/>
      <c r="C17" s="392"/>
      <c r="D17" s="434"/>
      <c r="E17" s="434"/>
      <c r="F17" s="8" t="s">
        <v>24</v>
      </c>
      <c r="G17" s="407">
        <v>66573</v>
      </c>
      <c r="H17" s="407"/>
      <c r="I17" s="5">
        <v>66573</v>
      </c>
      <c r="J17" s="5">
        <v>66573</v>
      </c>
      <c r="K17" s="5">
        <v>18774</v>
      </c>
      <c r="L17" s="5">
        <v>47799</v>
      </c>
      <c r="M17" s="5"/>
      <c r="N17" s="5"/>
      <c r="O17" s="5"/>
      <c r="P17" s="5"/>
      <c r="Q17" s="5"/>
      <c r="R17" s="5"/>
      <c r="S17" s="5"/>
      <c r="T17" s="407"/>
      <c r="U17" s="407"/>
      <c r="V17" s="407"/>
      <c r="W17" s="407"/>
      <c r="Y17" s="1"/>
    </row>
    <row r="18" spans="1:25" ht="9" customHeight="1">
      <c r="A18" s="392"/>
      <c r="B18" s="392"/>
      <c r="C18" s="393" t="s">
        <v>200</v>
      </c>
      <c r="D18" s="434" t="s">
        <v>26</v>
      </c>
      <c r="E18" s="434"/>
      <c r="F18" s="9" t="s">
        <v>21</v>
      </c>
      <c r="G18" s="403">
        <v>2427897</v>
      </c>
      <c r="H18" s="403"/>
      <c r="I18" s="6">
        <v>208220</v>
      </c>
      <c r="J18" s="6">
        <v>4220</v>
      </c>
      <c r="K18" s="6"/>
      <c r="L18" s="6">
        <v>4220</v>
      </c>
      <c r="M18" s="6">
        <v>204000</v>
      </c>
      <c r="N18" s="6"/>
      <c r="O18" s="6"/>
      <c r="P18" s="6"/>
      <c r="Q18" s="6"/>
      <c r="R18" s="6">
        <v>2219677</v>
      </c>
      <c r="S18" s="6">
        <v>2219677</v>
      </c>
      <c r="T18" s="403">
        <v>1605000</v>
      </c>
      <c r="U18" s="403"/>
      <c r="V18" s="403"/>
      <c r="W18" s="403"/>
      <c r="Y18" s="1"/>
    </row>
    <row r="19" spans="1:25" ht="9" customHeight="1">
      <c r="A19" s="392"/>
      <c r="B19" s="392"/>
      <c r="C19" s="392"/>
      <c r="D19" s="434"/>
      <c r="E19" s="434"/>
      <c r="F19" s="8" t="s">
        <v>22</v>
      </c>
      <c r="G19" s="407">
        <v>-86710</v>
      </c>
      <c r="H19" s="407"/>
      <c r="I19" s="5"/>
      <c r="J19" s="5"/>
      <c r="K19" s="5"/>
      <c r="L19" s="5"/>
      <c r="M19" s="5"/>
      <c r="N19" s="5"/>
      <c r="O19" s="5"/>
      <c r="P19" s="5"/>
      <c r="Q19" s="5"/>
      <c r="R19" s="5">
        <v>-86710</v>
      </c>
      <c r="S19" s="5">
        <v>-86710</v>
      </c>
      <c r="T19" s="407"/>
      <c r="U19" s="407"/>
      <c r="V19" s="407"/>
      <c r="W19" s="407"/>
      <c r="Y19" s="1"/>
    </row>
    <row r="20" spans="1:25" ht="9" customHeight="1">
      <c r="A20" s="392"/>
      <c r="B20" s="392"/>
      <c r="C20" s="392"/>
      <c r="D20" s="434"/>
      <c r="E20" s="434"/>
      <c r="F20" s="8" t="s">
        <v>23</v>
      </c>
      <c r="G20" s="407">
        <v>100710</v>
      </c>
      <c r="H20" s="407"/>
      <c r="I20" s="5"/>
      <c r="J20" s="5"/>
      <c r="K20" s="5"/>
      <c r="L20" s="5"/>
      <c r="M20" s="5"/>
      <c r="N20" s="5"/>
      <c r="O20" s="5"/>
      <c r="P20" s="5"/>
      <c r="Q20" s="5"/>
      <c r="R20" s="5">
        <v>100710</v>
      </c>
      <c r="S20" s="5">
        <v>100710</v>
      </c>
      <c r="T20" s="407"/>
      <c r="U20" s="407"/>
      <c r="V20" s="407"/>
      <c r="W20" s="407"/>
      <c r="Y20" s="1"/>
    </row>
    <row r="21" spans="1:25" ht="9" customHeight="1">
      <c r="A21" s="392"/>
      <c r="B21" s="392"/>
      <c r="C21" s="392"/>
      <c r="D21" s="434"/>
      <c r="E21" s="434"/>
      <c r="F21" s="8" t="s">
        <v>24</v>
      </c>
      <c r="G21" s="407">
        <v>2441897</v>
      </c>
      <c r="H21" s="407"/>
      <c r="I21" s="5">
        <v>208220</v>
      </c>
      <c r="J21" s="5">
        <v>4220</v>
      </c>
      <c r="K21" s="5"/>
      <c r="L21" s="5">
        <v>4220</v>
      </c>
      <c r="M21" s="5">
        <v>204000</v>
      </c>
      <c r="N21" s="5"/>
      <c r="O21" s="5"/>
      <c r="P21" s="5"/>
      <c r="Q21" s="5"/>
      <c r="R21" s="5">
        <v>2233677</v>
      </c>
      <c r="S21" s="5">
        <v>2233677</v>
      </c>
      <c r="T21" s="407">
        <v>1605000</v>
      </c>
      <c r="U21" s="407"/>
      <c r="V21" s="407"/>
      <c r="W21" s="407"/>
      <c r="Y21" s="1"/>
    </row>
    <row r="22" spans="1:25" ht="9" customHeight="1">
      <c r="A22" s="389">
        <v>600</v>
      </c>
      <c r="B22" s="389"/>
      <c r="C22" s="389"/>
      <c r="D22" s="390" t="s">
        <v>27</v>
      </c>
      <c r="E22" s="390"/>
      <c r="F22" s="8" t="s">
        <v>21</v>
      </c>
      <c r="G22" s="407">
        <v>504190</v>
      </c>
      <c r="H22" s="407"/>
      <c r="I22" s="5">
        <v>188033</v>
      </c>
      <c r="J22" s="5">
        <v>57033</v>
      </c>
      <c r="K22" s="5">
        <v>2015</v>
      </c>
      <c r="L22" s="5">
        <v>55018</v>
      </c>
      <c r="M22" s="5">
        <v>131000</v>
      </c>
      <c r="N22" s="5"/>
      <c r="O22" s="5"/>
      <c r="P22" s="5"/>
      <c r="Q22" s="5"/>
      <c r="R22" s="5">
        <v>316157</v>
      </c>
      <c r="S22" s="5">
        <v>316157</v>
      </c>
      <c r="T22" s="407"/>
      <c r="U22" s="407"/>
      <c r="V22" s="407"/>
      <c r="W22" s="407"/>
      <c r="Y22" s="1"/>
    </row>
    <row r="23" spans="1:25" ht="9" customHeight="1">
      <c r="A23" s="389"/>
      <c r="B23" s="389"/>
      <c r="C23" s="389"/>
      <c r="D23" s="390"/>
      <c r="E23" s="390"/>
      <c r="F23" s="8" t="s">
        <v>22</v>
      </c>
      <c r="G23" s="407">
        <v>-15241.59</v>
      </c>
      <c r="H23" s="407"/>
      <c r="I23" s="5">
        <v>-11241.59</v>
      </c>
      <c r="J23" s="5">
        <v>-1241.59</v>
      </c>
      <c r="K23" s="5"/>
      <c r="L23" s="5">
        <v>-1241.59</v>
      </c>
      <c r="M23" s="5">
        <v>-10000</v>
      </c>
      <c r="N23" s="5"/>
      <c r="O23" s="5"/>
      <c r="P23" s="5"/>
      <c r="Q23" s="5"/>
      <c r="R23" s="5">
        <v>-4000</v>
      </c>
      <c r="S23" s="5">
        <v>-4000</v>
      </c>
      <c r="T23" s="407"/>
      <c r="U23" s="407"/>
      <c r="V23" s="407"/>
      <c r="W23" s="407"/>
      <c r="Y23" s="1"/>
    </row>
    <row r="24" spans="1:25" ht="9" customHeight="1">
      <c r="A24" s="389"/>
      <c r="B24" s="389"/>
      <c r="C24" s="389"/>
      <c r="D24" s="390"/>
      <c r="E24" s="390"/>
      <c r="F24" s="8" t="s">
        <v>23</v>
      </c>
      <c r="G24" s="407"/>
      <c r="H24" s="407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407"/>
      <c r="U24" s="407"/>
      <c r="V24" s="407"/>
      <c r="W24" s="407"/>
      <c r="Y24" s="1"/>
    </row>
    <row r="25" spans="1:25" ht="9" customHeight="1">
      <c r="A25" s="389"/>
      <c r="B25" s="389"/>
      <c r="C25" s="389"/>
      <c r="D25" s="390"/>
      <c r="E25" s="390"/>
      <c r="F25" s="8" t="s">
        <v>24</v>
      </c>
      <c r="G25" s="407">
        <v>488948.41</v>
      </c>
      <c r="H25" s="407"/>
      <c r="I25" s="5">
        <v>176791.41</v>
      </c>
      <c r="J25" s="5">
        <v>55791.41</v>
      </c>
      <c r="K25" s="5">
        <v>2015</v>
      </c>
      <c r="L25" s="5">
        <v>53776.41</v>
      </c>
      <c r="M25" s="5">
        <v>121000</v>
      </c>
      <c r="N25" s="5"/>
      <c r="O25" s="5"/>
      <c r="P25" s="5"/>
      <c r="Q25" s="5"/>
      <c r="R25" s="5">
        <v>312157</v>
      </c>
      <c r="S25" s="5">
        <v>312157</v>
      </c>
      <c r="T25" s="407"/>
      <c r="U25" s="407"/>
      <c r="V25" s="407"/>
      <c r="W25" s="407"/>
      <c r="Y25" s="1"/>
    </row>
    <row r="26" spans="1:25" ht="9" customHeight="1">
      <c r="A26" s="433"/>
      <c r="B26" s="433"/>
      <c r="C26" s="433">
        <v>60004</v>
      </c>
      <c r="D26" s="434" t="s">
        <v>28</v>
      </c>
      <c r="E26" s="434"/>
      <c r="F26" s="9" t="s">
        <v>21</v>
      </c>
      <c r="G26" s="403">
        <v>60000</v>
      </c>
      <c r="H26" s="403"/>
      <c r="I26" s="6">
        <v>60000</v>
      </c>
      <c r="J26" s="6"/>
      <c r="K26" s="6"/>
      <c r="L26" s="6"/>
      <c r="M26" s="6">
        <v>60000</v>
      </c>
      <c r="N26" s="6"/>
      <c r="O26" s="6"/>
      <c r="P26" s="6"/>
      <c r="Q26" s="6"/>
      <c r="R26" s="6"/>
      <c r="S26" s="6"/>
      <c r="T26" s="403"/>
      <c r="U26" s="403"/>
      <c r="V26" s="403"/>
      <c r="W26" s="403"/>
      <c r="Y26" s="1"/>
    </row>
    <row r="27" spans="1:25" ht="9" customHeight="1">
      <c r="A27" s="433"/>
      <c r="B27" s="433"/>
      <c r="C27" s="433"/>
      <c r="D27" s="434"/>
      <c r="E27" s="434"/>
      <c r="F27" s="8" t="s">
        <v>22</v>
      </c>
      <c r="G27" s="407">
        <v>-10000</v>
      </c>
      <c r="H27" s="407"/>
      <c r="I27" s="5">
        <v>-10000</v>
      </c>
      <c r="J27" s="5"/>
      <c r="K27" s="5"/>
      <c r="L27" s="5"/>
      <c r="M27" s="5">
        <v>-10000</v>
      </c>
      <c r="N27" s="5"/>
      <c r="O27" s="5"/>
      <c r="P27" s="5"/>
      <c r="Q27" s="5"/>
      <c r="R27" s="5"/>
      <c r="S27" s="5"/>
      <c r="T27" s="407"/>
      <c r="U27" s="407"/>
      <c r="V27" s="407"/>
      <c r="W27" s="407"/>
      <c r="Y27" s="1"/>
    </row>
    <row r="28" spans="1:25" ht="9" customHeight="1">
      <c r="A28" s="433"/>
      <c r="B28" s="433"/>
      <c r="C28" s="433"/>
      <c r="D28" s="434"/>
      <c r="E28" s="434"/>
      <c r="F28" s="8" t="s">
        <v>23</v>
      </c>
      <c r="G28" s="407"/>
      <c r="H28" s="407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407"/>
      <c r="U28" s="407"/>
      <c r="V28" s="407"/>
      <c r="W28" s="407"/>
      <c r="Y28" s="1"/>
    </row>
    <row r="29" spans="1:25" ht="9" customHeight="1">
      <c r="A29" s="433"/>
      <c r="B29" s="433"/>
      <c r="C29" s="433"/>
      <c r="D29" s="434"/>
      <c r="E29" s="434"/>
      <c r="F29" s="8" t="s">
        <v>24</v>
      </c>
      <c r="G29" s="407">
        <v>50000</v>
      </c>
      <c r="H29" s="407"/>
      <c r="I29" s="5">
        <v>50000</v>
      </c>
      <c r="J29" s="5"/>
      <c r="K29" s="5"/>
      <c r="L29" s="5"/>
      <c r="M29" s="5">
        <v>50000</v>
      </c>
      <c r="N29" s="5"/>
      <c r="O29" s="5"/>
      <c r="P29" s="5"/>
      <c r="Q29" s="5"/>
      <c r="R29" s="5"/>
      <c r="S29" s="5"/>
      <c r="T29" s="407"/>
      <c r="U29" s="407"/>
      <c r="V29" s="407"/>
      <c r="W29" s="407"/>
      <c r="Y29" s="1"/>
    </row>
    <row r="30" spans="1:25" ht="9" customHeight="1">
      <c r="A30" s="433"/>
      <c r="B30" s="433"/>
      <c r="C30" s="433">
        <v>60014</v>
      </c>
      <c r="D30" s="434" t="s">
        <v>29</v>
      </c>
      <c r="E30" s="434"/>
      <c r="F30" s="9" t="s">
        <v>21</v>
      </c>
      <c r="G30" s="403">
        <v>113000</v>
      </c>
      <c r="H30" s="403"/>
      <c r="I30" s="6">
        <v>48000</v>
      </c>
      <c r="J30" s="6">
        <v>48000</v>
      </c>
      <c r="K30" s="6">
        <v>2015</v>
      </c>
      <c r="L30" s="6">
        <v>45985</v>
      </c>
      <c r="M30" s="6"/>
      <c r="N30" s="6"/>
      <c r="O30" s="6"/>
      <c r="P30" s="6"/>
      <c r="Q30" s="6"/>
      <c r="R30" s="6">
        <v>65000</v>
      </c>
      <c r="S30" s="6">
        <v>65000</v>
      </c>
      <c r="T30" s="403"/>
      <c r="U30" s="403"/>
      <c r="V30" s="403"/>
      <c r="W30" s="403"/>
      <c r="Y30" s="1"/>
    </row>
    <row r="31" spans="1:25" ht="9" customHeight="1">
      <c r="A31" s="433"/>
      <c r="B31" s="433"/>
      <c r="C31" s="433"/>
      <c r="D31" s="434"/>
      <c r="E31" s="434"/>
      <c r="F31" s="8" t="s">
        <v>22</v>
      </c>
      <c r="G31" s="407">
        <v>-1241.59</v>
      </c>
      <c r="H31" s="407"/>
      <c r="I31" s="5">
        <v>-1241.59</v>
      </c>
      <c r="J31" s="5">
        <v>-1241.59</v>
      </c>
      <c r="K31" s="5"/>
      <c r="L31" s="5">
        <v>-1241.59</v>
      </c>
      <c r="M31" s="5"/>
      <c r="N31" s="5"/>
      <c r="O31" s="5"/>
      <c r="P31" s="5"/>
      <c r="Q31" s="5"/>
      <c r="R31" s="5"/>
      <c r="S31" s="5"/>
      <c r="T31" s="407"/>
      <c r="U31" s="407"/>
      <c r="V31" s="407"/>
      <c r="W31" s="407"/>
      <c r="Y31" s="1"/>
    </row>
    <row r="32" spans="1:25" ht="9" customHeight="1">
      <c r="A32" s="433"/>
      <c r="B32" s="433"/>
      <c r="C32" s="433"/>
      <c r="D32" s="434"/>
      <c r="E32" s="434"/>
      <c r="F32" s="8" t="s">
        <v>23</v>
      </c>
      <c r="G32" s="407"/>
      <c r="H32" s="407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407"/>
      <c r="U32" s="407"/>
      <c r="V32" s="407"/>
      <c r="W32" s="407"/>
      <c r="Y32" s="1"/>
    </row>
    <row r="33" spans="1:25" ht="9" customHeight="1">
      <c r="A33" s="433"/>
      <c r="B33" s="433"/>
      <c r="C33" s="433"/>
      <c r="D33" s="434"/>
      <c r="E33" s="434"/>
      <c r="F33" s="8" t="s">
        <v>24</v>
      </c>
      <c r="G33" s="407">
        <v>111758.41</v>
      </c>
      <c r="H33" s="407"/>
      <c r="I33" s="5">
        <v>46758.41</v>
      </c>
      <c r="J33" s="5">
        <v>46758.41</v>
      </c>
      <c r="K33" s="5">
        <v>2015</v>
      </c>
      <c r="L33" s="5">
        <v>44743.41</v>
      </c>
      <c r="M33" s="5"/>
      <c r="N33" s="5"/>
      <c r="O33" s="5"/>
      <c r="P33" s="5"/>
      <c r="Q33" s="5"/>
      <c r="R33" s="5">
        <v>65000</v>
      </c>
      <c r="S33" s="5">
        <v>65000</v>
      </c>
      <c r="T33" s="407"/>
      <c r="U33" s="407"/>
      <c r="V33" s="407"/>
      <c r="W33" s="407"/>
      <c r="Y33" s="1"/>
    </row>
    <row r="34" spans="1:25" ht="9" customHeight="1">
      <c r="A34" s="433"/>
      <c r="B34" s="433"/>
      <c r="C34" s="433">
        <v>60016</v>
      </c>
      <c r="D34" s="434" t="s">
        <v>30</v>
      </c>
      <c r="E34" s="434"/>
      <c r="F34" s="9" t="s">
        <v>21</v>
      </c>
      <c r="G34" s="403">
        <v>331190</v>
      </c>
      <c r="H34" s="403"/>
      <c r="I34" s="6">
        <v>80033</v>
      </c>
      <c r="J34" s="6">
        <v>9033</v>
      </c>
      <c r="K34" s="6"/>
      <c r="L34" s="6">
        <v>9033</v>
      </c>
      <c r="M34" s="6">
        <v>71000</v>
      </c>
      <c r="N34" s="6"/>
      <c r="O34" s="6"/>
      <c r="P34" s="6"/>
      <c r="Q34" s="6"/>
      <c r="R34" s="6">
        <v>251157</v>
      </c>
      <c r="S34" s="6">
        <v>251157</v>
      </c>
      <c r="T34" s="403"/>
      <c r="U34" s="403"/>
      <c r="V34" s="403"/>
      <c r="W34" s="403"/>
      <c r="Y34" s="1"/>
    </row>
    <row r="35" spans="1:25" ht="9" customHeight="1">
      <c r="A35" s="433"/>
      <c r="B35" s="433"/>
      <c r="C35" s="433"/>
      <c r="D35" s="434"/>
      <c r="E35" s="434"/>
      <c r="F35" s="8" t="s">
        <v>22</v>
      </c>
      <c r="G35" s="407">
        <v>-4000</v>
      </c>
      <c r="H35" s="407"/>
      <c r="I35" s="5"/>
      <c r="J35" s="5"/>
      <c r="K35" s="5"/>
      <c r="L35" s="5"/>
      <c r="M35" s="5"/>
      <c r="N35" s="5"/>
      <c r="O35" s="5"/>
      <c r="P35" s="5"/>
      <c r="Q35" s="5"/>
      <c r="R35" s="5">
        <v>-4000</v>
      </c>
      <c r="S35" s="5">
        <v>-4000</v>
      </c>
      <c r="T35" s="407"/>
      <c r="U35" s="407"/>
      <c r="V35" s="407"/>
      <c r="W35" s="407"/>
      <c r="Y35" s="1"/>
    </row>
    <row r="36" spans="1:25" ht="9" customHeight="1">
      <c r="A36" s="433"/>
      <c r="B36" s="433"/>
      <c r="C36" s="433"/>
      <c r="D36" s="434"/>
      <c r="E36" s="434"/>
      <c r="F36" s="8" t="s">
        <v>23</v>
      </c>
      <c r="G36" s="407"/>
      <c r="H36" s="407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407"/>
      <c r="U36" s="407"/>
      <c r="V36" s="407"/>
      <c r="W36" s="407"/>
      <c r="Y36" s="1"/>
    </row>
    <row r="37" spans="1:25" ht="9" customHeight="1">
      <c r="A37" s="433"/>
      <c r="B37" s="433"/>
      <c r="C37" s="433"/>
      <c r="D37" s="434"/>
      <c r="E37" s="434"/>
      <c r="F37" s="8" t="s">
        <v>24</v>
      </c>
      <c r="G37" s="407">
        <v>327190</v>
      </c>
      <c r="H37" s="407"/>
      <c r="I37" s="5">
        <v>80033</v>
      </c>
      <c r="J37" s="5">
        <v>9033</v>
      </c>
      <c r="K37" s="5"/>
      <c r="L37" s="5">
        <v>9033</v>
      </c>
      <c r="M37" s="5">
        <v>71000</v>
      </c>
      <c r="N37" s="5"/>
      <c r="O37" s="5"/>
      <c r="P37" s="5"/>
      <c r="Q37" s="5"/>
      <c r="R37" s="5">
        <v>247157</v>
      </c>
      <c r="S37" s="5">
        <v>247157</v>
      </c>
      <c r="T37" s="407"/>
      <c r="U37" s="407"/>
      <c r="V37" s="407"/>
      <c r="W37" s="407"/>
      <c r="Y37" s="1"/>
    </row>
    <row r="38" spans="1:25" ht="9" customHeight="1">
      <c r="A38" s="389">
        <v>700</v>
      </c>
      <c r="B38" s="389"/>
      <c r="C38" s="389"/>
      <c r="D38" s="390" t="s">
        <v>31</v>
      </c>
      <c r="E38" s="390"/>
      <c r="F38" s="8" t="s">
        <v>21</v>
      </c>
      <c r="G38" s="407">
        <v>151100</v>
      </c>
      <c r="H38" s="407"/>
      <c r="I38" s="5">
        <v>151100</v>
      </c>
      <c r="J38" s="5">
        <v>91100</v>
      </c>
      <c r="K38" s="5">
        <v>2500</v>
      </c>
      <c r="L38" s="5">
        <v>88600</v>
      </c>
      <c r="M38" s="5">
        <v>60000</v>
      </c>
      <c r="N38" s="5"/>
      <c r="O38" s="5"/>
      <c r="P38" s="5"/>
      <c r="Q38" s="5"/>
      <c r="R38" s="5"/>
      <c r="S38" s="5"/>
      <c r="T38" s="407"/>
      <c r="U38" s="407"/>
      <c r="V38" s="407"/>
      <c r="W38" s="407"/>
      <c r="Y38" s="1"/>
    </row>
    <row r="39" spans="1:25" ht="9" customHeight="1">
      <c r="A39" s="389"/>
      <c r="B39" s="389"/>
      <c r="C39" s="389"/>
      <c r="D39" s="390"/>
      <c r="E39" s="390"/>
      <c r="F39" s="8" t="s">
        <v>22</v>
      </c>
      <c r="G39" s="407"/>
      <c r="H39" s="407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407"/>
      <c r="U39" s="407"/>
      <c r="V39" s="407"/>
      <c r="W39" s="407"/>
      <c r="Y39" s="1"/>
    </row>
    <row r="40" spans="1:25" ht="9" customHeight="1">
      <c r="A40" s="389"/>
      <c r="B40" s="389"/>
      <c r="C40" s="389"/>
      <c r="D40" s="390"/>
      <c r="E40" s="390"/>
      <c r="F40" s="8" t="s">
        <v>23</v>
      </c>
      <c r="G40" s="407">
        <v>5000</v>
      </c>
      <c r="H40" s="407"/>
      <c r="I40" s="5">
        <v>5000</v>
      </c>
      <c r="J40" s="5">
        <v>5000</v>
      </c>
      <c r="K40" s="5"/>
      <c r="L40" s="5">
        <v>5000</v>
      </c>
      <c r="M40" s="5"/>
      <c r="N40" s="5"/>
      <c r="O40" s="5"/>
      <c r="P40" s="5"/>
      <c r="Q40" s="5"/>
      <c r="R40" s="5"/>
      <c r="S40" s="5"/>
      <c r="T40" s="407"/>
      <c r="U40" s="407"/>
      <c r="V40" s="407"/>
      <c r="W40" s="407"/>
      <c r="Y40" s="1"/>
    </row>
    <row r="41" spans="1:25" ht="9" customHeight="1">
      <c r="A41" s="389"/>
      <c r="B41" s="389"/>
      <c r="C41" s="389"/>
      <c r="D41" s="390"/>
      <c r="E41" s="390"/>
      <c r="F41" s="8" t="s">
        <v>24</v>
      </c>
      <c r="G41" s="407">
        <v>156100</v>
      </c>
      <c r="H41" s="407"/>
      <c r="I41" s="5">
        <v>156100</v>
      </c>
      <c r="J41" s="5">
        <v>96100</v>
      </c>
      <c r="K41" s="5">
        <v>2500</v>
      </c>
      <c r="L41" s="5">
        <v>93600</v>
      </c>
      <c r="M41" s="5">
        <v>60000</v>
      </c>
      <c r="N41" s="5"/>
      <c r="O41" s="5"/>
      <c r="P41" s="5"/>
      <c r="Q41" s="5"/>
      <c r="R41" s="5"/>
      <c r="S41" s="5"/>
      <c r="T41" s="407"/>
      <c r="U41" s="407"/>
      <c r="V41" s="407"/>
      <c r="W41" s="407"/>
      <c r="Y41" s="1"/>
    </row>
    <row r="42" spans="1:25" ht="9" customHeight="1">
      <c r="A42" s="433"/>
      <c r="B42" s="433"/>
      <c r="C42" s="433">
        <v>70005</v>
      </c>
      <c r="D42" s="434" t="s">
        <v>32</v>
      </c>
      <c r="E42" s="434"/>
      <c r="F42" s="9" t="s">
        <v>21</v>
      </c>
      <c r="G42" s="403">
        <v>71100</v>
      </c>
      <c r="H42" s="403"/>
      <c r="I42" s="6">
        <v>71100</v>
      </c>
      <c r="J42" s="6">
        <v>71100</v>
      </c>
      <c r="K42" s="6"/>
      <c r="L42" s="6">
        <v>71100</v>
      </c>
      <c r="M42" s="6"/>
      <c r="N42" s="6"/>
      <c r="O42" s="6"/>
      <c r="P42" s="6"/>
      <c r="Q42" s="6"/>
      <c r="R42" s="6"/>
      <c r="S42" s="6"/>
      <c r="T42" s="403"/>
      <c r="U42" s="403"/>
      <c r="V42" s="403"/>
      <c r="W42" s="403"/>
      <c r="Y42" s="1"/>
    </row>
    <row r="43" spans="1:25" ht="9" customHeight="1">
      <c r="A43" s="433"/>
      <c r="B43" s="433"/>
      <c r="C43" s="433"/>
      <c r="D43" s="434"/>
      <c r="E43" s="434"/>
      <c r="F43" s="8" t="s">
        <v>22</v>
      </c>
      <c r="G43" s="407"/>
      <c r="H43" s="40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407"/>
      <c r="U43" s="407"/>
      <c r="V43" s="407"/>
      <c r="W43" s="407"/>
      <c r="Y43" s="1"/>
    </row>
    <row r="44" spans="1:25" ht="9" customHeight="1">
      <c r="A44" s="433"/>
      <c r="B44" s="433"/>
      <c r="C44" s="433"/>
      <c r="D44" s="434"/>
      <c r="E44" s="434"/>
      <c r="F44" s="8" t="s">
        <v>23</v>
      </c>
      <c r="G44" s="407">
        <v>5000</v>
      </c>
      <c r="H44" s="407"/>
      <c r="I44" s="5">
        <v>5000</v>
      </c>
      <c r="J44" s="5">
        <v>5000</v>
      </c>
      <c r="K44" s="5"/>
      <c r="L44" s="5">
        <v>5000</v>
      </c>
      <c r="M44" s="5"/>
      <c r="N44" s="5"/>
      <c r="O44" s="5"/>
      <c r="P44" s="5"/>
      <c r="Q44" s="5"/>
      <c r="R44" s="5"/>
      <c r="S44" s="5"/>
      <c r="T44" s="407"/>
      <c r="U44" s="407"/>
      <c r="V44" s="407"/>
      <c r="W44" s="407"/>
      <c r="Y44" s="1"/>
    </row>
    <row r="45" spans="1:25" ht="9" customHeight="1">
      <c r="A45" s="433"/>
      <c r="B45" s="433"/>
      <c r="C45" s="433"/>
      <c r="D45" s="434"/>
      <c r="E45" s="434"/>
      <c r="F45" s="8" t="s">
        <v>24</v>
      </c>
      <c r="G45" s="407">
        <v>76100</v>
      </c>
      <c r="H45" s="407"/>
      <c r="I45" s="5">
        <v>76100</v>
      </c>
      <c r="J45" s="5">
        <v>76100</v>
      </c>
      <c r="K45" s="5"/>
      <c r="L45" s="5">
        <v>76100</v>
      </c>
      <c r="M45" s="5"/>
      <c r="N45" s="5"/>
      <c r="O45" s="5"/>
      <c r="P45" s="5"/>
      <c r="Q45" s="5"/>
      <c r="R45" s="5"/>
      <c r="S45" s="5"/>
      <c r="T45" s="407"/>
      <c r="U45" s="407"/>
      <c r="V45" s="407"/>
      <c r="W45" s="407"/>
      <c r="Y45" s="1"/>
    </row>
    <row r="46" spans="1:25" ht="9" customHeight="1">
      <c r="A46" s="389">
        <v>710</v>
      </c>
      <c r="B46" s="389"/>
      <c r="C46" s="389"/>
      <c r="D46" s="390" t="s">
        <v>33</v>
      </c>
      <c r="E46" s="390"/>
      <c r="F46" s="8" t="s">
        <v>21</v>
      </c>
      <c r="G46" s="407">
        <v>94800</v>
      </c>
      <c r="H46" s="407"/>
      <c r="I46" s="5">
        <v>94800</v>
      </c>
      <c r="J46" s="5">
        <v>94800</v>
      </c>
      <c r="K46" s="5">
        <v>4800</v>
      </c>
      <c r="L46" s="5">
        <v>90000</v>
      </c>
      <c r="M46" s="5"/>
      <c r="N46" s="5"/>
      <c r="O46" s="5"/>
      <c r="P46" s="5"/>
      <c r="Q46" s="5"/>
      <c r="R46" s="5"/>
      <c r="S46" s="5"/>
      <c r="T46" s="407"/>
      <c r="U46" s="407"/>
      <c r="V46" s="407"/>
      <c r="W46" s="407"/>
      <c r="Y46" s="1"/>
    </row>
    <row r="47" spans="1:25" ht="9" customHeight="1">
      <c r="A47" s="389"/>
      <c r="B47" s="389"/>
      <c r="C47" s="389"/>
      <c r="D47" s="390"/>
      <c r="E47" s="390"/>
      <c r="F47" s="8" t="s">
        <v>22</v>
      </c>
      <c r="G47" s="407">
        <v>-15000</v>
      </c>
      <c r="H47" s="407"/>
      <c r="I47" s="5">
        <v>-15000</v>
      </c>
      <c r="J47" s="5">
        <v>-15000</v>
      </c>
      <c r="K47" s="5"/>
      <c r="L47" s="5">
        <v>-15000</v>
      </c>
      <c r="M47" s="5"/>
      <c r="N47" s="5"/>
      <c r="O47" s="5"/>
      <c r="P47" s="5"/>
      <c r="Q47" s="5"/>
      <c r="R47" s="5"/>
      <c r="S47" s="5"/>
      <c r="T47" s="407"/>
      <c r="U47" s="407"/>
      <c r="V47" s="407"/>
      <c r="W47" s="407"/>
      <c r="Y47" s="1"/>
    </row>
    <row r="48" spans="1:25" ht="9" customHeight="1">
      <c r="A48" s="389"/>
      <c r="B48" s="389"/>
      <c r="C48" s="389"/>
      <c r="D48" s="390"/>
      <c r="E48" s="390"/>
      <c r="F48" s="8" t="s">
        <v>23</v>
      </c>
      <c r="G48" s="407"/>
      <c r="H48" s="40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407"/>
      <c r="U48" s="407"/>
      <c r="V48" s="407"/>
      <c r="W48" s="407"/>
      <c r="Y48" s="1"/>
    </row>
    <row r="49" spans="1:25" ht="9" customHeight="1">
      <c r="A49" s="389"/>
      <c r="B49" s="389"/>
      <c r="C49" s="389"/>
      <c r="D49" s="390"/>
      <c r="E49" s="390"/>
      <c r="F49" s="8" t="s">
        <v>24</v>
      </c>
      <c r="G49" s="407">
        <v>79800</v>
      </c>
      <c r="H49" s="407"/>
      <c r="I49" s="5">
        <v>79800</v>
      </c>
      <c r="J49" s="5">
        <v>79800</v>
      </c>
      <c r="K49" s="5">
        <v>4800</v>
      </c>
      <c r="L49" s="5">
        <v>75000</v>
      </c>
      <c r="M49" s="5"/>
      <c r="N49" s="5"/>
      <c r="O49" s="5"/>
      <c r="P49" s="5"/>
      <c r="Q49" s="5"/>
      <c r="R49" s="5"/>
      <c r="S49" s="5"/>
      <c r="T49" s="407"/>
      <c r="U49" s="407"/>
      <c r="V49" s="407"/>
      <c r="W49" s="407"/>
      <c r="Y49" s="1"/>
    </row>
    <row r="50" spans="1:25" ht="9" customHeight="1">
      <c r="A50" s="433"/>
      <c r="B50" s="433"/>
      <c r="C50" s="433">
        <v>71004</v>
      </c>
      <c r="D50" s="434" t="s">
        <v>34</v>
      </c>
      <c r="E50" s="434"/>
      <c r="F50" s="9" t="s">
        <v>21</v>
      </c>
      <c r="G50" s="403">
        <v>94800</v>
      </c>
      <c r="H50" s="403"/>
      <c r="I50" s="6">
        <v>94800</v>
      </c>
      <c r="J50" s="6">
        <v>94800</v>
      </c>
      <c r="K50" s="6">
        <v>4800</v>
      </c>
      <c r="L50" s="6">
        <v>90000</v>
      </c>
      <c r="M50" s="6"/>
      <c r="N50" s="6"/>
      <c r="O50" s="6"/>
      <c r="P50" s="6"/>
      <c r="Q50" s="6"/>
      <c r="R50" s="6"/>
      <c r="S50" s="6"/>
      <c r="T50" s="403"/>
      <c r="U50" s="403"/>
      <c r="V50" s="403"/>
      <c r="W50" s="403"/>
      <c r="Y50" s="1"/>
    </row>
    <row r="51" spans="1:25" ht="9" customHeight="1">
      <c r="A51" s="433"/>
      <c r="B51" s="433"/>
      <c r="C51" s="433"/>
      <c r="D51" s="434"/>
      <c r="E51" s="434"/>
      <c r="F51" s="8" t="s">
        <v>22</v>
      </c>
      <c r="G51" s="407">
        <v>-15000</v>
      </c>
      <c r="H51" s="407"/>
      <c r="I51" s="5">
        <v>-15000</v>
      </c>
      <c r="J51" s="5">
        <v>-15000</v>
      </c>
      <c r="K51" s="5"/>
      <c r="L51" s="5">
        <v>-15000</v>
      </c>
      <c r="M51" s="5"/>
      <c r="N51" s="5"/>
      <c r="O51" s="5"/>
      <c r="P51" s="5"/>
      <c r="Q51" s="5"/>
      <c r="R51" s="5"/>
      <c r="S51" s="5"/>
      <c r="T51" s="407"/>
      <c r="U51" s="407"/>
      <c r="V51" s="407"/>
      <c r="W51" s="407"/>
      <c r="Y51" s="1"/>
    </row>
    <row r="52" spans="1:25" ht="9" customHeight="1">
      <c r="A52" s="433"/>
      <c r="B52" s="433"/>
      <c r="C52" s="433"/>
      <c r="D52" s="434"/>
      <c r="E52" s="434"/>
      <c r="F52" s="8" t="s">
        <v>23</v>
      </c>
      <c r="G52" s="407"/>
      <c r="H52" s="407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407"/>
      <c r="U52" s="407"/>
      <c r="V52" s="407"/>
      <c r="W52" s="407"/>
      <c r="Y52" s="1"/>
    </row>
    <row r="53" spans="1:25" ht="9" customHeight="1">
      <c r="A53" s="433"/>
      <c r="B53" s="433"/>
      <c r="C53" s="433"/>
      <c r="D53" s="434"/>
      <c r="E53" s="434"/>
      <c r="F53" s="8" t="s">
        <v>24</v>
      </c>
      <c r="G53" s="407">
        <v>79800</v>
      </c>
      <c r="H53" s="407"/>
      <c r="I53" s="5">
        <v>79800</v>
      </c>
      <c r="J53" s="5">
        <v>79800</v>
      </c>
      <c r="K53" s="5">
        <v>4800</v>
      </c>
      <c r="L53" s="5">
        <v>75000</v>
      </c>
      <c r="M53" s="5"/>
      <c r="N53" s="5"/>
      <c r="O53" s="5"/>
      <c r="P53" s="5"/>
      <c r="Q53" s="5"/>
      <c r="R53" s="5"/>
      <c r="S53" s="5"/>
      <c r="T53" s="407"/>
      <c r="U53" s="407"/>
      <c r="V53" s="407"/>
      <c r="W53" s="407"/>
      <c r="Y53" s="1"/>
    </row>
    <row r="54" spans="1:25" ht="9" customHeight="1">
      <c r="A54" s="389">
        <v>750</v>
      </c>
      <c r="B54" s="389"/>
      <c r="C54" s="389"/>
      <c r="D54" s="390" t="s">
        <v>35</v>
      </c>
      <c r="E54" s="390"/>
      <c r="F54" s="8" t="s">
        <v>21</v>
      </c>
      <c r="G54" s="407">
        <v>2017174.63</v>
      </c>
      <c r="H54" s="407"/>
      <c r="I54" s="5">
        <v>2017174.63</v>
      </c>
      <c r="J54" s="5">
        <v>1944469.63</v>
      </c>
      <c r="K54" s="5">
        <v>1491019</v>
      </c>
      <c r="L54" s="5">
        <v>453450.63</v>
      </c>
      <c r="M54" s="5"/>
      <c r="N54" s="5">
        <v>72705</v>
      </c>
      <c r="O54" s="5"/>
      <c r="P54" s="5"/>
      <c r="Q54" s="5"/>
      <c r="R54" s="5"/>
      <c r="S54" s="5"/>
      <c r="T54" s="407"/>
      <c r="U54" s="407"/>
      <c r="V54" s="407"/>
      <c r="W54" s="407"/>
      <c r="Y54" s="1"/>
    </row>
    <row r="55" spans="1:25" ht="9" customHeight="1">
      <c r="A55" s="389"/>
      <c r="B55" s="389"/>
      <c r="C55" s="389"/>
      <c r="D55" s="390"/>
      <c r="E55" s="390"/>
      <c r="F55" s="8" t="s">
        <v>22</v>
      </c>
      <c r="G55" s="407">
        <v>-2000</v>
      </c>
      <c r="H55" s="407"/>
      <c r="I55" s="5">
        <v>-2000</v>
      </c>
      <c r="J55" s="5">
        <v>-2000</v>
      </c>
      <c r="K55" s="5"/>
      <c r="L55" s="5">
        <v>-2000</v>
      </c>
      <c r="M55" s="5"/>
      <c r="N55" s="5"/>
      <c r="O55" s="5"/>
      <c r="P55" s="5"/>
      <c r="Q55" s="5"/>
      <c r="R55" s="5"/>
      <c r="S55" s="5"/>
      <c r="T55" s="407"/>
      <c r="U55" s="407"/>
      <c r="V55" s="407"/>
      <c r="W55" s="407"/>
      <c r="Y55" s="1"/>
    </row>
    <row r="56" spans="1:25" ht="9" customHeight="1">
      <c r="A56" s="389"/>
      <c r="B56" s="389"/>
      <c r="C56" s="389"/>
      <c r="D56" s="390"/>
      <c r="E56" s="390"/>
      <c r="F56" s="8" t="s">
        <v>23</v>
      </c>
      <c r="G56" s="407">
        <v>2000</v>
      </c>
      <c r="H56" s="407"/>
      <c r="I56" s="5">
        <v>2000</v>
      </c>
      <c r="J56" s="5">
        <v>2000</v>
      </c>
      <c r="K56" s="5"/>
      <c r="L56" s="5">
        <v>2000</v>
      </c>
      <c r="M56" s="5"/>
      <c r="N56" s="5"/>
      <c r="O56" s="5"/>
      <c r="P56" s="5"/>
      <c r="Q56" s="5"/>
      <c r="R56" s="5"/>
      <c r="S56" s="5"/>
      <c r="T56" s="407"/>
      <c r="U56" s="407"/>
      <c r="V56" s="407"/>
      <c r="W56" s="407"/>
      <c r="Y56" s="1"/>
    </row>
    <row r="57" spans="1:25" ht="9" customHeight="1">
      <c r="A57" s="389"/>
      <c r="B57" s="389"/>
      <c r="C57" s="389"/>
      <c r="D57" s="390"/>
      <c r="E57" s="390"/>
      <c r="F57" s="8" t="s">
        <v>24</v>
      </c>
      <c r="G57" s="407">
        <v>2017174.63</v>
      </c>
      <c r="H57" s="407"/>
      <c r="I57" s="5">
        <v>2017174.63</v>
      </c>
      <c r="J57" s="5">
        <v>1944469.63</v>
      </c>
      <c r="K57" s="5">
        <v>1491019</v>
      </c>
      <c r="L57" s="5">
        <v>453450.63</v>
      </c>
      <c r="M57" s="5"/>
      <c r="N57" s="5">
        <v>72705</v>
      </c>
      <c r="O57" s="5"/>
      <c r="P57" s="5"/>
      <c r="Q57" s="5"/>
      <c r="R57" s="5"/>
      <c r="S57" s="5"/>
      <c r="T57" s="407"/>
      <c r="U57" s="407"/>
      <c r="V57" s="407"/>
      <c r="W57" s="407"/>
      <c r="Y57" s="1"/>
    </row>
    <row r="58" spans="2:25" ht="6.75" customHeight="1">
      <c r="B58" s="404"/>
      <c r="C58" s="404"/>
      <c r="D58" s="404"/>
      <c r="E58" s="388"/>
      <c r="F58" s="388"/>
      <c r="G58" s="388"/>
      <c r="H58" s="3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1"/>
    </row>
    <row r="59" spans="1:25" ht="9" customHeight="1">
      <c r="A59" s="389" t="s">
        <v>0</v>
      </c>
      <c r="B59" s="389"/>
      <c r="C59" s="389" t="s">
        <v>1</v>
      </c>
      <c r="D59" s="389" t="s">
        <v>2</v>
      </c>
      <c r="E59" s="389"/>
      <c r="F59" s="389"/>
      <c r="G59" s="389" t="s">
        <v>3</v>
      </c>
      <c r="H59" s="389"/>
      <c r="I59" s="389" t="s">
        <v>4</v>
      </c>
      <c r="J59" s="389"/>
      <c r="K59" s="389"/>
      <c r="L59" s="389"/>
      <c r="M59" s="389"/>
      <c r="N59" s="389"/>
      <c r="O59" s="389"/>
      <c r="P59" s="389"/>
      <c r="Q59" s="389"/>
      <c r="R59" s="389"/>
      <c r="S59" s="389"/>
      <c r="T59" s="389"/>
      <c r="U59" s="389"/>
      <c r="V59" s="389"/>
      <c r="W59" s="389"/>
      <c r="Y59" s="1"/>
    </row>
    <row r="60" spans="1:25" ht="12.75" customHeight="1">
      <c r="A60" s="389"/>
      <c r="B60" s="389"/>
      <c r="C60" s="389"/>
      <c r="D60" s="389"/>
      <c r="E60" s="389"/>
      <c r="F60" s="389"/>
      <c r="G60" s="389"/>
      <c r="H60" s="389"/>
      <c r="I60" s="389" t="s">
        <v>5</v>
      </c>
      <c r="J60" s="389" t="s">
        <v>6</v>
      </c>
      <c r="K60" s="389"/>
      <c r="L60" s="389"/>
      <c r="M60" s="389"/>
      <c r="N60" s="389"/>
      <c r="O60" s="389"/>
      <c r="P60" s="389"/>
      <c r="Q60" s="389"/>
      <c r="R60" s="389" t="s">
        <v>7</v>
      </c>
      <c r="S60" s="389" t="s">
        <v>6</v>
      </c>
      <c r="T60" s="389"/>
      <c r="U60" s="389"/>
      <c r="V60" s="389"/>
      <c r="W60" s="389"/>
      <c r="Y60" s="1"/>
    </row>
    <row r="61" spans="1:25" ht="2.25" customHeight="1">
      <c r="A61" s="389"/>
      <c r="B61" s="389"/>
      <c r="C61" s="389"/>
      <c r="D61" s="389"/>
      <c r="E61" s="389"/>
      <c r="F61" s="389"/>
      <c r="G61" s="389"/>
      <c r="H61" s="389"/>
      <c r="I61" s="389"/>
      <c r="J61" s="389"/>
      <c r="K61" s="389"/>
      <c r="L61" s="389"/>
      <c r="M61" s="389"/>
      <c r="N61" s="389"/>
      <c r="O61" s="389"/>
      <c r="P61" s="389"/>
      <c r="Q61" s="389"/>
      <c r="R61" s="389"/>
      <c r="S61" s="389" t="s">
        <v>8</v>
      </c>
      <c r="T61" s="389" t="s">
        <v>9</v>
      </c>
      <c r="U61" s="389"/>
      <c r="V61" s="389" t="s">
        <v>10</v>
      </c>
      <c r="W61" s="389"/>
      <c r="Y61" s="1"/>
    </row>
    <row r="62" spans="1:25" ht="6" customHeight="1">
      <c r="A62" s="389"/>
      <c r="B62" s="389"/>
      <c r="C62" s="389"/>
      <c r="D62" s="389"/>
      <c r="E62" s="389"/>
      <c r="F62" s="389"/>
      <c r="G62" s="389"/>
      <c r="H62" s="389"/>
      <c r="I62" s="389"/>
      <c r="J62" s="389" t="s">
        <v>11</v>
      </c>
      <c r="K62" s="389" t="s">
        <v>6</v>
      </c>
      <c r="L62" s="389"/>
      <c r="M62" s="389" t="s">
        <v>12</v>
      </c>
      <c r="N62" s="389" t="s">
        <v>13</v>
      </c>
      <c r="O62" s="389" t="s">
        <v>14</v>
      </c>
      <c r="P62" s="389" t="s">
        <v>15</v>
      </c>
      <c r="Q62" s="389" t="s">
        <v>16</v>
      </c>
      <c r="R62" s="389"/>
      <c r="S62" s="389"/>
      <c r="T62" s="389"/>
      <c r="U62" s="389"/>
      <c r="V62" s="389"/>
      <c r="W62" s="389"/>
      <c r="Y62" s="1"/>
    </row>
    <row r="63" spans="1:25" ht="2.25" customHeight="1">
      <c r="A63" s="389"/>
      <c r="B63" s="389"/>
      <c r="C63" s="389"/>
      <c r="D63" s="389"/>
      <c r="E63" s="389"/>
      <c r="F63" s="389"/>
      <c r="G63" s="389"/>
      <c r="H63" s="389"/>
      <c r="I63" s="389"/>
      <c r="J63" s="389"/>
      <c r="K63" s="389"/>
      <c r="L63" s="389"/>
      <c r="M63" s="389"/>
      <c r="N63" s="389"/>
      <c r="O63" s="389"/>
      <c r="P63" s="389"/>
      <c r="Q63" s="389"/>
      <c r="R63" s="389"/>
      <c r="S63" s="389"/>
      <c r="T63" s="389" t="s">
        <v>17</v>
      </c>
      <c r="U63" s="389"/>
      <c r="V63" s="389"/>
      <c r="W63" s="389"/>
      <c r="Y63" s="1"/>
    </row>
    <row r="64" spans="1:25" ht="44.25" customHeight="1">
      <c r="A64" s="389"/>
      <c r="B64" s="389"/>
      <c r="C64" s="389"/>
      <c r="D64" s="389"/>
      <c r="E64" s="389"/>
      <c r="F64" s="389"/>
      <c r="G64" s="389"/>
      <c r="H64" s="389"/>
      <c r="I64" s="389"/>
      <c r="J64" s="389"/>
      <c r="K64" s="7" t="s">
        <v>18</v>
      </c>
      <c r="L64" s="7" t="s">
        <v>19</v>
      </c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Y64" s="1"/>
    </row>
    <row r="65" spans="1:25" s="11" customFormat="1" ht="9" customHeight="1" thickBot="1">
      <c r="A65" s="391">
        <v>1</v>
      </c>
      <c r="B65" s="391"/>
      <c r="C65" s="10">
        <v>2</v>
      </c>
      <c r="D65" s="391">
        <v>3</v>
      </c>
      <c r="E65" s="391"/>
      <c r="F65" s="391"/>
      <c r="G65" s="391">
        <v>4</v>
      </c>
      <c r="H65" s="391"/>
      <c r="I65" s="10">
        <v>5</v>
      </c>
      <c r="J65" s="10">
        <v>6</v>
      </c>
      <c r="K65" s="10">
        <v>7</v>
      </c>
      <c r="L65" s="10">
        <v>8</v>
      </c>
      <c r="M65" s="10">
        <v>9</v>
      </c>
      <c r="N65" s="10">
        <v>10</v>
      </c>
      <c r="O65" s="10">
        <v>11</v>
      </c>
      <c r="P65" s="10">
        <v>12</v>
      </c>
      <c r="Q65" s="10">
        <v>13</v>
      </c>
      <c r="R65" s="10">
        <v>14</v>
      </c>
      <c r="S65" s="10">
        <v>15</v>
      </c>
      <c r="T65" s="391">
        <v>16</v>
      </c>
      <c r="U65" s="391"/>
      <c r="V65" s="391">
        <v>17</v>
      </c>
      <c r="W65" s="391"/>
      <c r="Y65" s="12"/>
    </row>
    <row r="66" spans="1:25" ht="9" customHeight="1" thickBot="1">
      <c r="A66" s="433"/>
      <c r="B66" s="433"/>
      <c r="C66" s="433">
        <v>75023</v>
      </c>
      <c r="D66" s="434" t="s">
        <v>36</v>
      </c>
      <c r="E66" s="434"/>
      <c r="F66" s="9" t="s">
        <v>21</v>
      </c>
      <c r="G66" s="403">
        <v>1804849.63</v>
      </c>
      <c r="H66" s="403"/>
      <c r="I66" s="6">
        <v>1804849.63</v>
      </c>
      <c r="J66" s="6">
        <v>1803349.63</v>
      </c>
      <c r="K66" s="6">
        <v>1422000</v>
      </c>
      <c r="L66" s="6">
        <v>381349.63</v>
      </c>
      <c r="M66" s="6"/>
      <c r="N66" s="6">
        <v>1500</v>
      </c>
      <c r="O66" s="6"/>
      <c r="P66" s="6"/>
      <c r="Q66" s="6"/>
      <c r="R66" s="6"/>
      <c r="S66" s="6"/>
      <c r="T66" s="403"/>
      <c r="U66" s="403"/>
      <c r="V66" s="403"/>
      <c r="W66" s="403"/>
      <c r="Y66" s="1"/>
    </row>
    <row r="67" spans="1:25" ht="9" customHeight="1">
      <c r="A67" s="433"/>
      <c r="B67" s="433"/>
      <c r="C67" s="433"/>
      <c r="D67" s="434"/>
      <c r="E67" s="434"/>
      <c r="F67" s="8" t="s">
        <v>22</v>
      </c>
      <c r="G67" s="407">
        <v>-2000</v>
      </c>
      <c r="H67" s="407"/>
      <c r="I67" s="5">
        <v>-2000</v>
      </c>
      <c r="J67" s="5">
        <v>-2000</v>
      </c>
      <c r="K67" s="5"/>
      <c r="L67" s="5">
        <v>-2000</v>
      </c>
      <c r="M67" s="5"/>
      <c r="N67" s="5"/>
      <c r="O67" s="5"/>
      <c r="P67" s="5"/>
      <c r="Q67" s="5"/>
      <c r="R67" s="5"/>
      <c r="S67" s="5"/>
      <c r="T67" s="407"/>
      <c r="U67" s="407"/>
      <c r="V67" s="407"/>
      <c r="W67" s="407"/>
      <c r="Y67" s="1"/>
    </row>
    <row r="68" spans="1:25" ht="9" customHeight="1">
      <c r="A68" s="433"/>
      <c r="B68" s="433"/>
      <c r="C68" s="433"/>
      <c r="D68" s="434"/>
      <c r="E68" s="434"/>
      <c r="F68" s="8" t="s">
        <v>23</v>
      </c>
      <c r="G68" s="407">
        <v>2000</v>
      </c>
      <c r="H68" s="407"/>
      <c r="I68" s="5">
        <v>2000</v>
      </c>
      <c r="J68" s="5">
        <v>2000</v>
      </c>
      <c r="K68" s="5"/>
      <c r="L68" s="5">
        <v>2000</v>
      </c>
      <c r="M68" s="5"/>
      <c r="N68" s="5"/>
      <c r="O68" s="5"/>
      <c r="P68" s="5"/>
      <c r="Q68" s="5"/>
      <c r="R68" s="5"/>
      <c r="S68" s="5"/>
      <c r="T68" s="407"/>
      <c r="U68" s="407"/>
      <c r="V68" s="407"/>
      <c r="W68" s="407"/>
      <c r="Y68" s="1"/>
    </row>
    <row r="69" spans="1:25" ht="9" customHeight="1">
      <c r="A69" s="433"/>
      <c r="B69" s="433"/>
      <c r="C69" s="433"/>
      <c r="D69" s="434"/>
      <c r="E69" s="434"/>
      <c r="F69" s="8" t="s">
        <v>24</v>
      </c>
      <c r="G69" s="407">
        <v>1804849.63</v>
      </c>
      <c r="H69" s="407"/>
      <c r="I69" s="5">
        <v>1804849.63</v>
      </c>
      <c r="J69" s="5">
        <v>1803349.63</v>
      </c>
      <c r="K69" s="5">
        <v>1422000</v>
      </c>
      <c r="L69" s="5">
        <v>381349.63</v>
      </c>
      <c r="M69" s="5"/>
      <c r="N69" s="5">
        <v>1500</v>
      </c>
      <c r="O69" s="5"/>
      <c r="P69" s="5"/>
      <c r="Q69" s="5"/>
      <c r="R69" s="5"/>
      <c r="S69" s="5"/>
      <c r="T69" s="407"/>
      <c r="U69" s="407"/>
      <c r="V69" s="407"/>
      <c r="W69" s="407"/>
      <c r="Y69" s="1"/>
    </row>
    <row r="70" spans="1:25" ht="9" customHeight="1">
      <c r="A70" s="389">
        <v>754</v>
      </c>
      <c r="B70" s="389"/>
      <c r="C70" s="389"/>
      <c r="D70" s="390" t="s">
        <v>37</v>
      </c>
      <c r="E70" s="390"/>
      <c r="F70" s="8" t="s">
        <v>21</v>
      </c>
      <c r="G70" s="407">
        <v>230678.59</v>
      </c>
      <c r="H70" s="407"/>
      <c r="I70" s="5">
        <v>218463.59</v>
      </c>
      <c r="J70" s="5">
        <v>193463.59</v>
      </c>
      <c r="K70" s="5">
        <v>34121</v>
      </c>
      <c r="L70" s="5">
        <v>159342.59</v>
      </c>
      <c r="M70" s="5"/>
      <c r="N70" s="5">
        <v>25000</v>
      </c>
      <c r="O70" s="5"/>
      <c r="P70" s="5"/>
      <c r="Q70" s="5"/>
      <c r="R70" s="5">
        <v>12215</v>
      </c>
      <c r="S70" s="5">
        <v>12215</v>
      </c>
      <c r="T70" s="407"/>
      <c r="U70" s="407"/>
      <c r="V70" s="407"/>
      <c r="W70" s="407"/>
      <c r="Y70" s="1"/>
    </row>
    <row r="71" spans="1:25" ht="9" customHeight="1">
      <c r="A71" s="389"/>
      <c r="B71" s="389"/>
      <c r="C71" s="389"/>
      <c r="D71" s="390"/>
      <c r="E71" s="390"/>
      <c r="F71" s="8" t="s">
        <v>22</v>
      </c>
      <c r="G71" s="407">
        <v>-28757.59</v>
      </c>
      <c r="H71" s="407"/>
      <c r="I71" s="5">
        <v>-28757.59</v>
      </c>
      <c r="J71" s="5">
        <v>-28757.59</v>
      </c>
      <c r="K71" s="5"/>
      <c r="L71" s="5">
        <v>-28757.59</v>
      </c>
      <c r="M71" s="5"/>
      <c r="N71" s="5"/>
      <c r="O71" s="5"/>
      <c r="P71" s="5"/>
      <c r="Q71" s="5"/>
      <c r="R71" s="5">
        <v>0</v>
      </c>
      <c r="S71" s="5"/>
      <c r="T71" s="407"/>
      <c r="U71" s="407"/>
      <c r="V71" s="407"/>
      <c r="W71" s="407"/>
      <c r="Y71" s="1"/>
    </row>
    <row r="72" spans="1:25" ht="9" customHeight="1">
      <c r="A72" s="389"/>
      <c r="B72" s="389"/>
      <c r="C72" s="389"/>
      <c r="D72" s="390"/>
      <c r="E72" s="390"/>
      <c r="F72" s="8" t="s">
        <v>23</v>
      </c>
      <c r="G72" s="407">
        <v>49515.18</v>
      </c>
      <c r="H72" s="407"/>
      <c r="I72" s="5"/>
      <c r="J72" s="5"/>
      <c r="K72" s="5"/>
      <c r="L72" s="5"/>
      <c r="M72" s="5"/>
      <c r="N72" s="5"/>
      <c r="O72" s="5"/>
      <c r="P72" s="5"/>
      <c r="Q72" s="5"/>
      <c r="R72" s="5">
        <v>49515.18</v>
      </c>
      <c r="S72" s="5">
        <v>49515.18</v>
      </c>
      <c r="T72" s="407"/>
      <c r="U72" s="407"/>
      <c r="V72" s="407"/>
      <c r="W72" s="407"/>
      <c r="Y72" s="1"/>
    </row>
    <row r="73" spans="1:25" ht="9" customHeight="1">
      <c r="A73" s="389"/>
      <c r="B73" s="389"/>
      <c r="C73" s="389"/>
      <c r="D73" s="390"/>
      <c r="E73" s="390"/>
      <c r="F73" s="8" t="s">
        <v>24</v>
      </c>
      <c r="G73" s="407">
        <v>251436.18</v>
      </c>
      <c r="H73" s="407"/>
      <c r="I73" s="5">
        <v>189706</v>
      </c>
      <c r="J73" s="5">
        <v>164706</v>
      </c>
      <c r="K73" s="5">
        <v>34121</v>
      </c>
      <c r="L73" s="5">
        <v>130585</v>
      </c>
      <c r="M73" s="5"/>
      <c r="N73" s="5">
        <v>25000</v>
      </c>
      <c r="O73" s="5"/>
      <c r="P73" s="5"/>
      <c r="Q73" s="5"/>
      <c r="R73" s="5">
        <v>61730.18</v>
      </c>
      <c r="S73" s="5">
        <v>61730.18</v>
      </c>
      <c r="T73" s="407"/>
      <c r="U73" s="407"/>
      <c r="V73" s="407"/>
      <c r="W73" s="407"/>
      <c r="Y73" s="1"/>
    </row>
    <row r="74" spans="1:25" ht="9" customHeight="1">
      <c r="A74" s="433"/>
      <c r="B74" s="433"/>
      <c r="C74" s="433">
        <v>75412</v>
      </c>
      <c r="D74" s="434" t="s">
        <v>38</v>
      </c>
      <c r="E74" s="434"/>
      <c r="F74" s="9" t="s">
        <v>21</v>
      </c>
      <c r="G74" s="403">
        <v>199621</v>
      </c>
      <c r="H74" s="403"/>
      <c r="I74" s="6">
        <v>187406</v>
      </c>
      <c r="J74" s="6">
        <v>162406</v>
      </c>
      <c r="K74" s="6">
        <v>34121</v>
      </c>
      <c r="L74" s="6">
        <v>128285</v>
      </c>
      <c r="M74" s="6"/>
      <c r="N74" s="6">
        <v>25000</v>
      </c>
      <c r="O74" s="6"/>
      <c r="P74" s="6"/>
      <c r="Q74" s="6"/>
      <c r="R74" s="6">
        <v>12215</v>
      </c>
      <c r="S74" s="6">
        <v>12215</v>
      </c>
      <c r="T74" s="403"/>
      <c r="U74" s="403"/>
      <c r="V74" s="403"/>
      <c r="W74" s="403"/>
      <c r="Y74" s="1"/>
    </row>
    <row r="75" spans="1:25" ht="9" customHeight="1">
      <c r="A75" s="433"/>
      <c r="B75" s="433"/>
      <c r="C75" s="433"/>
      <c r="D75" s="434"/>
      <c r="E75" s="434"/>
      <c r="F75" s="8" t="s">
        <v>22</v>
      </c>
      <c r="G75" s="407">
        <v>-8000</v>
      </c>
      <c r="H75" s="407"/>
      <c r="I75" s="5">
        <v>-8000</v>
      </c>
      <c r="J75" s="5">
        <v>-8000</v>
      </c>
      <c r="K75" s="5">
        <v>0</v>
      </c>
      <c r="L75" s="5">
        <v>-8000</v>
      </c>
      <c r="M75" s="5"/>
      <c r="N75" s="5"/>
      <c r="O75" s="5"/>
      <c r="P75" s="5"/>
      <c r="Q75" s="5"/>
      <c r="R75" s="5"/>
      <c r="S75" s="5"/>
      <c r="T75" s="407"/>
      <c r="U75" s="407"/>
      <c r="V75" s="407"/>
      <c r="W75" s="407"/>
      <c r="Y75" s="1"/>
    </row>
    <row r="76" spans="1:25" ht="9" customHeight="1">
      <c r="A76" s="433"/>
      <c r="B76" s="433"/>
      <c r="C76" s="433"/>
      <c r="D76" s="434"/>
      <c r="E76" s="434"/>
      <c r="F76" s="8" t="s">
        <v>23</v>
      </c>
      <c r="G76" s="407">
        <v>28757.59</v>
      </c>
      <c r="H76" s="407"/>
      <c r="I76" s="5">
        <v>0</v>
      </c>
      <c r="J76" s="5">
        <v>0</v>
      </c>
      <c r="K76" s="5">
        <v>0</v>
      </c>
      <c r="L76" s="5">
        <v>0</v>
      </c>
      <c r="M76" s="5"/>
      <c r="N76" s="5"/>
      <c r="O76" s="5"/>
      <c r="P76" s="5"/>
      <c r="Q76" s="5"/>
      <c r="R76" s="5">
        <v>28757.59</v>
      </c>
      <c r="S76" s="5">
        <v>28757.59</v>
      </c>
      <c r="T76" s="407"/>
      <c r="U76" s="407"/>
      <c r="V76" s="407"/>
      <c r="W76" s="407"/>
      <c r="Y76" s="1"/>
    </row>
    <row r="77" spans="1:25" ht="9" customHeight="1">
      <c r="A77" s="433"/>
      <c r="B77" s="433"/>
      <c r="C77" s="433"/>
      <c r="D77" s="434"/>
      <c r="E77" s="434"/>
      <c r="F77" s="8" t="s">
        <v>24</v>
      </c>
      <c r="G77" s="407">
        <v>220378.59</v>
      </c>
      <c r="H77" s="407"/>
      <c r="I77" s="5">
        <v>179406</v>
      </c>
      <c r="J77" s="5">
        <v>154406</v>
      </c>
      <c r="K77" s="5">
        <v>34121</v>
      </c>
      <c r="L77" s="5">
        <v>120285</v>
      </c>
      <c r="M77" s="5"/>
      <c r="N77" s="5">
        <v>25000</v>
      </c>
      <c r="O77" s="5"/>
      <c r="P77" s="5"/>
      <c r="Q77" s="5"/>
      <c r="R77" s="5">
        <v>40972.59</v>
      </c>
      <c r="S77" s="5">
        <v>40972.59</v>
      </c>
      <c r="T77" s="407"/>
      <c r="U77" s="407"/>
      <c r="V77" s="407"/>
      <c r="W77" s="407"/>
      <c r="Y77" s="1"/>
    </row>
    <row r="78" spans="1:25" ht="9" customHeight="1">
      <c r="A78" s="433"/>
      <c r="B78" s="433"/>
      <c r="C78" s="433">
        <v>75421</v>
      </c>
      <c r="D78" s="434" t="s">
        <v>39</v>
      </c>
      <c r="E78" s="434"/>
      <c r="F78" s="9" t="s">
        <v>21</v>
      </c>
      <c r="G78" s="403">
        <v>22757.59</v>
      </c>
      <c r="H78" s="403"/>
      <c r="I78" s="6">
        <v>22757.59</v>
      </c>
      <c r="J78" s="6">
        <v>22757.59</v>
      </c>
      <c r="K78" s="6"/>
      <c r="L78" s="6">
        <v>22757.59</v>
      </c>
      <c r="M78" s="6"/>
      <c r="N78" s="6"/>
      <c r="O78" s="6"/>
      <c r="P78" s="6"/>
      <c r="Q78" s="6"/>
      <c r="R78" s="6"/>
      <c r="S78" s="6"/>
      <c r="T78" s="403"/>
      <c r="U78" s="403"/>
      <c r="V78" s="403"/>
      <c r="W78" s="403"/>
      <c r="Y78" s="1"/>
    </row>
    <row r="79" spans="1:25" ht="9" customHeight="1">
      <c r="A79" s="433"/>
      <c r="B79" s="433"/>
      <c r="C79" s="433"/>
      <c r="D79" s="434"/>
      <c r="E79" s="434"/>
      <c r="F79" s="8" t="s">
        <v>22</v>
      </c>
      <c r="G79" s="407">
        <v>-20757.59</v>
      </c>
      <c r="H79" s="407"/>
      <c r="I79" s="5">
        <v>-20757.59</v>
      </c>
      <c r="J79" s="5">
        <v>-20757.59</v>
      </c>
      <c r="K79" s="5"/>
      <c r="L79" s="5">
        <v>-20757.59</v>
      </c>
      <c r="M79" s="5"/>
      <c r="N79" s="5"/>
      <c r="O79" s="5"/>
      <c r="P79" s="5"/>
      <c r="Q79" s="5"/>
      <c r="R79" s="5"/>
      <c r="S79" s="5"/>
      <c r="T79" s="407"/>
      <c r="U79" s="407"/>
      <c r="V79" s="407"/>
      <c r="W79" s="407"/>
      <c r="Y79" s="1"/>
    </row>
    <row r="80" spans="1:25" ht="9" customHeight="1">
      <c r="A80" s="433"/>
      <c r="B80" s="433"/>
      <c r="C80" s="433"/>
      <c r="D80" s="434"/>
      <c r="E80" s="434"/>
      <c r="F80" s="8" t="s">
        <v>23</v>
      </c>
      <c r="G80" s="407">
        <v>20757.59</v>
      </c>
      <c r="H80" s="407"/>
      <c r="I80" s="5"/>
      <c r="J80" s="5"/>
      <c r="K80" s="5"/>
      <c r="L80" s="5"/>
      <c r="M80" s="5"/>
      <c r="N80" s="5"/>
      <c r="O80" s="5"/>
      <c r="P80" s="5"/>
      <c r="Q80" s="5"/>
      <c r="R80" s="5">
        <v>20757.59</v>
      </c>
      <c r="S80" s="5">
        <v>20757.59</v>
      </c>
      <c r="T80" s="407"/>
      <c r="U80" s="407"/>
      <c r="V80" s="407"/>
      <c r="W80" s="407"/>
      <c r="Y80" s="1"/>
    </row>
    <row r="81" spans="1:25" ht="9" customHeight="1">
      <c r="A81" s="433"/>
      <c r="B81" s="433"/>
      <c r="C81" s="433"/>
      <c r="D81" s="434"/>
      <c r="E81" s="434"/>
      <c r="F81" s="8" t="s">
        <v>24</v>
      </c>
      <c r="G81" s="407">
        <v>22757.59</v>
      </c>
      <c r="H81" s="407"/>
      <c r="I81" s="5">
        <v>2000</v>
      </c>
      <c r="J81" s="5">
        <v>2000</v>
      </c>
      <c r="K81" s="5"/>
      <c r="L81" s="5">
        <v>2000</v>
      </c>
      <c r="M81" s="5"/>
      <c r="N81" s="5"/>
      <c r="O81" s="5"/>
      <c r="P81" s="5"/>
      <c r="Q81" s="5"/>
      <c r="R81" s="5">
        <v>20757.59</v>
      </c>
      <c r="S81" s="5">
        <v>20757.59</v>
      </c>
      <c r="T81" s="407"/>
      <c r="U81" s="407"/>
      <c r="V81" s="407"/>
      <c r="W81" s="407"/>
      <c r="Y81" s="1"/>
    </row>
    <row r="82" spans="1:25" ht="9" customHeight="1">
      <c r="A82" s="389">
        <v>801</v>
      </c>
      <c r="B82" s="389"/>
      <c r="C82" s="389"/>
      <c r="D82" s="390" t="s">
        <v>40</v>
      </c>
      <c r="E82" s="390"/>
      <c r="F82" s="8" t="s">
        <v>21</v>
      </c>
      <c r="G82" s="407">
        <v>5276257.7</v>
      </c>
      <c r="H82" s="407"/>
      <c r="I82" s="5">
        <v>5231257.7</v>
      </c>
      <c r="J82" s="5">
        <v>4584680</v>
      </c>
      <c r="K82" s="5">
        <v>3786809</v>
      </c>
      <c r="L82" s="5">
        <v>797871</v>
      </c>
      <c r="M82" s="5">
        <v>371344</v>
      </c>
      <c r="N82" s="5">
        <v>214811</v>
      </c>
      <c r="O82" s="5">
        <v>60422.7</v>
      </c>
      <c r="P82" s="5"/>
      <c r="Q82" s="5"/>
      <c r="R82" s="5">
        <v>45000</v>
      </c>
      <c r="S82" s="5">
        <v>45000</v>
      </c>
      <c r="T82" s="407"/>
      <c r="U82" s="407"/>
      <c r="V82" s="407"/>
      <c r="W82" s="407"/>
      <c r="Y82" s="1"/>
    </row>
    <row r="83" spans="1:25" ht="9" customHeight="1">
      <c r="A83" s="389"/>
      <c r="B83" s="389"/>
      <c r="C83" s="389"/>
      <c r="D83" s="390"/>
      <c r="E83" s="390"/>
      <c r="F83" s="8" t="s">
        <v>22</v>
      </c>
      <c r="G83" s="407">
        <v>-50000</v>
      </c>
      <c r="H83" s="407"/>
      <c r="I83" s="5">
        <v>-50000</v>
      </c>
      <c r="J83" s="5">
        <v>-50000</v>
      </c>
      <c r="K83" s="5">
        <v>-50000</v>
      </c>
      <c r="L83" s="5"/>
      <c r="M83" s="5"/>
      <c r="N83" s="5"/>
      <c r="O83" s="5"/>
      <c r="P83" s="5"/>
      <c r="Q83" s="5"/>
      <c r="R83" s="5"/>
      <c r="S83" s="5"/>
      <c r="T83" s="407"/>
      <c r="U83" s="407"/>
      <c r="V83" s="407"/>
      <c r="W83" s="407"/>
      <c r="Y83" s="1"/>
    </row>
    <row r="84" spans="1:25" ht="9" customHeight="1">
      <c r="A84" s="389"/>
      <c r="B84" s="389"/>
      <c r="C84" s="389"/>
      <c r="D84" s="390"/>
      <c r="E84" s="390"/>
      <c r="F84" s="8" t="s">
        <v>23</v>
      </c>
      <c r="G84" s="407">
        <v>84647.8</v>
      </c>
      <c r="H84" s="407"/>
      <c r="I84" s="5">
        <v>84647.8</v>
      </c>
      <c r="J84" s="5"/>
      <c r="K84" s="5"/>
      <c r="L84" s="5"/>
      <c r="M84" s="5">
        <v>84647.8</v>
      </c>
      <c r="N84" s="5"/>
      <c r="O84" s="5"/>
      <c r="P84" s="5"/>
      <c r="Q84" s="5"/>
      <c r="R84" s="5"/>
      <c r="S84" s="5"/>
      <c r="T84" s="407"/>
      <c r="U84" s="407"/>
      <c r="V84" s="407"/>
      <c r="W84" s="407"/>
      <c r="Y84" s="1"/>
    </row>
    <row r="85" spans="1:25" ht="9" customHeight="1">
      <c r="A85" s="389"/>
      <c r="B85" s="389"/>
      <c r="C85" s="389"/>
      <c r="D85" s="390"/>
      <c r="E85" s="390"/>
      <c r="F85" s="8" t="s">
        <v>24</v>
      </c>
      <c r="G85" s="407">
        <v>5310905.5</v>
      </c>
      <c r="H85" s="407"/>
      <c r="I85" s="5">
        <v>5265905.5</v>
      </c>
      <c r="J85" s="5">
        <v>4534680</v>
      </c>
      <c r="K85" s="5">
        <v>3736809</v>
      </c>
      <c r="L85" s="5">
        <v>797871</v>
      </c>
      <c r="M85" s="5">
        <v>455991.8</v>
      </c>
      <c r="N85" s="5">
        <v>214811</v>
      </c>
      <c r="O85" s="5">
        <v>60422.7</v>
      </c>
      <c r="P85" s="5"/>
      <c r="Q85" s="5"/>
      <c r="R85" s="5">
        <v>45000</v>
      </c>
      <c r="S85" s="5">
        <v>45000</v>
      </c>
      <c r="T85" s="407"/>
      <c r="U85" s="407"/>
      <c r="V85" s="407"/>
      <c r="W85" s="407"/>
      <c r="Y85" s="1"/>
    </row>
    <row r="86" spans="1:25" ht="9" customHeight="1">
      <c r="A86" s="433"/>
      <c r="B86" s="433"/>
      <c r="C86" s="433">
        <v>80101</v>
      </c>
      <c r="D86" s="434" t="s">
        <v>41</v>
      </c>
      <c r="E86" s="434"/>
      <c r="F86" s="9" t="s">
        <v>21</v>
      </c>
      <c r="G86" s="403">
        <v>2726081.7</v>
      </c>
      <c r="H86" s="403"/>
      <c r="I86" s="6">
        <v>2681081.7</v>
      </c>
      <c r="J86" s="6">
        <v>2501235</v>
      </c>
      <c r="K86" s="6">
        <v>2149820</v>
      </c>
      <c r="L86" s="6">
        <v>351415</v>
      </c>
      <c r="M86" s="6"/>
      <c r="N86" s="6">
        <v>119424</v>
      </c>
      <c r="O86" s="6">
        <v>60422.7</v>
      </c>
      <c r="P86" s="6"/>
      <c r="Q86" s="6"/>
      <c r="R86" s="6">
        <v>45000</v>
      </c>
      <c r="S86" s="6">
        <v>45000</v>
      </c>
      <c r="T86" s="403"/>
      <c r="U86" s="403"/>
      <c r="V86" s="403"/>
      <c r="W86" s="403"/>
      <c r="Y86" s="1"/>
    </row>
    <row r="87" spans="1:25" ht="9" customHeight="1">
      <c r="A87" s="433"/>
      <c r="B87" s="433"/>
      <c r="C87" s="433"/>
      <c r="D87" s="434"/>
      <c r="E87" s="434"/>
      <c r="F87" s="8" t="s">
        <v>22</v>
      </c>
      <c r="G87" s="407">
        <v>-20000</v>
      </c>
      <c r="H87" s="407"/>
      <c r="I87" s="5">
        <v>-20000</v>
      </c>
      <c r="J87" s="5">
        <v>-20000</v>
      </c>
      <c r="K87" s="5">
        <v>-20000</v>
      </c>
      <c r="L87" s="5"/>
      <c r="M87" s="5"/>
      <c r="N87" s="5"/>
      <c r="O87" s="5"/>
      <c r="P87" s="5"/>
      <c r="Q87" s="5"/>
      <c r="R87" s="5"/>
      <c r="S87" s="5"/>
      <c r="T87" s="407"/>
      <c r="U87" s="407"/>
      <c r="V87" s="407"/>
      <c r="W87" s="407"/>
      <c r="Y87" s="1"/>
    </row>
    <row r="88" spans="1:25" ht="9" customHeight="1">
      <c r="A88" s="433"/>
      <c r="B88" s="433"/>
      <c r="C88" s="433"/>
      <c r="D88" s="434"/>
      <c r="E88" s="434"/>
      <c r="F88" s="8" t="s">
        <v>23</v>
      </c>
      <c r="G88" s="407"/>
      <c r="H88" s="407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407"/>
      <c r="U88" s="407"/>
      <c r="V88" s="407"/>
      <c r="W88" s="407"/>
      <c r="Y88" s="1"/>
    </row>
    <row r="89" spans="1:25" ht="9" customHeight="1">
      <c r="A89" s="433"/>
      <c r="B89" s="433"/>
      <c r="C89" s="433"/>
      <c r="D89" s="434"/>
      <c r="E89" s="434"/>
      <c r="F89" s="8" t="s">
        <v>24</v>
      </c>
      <c r="G89" s="407">
        <v>2706081.7</v>
      </c>
      <c r="H89" s="407"/>
      <c r="I89" s="5">
        <v>2661081.7</v>
      </c>
      <c r="J89" s="5">
        <v>2481235</v>
      </c>
      <c r="K89" s="5">
        <v>2129820</v>
      </c>
      <c r="L89" s="5">
        <v>351415</v>
      </c>
      <c r="M89" s="5"/>
      <c r="N89" s="5">
        <v>119424</v>
      </c>
      <c r="O89" s="5">
        <v>60422.7</v>
      </c>
      <c r="P89" s="5"/>
      <c r="Q89" s="5"/>
      <c r="R89" s="5">
        <v>45000</v>
      </c>
      <c r="S89" s="5">
        <v>45000</v>
      </c>
      <c r="T89" s="407"/>
      <c r="U89" s="407"/>
      <c r="V89" s="407"/>
      <c r="W89" s="407"/>
      <c r="Y89" s="1"/>
    </row>
    <row r="90" spans="1:25" ht="9" customHeight="1">
      <c r="A90" s="433"/>
      <c r="B90" s="433"/>
      <c r="C90" s="433">
        <v>80103</v>
      </c>
      <c r="D90" s="434" t="s">
        <v>42</v>
      </c>
      <c r="E90" s="434"/>
      <c r="F90" s="9" t="s">
        <v>21</v>
      </c>
      <c r="G90" s="403">
        <v>373930</v>
      </c>
      <c r="H90" s="403"/>
      <c r="I90" s="6">
        <v>373930</v>
      </c>
      <c r="J90" s="6">
        <v>357941</v>
      </c>
      <c r="K90" s="6">
        <v>294950</v>
      </c>
      <c r="L90" s="6">
        <v>62991</v>
      </c>
      <c r="M90" s="6"/>
      <c r="N90" s="6">
        <v>15989</v>
      </c>
      <c r="O90" s="6"/>
      <c r="P90" s="6"/>
      <c r="Q90" s="6"/>
      <c r="R90" s="6"/>
      <c r="S90" s="6"/>
      <c r="T90" s="403"/>
      <c r="U90" s="403"/>
      <c r="V90" s="403"/>
      <c r="W90" s="403"/>
      <c r="Y90" s="1"/>
    </row>
    <row r="91" spans="1:25" ht="9" customHeight="1">
      <c r="A91" s="433"/>
      <c r="B91" s="433"/>
      <c r="C91" s="433"/>
      <c r="D91" s="434"/>
      <c r="E91" s="434"/>
      <c r="F91" s="8" t="s">
        <v>22</v>
      </c>
      <c r="G91" s="407">
        <v>-10000</v>
      </c>
      <c r="H91" s="407"/>
      <c r="I91" s="5">
        <v>-10000</v>
      </c>
      <c r="J91" s="5">
        <v>-10000</v>
      </c>
      <c r="K91" s="5">
        <v>-10000</v>
      </c>
      <c r="L91" s="5"/>
      <c r="M91" s="5"/>
      <c r="N91" s="5"/>
      <c r="O91" s="5"/>
      <c r="P91" s="5"/>
      <c r="Q91" s="5"/>
      <c r="R91" s="5"/>
      <c r="S91" s="5"/>
      <c r="T91" s="407"/>
      <c r="U91" s="407"/>
      <c r="V91" s="407"/>
      <c r="W91" s="407"/>
      <c r="Y91" s="1"/>
    </row>
    <row r="92" spans="1:25" ht="9" customHeight="1">
      <c r="A92" s="433"/>
      <c r="B92" s="433"/>
      <c r="C92" s="433"/>
      <c r="D92" s="434"/>
      <c r="E92" s="434"/>
      <c r="F92" s="8" t="s">
        <v>23</v>
      </c>
      <c r="G92" s="407"/>
      <c r="H92" s="407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407"/>
      <c r="U92" s="407"/>
      <c r="V92" s="407"/>
      <c r="W92" s="407"/>
      <c r="Y92" s="1"/>
    </row>
    <row r="93" spans="1:25" ht="9" customHeight="1">
      <c r="A93" s="433"/>
      <c r="B93" s="433"/>
      <c r="C93" s="433"/>
      <c r="D93" s="434"/>
      <c r="E93" s="434"/>
      <c r="F93" s="8" t="s">
        <v>24</v>
      </c>
      <c r="G93" s="407">
        <v>363930</v>
      </c>
      <c r="H93" s="407"/>
      <c r="I93" s="5">
        <v>363930</v>
      </c>
      <c r="J93" s="5">
        <v>347941</v>
      </c>
      <c r="K93" s="5">
        <v>284950</v>
      </c>
      <c r="L93" s="5">
        <v>62991</v>
      </c>
      <c r="M93" s="5"/>
      <c r="N93" s="5">
        <v>15989</v>
      </c>
      <c r="O93" s="5"/>
      <c r="P93" s="5"/>
      <c r="Q93" s="5"/>
      <c r="R93" s="5"/>
      <c r="S93" s="5"/>
      <c r="T93" s="407"/>
      <c r="U93" s="407"/>
      <c r="V93" s="407"/>
      <c r="W93" s="407"/>
      <c r="Y93" s="1"/>
    </row>
    <row r="94" spans="1:25" ht="9" customHeight="1">
      <c r="A94" s="433"/>
      <c r="B94" s="433"/>
      <c r="C94" s="433">
        <v>80104</v>
      </c>
      <c r="D94" s="434" t="s">
        <v>43</v>
      </c>
      <c r="E94" s="434"/>
      <c r="F94" s="9" t="s">
        <v>21</v>
      </c>
      <c r="G94" s="403">
        <v>184164</v>
      </c>
      <c r="H94" s="403"/>
      <c r="I94" s="6">
        <v>184164</v>
      </c>
      <c r="J94" s="6">
        <v>2820</v>
      </c>
      <c r="K94" s="6">
        <v>1100</v>
      </c>
      <c r="L94" s="6">
        <v>1720</v>
      </c>
      <c r="M94" s="6">
        <v>181344</v>
      </c>
      <c r="N94" s="6"/>
      <c r="O94" s="6"/>
      <c r="P94" s="6"/>
      <c r="Q94" s="6"/>
      <c r="R94" s="6"/>
      <c r="S94" s="6"/>
      <c r="T94" s="403"/>
      <c r="U94" s="403"/>
      <c r="V94" s="403"/>
      <c r="W94" s="403"/>
      <c r="Y94" s="1"/>
    </row>
    <row r="95" spans="1:25" ht="9" customHeight="1">
      <c r="A95" s="433"/>
      <c r="B95" s="433"/>
      <c r="C95" s="433"/>
      <c r="D95" s="434"/>
      <c r="E95" s="434"/>
      <c r="F95" s="8" t="s">
        <v>22</v>
      </c>
      <c r="G95" s="407"/>
      <c r="H95" s="407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407"/>
      <c r="U95" s="407"/>
      <c r="V95" s="407"/>
      <c r="W95" s="407"/>
      <c r="Y95" s="1"/>
    </row>
    <row r="96" spans="1:25" ht="9" customHeight="1">
      <c r="A96" s="433"/>
      <c r="B96" s="433"/>
      <c r="C96" s="433"/>
      <c r="D96" s="434"/>
      <c r="E96" s="434"/>
      <c r="F96" s="8" t="s">
        <v>23</v>
      </c>
      <c r="G96" s="407">
        <v>84647.8</v>
      </c>
      <c r="H96" s="407"/>
      <c r="I96" s="5">
        <v>84647.8</v>
      </c>
      <c r="J96" s="5"/>
      <c r="K96" s="5"/>
      <c r="L96" s="5"/>
      <c r="M96" s="5">
        <v>84647.8</v>
      </c>
      <c r="N96" s="5"/>
      <c r="O96" s="5"/>
      <c r="P96" s="5"/>
      <c r="Q96" s="5"/>
      <c r="R96" s="5"/>
      <c r="S96" s="5"/>
      <c r="T96" s="407"/>
      <c r="U96" s="407"/>
      <c r="V96" s="407"/>
      <c r="W96" s="407"/>
      <c r="Y96" s="1"/>
    </row>
    <row r="97" spans="1:25" ht="9" customHeight="1">
      <c r="A97" s="433"/>
      <c r="B97" s="433"/>
      <c r="C97" s="433"/>
      <c r="D97" s="434"/>
      <c r="E97" s="434"/>
      <c r="F97" s="8" t="s">
        <v>24</v>
      </c>
      <c r="G97" s="407">
        <v>268811.8</v>
      </c>
      <c r="H97" s="407"/>
      <c r="I97" s="5">
        <v>268811.8</v>
      </c>
      <c r="J97" s="5">
        <v>2820</v>
      </c>
      <c r="K97" s="5">
        <v>1100</v>
      </c>
      <c r="L97" s="5">
        <v>1720</v>
      </c>
      <c r="M97" s="5">
        <v>265991.8</v>
      </c>
      <c r="N97" s="5"/>
      <c r="O97" s="5"/>
      <c r="P97" s="5"/>
      <c r="Q97" s="5"/>
      <c r="R97" s="5"/>
      <c r="S97" s="5"/>
      <c r="T97" s="407"/>
      <c r="U97" s="407"/>
      <c r="V97" s="407"/>
      <c r="W97" s="407"/>
      <c r="Y97" s="1"/>
    </row>
    <row r="98" spans="1:25" ht="9" customHeight="1">
      <c r="A98" s="433"/>
      <c r="B98" s="433"/>
      <c r="C98" s="433">
        <v>80110</v>
      </c>
      <c r="D98" s="434" t="s">
        <v>44</v>
      </c>
      <c r="E98" s="434"/>
      <c r="F98" s="9" t="s">
        <v>21</v>
      </c>
      <c r="G98" s="403">
        <v>1640802</v>
      </c>
      <c r="H98" s="403"/>
      <c r="I98" s="6">
        <v>1640802</v>
      </c>
      <c r="J98" s="6">
        <v>1561404</v>
      </c>
      <c r="K98" s="6">
        <v>1308719</v>
      </c>
      <c r="L98" s="6">
        <v>252685</v>
      </c>
      <c r="M98" s="6"/>
      <c r="N98" s="6">
        <v>79398</v>
      </c>
      <c r="O98" s="6"/>
      <c r="P98" s="6"/>
      <c r="Q98" s="6"/>
      <c r="R98" s="6"/>
      <c r="S98" s="6"/>
      <c r="T98" s="403"/>
      <c r="U98" s="403"/>
      <c r="V98" s="403"/>
      <c r="W98" s="403"/>
      <c r="Y98" s="1"/>
    </row>
    <row r="99" spans="1:25" ht="9" customHeight="1">
      <c r="A99" s="433"/>
      <c r="B99" s="433"/>
      <c r="C99" s="433"/>
      <c r="D99" s="434"/>
      <c r="E99" s="434"/>
      <c r="F99" s="8" t="s">
        <v>22</v>
      </c>
      <c r="G99" s="407">
        <v>-20000</v>
      </c>
      <c r="H99" s="407"/>
      <c r="I99" s="5">
        <v>-20000</v>
      </c>
      <c r="J99" s="5">
        <v>-20000</v>
      </c>
      <c r="K99" s="5">
        <v>-20000</v>
      </c>
      <c r="L99" s="5"/>
      <c r="M99" s="5"/>
      <c r="N99" s="5"/>
      <c r="O99" s="5"/>
      <c r="P99" s="5"/>
      <c r="Q99" s="5"/>
      <c r="R99" s="5"/>
      <c r="S99" s="5"/>
      <c r="T99" s="407"/>
      <c r="U99" s="407"/>
      <c r="V99" s="407"/>
      <c r="W99" s="407"/>
      <c r="Y99" s="1"/>
    </row>
    <row r="100" spans="1:25" ht="9" customHeight="1">
      <c r="A100" s="433"/>
      <c r="B100" s="433"/>
      <c r="C100" s="433"/>
      <c r="D100" s="434"/>
      <c r="E100" s="434"/>
      <c r="F100" s="8" t="s">
        <v>23</v>
      </c>
      <c r="G100" s="407"/>
      <c r="H100" s="407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407"/>
      <c r="U100" s="407"/>
      <c r="V100" s="407"/>
      <c r="W100" s="407"/>
      <c r="Y100" s="1"/>
    </row>
    <row r="101" spans="1:25" ht="9" customHeight="1">
      <c r="A101" s="433"/>
      <c r="B101" s="433"/>
      <c r="C101" s="433"/>
      <c r="D101" s="434"/>
      <c r="E101" s="434"/>
      <c r="F101" s="8" t="s">
        <v>24</v>
      </c>
      <c r="G101" s="407">
        <v>1620802</v>
      </c>
      <c r="H101" s="407"/>
      <c r="I101" s="5">
        <v>1620802</v>
      </c>
      <c r="J101" s="5">
        <v>1541404</v>
      </c>
      <c r="K101" s="5">
        <v>1288719</v>
      </c>
      <c r="L101" s="5">
        <v>252685</v>
      </c>
      <c r="M101" s="5"/>
      <c r="N101" s="5">
        <v>79398</v>
      </c>
      <c r="O101" s="5"/>
      <c r="P101" s="5"/>
      <c r="Q101" s="5"/>
      <c r="R101" s="5"/>
      <c r="S101" s="5"/>
      <c r="T101" s="407"/>
      <c r="U101" s="407"/>
      <c r="V101" s="407"/>
      <c r="W101" s="407"/>
      <c r="Y101" s="1"/>
    </row>
    <row r="102" spans="1:25" ht="9" customHeight="1">
      <c r="A102" s="389">
        <v>851</v>
      </c>
      <c r="B102" s="389"/>
      <c r="C102" s="389"/>
      <c r="D102" s="390" t="s">
        <v>45</v>
      </c>
      <c r="E102" s="390"/>
      <c r="F102" s="8" t="s">
        <v>21</v>
      </c>
      <c r="G102" s="407">
        <v>77478.63</v>
      </c>
      <c r="H102" s="407"/>
      <c r="I102" s="5">
        <v>77478.63</v>
      </c>
      <c r="J102" s="5">
        <v>45478.63</v>
      </c>
      <c r="K102" s="5">
        <v>13350</v>
      </c>
      <c r="L102" s="5">
        <v>32128.63</v>
      </c>
      <c r="M102" s="5">
        <v>32000</v>
      </c>
      <c r="N102" s="5"/>
      <c r="O102" s="5"/>
      <c r="P102" s="5"/>
      <c r="Q102" s="5"/>
      <c r="R102" s="5"/>
      <c r="S102" s="5"/>
      <c r="T102" s="407"/>
      <c r="U102" s="407"/>
      <c r="V102" s="407"/>
      <c r="W102" s="407"/>
      <c r="Y102" s="1"/>
    </row>
    <row r="103" spans="1:25" ht="9" customHeight="1">
      <c r="A103" s="389"/>
      <c r="B103" s="389"/>
      <c r="C103" s="389"/>
      <c r="D103" s="390"/>
      <c r="E103" s="390"/>
      <c r="F103" s="8" t="s">
        <v>22</v>
      </c>
      <c r="G103" s="407">
        <v>-6000</v>
      </c>
      <c r="H103" s="407"/>
      <c r="I103" s="5">
        <v>-6000</v>
      </c>
      <c r="J103" s="5">
        <v>-4000</v>
      </c>
      <c r="K103" s="5">
        <v>-3500</v>
      </c>
      <c r="L103" s="5">
        <v>-500</v>
      </c>
      <c r="M103" s="5">
        <v>-2000</v>
      </c>
      <c r="N103" s="5"/>
      <c r="O103" s="5"/>
      <c r="P103" s="5"/>
      <c r="Q103" s="5"/>
      <c r="R103" s="5"/>
      <c r="S103" s="5"/>
      <c r="T103" s="407"/>
      <c r="U103" s="407"/>
      <c r="V103" s="407"/>
      <c r="W103" s="407"/>
      <c r="Y103" s="1"/>
    </row>
    <row r="104" spans="1:25" ht="9" customHeight="1">
      <c r="A104" s="389"/>
      <c r="B104" s="389"/>
      <c r="C104" s="389"/>
      <c r="D104" s="390"/>
      <c r="E104" s="390"/>
      <c r="F104" s="8" t="s">
        <v>23</v>
      </c>
      <c r="G104" s="407">
        <v>6000</v>
      </c>
      <c r="H104" s="407"/>
      <c r="I104" s="5">
        <v>6000</v>
      </c>
      <c r="J104" s="5"/>
      <c r="K104" s="5"/>
      <c r="L104" s="5"/>
      <c r="M104" s="5">
        <v>6000</v>
      </c>
      <c r="N104" s="5"/>
      <c r="O104" s="5"/>
      <c r="P104" s="5"/>
      <c r="Q104" s="5"/>
      <c r="R104" s="5"/>
      <c r="S104" s="5"/>
      <c r="T104" s="407"/>
      <c r="U104" s="407"/>
      <c r="V104" s="407"/>
      <c r="W104" s="407"/>
      <c r="Y104" s="1"/>
    </row>
    <row r="105" spans="1:25" ht="9" customHeight="1">
      <c r="A105" s="389"/>
      <c r="B105" s="389"/>
      <c r="C105" s="389"/>
      <c r="D105" s="390"/>
      <c r="E105" s="390"/>
      <c r="F105" s="8" t="s">
        <v>24</v>
      </c>
      <c r="G105" s="407">
        <v>77478.63</v>
      </c>
      <c r="H105" s="407"/>
      <c r="I105" s="5">
        <v>77478.63</v>
      </c>
      <c r="J105" s="5">
        <v>41478.63</v>
      </c>
      <c r="K105" s="5">
        <v>9850</v>
      </c>
      <c r="L105" s="5">
        <v>31628.63</v>
      </c>
      <c r="M105" s="5">
        <v>36000</v>
      </c>
      <c r="N105" s="5"/>
      <c r="O105" s="5"/>
      <c r="P105" s="5"/>
      <c r="Q105" s="5"/>
      <c r="R105" s="5"/>
      <c r="S105" s="5"/>
      <c r="T105" s="407"/>
      <c r="U105" s="407"/>
      <c r="V105" s="407"/>
      <c r="W105" s="407"/>
      <c r="Y105" s="1"/>
    </row>
    <row r="106" spans="1:25" ht="9" customHeight="1">
      <c r="A106" s="433"/>
      <c r="B106" s="433"/>
      <c r="C106" s="433">
        <v>85153</v>
      </c>
      <c r="D106" s="434" t="s">
        <v>46</v>
      </c>
      <c r="E106" s="434"/>
      <c r="F106" s="9" t="s">
        <v>21</v>
      </c>
      <c r="G106" s="403">
        <v>2650</v>
      </c>
      <c r="H106" s="403"/>
      <c r="I106" s="6">
        <v>2650</v>
      </c>
      <c r="J106" s="6">
        <v>650</v>
      </c>
      <c r="K106" s="6"/>
      <c r="L106" s="6">
        <v>650</v>
      </c>
      <c r="M106" s="6">
        <v>2000</v>
      </c>
      <c r="N106" s="6"/>
      <c r="O106" s="6"/>
      <c r="P106" s="6"/>
      <c r="Q106" s="6"/>
      <c r="R106" s="6"/>
      <c r="S106" s="6"/>
      <c r="T106" s="403"/>
      <c r="U106" s="403"/>
      <c r="V106" s="403"/>
      <c r="W106" s="403"/>
      <c r="Y106" s="1"/>
    </row>
    <row r="107" spans="1:25" ht="9" customHeight="1">
      <c r="A107" s="433"/>
      <c r="B107" s="433"/>
      <c r="C107" s="433"/>
      <c r="D107" s="434"/>
      <c r="E107" s="434"/>
      <c r="F107" s="8" t="s">
        <v>22</v>
      </c>
      <c r="G107" s="407">
        <v>-2500</v>
      </c>
      <c r="H107" s="407"/>
      <c r="I107" s="5">
        <v>-2500</v>
      </c>
      <c r="J107" s="5">
        <v>-500</v>
      </c>
      <c r="K107" s="5"/>
      <c r="L107" s="5">
        <v>-500</v>
      </c>
      <c r="M107" s="5">
        <v>-2000</v>
      </c>
      <c r="N107" s="5"/>
      <c r="O107" s="5"/>
      <c r="P107" s="5"/>
      <c r="Q107" s="5"/>
      <c r="R107" s="5"/>
      <c r="S107" s="5"/>
      <c r="T107" s="407"/>
      <c r="U107" s="407"/>
      <c r="V107" s="407"/>
      <c r="W107" s="407"/>
      <c r="Y107" s="1"/>
    </row>
    <row r="108" spans="1:25" ht="9" customHeight="1">
      <c r="A108" s="433"/>
      <c r="B108" s="433"/>
      <c r="C108" s="433"/>
      <c r="D108" s="434"/>
      <c r="E108" s="434"/>
      <c r="F108" s="8" t="s">
        <v>23</v>
      </c>
      <c r="G108" s="407"/>
      <c r="H108" s="407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407"/>
      <c r="U108" s="407"/>
      <c r="V108" s="407"/>
      <c r="W108" s="407"/>
      <c r="Y108" s="1"/>
    </row>
    <row r="109" spans="1:25" ht="9" customHeight="1" thickBot="1">
      <c r="A109" s="433"/>
      <c r="B109" s="433"/>
      <c r="C109" s="433"/>
      <c r="D109" s="434"/>
      <c r="E109" s="434"/>
      <c r="F109" s="8" t="s">
        <v>24</v>
      </c>
      <c r="G109" s="407">
        <v>150</v>
      </c>
      <c r="H109" s="407"/>
      <c r="I109" s="5">
        <v>150</v>
      </c>
      <c r="J109" s="5">
        <v>150</v>
      </c>
      <c r="K109" s="5"/>
      <c r="L109" s="5">
        <v>150</v>
      </c>
      <c r="M109" s="5"/>
      <c r="N109" s="5"/>
      <c r="O109" s="5"/>
      <c r="P109" s="5"/>
      <c r="Q109" s="5"/>
      <c r="R109" s="5"/>
      <c r="S109" s="5"/>
      <c r="T109" s="407"/>
      <c r="U109" s="407"/>
      <c r="V109" s="407"/>
      <c r="W109" s="407"/>
      <c r="Y109" s="1"/>
    </row>
    <row r="110" spans="1:25" ht="9" customHeight="1" thickBot="1">
      <c r="A110" s="433"/>
      <c r="B110" s="433"/>
      <c r="C110" s="433">
        <v>85154</v>
      </c>
      <c r="D110" s="434" t="s">
        <v>47</v>
      </c>
      <c r="E110" s="434"/>
      <c r="F110" s="9" t="s">
        <v>21</v>
      </c>
      <c r="G110" s="403">
        <v>74828.63</v>
      </c>
      <c r="H110" s="403"/>
      <c r="I110" s="6">
        <v>74828.63</v>
      </c>
      <c r="J110" s="6">
        <v>44828.63</v>
      </c>
      <c r="K110" s="6">
        <v>13350</v>
      </c>
      <c r="L110" s="6">
        <v>31478.63</v>
      </c>
      <c r="M110" s="6">
        <v>30000</v>
      </c>
      <c r="N110" s="6"/>
      <c r="O110" s="6"/>
      <c r="P110" s="6"/>
      <c r="Q110" s="6"/>
      <c r="R110" s="6"/>
      <c r="S110" s="6"/>
      <c r="T110" s="403"/>
      <c r="U110" s="403"/>
      <c r="V110" s="403"/>
      <c r="W110" s="403"/>
      <c r="Y110" s="1"/>
    </row>
    <row r="111" spans="1:25" ht="9" customHeight="1">
      <c r="A111" s="433"/>
      <c r="B111" s="433"/>
      <c r="C111" s="433"/>
      <c r="D111" s="434"/>
      <c r="E111" s="434"/>
      <c r="F111" s="8" t="s">
        <v>22</v>
      </c>
      <c r="G111" s="407">
        <v>-3500</v>
      </c>
      <c r="H111" s="407"/>
      <c r="I111" s="5">
        <v>-3500</v>
      </c>
      <c r="J111" s="5">
        <v>-3500</v>
      </c>
      <c r="K111" s="5">
        <v>-3500</v>
      </c>
      <c r="L111" s="5"/>
      <c r="M111" s="5"/>
      <c r="N111" s="5"/>
      <c r="O111" s="5"/>
      <c r="P111" s="5"/>
      <c r="Q111" s="5"/>
      <c r="R111" s="5"/>
      <c r="S111" s="5"/>
      <c r="T111" s="407"/>
      <c r="U111" s="407"/>
      <c r="V111" s="407"/>
      <c r="W111" s="407"/>
      <c r="Y111" s="1"/>
    </row>
    <row r="112" spans="1:25" ht="9" customHeight="1">
      <c r="A112" s="433"/>
      <c r="B112" s="433"/>
      <c r="C112" s="433"/>
      <c r="D112" s="434"/>
      <c r="E112" s="434"/>
      <c r="F112" s="8" t="s">
        <v>23</v>
      </c>
      <c r="G112" s="407">
        <v>6000</v>
      </c>
      <c r="H112" s="407"/>
      <c r="I112" s="5">
        <v>6000</v>
      </c>
      <c r="J112" s="5"/>
      <c r="K112" s="5"/>
      <c r="L112" s="5"/>
      <c r="M112" s="5">
        <v>6000</v>
      </c>
      <c r="N112" s="5"/>
      <c r="O112" s="5"/>
      <c r="P112" s="5"/>
      <c r="Q112" s="5"/>
      <c r="R112" s="5"/>
      <c r="S112" s="5"/>
      <c r="T112" s="407"/>
      <c r="U112" s="407"/>
      <c r="V112" s="407"/>
      <c r="W112" s="407"/>
      <c r="Y112" s="1"/>
    </row>
    <row r="113" spans="1:25" ht="9" customHeight="1">
      <c r="A113" s="433"/>
      <c r="B113" s="433"/>
      <c r="C113" s="433"/>
      <c r="D113" s="434"/>
      <c r="E113" s="434"/>
      <c r="F113" s="8" t="s">
        <v>24</v>
      </c>
      <c r="G113" s="407">
        <v>77328.63</v>
      </c>
      <c r="H113" s="407"/>
      <c r="I113" s="5">
        <v>77328.63</v>
      </c>
      <c r="J113" s="5">
        <v>41328.63</v>
      </c>
      <c r="K113" s="5">
        <v>9850</v>
      </c>
      <c r="L113" s="5">
        <v>31478.63</v>
      </c>
      <c r="M113" s="5">
        <v>36000</v>
      </c>
      <c r="N113" s="5"/>
      <c r="O113" s="5"/>
      <c r="P113" s="5"/>
      <c r="Q113" s="5"/>
      <c r="R113" s="5"/>
      <c r="S113" s="5"/>
      <c r="T113" s="407"/>
      <c r="U113" s="407"/>
      <c r="V113" s="407"/>
      <c r="W113" s="407"/>
      <c r="Y113" s="1"/>
    </row>
    <row r="114" spans="2:25" ht="11.25" customHeight="1">
      <c r="B114" s="404"/>
      <c r="C114" s="404"/>
      <c r="D114" s="404"/>
      <c r="E114" s="388"/>
      <c r="F114" s="388"/>
      <c r="G114" s="388"/>
      <c r="H114" s="3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1"/>
    </row>
    <row r="115" spans="1:25" ht="9" customHeight="1">
      <c r="A115" s="389" t="s">
        <v>0</v>
      </c>
      <c r="B115" s="389"/>
      <c r="C115" s="389" t="s">
        <v>1</v>
      </c>
      <c r="D115" s="389" t="s">
        <v>2</v>
      </c>
      <c r="E115" s="389"/>
      <c r="F115" s="389"/>
      <c r="G115" s="389" t="s">
        <v>3</v>
      </c>
      <c r="H115" s="389"/>
      <c r="I115" s="389" t="s">
        <v>4</v>
      </c>
      <c r="J115" s="389"/>
      <c r="K115" s="389"/>
      <c r="L115" s="389"/>
      <c r="M115" s="389"/>
      <c r="N115" s="389"/>
      <c r="O115" s="389"/>
      <c r="P115" s="389"/>
      <c r="Q115" s="389"/>
      <c r="R115" s="389"/>
      <c r="S115" s="389"/>
      <c r="T115" s="389"/>
      <c r="U115" s="389"/>
      <c r="V115" s="389"/>
      <c r="W115" s="389"/>
      <c r="Y115" s="1"/>
    </row>
    <row r="116" spans="1:25" ht="12.75" customHeight="1">
      <c r="A116" s="389"/>
      <c r="B116" s="389"/>
      <c r="C116" s="389"/>
      <c r="D116" s="389"/>
      <c r="E116" s="389"/>
      <c r="F116" s="389"/>
      <c r="G116" s="389"/>
      <c r="H116" s="389"/>
      <c r="I116" s="389" t="s">
        <v>5</v>
      </c>
      <c r="J116" s="389" t="s">
        <v>6</v>
      </c>
      <c r="K116" s="389"/>
      <c r="L116" s="389"/>
      <c r="M116" s="389"/>
      <c r="N116" s="389"/>
      <c r="O116" s="389"/>
      <c r="P116" s="389"/>
      <c r="Q116" s="389"/>
      <c r="R116" s="389" t="s">
        <v>7</v>
      </c>
      <c r="S116" s="389" t="s">
        <v>6</v>
      </c>
      <c r="T116" s="389"/>
      <c r="U116" s="389"/>
      <c r="V116" s="389"/>
      <c r="W116" s="389"/>
      <c r="Y116" s="1"/>
    </row>
    <row r="117" spans="1:25" ht="2.25" customHeight="1">
      <c r="A117" s="389"/>
      <c r="B117" s="389"/>
      <c r="C117" s="389"/>
      <c r="D117" s="389"/>
      <c r="E117" s="389"/>
      <c r="F117" s="389"/>
      <c r="G117" s="389"/>
      <c r="H117" s="389"/>
      <c r="I117" s="389"/>
      <c r="J117" s="389"/>
      <c r="K117" s="389"/>
      <c r="L117" s="389"/>
      <c r="M117" s="389"/>
      <c r="N117" s="389"/>
      <c r="O117" s="389"/>
      <c r="P117" s="389"/>
      <c r="Q117" s="389"/>
      <c r="R117" s="389"/>
      <c r="S117" s="389" t="s">
        <v>8</v>
      </c>
      <c r="T117" s="389" t="s">
        <v>9</v>
      </c>
      <c r="U117" s="389"/>
      <c r="V117" s="389" t="s">
        <v>10</v>
      </c>
      <c r="W117" s="389"/>
      <c r="Y117" s="1"/>
    </row>
    <row r="118" spans="1:25" ht="6" customHeight="1">
      <c r="A118" s="389"/>
      <c r="B118" s="389"/>
      <c r="C118" s="389"/>
      <c r="D118" s="389"/>
      <c r="E118" s="389"/>
      <c r="F118" s="389"/>
      <c r="G118" s="389"/>
      <c r="H118" s="389"/>
      <c r="I118" s="389"/>
      <c r="J118" s="389" t="s">
        <v>11</v>
      </c>
      <c r="K118" s="389" t="s">
        <v>6</v>
      </c>
      <c r="L118" s="389"/>
      <c r="M118" s="389" t="s">
        <v>12</v>
      </c>
      <c r="N118" s="389" t="s">
        <v>13</v>
      </c>
      <c r="O118" s="389" t="s">
        <v>14</v>
      </c>
      <c r="P118" s="389" t="s">
        <v>15</v>
      </c>
      <c r="Q118" s="389" t="s">
        <v>16</v>
      </c>
      <c r="R118" s="389"/>
      <c r="S118" s="389"/>
      <c r="T118" s="389"/>
      <c r="U118" s="389"/>
      <c r="V118" s="389"/>
      <c r="W118" s="389"/>
      <c r="Y118" s="1"/>
    </row>
    <row r="119" spans="1:25" ht="2.25" customHeight="1">
      <c r="A119" s="389"/>
      <c r="B119" s="389"/>
      <c r="C119" s="389"/>
      <c r="D119" s="389"/>
      <c r="E119" s="389"/>
      <c r="F119" s="389"/>
      <c r="G119" s="389"/>
      <c r="H119" s="389"/>
      <c r="I119" s="389"/>
      <c r="J119" s="389"/>
      <c r="K119" s="389"/>
      <c r="L119" s="389"/>
      <c r="M119" s="389"/>
      <c r="N119" s="389"/>
      <c r="O119" s="389"/>
      <c r="P119" s="389"/>
      <c r="Q119" s="389"/>
      <c r="R119" s="389"/>
      <c r="S119" s="389"/>
      <c r="T119" s="389" t="s">
        <v>17</v>
      </c>
      <c r="U119" s="389"/>
      <c r="V119" s="389"/>
      <c r="W119" s="389"/>
      <c r="Y119" s="1"/>
    </row>
    <row r="120" spans="1:25" ht="44.25" customHeight="1">
      <c r="A120" s="389"/>
      <c r="B120" s="389"/>
      <c r="C120" s="389"/>
      <c r="D120" s="389"/>
      <c r="E120" s="389"/>
      <c r="F120" s="389"/>
      <c r="G120" s="389"/>
      <c r="H120" s="389"/>
      <c r="I120" s="389"/>
      <c r="J120" s="389"/>
      <c r="K120" s="7" t="s">
        <v>18</v>
      </c>
      <c r="L120" s="7" t="s">
        <v>19</v>
      </c>
      <c r="M120" s="389"/>
      <c r="N120" s="389"/>
      <c r="O120" s="389"/>
      <c r="P120" s="389"/>
      <c r="Q120" s="389"/>
      <c r="R120" s="389"/>
      <c r="S120" s="389"/>
      <c r="T120" s="389"/>
      <c r="U120" s="389"/>
      <c r="V120" s="389"/>
      <c r="W120" s="389"/>
      <c r="Y120" s="1"/>
    </row>
    <row r="121" spans="1:25" s="11" customFormat="1" ht="9" customHeight="1">
      <c r="A121" s="391">
        <v>1</v>
      </c>
      <c r="B121" s="391"/>
      <c r="C121" s="10">
        <v>2</v>
      </c>
      <c r="D121" s="391">
        <v>3</v>
      </c>
      <c r="E121" s="391"/>
      <c r="F121" s="391"/>
      <c r="G121" s="391">
        <v>4</v>
      </c>
      <c r="H121" s="391"/>
      <c r="I121" s="10">
        <v>5</v>
      </c>
      <c r="J121" s="10">
        <v>6</v>
      </c>
      <c r="K121" s="10">
        <v>7</v>
      </c>
      <c r="L121" s="10">
        <v>8</v>
      </c>
      <c r="M121" s="10">
        <v>9</v>
      </c>
      <c r="N121" s="10">
        <v>10</v>
      </c>
      <c r="O121" s="10">
        <v>11</v>
      </c>
      <c r="P121" s="10">
        <v>12</v>
      </c>
      <c r="Q121" s="10">
        <v>13</v>
      </c>
      <c r="R121" s="10">
        <v>14</v>
      </c>
      <c r="S121" s="10">
        <v>15</v>
      </c>
      <c r="T121" s="391">
        <v>16</v>
      </c>
      <c r="U121" s="391"/>
      <c r="V121" s="391">
        <v>17</v>
      </c>
      <c r="W121" s="391"/>
      <c r="Y121" s="12"/>
    </row>
    <row r="122" spans="1:25" ht="9" customHeight="1">
      <c r="A122" s="389">
        <v>852</v>
      </c>
      <c r="B122" s="389"/>
      <c r="C122" s="389"/>
      <c r="D122" s="390" t="s">
        <v>48</v>
      </c>
      <c r="E122" s="390"/>
      <c r="F122" s="8" t="s">
        <v>21</v>
      </c>
      <c r="G122" s="407">
        <v>2636768.4</v>
      </c>
      <c r="H122" s="407"/>
      <c r="I122" s="5">
        <v>2636768.4</v>
      </c>
      <c r="J122" s="5">
        <v>498948.4</v>
      </c>
      <c r="K122" s="5">
        <v>360688</v>
      </c>
      <c r="L122" s="5">
        <v>138260.4</v>
      </c>
      <c r="M122" s="5"/>
      <c r="N122" s="5">
        <v>2137820</v>
      </c>
      <c r="O122" s="5"/>
      <c r="P122" s="5"/>
      <c r="Q122" s="5"/>
      <c r="R122" s="5"/>
      <c r="S122" s="5"/>
      <c r="T122" s="407"/>
      <c r="U122" s="407"/>
      <c r="V122" s="407"/>
      <c r="W122" s="407"/>
      <c r="Y122" s="1"/>
    </row>
    <row r="123" spans="1:25" ht="9" customHeight="1">
      <c r="A123" s="389"/>
      <c r="B123" s="389"/>
      <c r="C123" s="389"/>
      <c r="D123" s="390"/>
      <c r="E123" s="390"/>
      <c r="F123" s="8" t="s">
        <v>22</v>
      </c>
      <c r="G123" s="407">
        <v>-23251.2</v>
      </c>
      <c r="H123" s="407"/>
      <c r="I123" s="5">
        <v>-23251.2</v>
      </c>
      <c r="J123" s="5">
        <v>-23251.2</v>
      </c>
      <c r="K123" s="5">
        <v>-23251.2</v>
      </c>
      <c r="L123" s="5"/>
      <c r="M123" s="5"/>
      <c r="N123" s="5"/>
      <c r="O123" s="5"/>
      <c r="P123" s="5"/>
      <c r="Q123" s="5"/>
      <c r="R123" s="5"/>
      <c r="S123" s="5"/>
      <c r="T123" s="407"/>
      <c r="U123" s="407"/>
      <c r="V123" s="407"/>
      <c r="W123" s="407"/>
      <c r="Y123" s="1"/>
    </row>
    <row r="124" spans="1:25" ht="9" customHeight="1">
      <c r="A124" s="389"/>
      <c r="B124" s="389"/>
      <c r="C124" s="389"/>
      <c r="D124" s="390"/>
      <c r="E124" s="390"/>
      <c r="F124" s="8" t="s">
        <v>23</v>
      </c>
      <c r="G124" s="407">
        <v>23251.2</v>
      </c>
      <c r="H124" s="407"/>
      <c r="I124" s="5">
        <v>23251.2</v>
      </c>
      <c r="J124" s="5">
        <v>23251.2</v>
      </c>
      <c r="K124" s="5">
        <v>3171.2</v>
      </c>
      <c r="L124" s="5">
        <v>20080</v>
      </c>
      <c r="M124" s="5"/>
      <c r="N124" s="5"/>
      <c r="O124" s="5"/>
      <c r="P124" s="5"/>
      <c r="Q124" s="5"/>
      <c r="R124" s="5"/>
      <c r="S124" s="5"/>
      <c r="T124" s="407"/>
      <c r="U124" s="407"/>
      <c r="V124" s="407"/>
      <c r="W124" s="407"/>
      <c r="Y124" s="1"/>
    </row>
    <row r="125" spans="1:25" ht="9" customHeight="1">
      <c r="A125" s="389"/>
      <c r="B125" s="389"/>
      <c r="C125" s="389"/>
      <c r="D125" s="390"/>
      <c r="E125" s="390"/>
      <c r="F125" s="8" t="s">
        <v>24</v>
      </c>
      <c r="G125" s="407">
        <v>2636768.4</v>
      </c>
      <c r="H125" s="407"/>
      <c r="I125" s="5">
        <v>2636768.4</v>
      </c>
      <c r="J125" s="5">
        <v>498948.4</v>
      </c>
      <c r="K125" s="5">
        <v>340608</v>
      </c>
      <c r="L125" s="5">
        <v>158340.4</v>
      </c>
      <c r="M125" s="5"/>
      <c r="N125" s="5">
        <v>2137820</v>
      </c>
      <c r="O125" s="5"/>
      <c r="P125" s="5"/>
      <c r="Q125" s="5"/>
      <c r="R125" s="5"/>
      <c r="S125" s="5"/>
      <c r="T125" s="407"/>
      <c r="U125" s="407"/>
      <c r="V125" s="407"/>
      <c r="W125" s="407"/>
      <c r="Y125" s="1"/>
    </row>
    <row r="126" spans="1:25" ht="9" customHeight="1">
      <c r="A126" s="433"/>
      <c r="B126" s="433"/>
      <c r="C126" s="433">
        <v>85219</v>
      </c>
      <c r="D126" s="434" t="s">
        <v>49</v>
      </c>
      <c r="E126" s="434"/>
      <c r="F126" s="9" t="s">
        <v>21</v>
      </c>
      <c r="G126" s="403">
        <v>379097</v>
      </c>
      <c r="H126" s="403"/>
      <c r="I126" s="6">
        <v>379097</v>
      </c>
      <c r="J126" s="6">
        <v>378017</v>
      </c>
      <c r="K126" s="6">
        <v>321700</v>
      </c>
      <c r="L126" s="6">
        <v>56317</v>
      </c>
      <c r="M126" s="6"/>
      <c r="N126" s="6">
        <v>1080</v>
      </c>
      <c r="O126" s="6"/>
      <c r="P126" s="6"/>
      <c r="Q126" s="6"/>
      <c r="R126" s="6"/>
      <c r="S126" s="6"/>
      <c r="T126" s="403"/>
      <c r="U126" s="403"/>
      <c r="V126" s="403"/>
      <c r="W126" s="403"/>
      <c r="Y126" s="1"/>
    </row>
    <row r="127" spans="1:25" ht="9" customHeight="1">
      <c r="A127" s="433"/>
      <c r="B127" s="433"/>
      <c r="C127" s="433"/>
      <c r="D127" s="434"/>
      <c r="E127" s="434"/>
      <c r="F127" s="8" t="s">
        <v>22</v>
      </c>
      <c r="G127" s="407">
        <v>-23251.2</v>
      </c>
      <c r="H127" s="407"/>
      <c r="I127" s="5">
        <v>-23251.2</v>
      </c>
      <c r="J127" s="5">
        <v>-23251.2</v>
      </c>
      <c r="K127" s="5">
        <v>-23251.2</v>
      </c>
      <c r="L127" s="5"/>
      <c r="M127" s="5"/>
      <c r="N127" s="5"/>
      <c r="O127" s="5"/>
      <c r="P127" s="5"/>
      <c r="Q127" s="5"/>
      <c r="R127" s="5"/>
      <c r="S127" s="5"/>
      <c r="T127" s="407"/>
      <c r="U127" s="407"/>
      <c r="V127" s="407"/>
      <c r="W127" s="407"/>
      <c r="Y127" s="1"/>
    </row>
    <row r="128" spans="1:25" ht="9" customHeight="1">
      <c r="A128" s="433"/>
      <c r="B128" s="433"/>
      <c r="C128" s="433"/>
      <c r="D128" s="434"/>
      <c r="E128" s="434"/>
      <c r="F128" s="8" t="s">
        <v>23</v>
      </c>
      <c r="G128" s="407">
        <v>23251.2</v>
      </c>
      <c r="H128" s="407"/>
      <c r="I128" s="5">
        <v>23251.2</v>
      </c>
      <c r="J128" s="5">
        <v>23251.2</v>
      </c>
      <c r="K128" s="5">
        <v>3171.2</v>
      </c>
      <c r="L128" s="5">
        <v>20080</v>
      </c>
      <c r="M128" s="5"/>
      <c r="N128" s="5"/>
      <c r="O128" s="5"/>
      <c r="P128" s="5"/>
      <c r="Q128" s="5"/>
      <c r="R128" s="5"/>
      <c r="S128" s="5"/>
      <c r="T128" s="407"/>
      <c r="U128" s="407"/>
      <c r="V128" s="407"/>
      <c r="W128" s="407"/>
      <c r="Y128" s="1"/>
    </row>
    <row r="129" spans="1:25" ht="9" customHeight="1">
      <c r="A129" s="433"/>
      <c r="B129" s="433"/>
      <c r="C129" s="433"/>
      <c r="D129" s="434"/>
      <c r="E129" s="434"/>
      <c r="F129" s="8" t="s">
        <v>24</v>
      </c>
      <c r="G129" s="407">
        <v>379097</v>
      </c>
      <c r="H129" s="407"/>
      <c r="I129" s="5">
        <v>379097</v>
      </c>
      <c r="J129" s="5">
        <v>378017</v>
      </c>
      <c r="K129" s="5">
        <v>301620</v>
      </c>
      <c r="L129" s="5">
        <v>76397</v>
      </c>
      <c r="M129" s="5"/>
      <c r="N129" s="5">
        <v>1080</v>
      </c>
      <c r="O129" s="5"/>
      <c r="P129" s="5"/>
      <c r="Q129" s="5"/>
      <c r="R129" s="5"/>
      <c r="S129" s="5"/>
      <c r="T129" s="407"/>
      <c r="U129" s="407"/>
      <c r="V129" s="407"/>
      <c r="W129" s="407"/>
      <c r="Y129" s="1"/>
    </row>
    <row r="130" spans="1:25" ht="9" customHeight="1">
      <c r="A130" s="389">
        <v>854</v>
      </c>
      <c r="B130" s="389"/>
      <c r="C130" s="389"/>
      <c r="D130" s="390" t="s">
        <v>50</v>
      </c>
      <c r="E130" s="390"/>
      <c r="F130" s="8" t="s">
        <v>21</v>
      </c>
      <c r="G130" s="407">
        <v>124108.4</v>
      </c>
      <c r="H130" s="407"/>
      <c r="I130" s="5">
        <v>124108.4</v>
      </c>
      <c r="J130" s="5">
        <v>10000</v>
      </c>
      <c r="K130" s="5"/>
      <c r="L130" s="5">
        <v>10000</v>
      </c>
      <c r="M130" s="5">
        <v>4346.4</v>
      </c>
      <c r="N130" s="5">
        <v>109762</v>
      </c>
      <c r="O130" s="5"/>
      <c r="P130" s="5"/>
      <c r="Q130" s="5"/>
      <c r="R130" s="5"/>
      <c r="S130" s="5"/>
      <c r="T130" s="407"/>
      <c r="U130" s="407"/>
      <c r="V130" s="407"/>
      <c r="W130" s="407"/>
      <c r="Y130" s="1"/>
    </row>
    <row r="131" spans="1:25" ht="9" customHeight="1">
      <c r="A131" s="389"/>
      <c r="B131" s="389"/>
      <c r="C131" s="389"/>
      <c r="D131" s="390"/>
      <c r="E131" s="390"/>
      <c r="F131" s="8" t="s">
        <v>22</v>
      </c>
      <c r="G131" s="407"/>
      <c r="H131" s="407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407"/>
      <c r="U131" s="407"/>
      <c r="V131" s="407"/>
      <c r="W131" s="407"/>
      <c r="Y131" s="1"/>
    </row>
    <row r="132" spans="1:25" ht="9" customHeight="1">
      <c r="A132" s="389"/>
      <c r="B132" s="389"/>
      <c r="C132" s="389"/>
      <c r="D132" s="390"/>
      <c r="E132" s="390"/>
      <c r="F132" s="8" t="s">
        <v>23</v>
      </c>
      <c r="G132" s="407">
        <v>138.2</v>
      </c>
      <c r="H132" s="407"/>
      <c r="I132" s="5">
        <v>138.2</v>
      </c>
      <c r="J132" s="5"/>
      <c r="K132" s="5"/>
      <c r="L132" s="5"/>
      <c r="M132" s="5">
        <v>138.2</v>
      </c>
      <c r="N132" s="5"/>
      <c r="O132" s="5"/>
      <c r="P132" s="5"/>
      <c r="Q132" s="5"/>
      <c r="R132" s="5"/>
      <c r="S132" s="5"/>
      <c r="T132" s="407"/>
      <c r="U132" s="407"/>
      <c r="V132" s="407"/>
      <c r="W132" s="407"/>
      <c r="Y132" s="1"/>
    </row>
    <row r="133" spans="1:25" ht="9" customHeight="1">
      <c r="A133" s="389"/>
      <c r="B133" s="389"/>
      <c r="C133" s="389"/>
      <c r="D133" s="390"/>
      <c r="E133" s="390"/>
      <c r="F133" s="8" t="s">
        <v>24</v>
      </c>
      <c r="G133" s="407">
        <v>124246.6</v>
      </c>
      <c r="H133" s="407"/>
      <c r="I133" s="5">
        <v>124246.6</v>
      </c>
      <c r="J133" s="5">
        <v>10000</v>
      </c>
      <c r="K133" s="5"/>
      <c r="L133" s="5">
        <v>10000</v>
      </c>
      <c r="M133" s="5">
        <v>4484.6</v>
      </c>
      <c r="N133" s="5">
        <v>109762</v>
      </c>
      <c r="O133" s="5"/>
      <c r="P133" s="5"/>
      <c r="Q133" s="5"/>
      <c r="R133" s="5"/>
      <c r="S133" s="5"/>
      <c r="T133" s="407"/>
      <c r="U133" s="407"/>
      <c r="V133" s="407"/>
      <c r="W133" s="407"/>
      <c r="Y133" s="1"/>
    </row>
    <row r="134" spans="1:25" ht="9" customHeight="1">
      <c r="A134" s="433"/>
      <c r="B134" s="433"/>
      <c r="C134" s="433">
        <v>85404</v>
      </c>
      <c r="D134" s="434" t="s">
        <v>51</v>
      </c>
      <c r="E134" s="434"/>
      <c r="F134" s="9" t="s">
        <v>21</v>
      </c>
      <c r="G134" s="403">
        <v>4346.4</v>
      </c>
      <c r="H134" s="403"/>
      <c r="I134" s="6">
        <v>4346.4</v>
      </c>
      <c r="J134" s="6"/>
      <c r="K134" s="6"/>
      <c r="L134" s="6"/>
      <c r="M134" s="6">
        <v>4346.4</v>
      </c>
      <c r="N134" s="6"/>
      <c r="O134" s="6"/>
      <c r="P134" s="6"/>
      <c r="Q134" s="6"/>
      <c r="R134" s="6"/>
      <c r="S134" s="6"/>
      <c r="T134" s="403"/>
      <c r="U134" s="403"/>
      <c r="V134" s="403"/>
      <c r="W134" s="403"/>
      <c r="Y134" s="1"/>
    </row>
    <row r="135" spans="1:25" ht="9" customHeight="1">
      <c r="A135" s="433"/>
      <c r="B135" s="433"/>
      <c r="C135" s="433"/>
      <c r="D135" s="434"/>
      <c r="E135" s="434"/>
      <c r="F135" s="8" t="s">
        <v>22</v>
      </c>
      <c r="G135" s="407"/>
      <c r="H135" s="407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407"/>
      <c r="U135" s="407"/>
      <c r="V135" s="407"/>
      <c r="W135" s="407"/>
      <c r="Y135" s="1"/>
    </row>
    <row r="136" spans="1:25" ht="9" customHeight="1">
      <c r="A136" s="433"/>
      <c r="B136" s="433"/>
      <c r="C136" s="433"/>
      <c r="D136" s="434"/>
      <c r="E136" s="434"/>
      <c r="F136" s="8" t="s">
        <v>23</v>
      </c>
      <c r="G136" s="407">
        <v>138.2</v>
      </c>
      <c r="H136" s="407"/>
      <c r="I136" s="5">
        <v>138.2</v>
      </c>
      <c r="J136" s="5"/>
      <c r="K136" s="5"/>
      <c r="L136" s="5"/>
      <c r="M136" s="5">
        <v>138.2</v>
      </c>
      <c r="N136" s="5"/>
      <c r="O136" s="5"/>
      <c r="P136" s="5"/>
      <c r="Q136" s="5"/>
      <c r="R136" s="5"/>
      <c r="S136" s="5"/>
      <c r="T136" s="407"/>
      <c r="U136" s="407"/>
      <c r="V136" s="407"/>
      <c r="W136" s="407"/>
      <c r="Y136" s="1"/>
    </row>
    <row r="137" spans="1:25" ht="9" customHeight="1">
      <c r="A137" s="433"/>
      <c r="B137" s="433"/>
      <c r="C137" s="433"/>
      <c r="D137" s="434"/>
      <c r="E137" s="434"/>
      <c r="F137" s="8" t="s">
        <v>24</v>
      </c>
      <c r="G137" s="407">
        <v>4484.6</v>
      </c>
      <c r="H137" s="407"/>
      <c r="I137" s="5">
        <v>4484.6</v>
      </c>
      <c r="J137" s="5"/>
      <c r="K137" s="5"/>
      <c r="L137" s="5"/>
      <c r="M137" s="5">
        <v>4484.6</v>
      </c>
      <c r="N137" s="5"/>
      <c r="O137" s="5"/>
      <c r="P137" s="5"/>
      <c r="Q137" s="5"/>
      <c r="R137" s="5"/>
      <c r="S137" s="5"/>
      <c r="T137" s="407"/>
      <c r="U137" s="407"/>
      <c r="V137" s="407"/>
      <c r="W137" s="407"/>
      <c r="Y137" s="1"/>
    </row>
    <row r="138" spans="1:25" ht="9" customHeight="1">
      <c r="A138" s="389">
        <v>900</v>
      </c>
      <c r="B138" s="389"/>
      <c r="C138" s="389"/>
      <c r="D138" s="390" t="s">
        <v>52</v>
      </c>
      <c r="E138" s="390"/>
      <c r="F138" s="8" t="s">
        <v>21</v>
      </c>
      <c r="G138" s="407">
        <v>456233</v>
      </c>
      <c r="H138" s="407"/>
      <c r="I138" s="5">
        <v>403233</v>
      </c>
      <c r="J138" s="5">
        <v>369233</v>
      </c>
      <c r="K138" s="5">
        <v>2333</v>
      </c>
      <c r="L138" s="5">
        <v>366900</v>
      </c>
      <c r="M138" s="5">
        <v>34000</v>
      </c>
      <c r="N138" s="5"/>
      <c r="O138" s="5"/>
      <c r="P138" s="5"/>
      <c r="Q138" s="5"/>
      <c r="R138" s="5">
        <v>53000</v>
      </c>
      <c r="S138" s="5">
        <v>53000</v>
      </c>
      <c r="T138" s="407"/>
      <c r="U138" s="407"/>
      <c r="V138" s="407"/>
      <c r="W138" s="407"/>
      <c r="Y138" s="1"/>
    </row>
    <row r="139" spans="1:25" ht="9" customHeight="1">
      <c r="A139" s="389"/>
      <c r="B139" s="389"/>
      <c r="C139" s="389"/>
      <c r="D139" s="390"/>
      <c r="E139" s="390"/>
      <c r="F139" s="8" t="s">
        <v>22</v>
      </c>
      <c r="G139" s="407">
        <v>-15000</v>
      </c>
      <c r="H139" s="407"/>
      <c r="I139" s="5"/>
      <c r="J139" s="5"/>
      <c r="K139" s="5"/>
      <c r="L139" s="5"/>
      <c r="M139" s="5"/>
      <c r="N139" s="5"/>
      <c r="O139" s="5"/>
      <c r="P139" s="5"/>
      <c r="Q139" s="5"/>
      <c r="R139" s="5">
        <v>-15000</v>
      </c>
      <c r="S139" s="5">
        <v>-15000</v>
      </c>
      <c r="T139" s="407"/>
      <c r="U139" s="407"/>
      <c r="V139" s="407"/>
      <c r="W139" s="407"/>
      <c r="Y139" s="1"/>
    </row>
    <row r="140" spans="1:25" ht="9" customHeight="1">
      <c r="A140" s="389"/>
      <c r="B140" s="389"/>
      <c r="C140" s="389"/>
      <c r="D140" s="390"/>
      <c r="E140" s="390"/>
      <c r="F140" s="8" t="s">
        <v>23</v>
      </c>
      <c r="G140" s="407"/>
      <c r="H140" s="407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407"/>
      <c r="U140" s="407"/>
      <c r="V140" s="407"/>
      <c r="W140" s="407"/>
      <c r="Y140" s="1"/>
    </row>
    <row r="141" spans="1:25" ht="9" customHeight="1">
      <c r="A141" s="389"/>
      <c r="B141" s="389"/>
      <c r="C141" s="389"/>
      <c r="D141" s="390"/>
      <c r="E141" s="390"/>
      <c r="F141" s="8" t="s">
        <v>24</v>
      </c>
      <c r="G141" s="407">
        <v>441233</v>
      </c>
      <c r="H141" s="407"/>
      <c r="I141" s="5">
        <v>403233</v>
      </c>
      <c r="J141" s="5">
        <v>369233</v>
      </c>
      <c r="K141" s="5">
        <v>2333</v>
      </c>
      <c r="L141" s="5">
        <v>366900</v>
      </c>
      <c r="M141" s="5">
        <v>34000</v>
      </c>
      <c r="N141" s="5"/>
      <c r="O141" s="5"/>
      <c r="P141" s="5"/>
      <c r="Q141" s="5"/>
      <c r="R141" s="5">
        <v>38000</v>
      </c>
      <c r="S141" s="5">
        <v>38000</v>
      </c>
      <c r="T141" s="407"/>
      <c r="U141" s="407"/>
      <c r="V141" s="407"/>
      <c r="W141" s="407"/>
      <c r="Y141" s="1"/>
    </row>
    <row r="142" spans="1:25" ht="9" customHeight="1">
      <c r="A142" s="433"/>
      <c r="B142" s="433"/>
      <c r="C142" s="433">
        <v>90015</v>
      </c>
      <c r="D142" s="434" t="s">
        <v>53</v>
      </c>
      <c r="E142" s="434"/>
      <c r="F142" s="9" t="s">
        <v>21</v>
      </c>
      <c r="G142" s="403">
        <v>390000</v>
      </c>
      <c r="H142" s="403"/>
      <c r="I142" s="6">
        <v>350000</v>
      </c>
      <c r="J142" s="6">
        <v>350000</v>
      </c>
      <c r="K142" s="6"/>
      <c r="L142" s="6">
        <v>350000</v>
      </c>
      <c r="M142" s="6"/>
      <c r="N142" s="6"/>
      <c r="O142" s="6"/>
      <c r="P142" s="6"/>
      <c r="Q142" s="6"/>
      <c r="R142" s="6">
        <v>40000</v>
      </c>
      <c r="S142" s="6">
        <v>40000</v>
      </c>
      <c r="T142" s="403"/>
      <c r="U142" s="403"/>
      <c r="V142" s="403"/>
      <c r="W142" s="403"/>
      <c r="Y142" s="1"/>
    </row>
    <row r="143" spans="1:25" ht="9" customHeight="1">
      <c r="A143" s="433"/>
      <c r="B143" s="433"/>
      <c r="C143" s="433"/>
      <c r="D143" s="434"/>
      <c r="E143" s="434"/>
      <c r="F143" s="8" t="s">
        <v>22</v>
      </c>
      <c r="G143" s="407">
        <v>-15000</v>
      </c>
      <c r="H143" s="407"/>
      <c r="I143" s="5"/>
      <c r="J143" s="5"/>
      <c r="K143" s="5"/>
      <c r="L143" s="5"/>
      <c r="M143" s="5"/>
      <c r="N143" s="5"/>
      <c r="O143" s="5"/>
      <c r="P143" s="5"/>
      <c r="Q143" s="5"/>
      <c r="R143" s="5">
        <v>-15000</v>
      </c>
      <c r="S143" s="5">
        <v>-15000</v>
      </c>
      <c r="T143" s="407"/>
      <c r="U143" s="407"/>
      <c r="V143" s="407"/>
      <c r="W143" s="407"/>
      <c r="Y143" s="1"/>
    </row>
    <row r="144" spans="1:25" ht="9" customHeight="1">
      <c r="A144" s="433"/>
      <c r="B144" s="433"/>
      <c r="C144" s="433"/>
      <c r="D144" s="434"/>
      <c r="E144" s="434"/>
      <c r="F144" s="8" t="s">
        <v>23</v>
      </c>
      <c r="G144" s="407"/>
      <c r="H144" s="407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407"/>
      <c r="U144" s="407"/>
      <c r="V144" s="407"/>
      <c r="W144" s="407"/>
      <c r="Y144" s="1"/>
    </row>
    <row r="145" spans="1:25" ht="9" customHeight="1">
      <c r="A145" s="433"/>
      <c r="B145" s="433"/>
      <c r="C145" s="433"/>
      <c r="D145" s="434"/>
      <c r="E145" s="434"/>
      <c r="F145" s="8" t="s">
        <v>24</v>
      </c>
      <c r="G145" s="407">
        <v>375000</v>
      </c>
      <c r="H145" s="407"/>
      <c r="I145" s="5">
        <v>350000</v>
      </c>
      <c r="J145" s="5">
        <v>350000</v>
      </c>
      <c r="K145" s="5"/>
      <c r="L145" s="5">
        <v>350000</v>
      </c>
      <c r="M145" s="5"/>
      <c r="N145" s="5"/>
      <c r="O145" s="5"/>
      <c r="P145" s="5"/>
      <c r="Q145" s="5"/>
      <c r="R145" s="5">
        <v>25000</v>
      </c>
      <c r="S145" s="5">
        <v>25000</v>
      </c>
      <c r="T145" s="407"/>
      <c r="U145" s="407"/>
      <c r="V145" s="407"/>
      <c r="W145" s="407"/>
      <c r="Y145" s="1"/>
    </row>
    <row r="146" spans="1:25" ht="9" customHeight="1">
      <c r="A146" s="389">
        <v>921</v>
      </c>
      <c r="B146" s="389"/>
      <c r="C146" s="389"/>
      <c r="D146" s="390" t="s">
        <v>54</v>
      </c>
      <c r="E146" s="390"/>
      <c r="F146" s="8" t="s">
        <v>21</v>
      </c>
      <c r="G146" s="407">
        <v>1120898</v>
      </c>
      <c r="H146" s="407"/>
      <c r="I146" s="5">
        <v>619305</v>
      </c>
      <c r="J146" s="5">
        <v>106905</v>
      </c>
      <c r="K146" s="5">
        <v>4250</v>
      </c>
      <c r="L146" s="5">
        <v>102655</v>
      </c>
      <c r="M146" s="5">
        <v>512400</v>
      </c>
      <c r="N146" s="5"/>
      <c r="O146" s="5"/>
      <c r="P146" s="5"/>
      <c r="Q146" s="5"/>
      <c r="R146" s="5">
        <v>501593</v>
      </c>
      <c r="S146" s="5">
        <v>501593</v>
      </c>
      <c r="T146" s="407">
        <v>156742</v>
      </c>
      <c r="U146" s="407"/>
      <c r="V146" s="407"/>
      <c r="W146" s="407"/>
      <c r="Y146" s="1"/>
    </row>
    <row r="147" spans="1:25" ht="9" customHeight="1">
      <c r="A147" s="389"/>
      <c r="B147" s="389"/>
      <c r="C147" s="389"/>
      <c r="D147" s="390"/>
      <c r="E147" s="390"/>
      <c r="F147" s="8" t="s">
        <v>22</v>
      </c>
      <c r="G147" s="407">
        <v>-76911.66</v>
      </c>
      <c r="H147" s="407"/>
      <c r="I147" s="5">
        <v>-6984.66</v>
      </c>
      <c r="J147" s="5">
        <v>-6984.66</v>
      </c>
      <c r="K147" s="5"/>
      <c r="L147" s="5">
        <v>-6984.66</v>
      </c>
      <c r="M147" s="5"/>
      <c r="N147" s="5"/>
      <c r="O147" s="5"/>
      <c r="P147" s="5"/>
      <c r="Q147" s="5"/>
      <c r="R147" s="5">
        <v>-69927</v>
      </c>
      <c r="S147" s="5">
        <v>-69927</v>
      </c>
      <c r="T147" s="407">
        <v>-69927</v>
      </c>
      <c r="U147" s="407"/>
      <c r="V147" s="407"/>
      <c r="W147" s="407"/>
      <c r="Y147" s="1"/>
    </row>
    <row r="148" spans="1:25" ht="9" customHeight="1">
      <c r="A148" s="389"/>
      <c r="B148" s="389"/>
      <c r="C148" s="389"/>
      <c r="D148" s="390"/>
      <c r="E148" s="390"/>
      <c r="F148" s="8" t="s">
        <v>23</v>
      </c>
      <c r="G148" s="407">
        <v>50094.66</v>
      </c>
      <c r="H148" s="407"/>
      <c r="I148" s="5">
        <v>44094.66</v>
      </c>
      <c r="J148" s="5">
        <v>1244</v>
      </c>
      <c r="K148" s="5">
        <v>1244</v>
      </c>
      <c r="L148" s="5"/>
      <c r="M148" s="5">
        <v>25000</v>
      </c>
      <c r="N148" s="5"/>
      <c r="O148" s="5">
        <v>17850.66</v>
      </c>
      <c r="P148" s="5"/>
      <c r="Q148" s="5"/>
      <c r="R148" s="5">
        <v>6000</v>
      </c>
      <c r="S148" s="5">
        <v>6000</v>
      </c>
      <c r="T148" s="407"/>
      <c r="U148" s="407"/>
      <c r="V148" s="407"/>
      <c r="W148" s="407"/>
      <c r="Y148" s="1"/>
    </row>
    <row r="149" spans="1:25" ht="9" customHeight="1">
      <c r="A149" s="389"/>
      <c r="B149" s="389"/>
      <c r="C149" s="389"/>
      <c r="D149" s="390"/>
      <c r="E149" s="390"/>
      <c r="F149" s="8" t="s">
        <v>24</v>
      </c>
      <c r="G149" s="407">
        <v>1094081</v>
      </c>
      <c r="H149" s="407"/>
      <c r="I149" s="5">
        <v>656415</v>
      </c>
      <c r="J149" s="5">
        <v>101164.34</v>
      </c>
      <c r="K149" s="5">
        <v>5494</v>
      </c>
      <c r="L149" s="5">
        <v>95670.34</v>
      </c>
      <c r="M149" s="5">
        <v>537400</v>
      </c>
      <c r="N149" s="5"/>
      <c r="O149" s="5">
        <v>17850.66</v>
      </c>
      <c r="P149" s="5"/>
      <c r="Q149" s="5"/>
      <c r="R149" s="5">
        <v>437666</v>
      </c>
      <c r="S149" s="5">
        <v>437666</v>
      </c>
      <c r="T149" s="407">
        <v>86815</v>
      </c>
      <c r="U149" s="407"/>
      <c r="V149" s="407"/>
      <c r="W149" s="407"/>
      <c r="Y149" s="1"/>
    </row>
    <row r="150" spans="1:25" ht="9" customHeight="1">
      <c r="A150" s="433"/>
      <c r="B150" s="433"/>
      <c r="C150" s="433">
        <v>92109</v>
      </c>
      <c r="D150" s="434" t="s">
        <v>55</v>
      </c>
      <c r="E150" s="434"/>
      <c r="F150" s="9" t="s">
        <v>21</v>
      </c>
      <c r="G150" s="403">
        <v>784038</v>
      </c>
      <c r="H150" s="403"/>
      <c r="I150" s="6">
        <v>308945</v>
      </c>
      <c r="J150" s="6">
        <v>40945</v>
      </c>
      <c r="K150" s="6">
        <v>1500</v>
      </c>
      <c r="L150" s="6">
        <v>39445</v>
      </c>
      <c r="M150" s="6">
        <v>268000</v>
      </c>
      <c r="N150" s="6"/>
      <c r="O150" s="6"/>
      <c r="P150" s="6"/>
      <c r="Q150" s="6"/>
      <c r="R150" s="6">
        <v>475093</v>
      </c>
      <c r="S150" s="6">
        <v>475093</v>
      </c>
      <c r="T150" s="403">
        <v>156742</v>
      </c>
      <c r="U150" s="403"/>
      <c r="V150" s="403"/>
      <c r="W150" s="403"/>
      <c r="Y150" s="1"/>
    </row>
    <row r="151" spans="1:25" ht="9" customHeight="1">
      <c r="A151" s="433"/>
      <c r="B151" s="433"/>
      <c r="C151" s="433"/>
      <c r="D151" s="434"/>
      <c r="E151" s="434"/>
      <c r="F151" s="8" t="s">
        <v>22</v>
      </c>
      <c r="G151" s="407">
        <v>-69927</v>
      </c>
      <c r="H151" s="407"/>
      <c r="I151" s="5"/>
      <c r="J151" s="5"/>
      <c r="K151" s="5"/>
      <c r="L151" s="5"/>
      <c r="M151" s="5"/>
      <c r="N151" s="5"/>
      <c r="O151" s="5"/>
      <c r="P151" s="5"/>
      <c r="Q151" s="5"/>
      <c r="R151" s="5">
        <v>-69927</v>
      </c>
      <c r="S151" s="5">
        <v>-69927</v>
      </c>
      <c r="T151" s="407">
        <v>-69927</v>
      </c>
      <c r="U151" s="407"/>
      <c r="V151" s="407"/>
      <c r="W151" s="407"/>
      <c r="Y151" s="1"/>
    </row>
    <row r="152" spans="1:25" ht="9" customHeight="1">
      <c r="A152" s="433"/>
      <c r="B152" s="433"/>
      <c r="C152" s="433"/>
      <c r="D152" s="434"/>
      <c r="E152" s="434"/>
      <c r="F152" s="8" t="s">
        <v>23</v>
      </c>
      <c r="G152" s="407">
        <v>6000</v>
      </c>
      <c r="H152" s="407"/>
      <c r="I152" s="5"/>
      <c r="J152" s="5"/>
      <c r="K152" s="5"/>
      <c r="L152" s="5"/>
      <c r="M152" s="5"/>
      <c r="N152" s="5"/>
      <c r="O152" s="5"/>
      <c r="P152" s="5"/>
      <c r="Q152" s="5"/>
      <c r="R152" s="5">
        <v>6000</v>
      </c>
      <c r="S152" s="5">
        <v>6000</v>
      </c>
      <c r="T152" s="407"/>
      <c r="U152" s="407"/>
      <c r="V152" s="407"/>
      <c r="W152" s="407"/>
      <c r="Y152" s="1"/>
    </row>
    <row r="153" spans="1:25" ht="9" customHeight="1">
      <c r="A153" s="433"/>
      <c r="B153" s="433"/>
      <c r="C153" s="433"/>
      <c r="D153" s="434"/>
      <c r="E153" s="434"/>
      <c r="F153" s="8" t="s">
        <v>24</v>
      </c>
      <c r="G153" s="407">
        <v>720111</v>
      </c>
      <c r="H153" s="407"/>
      <c r="I153" s="5">
        <v>308945</v>
      </c>
      <c r="J153" s="5">
        <v>40945</v>
      </c>
      <c r="K153" s="5">
        <v>1500</v>
      </c>
      <c r="L153" s="5">
        <v>39445</v>
      </c>
      <c r="M153" s="5">
        <v>268000</v>
      </c>
      <c r="N153" s="5"/>
      <c r="O153" s="5"/>
      <c r="P153" s="5"/>
      <c r="Q153" s="5"/>
      <c r="R153" s="5">
        <v>411166</v>
      </c>
      <c r="S153" s="5">
        <v>411166</v>
      </c>
      <c r="T153" s="407">
        <v>86815</v>
      </c>
      <c r="U153" s="407"/>
      <c r="V153" s="407"/>
      <c r="W153" s="407"/>
      <c r="Y153" s="1"/>
    </row>
    <row r="154" spans="1:25" ht="9" customHeight="1">
      <c r="A154" s="433"/>
      <c r="B154" s="433"/>
      <c r="C154" s="433">
        <v>92195</v>
      </c>
      <c r="D154" s="434" t="s">
        <v>56</v>
      </c>
      <c r="E154" s="434"/>
      <c r="F154" s="9" t="s">
        <v>21</v>
      </c>
      <c r="G154" s="403">
        <v>91960</v>
      </c>
      <c r="H154" s="403"/>
      <c r="I154" s="6">
        <v>65460</v>
      </c>
      <c r="J154" s="6">
        <v>65460</v>
      </c>
      <c r="K154" s="6">
        <v>2750</v>
      </c>
      <c r="L154" s="6">
        <v>62710</v>
      </c>
      <c r="M154" s="6"/>
      <c r="N154" s="6"/>
      <c r="O154" s="6"/>
      <c r="P154" s="6"/>
      <c r="Q154" s="6"/>
      <c r="R154" s="6">
        <v>26500</v>
      </c>
      <c r="S154" s="6">
        <v>26500</v>
      </c>
      <c r="T154" s="403"/>
      <c r="U154" s="403"/>
      <c r="V154" s="403"/>
      <c r="W154" s="403"/>
      <c r="Y154" s="1"/>
    </row>
    <row r="155" spans="1:25" ht="9" customHeight="1">
      <c r="A155" s="433"/>
      <c r="B155" s="433"/>
      <c r="C155" s="433"/>
      <c r="D155" s="434"/>
      <c r="E155" s="434"/>
      <c r="F155" s="8" t="s">
        <v>22</v>
      </c>
      <c r="G155" s="407">
        <v>-6984.66</v>
      </c>
      <c r="H155" s="407"/>
      <c r="I155" s="5">
        <v>-6984.66</v>
      </c>
      <c r="J155" s="5">
        <v>-6984.66</v>
      </c>
      <c r="K155" s="5"/>
      <c r="L155" s="5">
        <v>-6984.66</v>
      </c>
      <c r="M155" s="5"/>
      <c r="N155" s="5"/>
      <c r="O155" s="5"/>
      <c r="P155" s="5"/>
      <c r="Q155" s="5"/>
      <c r="R155" s="5"/>
      <c r="S155" s="5"/>
      <c r="T155" s="407"/>
      <c r="U155" s="407"/>
      <c r="V155" s="407"/>
      <c r="W155" s="407"/>
      <c r="Y155" s="1"/>
    </row>
    <row r="156" spans="1:25" ht="9" customHeight="1">
      <c r="A156" s="433"/>
      <c r="B156" s="433"/>
      <c r="C156" s="433"/>
      <c r="D156" s="434"/>
      <c r="E156" s="434"/>
      <c r="F156" s="8" t="s">
        <v>23</v>
      </c>
      <c r="G156" s="407">
        <v>44094.66</v>
      </c>
      <c r="H156" s="407"/>
      <c r="I156" s="5">
        <v>44094.66</v>
      </c>
      <c r="J156" s="5">
        <v>1244</v>
      </c>
      <c r="K156" s="5">
        <v>1244</v>
      </c>
      <c r="L156" s="5"/>
      <c r="M156" s="5">
        <v>25000</v>
      </c>
      <c r="N156" s="5"/>
      <c r="O156" s="5">
        <v>17850.66</v>
      </c>
      <c r="P156" s="5"/>
      <c r="Q156" s="5"/>
      <c r="R156" s="5"/>
      <c r="S156" s="5"/>
      <c r="T156" s="407"/>
      <c r="U156" s="407"/>
      <c r="V156" s="407"/>
      <c r="W156" s="407"/>
      <c r="Y156" s="1"/>
    </row>
    <row r="157" spans="1:25" ht="9" customHeight="1">
      <c r="A157" s="433"/>
      <c r="B157" s="433"/>
      <c r="C157" s="433"/>
      <c r="D157" s="434"/>
      <c r="E157" s="434"/>
      <c r="F157" s="8" t="s">
        <v>24</v>
      </c>
      <c r="G157" s="407">
        <v>129070</v>
      </c>
      <c r="H157" s="407"/>
      <c r="I157" s="5">
        <v>102570</v>
      </c>
      <c r="J157" s="5">
        <v>59719.34</v>
      </c>
      <c r="K157" s="5">
        <v>3994</v>
      </c>
      <c r="L157" s="5">
        <v>55725.34</v>
      </c>
      <c r="M157" s="5">
        <v>25000</v>
      </c>
      <c r="N157" s="5"/>
      <c r="O157" s="5">
        <v>17850.66</v>
      </c>
      <c r="P157" s="5"/>
      <c r="Q157" s="5"/>
      <c r="R157" s="5">
        <v>26500</v>
      </c>
      <c r="S157" s="5">
        <v>26500</v>
      </c>
      <c r="T157" s="407"/>
      <c r="U157" s="407"/>
      <c r="V157" s="407"/>
      <c r="W157" s="407"/>
      <c r="Y157" s="1"/>
    </row>
    <row r="158" spans="1:25" ht="9" customHeight="1">
      <c r="A158" s="389">
        <v>926</v>
      </c>
      <c r="B158" s="389"/>
      <c r="C158" s="389"/>
      <c r="D158" s="390" t="s">
        <v>57</v>
      </c>
      <c r="E158" s="390"/>
      <c r="F158" s="8" t="s">
        <v>21</v>
      </c>
      <c r="G158" s="407">
        <v>304882</v>
      </c>
      <c r="H158" s="407"/>
      <c r="I158" s="5">
        <v>148882</v>
      </c>
      <c r="J158" s="5">
        <v>50882</v>
      </c>
      <c r="K158" s="5">
        <v>17000</v>
      </c>
      <c r="L158" s="5">
        <v>33882</v>
      </c>
      <c r="M158" s="5">
        <v>98000</v>
      </c>
      <c r="N158" s="5"/>
      <c r="O158" s="5"/>
      <c r="P158" s="5"/>
      <c r="Q158" s="5"/>
      <c r="R158" s="5">
        <v>156000</v>
      </c>
      <c r="S158" s="5">
        <v>156000</v>
      </c>
      <c r="T158" s="407"/>
      <c r="U158" s="407"/>
      <c r="V158" s="407"/>
      <c r="W158" s="407"/>
      <c r="Y158" s="1"/>
    </row>
    <row r="159" spans="1:25" ht="9" customHeight="1">
      <c r="A159" s="389"/>
      <c r="B159" s="389"/>
      <c r="C159" s="389"/>
      <c r="D159" s="390"/>
      <c r="E159" s="390"/>
      <c r="F159" s="8" t="s">
        <v>22</v>
      </c>
      <c r="G159" s="407">
        <v>-20610</v>
      </c>
      <c r="H159" s="407"/>
      <c r="I159" s="5"/>
      <c r="J159" s="5"/>
      <c r="K159" s="5"/>
      <c r="L159" s="5"/>
      <c r="M159" s="5"/>
      <c r="N159" s="5"/>
      <c r="O159" s="5"/>
      <c r="P159" s="5"/>
      <c r="Q159" s="5"/>
      <c r="R159" s="5">
        <v>-20610</v>
      </c>
      <c r="S159" s="5">
        <v>-20610</v>
      </c>
      <c r="T159" s="407"/>
      <c r="U159" s="407"/>
      <c r="V159" s="407"/>
      <c r="W159" s="407"/>
      <c r="Y159" s="1"/>
    </row>
    <row r="160" spans="1:25" ht="9" customHeight="1">
      <c r="A160" s="389"/>
      <c r="B160" s="389"/>
      <c r="C160" s="389"/>
      <c r="D160" s="390"/>
      <c r="E160" s="390"/>
      <c r="F160" s="8" t="s">
        <v>23</v>
      </c>
      <c r="G160" s="407">
        <v>20610</v>
      </c>
      <c r="H160" s="407"/>
      <c r="I160" s="5"/>
      <c r="J160" s="5"/>
      <c r="K160" s="5"/>
      <c r="L160" s="5"/>
      <c r="M160" s="5"/>
      <c r="N160" s="5"/>
      <c r="O160" s="5"/>
      <c r="P160" s="5"/>
      <c r="Q160" s="5"/>
      <c r="R160" s="5">
        <v>20610</v>
      </c>
      <c r="S160" s="5">
        <v>20610</v>
      </c>
      <c r="T160" s="407"/>
      <c r="U160" s="407"/>
      <c r="V160" s="407"/>
      <c r="W160" s="407"/>
      <c r="Y160" s="1"/>
    </row>
    <row r="161" spans="1:25" ht="9" customHeight="1">
      <c r="A161" s="389"/>
      <c r="B161" s="389"/>
      <c r="C161" s="389"/>
      <c r="D161" s="390"/>
      <c r="E161" s="390"/>
      <c r="F161" s="8" t="s">
        <v>24</v>
      </c>
      <c r="G161" s="407">
        <v>304882</v>
      </c>
      <c r="H161" s="407"/>
      <c r="I161" s="5">
        <v>148882</v>
      </c>
      <c r="J161" s="5">
        <v>50882</v>
      </c>
      <c r="K161" s="5">
        <v>17000</v>
      </c>
      <c r="L161" s="5">
        <v>33882</v>
      </c>
      <c r="M161" s="5">
        <v>98000</v>
      </c>
      <c r="N161" s="5"/>
      <c r="O161" s="5"/>
      <c r="P161" s="5"/>
      <c r="Q161" s="5"/>
      <c r="R161" s="5">
        <v>156000</v>
      </c>
      <c r="S161" s="5">
        <v>156000</v>
      </c>
      <c r="T161" s="407"/>
      <c r="U161" s="407"/>
      <c r="V161" s="407"/>
      <c r="W161" s="407"/>
      <c r="Y161" s="1"/>
    </row>
    <row r="162" spans="1:25" ht="9" customHeight="1">
      <c r="A162" s="433"/>
      <c r="B162" s="433"/>
      <c r="C162" s="433">
        <v>92601</v>
      </c>
      <c r="D162" s="434" t="s">
        <v>58</v>
      </c>
      <c r="E162" s="434"/>
      <c r="F162" s="9" t="s">
        <v>21</v>
      </c>
      <c r="G162" s="403">
        <v>204700</v>
      </c>
      <c r="H162" s="403"/>
      <c r="I162" s="6">
        <v>48700</v>
      </c>
      <c r="J162" s="6">
        <v>48700</v>
      </c>
      <c r="K162" s="6">
        <v>17000</v>
      </c>
      <c r="L162" s="6">
        <v>31700</v>
      </c>
      <c r="M162" s="6"/>
      <c r="N162" s="6"/>
      <c r="O162" s="6"/>
      <c r="P162" s="6"/>
      <c r="Q162" s="6"/>
      <c r="R162" s="6">
        <v>156000</v>
      </c>
      <c r="S162" s="6">
        <v>156000</v>
      </c>
      <c r="T162" s="403"/>
      <c r="U162" s="403"/>
      <c r="V162" s="403"/>
      <c r="W162" s="403"/>
      <c r="Y162" s="1"/>
    </row>
    <row r="163" spans="1:25" ht="9" customHeight="1">
      <c r="A163" s="433"/>
      <c r="B163" s="433"/>
      <c r="C163" s="433"/>
      <c r="D163" s="434"/>
      <c r="E163" s="434"/>
      <c r="F163" s="8" t="s">
        <v>22</v>
      </c>
      <c r="G163" s="407">
        <v>-20610</v>
      </c>
      <c r="H163" s="407"/>
      <c r="I163" s="5"/>
      <c r="J163" s="5"/>
      <c r="K163" s="5"/>
      <c r="L163" s="5"/>
      <c r="M163" s="5"/>
      <c r="N163" s="5"/>
      <c r="O163" s="5"/>
      <c r="P163" s="5"/>
      <c r="Q163" s="5"/>
      <c r="R163" s="5">
        <v>-20610</v>
      </c>
      <c r="S163" s="5">
        <v>-20610</v>
      </c>
      <c r="T163" s="407"/>
      <c r="U163" s="407"/>
      <c r="V163" s="407"/>
      <c r="W163" s="407"/>
      <c r="Y163" s="1"/>
    </row>
    <row r="164" spans="1:25" ht="9" customHeight="1">
      <c r="A164" s="433"/>
      <c r="B164" s="433"/>
      <c r="C164" s="433"/>
      <c r="D164" s="434"/>
      <c r="E164" s="434"/>
      <c r="F164" s="8" t="s">
        <v>23</v>
      </c>
      <c r="G164" s="407">
        <v>20610</v>
      </c>
      <c r="H164" s="407"/>
      <c r="I164" s="5"/>
      <c r="J164" s="5"/>
      <c r="K164" s="5"/>
      <c r="L164" s="5"/>
      <c r="M164" s="5"/>
      <c r="N164" s="5"/>
      <c r="O164" s="5"/>
      <c r="P164" s="5"/>
      <c r="Q164" s="5"/>
      <c r="R164" s="5">
        <v>20610</v>
      </c>
      <c r="S164" s="5">
        <v>20610</v>
      </c>
      <c r="T164" s="407"/>
      <c r="U164" s="407"/>
      <c r="V164" s="407"/>
      <c r="W164" s="407"/>
      <c r="Y164" s="1"/>
    </row>
    <row r="165" spans="1:25" ht="9" customHeight="1" thickBot="1">
      <c r="A165" s="433"/>
      <c r="B165" s="433"/>
      <c r="C165" s="433"/>
      <c r="D165" s="434"/>
      <c r="E165" s="434"/>
      <c r="F165" s="8" t="s">
        <v>24</v>
      </c>
      <c r="G165" s="407">
        <v>204700</v>
      </c>
      <c r="H165" s="407"/>
      <c r="I165" s="5">
        <v>48700</v>
      </c>
      <c r="J165" s="5">
        <v>48700</v>
      </c>
      <c r="K165" s="5">
        <v>17000</v>
      </c>
      <c r="L165" s="5">
        <v>31700</v>
      </c>
      <c r="M165" s="5"/>
      <c r="N165" s="5"/>
      <c r="O165" s="5"/>
      <c r="P165" s="5"/>
      <c r="Q165" s="5"/>
      <c r="R165" s="5">
        <v>156000</v>
      </c>
      <c r="S165" s="5">
        <v>156000</v>
      </c>
      <c r="T165" s="407"/>
      <c r="U165" s="407"/>
      <c r="V165" s="407"/>
      <c r="W165" s="407"/>
      <c r="Y165" s="1"/>
    </row>
    <row r="166" spans="1:25" ht="9" customHeight="1">
      <c r="A166" s="435" t="s">
        <v>59</v>
      </c>
      <c r="B166" s="436"/>
      <c r="C166" s="436"/>
      <c r="D166" s="436"/>
      <c r="E166" s="436"/>
      <c r="F166" s="13" t="s">
        <v>21</v>
      </c>
      <c r="G166" s="431">
        <v>17591185.86</v>
      </c>
      <c r="H166" s="431"/>
      <c r="I166" s="14">
        <v>14252543.86</v>
      </c>
      <c r="J166" s="14">
        <v>9385832.76</v>
      </c>
      <c r="K166" s="14">
        <v>5743429.37</v>
      </c>
      <c r="L166" s="14">
        <v>3642403.39</v>
      </c>
      <c r="M166" s="14">
        <v>1798090.4</v>
      </c>
      <c r="N166" s="14">
        <v>2560098</v>
      </c>
      <c r="O166" s="14">
        <v>60422.7</v>
      </c>
      <c r="P166" s="14">
        <v>0</v>
      </c>
      <c r="Q166" s="14">
        <v>448100</v>
      </c>
      <c r="R166" s="14">
        <v>3338642</v>
      </c>
      <c r="S166" s="14">
        <v>3338642</v>
      </c>
      <c r="T166" s="431">
        <v>1761742</v>
      </c>
      <c r="U166" s="431"/>
      <c r="V166" s="431">
        <v>0</v>
      </c>
      <c r="W166" s="432"/>
      <c r="Y166" s="1"/>
    </row>
    <row r="167" spans="1:25" ht="9" customHeight="1">
      <c r="A167" s="437"/>
      <c r="B167" s="438"/>
      <c r="C167" s="438"/>
      <c r="D167" s="438"/>
      <c r="E167" s="438"/>
      <c r="F167" s="15" t="s">
        <v>22</v>
      </c>
      <c r="G167" s="427">
        <v>-342663.04</v>
      </c>
      <c r="H167" s="427"/>
      <c r="I167" s="16">
        <v>-146416.04</v>
      </c>
      <c r="J167" s="16">
        <v>-134416.04</v>
      </c>
      <c r="K167" s="16">
        <v>-79232.2</v>
      </c>
      <c r="L167" s="16">
        <v>-55183.84</v>
      </c>
      <c r="M167" s="16">
        <v>-12000</v>
      </c>
      <c r="N167" s="16">
        <v>0</v>
      </c>
      <c r="O167" s="16">
        <v>0</v>
      </c>
      <c r="P167" s="16">
        <v>0</v>
      </c>
      <c r="Q167" s="16">
        <v>0</v>
      </c>
      <c r="R167" s="16">
        <v>-196247</v>
      </c>
      <c r="S167" s="16">
        <v>-196247</v>
      </c>
      <c r="T167" s="427">
        <v>-69927</v>
      </c>
      <c r="U167" s="427"/>
      <c r="V167" s="427">
        <v>0</v>
      </c>
      <c r="W167" s="428"/>
      <c r="Y167" s="1"/>
    </row>
    <row r="168" spans="1:25" ht="9" customHeight="1">
      <c r="A168" s="437"/>
      <c r="B168" s="438"/>
      <c r="C168" s="438"/>
      <c r="D168" s="438"/>
      <c r="E168" s="438"/>
      <c r="F168" s="15" t="s">
        <v>23</v>
      </c>
      <c r="G168" s="427">
        <v>353336.04</v>
      </c>
      <c r="H168" s="427"/>
      <c r="I168" s="16">
        <v>176500.86</v>
      </c>
      <c r="J168" s="16">
        <v>42864.2</v>
      </c>
      <c r="K168" s="16">
        <v>4626.2</v>
      </c>
      <c r="L168" s="16">
        <v>38238</v>
      </c>
      <c r="M168" s="16">
        <v>115786</v>
      </c>
      <c r="N168" s="16">
        <v>0</v>
      </c>
      <c r="O168" s="16">
        <v>17850.66</v>
      </c>
      <c r="P168" s="16">
        <v>0</v>
      </c>
      <c r="Q168" s="16">
        <v>0</v>
      </c>
      <c r="R168" s="16">
        <v>176835.18</v>
      </c>
      <c r="S168" s="16">
        <v>176835.18</v>
      </c>
      <c r="T168" s="427">
        <v>0</v>
      </c>
      <c r="U168" s="427"/>
      <c r="V168" s="427">
        <v>0</v>
      </c>
      <c r="W168" s="428"/>
      <c r="Y168" s="1"/>
    </row>
    <row r="169" spans="1:25" ht="9" customHeight="1" thickBot="1">
      <c r="A169" s="405"/>
      <c r="B169" s="406"/>
      <c r="C169" s="406"/>
      <c r="D169" s="406"/>
      <c r="E169" s="406"/>
      <c r="F169" s="17" t="s">
        <v>24</v>
      </c>
      <c r="G169" s="429">
        <v>17601858.86</v>
      </c>
      <c r="H169" s="429"/>
      <c r="I169" s="18">
        <v>14282628.68</v>
      </c>
      <c r="J169" s="18">
        <v>9294280.92</v>
      </c>
      <c r="K169" s="18">
        <v>5668823.37</v>
      </c>
      <c r="L169" s="18">
        <v>3625457.55</v>
      </c>
      <c r="M169" s="18">
        <v>1901876.4</v>
      </c>
      <c r="N169" s="18">
        <v>2560098</v>
      </c>
      <c r="O169" s="18">
        <v>78273.36</v>
      </c>
      <c r="P169" s="18">
        <v>0</v>
      </c>
      <c r="Q169" s="18">
        <v>448100</v>
      </c>
      <c r="R169" s="18">
        <v>3319230.18</v>
      </c>
      <c r="S169" s="18">
        <v>3319230.18</v>
      </c>
      <c r="T169" s="429">
        <v>1691815</v>
      </c>
      <c r="U169" s="429"/>
      <c r="V169" s="429">
        <v>0</v>
      </c>
      <c r="W169" s="430"/>
      <c r="Y169" s="1"/>
    </row>
    <row r="170" spans="2:25" ht="15" customHeight="1">
      <c r="B170" s="404"/>
      <c r="C170" s="404"/>
      <c r="D170" s="404"/>
      <c r="E170" s="388"/>
      <c r="F170" s="388"/>
      <c r="G170" s="388"/>
      <c r="H170" s="3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1"/>
    </row>
  </sheetData>
  <mergeCells count="622">
    <mergeCell ref="A1:W1"/>
    <mergeCell ref="A3:B8"/>
    <mergeCell ref="C3:C8"/>
    <mergeCell ref="D3:F8"/>
    <mergeCell ref="G3:H8"/>
    <mergeCell ref="I3:W3"/>
    <mergeCell ref="I4:I8"/>
    <mergeCell ref="J4:Q5"/>
    <mergeCell ref="S5:S8"/>
    <mergeCell ref="T5:U6"/>
    <mergeCell ref="V5:W8"/>
    <mergeCell ref="B2:D2"/>
    <mergeCell ref="E2:G2"/>
    <mergeCell ref="J6:J8"/>
    <mergeCell ref="K6:L7"/>
    <mergeCell ref="Q6:Q8"/>
    <mergeCell ref="T7:U8"/>
    <mergeCell ref="M6:M8"/>
    <mergeCell ref="N6:N8"/>
    <mergeCell ref="O6:O8"/>
    <mergeCell ref="P6:P8"/>
    <mergeCell ref="R4:R8"/>
    <mergeCell ref="S4:W4"/>
    <mergeCell ref="A9:B9"/>
    <mergeCell ref="D9:F9"/>
    <mergeCell ref="G9:H9"/>
    <mergeCell ref="T9:U9"/>
    <mergeCell ref="V9:W9"/>
    <mergeCell ref="A10:B13"/>
    <mergeCell ref="C10:C13"/>
    <mergeCell ref="D10:E13"/>
    <mergeCell ref="G10:H10"/>
    <mergeCell ref="T10:U10"/>
    <mergeCell ref="V10:W10"/>
    <mergeCell ref="G11:H11"/>
    <mergeCell ref="T11:U11"/>
    <mergeCell ref="V11:W11"/>
    <mergeCell ref="G12:H12"/>
    <mergeCell ref="T12:U12"/>
    <mergeCell ref="V12:W12"/>
    <mergeCell ref="G13:H13"/>
    <mergeCell ref="T13:U13"/>
    <mergeCell ref="V13:W13"/>
    <mergeCell ref="A14:B17"/>
    <mergeCell ref="C14:C17"/>
    <mergeCell ref="D14:E17"/>
    <mergeCell ref="G14:H14"/>
    <mergeCell ref="G16:H16"/>
    <mergeCell ref="T14:U14"/>
    <mergeCell ref="V14:W14"/>
    <mergeCell ref="G15:H15"/>
    <mergeCell ref="T15:U15"/>
    <mergeCell ref="V15:W15"/>
    <mergeCell ref="T16:U16"/>
    <mergeCell ref="V16:W16"/>
    <mergeCell ref="G17:H17"/>
    <mergeCell ref="T17:U17"/>
    <mergeCell ref="V17:W17"/>
    <mergeCell ref="A18:B21"/>
    <mergeCell ref="C18:C21"/>
    <mergeCell ref="D18:E21"/>
    <mergeCell ref="G18:H18"/>
    <mergeCell ref="G20:H20"/>
    <mergeCell ref="T18:U18"/>
    <mergeCell ref="V18:W18"/>
    <mergeCell ref="G19:H19"/>
    <mergeCell ref="T19:U19"/>
    <mergeCell ref="V19:W19"/>
    <mergeCell ref="T20:U20"/>
    <mergeCell ref="V20:W20"/>
    <mergeCell ref="G21:H21"/>
    <mergeCell ref="T21:U21"/>
    <mergeCell ref="V21:W21"/>
    <mergeCell ref="A22:B25"/>
    <mergeCell ref="C22:C25"/>
    <mergeCell ref="D22:E25"/>
    <mergeCell ref="G22:H22"/>
    <mergeCell ref="G24:H24"/>
    <mergeCell ref="T22:U22"/>
    <mergeCell ref="V22:W22"/>
    <mergeCell ref="G23:H23"/>
    <mergeCell ref="T23:U23"/>
    <mergeCell ref="V23:W23"/>
    <mergeCell ref="T24:U24"/>
    <mergeCell ref="V24:W24"/>
    <mergeCell ref="G25:H25"/>
    <mergeCell ref="T25:U25"/>
    <mergeCell ref="V25:W25"/>
    <mergeCell ref="A26:B29"/>
    <mergeCell ref="C26:C29"/>
    <mergeCell ref="D26:E29"/>
    <mergeCell ref="G26:H26"/>
    <mergeCell ref="G28:H28"/>
    <mergeCell ref="T26:U26"/>
    <mergeCell ref="V26:W26"/>
    <mergeCell ref="G27:H27"/>
    <mergeCell ref="T27:U27"/>
    <mergeCell ref="V27:W27"/>
    <mergeCell ref="T28:U28"/>
    <mergeCell ref="V28:W28"/>
    <mergeCell ref="G29:H29"/>
    <mergeCell ref="T29:U29"/>
    <mergeCell ref="V29:W29"/>
    <mergeCell ref="A30:B33"/>
    <mergeCell ref="C30:C33"/>
    <mergeCell ref="D30:E33"/>
    <mergeCell ref="G30:H30"/>
    <mergeCell ref="G32:H32"/>
    <mergeCell ref="T30:U30"/>
    <mergeCell ref="V30:W30"/>
    <mergeCell ref="G31:H31"/>
    <mergeCell ref="T31:U31"/>
    <mergeCell ref="V31:W31"/>
    <mergeCell ref="T32:U32"/>
    <mergeCell ref="V32:W32"/>
    <mergeCell ref="G33:H33"/>
    <mergeCell ref="T33:U33"/>
    <mergeCell ref="V33:W33"/>
    <mergeCell ref="A34:B37"/>
    <mergeCell ref="C34:C37"/>
    <mergeCell ref="D34:E37"/>
    <mergeCell ref="G34:H34"/>
    <mergeCell ref="G36:H36"/>
    <mergeCell ref="T34:U34"/>
    <mergeCell ref="V34:W34"/>
    <mergeCell ref="G35:H35"/>
    <mergeCell ref="T35:U35"/>
    <mergeCell ref="V35:W35"/>
    <mergeCell ref="T36:U36"/>
    <mergeCell ref="V36:W36"/>
    <mergeCell ref="G37:H37"/>
    <mergeCell ref="T37:U37"/>
    <mergeCell ref="V37:W37"/>
    <mergeCell ref="A38:B41"/>
    <mergeCell ref="C38:C41"/>
    <mergeCell ref="D38:E41"/>
    <mergeCell ref="G38:H38"/>
    <mergeCell ref="G40:H40"/>
    <mergeCell ref="T38:U38"/>
    <mergeCell ref="V38:W38"/>
    <mergeCell ref="G39:H39"/>
    <mergeCell ref="T39:U39"/>
    <mergeCell ref="V39:W39"/>
    <mergeCell ref="T40:U40"/>
    <mergeCell ref="V40:W40"/>
    <mergeCell ref="G41:H41"/>
    <mergeCell ref="T41:U41"/>
    <mergeCell ref="V41:W41"/>
    <mergeCell ref="A42:B45"/>
    <mergeCell ref="C42:C45"/>
    <mergeCell ref="D42:E45"/>
    <mergeCell ref="G42:H42"/>
    <mergeCell ref="G44:H44"/>
    <mergeCell ref="T42:U42"/>
    <mergeCell ref="V42:W42"/>
    <mergeCell ref="G43:H43"/>
    <mergeCell ref="T43:U43"/>
    <mergeCell ref="V43:W43"/>
    <mergeCell ref="T44:U44"/>
    <mergeCell ref="V44:W44"/>
    <mergeCell ref="G45:H45"/>
    <mergeCell ref="T45:U45"/>
    <mergeCell ref="V45:W45"/>
    <mergeCell ref="A46:B49"/>
    <mergeCell ref="C46:C49"/>
    <mergeCell ref="D46:E49"/>
    <mergeCell ref="G46:H46"/>
    <mergeCell ref="G48:H48"/>
    <mergeCell ref="T46:U46"/>
    <mergeCell ref="V46:W46"/>
    <mergeCell ref="G47:H47"/>
    <mergeCell ref="T47:U47"/>
    <mergeCell ref="V47:W47"/>
    <mergeCell ref="G52:H52"/>
    <mergeCell ref="T48:U48"/>
    <mergeCell ref="V48:W48"/>
    <mergeCell ref="G49:H49"/>
    <mergeCell ref="T49:U49"/>
    <mergeCell ref="V49:W49"/>
    <mergeCell ref="T50:U50"/>
    <mergeCell ref="V50:W50"/>
    <mergeCell ref="G51:H51"/>
    <mergeCell ref="T51:U51"/>
    <mergeCell ref="V51:W51"/>
    <mergeCell ref="G50:H50"/>
    <mergeCell ref="B58:D58"/>
    <mergeCell ref="E58:G58"/>
    <mergeCell ref="T52:U52"/>
    <mergeCell ref="V52:W52"/>
    <mergeCell ref="G53:H53"/>
    <mergeCell ref="T53:U53"/>
    <mergeCell ref="V53:W53"/>
    <mergeCell ref="A50:B53"/>
    <mergeCell ref="C50:C53"/>
    <mergeCell ref="D50:E53"/>
    <mergeCell ref="A59:B64"/>
    <mergeCell ref="C59:C64"/>
    <mergeCell ref="D59:F64"/>
    <mergeCell ref="G59:H64"/>
    <mergeCell ref="I59:W59"/>
    <mergeCell ref="I60:I64"/>
    <mergeCell ref="J60:Q61"/>
    <mergeCell ref="R60:R64"/>
    <mergeCell ref="S60:W60"/>
    <mergeCell ref="S61:S64"/>
    <mergeCell ref="T61:U62"/>
    <mergeCell ref="V61:W64"/>
    <mergeCell ref="J62:J64"/>
    <mergeCell ref="K62:L63"/>
    <mergeCell ref="Q62:Q64"/>
    <mergeCell ref="T63:U64"/>
    <mergeCell ref="A65:B65"/>
    <mergeCell ref="D65:F65"/>
    <mergeCell ref="G65:H65"/>
    <mergeCell ref="T65:U65"/>
    <mergeCell ref="M62:M64"/>
    <mergeCell ref="N62:N64"/>
    <mergeCell ref="O62:O64"/>
    <mergeCell ref="P62:P64"/>
    <mergeCell ref="V65:W65"/>
    <mergeCell ref="A54:B57"/>
    <mergeCell ref="C54:C57"/>
    <mergeCell ref="D54:E57"/>
    <mergeCell ref="G54:H54"/>
    <mergeCell ref="T54:U54"/>
    <mergeCell ref="V54:W54"/>
    <mergeCell ref="G55:H55"/>
    <mergeCell ref="T55:U55"/>
    <mergeCell ref="V55:W55"/>
    <mergeCell ref="G56:H56"/>
    <mergeCell ref="T56:U56"/>
    <mergeCell ref="V56:W56"/>
    <mergeCell ref="G57:H57"/>
    <mergeCell ref="T57:U57"/>
    <mergeCell ref="V57:W57"/>
    <mergeCell ref="A66:B69"/>
    <mergeCell ref="C66:C69"/>
    <mergeCell ref="D66:E69"/>
    <mergeCell ref="G66:H66"/>
    <mergeCell ref="G68:H68"/>
    <mergeCell ref="T66:U66"/>
    <mergeCell ref="V66:W66"/>
    <mergeCell ref="G67:H67"/>
    <mergeCell ref="T67:U67"/>
    <mergeCell ref="V67:W67"/>
    <mergeCell ref="T68:U68"/>
    <mergeCell ref="V68:W68"/>
    <mergeCell ref="G69:H69"/>
    <mergeCell ref="T69:U69"/>
    <mergeCell ref="V69:W69"/>
    <mergeCell ref="A70:B73"/>
    <mergeCell ref="C70:C73"/>
    <mergeCell ref="D70:E73"/>
    <mergeCell ref="G70:H70"/>
    <mergeCell ref="G72:H72"/>
    <mergeCell ref="T70:U70"/>
    <mergeCell ref="V70:W70"/>
    <mergeCell ref="G71:H71"/>
    <mergeCell ref="T71:U71"/>
    <mergeCell ref="V71:W71"/>
    <mergeCell ref="T72:U72"/>
    <mergeCell ref="V72:W72"/>
    <mergeCell ref="G73:H73"/>
    <mergeCell ref="T73:U73"/>
    <mergeCell ref="V73:W73"/>
    <mergeCell ref="A74:B77"/>
    <mergeCell ref="C74:C77"/>
    <mergeCell ref="D74:E77"/>
    <mergeCell ref="G74:H74"/>
    <mergeCell ref="G76:H76"/>
    <mergeCell ref="T74:U74"/>
    <mergeCell ref="V74:W74"/>
    <mergeCell ref="G75:H75"/>
    <mergeCell ref="T75:U75"/>
    <mergeCell ref="V75:W75"/>
    <mergeCell ref="T76:U76"/>
    <mergeCell ref="V76:W76"/>
    <mergeCell ref="G77:H77"/>
    <mergeCell ref="T77:U77"/>
    <mergeCell ref="V77:W77"/>
    <mergeCell ref="A78:B81"/>
    <mergeCell ref="C78:C81"/>
    <mergeCell ref="D78:E81"/>
    <mergeCell ref="G78:H78"/>
    <mergeCell ref="G80:H80"/>
    <mergeCell ref="T78:U78"/>
    <mergeCell ref="V78:W78"/>
    <mergeCell ref="G79:H79"/>
    <mergeCell ref="T79:U79"/>
    <mergeCell ref="V79:W79"/>
    <mergeCell ref="T80:U80"/>
    <mergeCell ref="V80:W80"/>
    <mergeCell ref="G81:H81"/>
    <mergeCell ref="T81:U81"/>
    <mergeCell ref="V81:W81"/>
    <mergeCell ref="A82:B85"/>
    <mergeCell ref="C82:C85"/>
    <mergeCell ref="D82:E85"/>
    <mergeCell ref="G82:H82"/>
    <mergeCell ref="G84:H84"/>
    <mergeCell ref="T82:U82"/>
    <mergeCell ref="V82:W82"/>
    <mergeCell ref="G83:H83"/>
    <mergeCell ref="T83:U83"/>
    <mergeCell ref="V83:W83"/>
    <mergeCell ref="T84:U84"/>
    <mergeCell ref="V84:W84"/>
    <mergeCell ref="G85:H85"/>
    <mergeCell ref="T85:U85"/>
    <mergeCell ref="V85:W85"/>
    <mergeCell ref="A86:B89"/>
    <mergeCell ref="C86:C89"/>
    <mergeCell ref="D86:E89"/>
    <mergeCell ref="G86:H86"/>
    <mergeCell ref="G88:H88"/>
    <mergeCell ref="T86:U86"/>
    <mergeCell ref="V86:W86"/>
    <mergeCell ref="G87:H87"/>
    <mergeCell ref="T87:U87"/>
    <mergeCell ref="V87:W87"/>
    <mergeCell ref="T88:U88"/>
    <mergeCell ref="V88:W88"/>
    <mergeCell ref="G89:H89"/>
    <mergeCell ref="T89:U89"/>
    <mergeCell ref="V89:W89"/>
    <mergeCell ref="A90:B93"/>
    <mergeCell ref="C90:C93"/>
    <mergeCell ref="D90:E93"/>
    <mergeCell ref="G90:H90"/>
    <mergeCell ref="G92:H92"/>
    <mergeCell ref="T90:U90"/>
    <mergeCell ref="V90:W90"/>
    <mergeCell ref="G91:H91"/>
    <mergeCell ref="T91:U91"/>
    <mergeCell ref="V91:W91"/>
    <mergeCell ref="T92:U92"/>
    <mergeCell ref="V92:W92"/>
    <mergeCell ref="G93:H93"/>
    <mergeCell ref="T93:U93"/>
    <mergeCell ref="V93:W93"/>
    <mergeCell ref="A94:B97"/>
    <mergeCell ref="C94:C97"/>
    <mergeCell ref="D94:E97"/>
    <mergeCell ref="G94:H94"/>
    <mergeCell ref="G96:H96"/>
    <mergeCell ref="T94:U94"/>
    <mergeCell ref="V94:W94"/>
    <mergeCell ref="G95:H95"/>
    <mergeCell ref="T95:U95"/>
    <mergeCell ref="V95:W95"/>
    <mergeCell ref="T96:U96"/>
    <mergeCell ref="V96:W96"/>
    <mergeCell ref="G97:H97"/>
    <mergeCell ref="T97:U97"/>
    <mergeCell ref="V97:W97"/>
    <mergeCell ref="A98:B101"/>
    <mergeCell ref="C98:C101"/>
    <mergeCell ref="D98:E101"/>
    <mergeCell ref="G98:H98"/>
    <mergeCell ref="G100:H100"/>
    <mergeCell ref="T98:U98"/>
    <mergeCell ref="V98:W98"/>
    <mergeCell ref="G99:H99"/>
    <mergeCell ref="T99:U99"/>
    <mergeCell ref="V99:W99"/>
    <mergeCell ref="T100:U100"/>
    <mergeCell ref="V100:W100"/>
    <mergeCell ref="G101:H101"/>
    <mergeCell ref="T101:U101"/>
    <mergeCell ref="V101:W101"/>
    <mergeCell ref="A102:B105"/>
    <mergeCell ref="C102:C105"/>
    <mergeCell ref="D102:E105"/>
    <mergeCell ref="G102:H102"/>
    <mergeCell ref="G104:H104"/>
    <mergeCell ref="T102:U102"/>
    <mergeCell ref="V102:W102"/>
    <mergeCell ref="G103:H103"/>
    <mergeCell ref="T103:U103"/>
    <mergeCell ref="V103:W103"/>
    <mergeCell ref="G108:H108"/>
    <mergeCell ref="T104:U104"/>
    <mergeCell ref="V104:W104"/>
    <mergeCell ref="G105:H105"/>
    <mergeCell ref="T105:U105"/>
    <mergeCell ref="V105:W105"/>
    <mergeCell ref="T106:U106"/>
    <mergeCell ref="V106:W106"/>
    <mergeCell ref="G107:H107"/>
    <mergeCell ref="T107:U107"/>
    <mergeCell ref="V107:W107"/>
    <mergeCell ref="G106:H106"/>
    <mergeCell ref="B114:D114"/>
    <mergeCell ref="E114:G114"/>
    <mergeCell ref="T108:U108"/>
    <mergeCell ref="V108:W108"/>
    <mergeCell ref="G109:H109"/>
    <mergeCell ref="T109:U109"/>
    <mergeCell ref="V109:W109"/>
    <mergeCell ref="A106:B109"/>
    <mergeCell ref="C106:C109"/>
    <mergeCell ref="D106:E109"/>
    <mergeCell ref="A115:B120"/>
    <mergeCell ref="C115:C120"/>
    <mergeCell ref="D115:F120"/>
    <mergeCell ref="G115:H120"/>
    <mergeCell ref="I115:W115"/>
    <mergeCell ref="I116:I120"/>
    <mergeCell ref="J116:Q117"/>
    <mergeCell ref="R116:R120"/>
    <mergeCell ref="S116:W116"/>
    <mergeCell ref="S117:S120"/>
    <mergeCell ref="T117:U118"/>
    <mergeCell ref="V117:W120"/>
    <mergeCell ref="J118:J120"/>
    <mergeCell ref="K118:L119"/>
    <mergeCell ref="Q118:Q120"/>
    <mergeCell ref="T119:U120"/>
    <mergeCell ref="A121:B121"/>
    <mergeCell ref="D121:F121"/>
    <mergeCell ref="G121:H121"/>
    <mergeCell ref="T121:U121"/>
    <mergeCell ref="M118:M120"/>
    <mergeCell ref="N118:N120"/>
    <mergeCell ref="O118:O120"/>
    <mergeCell ref="P118:P120"/>
    <mergeCell ref="V121:W121"/>
    <mergeCell ref="A110:B113"/>
    <mergeCell ref="C110:C113"/>
    <mergeCell ref="D110:E113"/>
    <mergeCell ref="G110:H110"/>
    <mergeCell ref="T110:U110"/>
    <mergeCell ref="V110:W110"/>
    <mergeCell ref="G111:H111"/>
    <mergeCell ref="T111:U111"/>
    <mergeCell ref="V111:W111"/>
    <mergeCell ref="G112:H112"/>
    <mergeCell ref="T112:U112"/>
    <mergeCell ref="V112:W112"/>
    <mergeCell ref="G113:H113"/>
    <mergeCell ref="T113:U113"/>
    <mergeCell ref="V113:W113"/>
    <mergeCell ref="A122:B125"/>
    <mergeCell ref="C122:C125"/>
    <mergeCell ref="D122:E125"/>
    <mergeCell ref="G122:H122"/>
    <mergeCell ref="G124:H124"/>
    <mergeCell ref="T122:U122"/>
    <mergeCell ref="V122:W122"/>
    <mergeCell ref="G123:H123"/>
    <mergeCell ref="T123:U123"/>
    <mergeCell ref="V123:W123"/>
    <mergeCell ref="T124:U124"/>
    <mergeCell ref="V124:W124"/>
    <mergeCell ref="G125:H125"/>
    <mergeCell ref="T125:U125"/>
    <mergeCell ref="V125:W125"/>
    <mergeCell ref="A126:B129"/>
    <mergeCell ref="C126:C129"/>
    <mergeCell ref="D126:E129"/>
    <mergeCell ref="G126:H126"/>
    <mergeCell ref="G128:H128"/>
    <mergeCell ref="T126:U126"/>
    <mergeCell ref="V126:W126"/>
    <mergeCell ref="G127:H127"/>
    <mergeCell ref="T127:U127"/>
    <mergeCell ref="V127:W127"/>
    <mergeCell ref="T128:U128"/>
    <mergeCell ref="V128:W128"/>
    <mergeCell ref="G129:H129"/>
    <mergeCell ref="T129:U129"/>
    <mergeCell ref="V129:W129"/>
    <mergeCell ref="A130:B133"/>
    <mergeCell ref="C130:C133"/>
    <mergeCell ref="D130:E133"/>
    <mergeCell ref="G130:H130"/>
    <mergeCell ref="G132:H132"/>
    <mergeCell ref="T130:U130"/>
    <mergeCell ref="V130:W130"/>
    <mergeCell ref="G131:H131"/>
    <mergeCell ref="T131:U131"/>
    <mergeCell ref="V131:W131"/>
    <mergeCell ref="T132:U132"/>
    <mergeCell ref="V132:W132"/>
    <mergeCell ref="G133:H133"/>
    <mergeCell ref="T133:U133"/>
    <mergeCell ref="V133:W133"/>
    <mergeCell ref="A134:B137"/>
    <mergeCell ref="C134:C137"/>
    <mergeCell ref="D134:E137"/>
    <mergeCell ref="G134:H134"/>
    <mergeCell ref="G136:H136"/>
    <mergeCell ref="T134:U134"/>
    <mergeCell ref="V134:W134"/>
    <mergeCell ref="G135:H135"/>
    <mergeCell ref="T135:U135"/>
    <mergeCell ref="V135:W135"/>
    <mergeCell ref="T136:U136"/>
    <mergeCell ref="V136:W136"/>
    <mergeCell ref="G137:H137"/>
    <mergeCell ref="T137:U137"/>
    <mergeCell ref="V137:W137"/>
    <mergeCell ref="A138:B141"/>
    <mergeCell ref="C138:C141"/>
    <mergeCell ref="D138:E141"/>
    <mergeCell ref="G138:H138"/>
    <mergeCell ref="G140:H140"/>
    <mergeCell ref="T138:U138"/>
    <mergeCell ref="V138:W138"/>
    <mergeCell ref="G139:H139"/>
    <mergeCell ref="T139:U139"/>
    <mergeCell ref="V139:W139"/>
    <mergeCell ref="T140:U140"/>
    <mergeCell ref="V140:W140"/>
    <mergeCell ref="G141:H141"/>
    <mergeCell ref="T141:U141"/>
    <mergeCell ref="V141:W141"/>
    <mergeCell ref="A142:B145"/>
    <mergeCell ref="C142:C145"/>
    <mergeCell ref="D142:E145"/>
    <mergeCell ref="G142:H142"/>
    <mergeCell ref="G144:H144"/>
    <mergeCell ref="T142:U142"/>
    <mergeCell ref="V142:W142"/>
    <mergeCell ref="G143:H143"/>
    <mergeCell ref="T143:U143"/>
    <mergeCell ref="V143:W143"/>
    <mergeCell ref="T144:U144"/>
    <mergeCell ref="V144:W144"/>
    <mergeCell ref="G145:H145"/>
    <mergeCell ref="T145:U145"/>
    <mergeCell ref="V145:W145"/>
    <mergeCell ref="A146:B149"/>
    <mergeCell ref="C146:C149"/>
    <mergeCell ref="D146:E149"/>
    <mergeCell ref="G146:H146"/>
    <mergeCell ref="G148:H148"/>
    <mergeCell ref="T146:U146"/>
    <mergeCell ref="V146:W146"/>
    <mergeCell ref="G147:H147"/>
    <mergeCell ref="T147:U147"/>
    <mergeCell ref="V147:W147"/>
    <mergeCell ref="T148:U148"/>
    <mergeCell ref="V148:W148"/>
    <mergeCell ref="G149:H149"/>
    <mergeCell ref="T149:U149"/>
    <mergeCell ref="V149:W149"/>
    <mergeCell ref="A150:B153"/>
    <mergeCell ref="C150:C153"/>
    <mergeCell ref="D150:E153"/>
    <mergeCell ref="G150:H150"/>
    <mergeCell ref="G152:H152"/>
    <mergeCell ref="T150:U150"/>
    <mergeCell ref="V150:W150"/>
    <mergeCell ref="G151:H151"/>
    <mergeCell ref="T151:U151"/>
    <mergeCell ref="V151:W151"/>
    <mergeCell ref="T152:U152"/>
    <mergeCell ref="V152:W152"/>
    <mergeCell ref="G153:H153"/>
    <mergeCell ref="T153:U153"/>
    <mergeCell ref="V153:W153"/>
    <mergeCell ref="A154:B157"/>
    <mergeCell ref="C154:C157"/>
    <mergeCell ref="D154:E157"/>
    <mergeCell ref="G154:H154"/>
    <mergeCell ref="G156:H156"/>
    <mergeCell ref="T154:U154"/>
    <mergeCell ref="V154:W154"/>
    <mergeCell ref="G155:H155"/>
    <mergeCell ref="T155:U155"/>
    <mergeCell ref="V155:W155"/>
    <mergeCell ref="T156:U156"/>
    <mergeCell ref="V156:W156"/>
    <mergeCell ref="G157:H157"/>
    <mergeCell ref="T157:U157"/>
    <mergeCell ref="V157:W157"/>
    <mergeCell ref="A158:B161"/>
    <mergeCell ref="C158:C161"/>
    <mergeCell ref="D158:E161"/>
    <mergeCell ref="G158:H158"/>
    <mergeCell ref="G160:H160"/>
    <mergeCell ref="T158:U158"/>
    <mergeCell ref="V158:W158"/>
    <mergeCell ref="G159:H159"/>
    <mergeCell ref="T159:U159"/>
    <mergeCell ref="V159:W159"/>
    <mergeCell ref="T162:U162"/>
    <mergeCell ref="V162:W162"/>
    <mergeCell ref="G163:H163"/>
    <mergeCell ref="T163:U163"/>
    <mergeCell ref="T160:U160"/>
    <mergeCell ref="V160:W160"/>
    <mergeCell ref="G161:H161"/>
    <mergeCell ref="T161:U161"/>
    <mergeCell ref="V161:W161"/>
    <mergeCell ref="V163:W163"/>
    <mergeCell ref="G162:H162"/>
    <mergeCell ref="B170:D170"/>
    <mergeCell ref="E170:G170"/>
    <mergeCell ref="T164:U164"/>
    <mergeCell ref="V164:W164"/>
    <mergeCell ref="G165:H165"/>
    <mergeCell ref="T165:U165"/>
    <mergeCell ref="V165:W165"/>
    <mergeCell ref="A162:B165"/>
    <mergeCell ref="C162:C165"/>
    <mergeCell ref="D162:E165"/>
    <mergeCell ref="A166:E169"/>
    <mergeCell ref="G166:H166"/>
    <mergeCell ref="G168:H168"/>
    <mergeCell ref="G164:H164"/>
    <mergeCell ref="T166:U166"/>
    <mergeCell ref="V166:W166"/>
    <mergeCell ref="G167:H167"/>
    <mergeCell ref="T167:U167"/>
    <mergeCell ref="V167:W167"/>
    <mergeCell ref="T168:U168"/>
    <mergeCell ref="V168:W168"/>
    <mergeCell ref="G169:H169"/>
    <mergeCell ref="T169:U169"/>
    <mergeCell ref="V169:W169"/>
  </mergeCells>
  <printOptions horizontalCentered="1"/>
  <pageMargins left="0" right="0" top="0.7480314960629921" bottom="0.5" header="0.1968503937007874" footer="0.33"/>
  <pageSetup horizontalDpi="600" verticalDpi="600" orientation="landscape" paperSize="9" r:id="rId1"/>
  <headerFooter alignWithMargins="0">
    <oddHeader>&amp;R&amp;"Arial,Pogrubiony"&amp;6Załącznik Nr 2 &amp;"Arial,Normalny"
do Uchwały Nr XXI/128/2012
Rady Gminy Miłkowice
z dnia 26 czerwca 2012r.</oddHeader>
    <oddFooter>&amp;C&amp;6Strona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80"/>
  <sheetViews>
    <sheetView zoomScale="83" zoomScaleNormal="83" workbookViewId="0" topLeftCell="A61">
      <selection activeCell="B74" sqref="B74"/>
    </sheetView>
  </sheetViews>
  <sheetFormatPr defaultColWidth="7.33203125" defaultRowHeight="18.75" customHeight="1"/>
  <cols>
    <col min="1" max="1" width="4.66015625" style="191" customWidth="1"/>
    <col min="2" max="2" width="117.16015625" style="191" customWidth="1"/>
    <col min="3" max="4" width="15.66015625" style="191" customWidth="1"/>
    <col min="5" max="5" width="16.33203125" style="191" customWidth="1"/>
    <col min="6" max="6" width="15.16015625" style="191" customWidth="1"/>
    <col min="7" max="7" width="13.66015625" style="191" customWidth="1"/>
    <col min="8" max="8" width="0" style="191" hidden="1" customWidth="1"/>
    <col min="9" max="9" width="19.83203125" style="191" customWidth="1"/>
    <col min="10" max="10" width="18.66015625" style="193" customWidth="1"/>
    <col min="11" max="11" width="4.5" style="191" customWidth="1"/>
    <col min="12" max="16384" width="7.33203125" style="191" customWidth="1"/>
  </cols>
  <sheetData>
    <row r="1" spans="1:11" s="59" customFormat="1" ht="21" customHeight="1">
      <c r="A1" s="397" t="s">
        <v>114</v>
      </c>
      <c r="B1" s="397"/>
      <c r="C1" s="397"/>
      <c r="D1" s="397"/>
      <c r="E1" s="397"/>
      <c r="F1" s="397"/>
      <c r="G1" s="397"/>
      <c r="H1" s="397"/>
      <c r="I1" s="397"/>
      <c r="J1" s="397"/>
      <c r="K1" s="58"/>
    </row>
    <row r="2" spans="2:11" s="60" customFormat="1" ht="12" customHeight="1">
      <c r="B2" s="61"/>
      <c r="J2" s="62" t="s">
        <v>115</v>
      </c>
      <c r="K2" s="63"/>
    </row>
    <row r="3" spans="1:11" s="66" customFormat="1" ht="14.25" customHeight="1">
      <c r="A3" s="398" t="s">
        <v>67</v>
      </c>
      <c r="B3" s="399" t="s">
        <v>116</v>
      </c>
      <c r="C3" s="399" t="s">
        <v>117</v>
      </c>
      <c r="D3" s="400" t="s">
        <v>118</v>
      </c>
      <c r="E3" s="400"/>
      <c r="F3" s="400"/>
      <c r="G3" s="400"/>
      <c r="H3" s="64"/>
      <c r="I3" s="64"/>
      <c r="J3" s="401" t="s">
        <v>119</v>
      </c>
      <c r="K3" s="65"/>
    </row>
    <row r="4" spans="1:11" s="66" customFormat="1" ht="14.25" customHeight="1">
      <c r="A4" s="398"/>
      <c r="B4" s="399"/>
      <c r="C4" s="399"/>
      <c r="D4" s="402" t="s">
        <v>120</v>
      </c>
      <c r="E4" s="383" t="s">
        <v>121</v>
      </c>
      <c r="F4" s="383"/>
      <c r="G4" s="383"/>
      <c r="H4" s="67"/>
      <c r="I4" s="67"/>
      <c r="J4" s="401"/>
      <c r="K4" s="65"/>
    </row>
    <row r="5" spans="1:11" s="66" customFormat="1" ht="14.25" customHeight="1">
      <c r="A5" s="398"/>
      <c r="B5" s="399"/>
      <c r="C5" s="399"/>
      <c r="D5" s="402"/>
      <c r="E5" s="384" t="s">
        <v>122</v>
      </c>
      <c r="F5" s="384" t="s">
        <v>123</v>
      </c>
      <c r="G5" s="385" t="s">
        <v>124</v>
      </c>
      <c r="H5" s="68" t="s">
        <v>125</v>
      </c>
      <c r="I5" s="386" t="s">
        <v>126</v>
      </c>
      <c r="J5" s="401"/>
      <c r="K5" s="65"/>
    </row>
    <row r="6" spans="1:11" s="66" customFormat="1" ht="14.25" customHeight="1">
      <c r="A6" s="398"/>
      <c r="B6" s="399"/>
      <c r="C6" s="399"/>
      <c r="D6" s="402"/>
      <c r="E6" s="384"/>
      <c r="F6" s="384"/>
      <c r="G6" s="385"/>
      <c r="H6" s="69"/>
      <c r="I6" s="386"/>
      <c r="J6" s="401"/>
      <c r="K6" s="65"/>
    </row>
    <row r="7" spans="1:11" s="66" customFormat="1" ht="15" customHeight="1">
      <c r="A7" s="398"/>
      <c r="B7" s="399"/>
      <c r="C7" s="399"/>
      <c r="D7" s="402"/>
      <c r="E7" s="384"/>
      <c r="F7" s="384"/>
      <c r="G7" s="385"/>
      <c r="H7" s="69"/>
      <c r="I7" s="386"/>
      <c r="J7" s="401"/>
      <c r="K7" s="65"/>
    </row>
    <row r="8" spans="1:11" s="75" customFormat="1" ht="10.5" customHeight="1">
      <c r="A8" s="70">
        <v>1</v>
      </c>
      <c r="B8" s="71">
        <v>2</v>
      </c>
      <c r="C8" s="71">
        <v>3</v>
      </c>
      <c r="D8" s="71">
        <v>4</v>
      </c>
      <c r="E8" s="72">
        <v>5</v>
      </c>
      <c r="F8" s="72">
        <v>6</v>
      </c>
      <c r="G8" s="72">
        <v>7</v>
      </c>
      <c r="H8" s="72">
        <v>10</v>
      </c>
      <c r="I8" s="72">
        <v>8</v>
      </c>
      <c r="J8" s="73">
        <v>9</v>
      </c>
      <c r="K8" s="74"/>
    </row>
    <row r="9" spans="1:11" s="66" customFormat="1" ht="18" customHeight="1" thickBot="1">
      <c r="A9" s="387" t="s">
        <v>127</v>
      </c>
      <c r="B9" s="439"/>
      <c r="C9" s="76">
        <f>C10</f>
        <v>2233677</v>
      </c>
      <c r="D9" s="76">
        <f>D10</f>
        <v>858173</v>
      </c>
      <c r="E9" s="76">
        <f>E10</f>
        <v>735504</v>
      </c>
      <c r="F9" s="76">
        <f>F10</f>
        <v>640000</v>
      </c>
      <c r="G9" s="76">
        <f>G10</f>
        <v>0</v>
      </c>
      <c r="H9" s="76" t="e">
        <f>H10+#REF!</f>
        <v>#REF!</v>
      </c>
      <c r="I9" s="77"/>
      <c r="J9" s="78"/>
      <c r="K9" s="65"/>
    </row>
    <row r="10" spans="1:11" s="66" customFormat="1" ht="21.75" customHeight="1" thickBot="1">
      <c r="A10" s="440" t="s">
        <v>128</v>
      </c>
      <c r="B10" s="440"/>
      <c r="C10" s="79">
        <f>SUM(C11:C23)</f>
        <v>2233677</v>
      </c>
      <c r="D10" s="79">
        <f>SUM(D11:D23)</f>
        <v>858173</v>
      </c>
      <c r="E10" s="79">
        <f>SUM(E11:E23)</f>
        <v>735504</v>
      </c>
      <c r="F10" s="79">
        <f>SUM(F11:F23)</f>
        <v>640000</v>
      </c>
      <c r="G10" s="79">
        <f>SUM(G11:G23)</f>
        <v>0</v>
      </c>
      <c r="H10" s="79">
        <f>SUM(H11:H22)</f>
        <v>0</v>
      </c>
      <c r="I10" s="80"/>
      <c r="J10" s="81"/>
      <c r="K10" s="65"/>
    </row>
    <row r="11" spans="1:11" s="66" customFormat="1" ht="43.5" customHeight="1" thickTop="1">
      <c r="A11" s="82">
        <v>1</v>
      </c>
      <c r="B11" s="83" t="s">
        <v>129</v>
      </c>
      <c r="C11" s="84">
        <f aca="true" t="shared" si="0" ref="C11:C16">SUM(D11,E11,F11,G11,I11)</f>
        <v>1605000</v>
      </c>
      <c r="D11" s="85">
        <v>858173</v>
      </c>
      <c r="E11" s="86">
        <f>1605000-F11-D11</f>
        <v>146827</v>
      </c>
      <c r="F11" s="85">
        <v>600000</v>
      </c>
      <c r="G11" s="85"/>
      <c r="H11" s="85"/>
      <c r="I11" s="87" t="s">
        <v>130</v>
      </c>
      <c r="J11" s="442" t="s">
        <v>131</v>
      </c>
      <c r="K11" s="65"/>
    </row>
    <row r="12" spans="1:11" s="66" customFormat="1" ht="20.25" customHeight="1">
      <c r="A12" s="82">
        <v>2</v>
      </c>
      <c r="B12" s="83" t="s">
        <v>132</v>
      </c>
      <c r="C12" s="84">
        <f t="shared" si="0"/>
        <v>80000</v>
      </c>
      <c r="D12" s="85"/>
      <c r="E12" s="86">
        <v>80000</v>
      </c>
      <c r="F12" s="85"/>
      <c r="G12" s="85"/>
      <c r="H12" s="85"/>
      <c r="I12" s="87"/>
      <c r="J12" s="443"/>
      <c r="K12" s="65"/>
    </row>
    <row r="13" spans="1:11" s="66" customFormat="1" ht="30.75" customHeight="1">
      <c r="A13" s="82">
        <v>3</v>
      </c>
      <c r="B13" s="83" t="s">
        <v>133</v>
      </c>
      <c r="C13" s="84">
        <f t="shared" si="0"/>
        <v>23000</v>
      </c>
      <c r="D13" s="85"/>
      <c r="E13" s="86">
        <v>23000</v>
      </c>
      <c r="F13" s="85"/>
      <c r="G13" s="85"/>
      <c r="H13" s="85"/>
      <c r="I13" s="87"/>
      <c r="J13" s="443"/>
      <c r="K13" s="65"/>
    </row>
    <row r="14" spans="1:11" s="66" customFormat="1" ht="22.5" customHeight="1">
      <c r="A14" s="82">
        <v>4</v>
      </c>
      <c r="B14" s="88" t="s">
        <v>134</v>
      </c>
      <c r="C14" s="84">
        <f t="shared" si="0"/>
        <v>107500</v>
      </c>
      <c r="D14" s="84"/>
      <c r="E14" s="84">
        <f>100710+6290+500</f>
        <v>107500</v>
      </c>
      <c r="F14" s="84"/>
      <c r="G14" s="84"/>
      <c r="H14" s="84"/>
      <c r="I14" s="195" t="s">
        <v>201</v>
      </c>
      <c r="J14" s="443"/>
      <c r="K14" s="65"/>
    </row>
    <row r="15" spans="1:11" s="66" customFormat="1" ht="22.5" customHeight="1">
      <c r="A15" s="82">
        <v>5</v>
      </c>
      <c r="B15" s="88" t="s">
        <v>135</v>
      </c>
      <c r="C15" s="84">
        <f t="shared" si="0"/>
        <v>45000</v>
      </c>
      <c r="D15" s="84"/>
      <c r="E15" s="84">
        <v>45000</v>
      </c>
      <c r="F15" s="84"/>
      <c r="G15" s="84"/>
      <c r="H15" s="84"/>
      <c r="I15" s="89"/>
      <c r="J15" s="443"/>
      <c r="K15" s="65"/>
    </row>
    <row r="16" spans="1:11" s="66" customFormat="1" ht="30" customHeight="1">
      <c r="A16" s="82">
        <v>6</v>
      </c>
      <c r="B16" s="88" t="s">
        <v>136</v>
      </c>
      <c r="C16" s="84">
        <f t="shared" si="0"/>
        <v>55177</v>
      </c>
      <c r="D16" s="84"/>
      <c r="E16" s="84">
        <f>55177-F16</f>
        <v>15177</v>
      </c>
      <c r="F16" s="84">
        <v>40000</v>
      </c>
      <c r="G16" s="84"/>
      <c r="H16" s="84"/>
      <c r="I16" s="87" t="s">
        <v>130</v>
      </c>
      <c r="J16" s="444"/>
      <c r="K16" s="65"/>
    </row>
    <row r="17" spans="1:11" s="66" customFormat="1" ht="21" customHeight="1">
      <c r="A17" s="82">
        <v>7</v>
      </c>
      <c r="B17" s="90" t="s">
        <v>137</v>
      </c>
      <c r="C17" s="84">
        <v>87000</v>
      </c>
      <c r="D17" s="84"/>
      <c r="E17" s="84">
        <v>87000</v>
      </c>
      <c r="F17" s="84"/>
      <c r="G17" s="84"/>
      <c r="H17" s="84"/>
      <c r="I17" s="448" t="s">
        <v>138</v>
      </c>
      <c r="J17" s="445" t="s">
        <v>139</v>
      </c>
      <c r="K17" s="65"/>
    </row>
    <row r="18" spans="1:11" s="66" customFormat="1" ht="21" customHeight="1">
      <c r="A18" s="82">
        <v>8</v>
      </c>
      <c r="B18" s="90" t="s">
        <v>140</v>
      </c>
      <c r="C18" s="84">
        <v>71000</v>
      </c>
      <c r="D18" s="84"/>
      <c r="E18" s="84">
        <v>71000</v>
      </c>
      <c r="F18" s="84"/>
      <c r="G18" s="84"/>
      <c r="H18" s="84"/>
      <c r="I18" s="449"/>
      <c r="J18" s="446"/>
      <c r="K18" s="65"/>
    </row>
    <row r="19" spans="1:11" s="66" customFormat="1" ht="22.5" customHeight="1">
      <c r="A19" s="82">
        <v>9</v>
      </c>
      <c r="B19" s="90" t="s">
        <v>141</v>
      </c>
      <c r="C19" s="84">
        <v>15000</v>
      </c>
      <c r="D19" s="84"/>
      <c r="E19" s="84">
        <v>15000</v>
      </c>
      <c r="F19" s="84"/>
      <c r="G19" s="84"/>
      <c r="H19" s="84"/>
      <c r="I19" s="449"/>
      <c r="J19" s="446"/>
      <c r="K19" s="65"/>
    </row>
    <row r="20" spans="1:11" s="66" customFormat="1" ht="28.5" customHeight="1">
      <c r="A20" s="82">
        <v>10</v>
      </c>
      <c r="B20" s="88" t="s">
        <v>142</v>
      </c>
      <c r="C20" s="84">
        <f>SUM(D20,E20,F20,G20,I20)</f>
        <v>30000</v>
      </c>
      <c r="D20" s="84"/>
      <c r="E20" s="84">
        <v>30000</v>
      </c>
      <c r="F20" s="84"/>
      <c r="G20" s="84"/>
      <c r="H20" s="84"/>
      <c r="I20" s="449"/>
      <c r="J20" s="446"/>
      <c r="K20" s="65"/>
    </row>
    <row r="21" spans="1:11" s="66" customFormat="1" ht="19.5" customHeight="1">
      <c r="A21" s="82">
        <v>11</v>
      </c>
      <c r="B21" s="88" t="s">
        <v>143</v>
      </c>
      <c r="C21" s="84">
        <f>SUM(D21,E21,F21,G21,I21)</f>
        <v>35000</v>
      </c>
      <c r="D21" s="84"/>
      <c r="E21" s="84">
        <v>35000</v>
      </c>
      <c r="F21" s="84"/>
      <c r="G21" s="84"/>
      <c r="H21" s="84"/>
      <c r="I21" s="449"/>
      <c r="J21" s="446"/>
      <c r="K21" s="65"/>
    </row>
    <row r="22" spans="1:11" s="66" customFormat="1" ht="21.75" customHeight="1">
      <c r="A22" s="82">
        <v>12</v>
      </c>
      <c r="B22" s="88" t="s">
        <v>144</v>
      </c>
      <c r="C22" s="84">
        <f>SUM(D22,E22,F22,G22,I22)</f>
        <v>32000</v>
      </c>
      <c r="D22" s="84"/>
      <c r="E22" s="84">
        <v>32000</v>
      </c>
      <c r="F22" s="84"/>
      <c r="G22" s="84"/>
      <c r="H22" s="84"/>
      <c r="I22" s="450"/>
      <c r="J22" s="447"/>
      <c r="K22" s="65"/>
    </row>
    <row r="23" spans="1:11" s="66" customFormat="1" ht="24" customHeight="1" thickBot="1">
      <c r="A23" s="82">
        <v>13</v>
      </c>
      <c r="B23" s="91" t="s">
        <v>145</v>
      </c>
      <c r="C23" s="92">
        <f>E23</f>
        <v>48000</v>
      </c>
      <c r="D23" s="92"/>
      <c r="E23" s="93">
        <f>33465+2535+12000</f>
        <v>48000</v>
      </c>
      <c r="F23" s="92"/>
      <c r="G23" s="92"/>
      <c r="H23" s="93"/>
      <c r="I23" s="93"/>
      <c r="J23" s="94" t="s">
        <v>131</v>
      </c>
      <c r="K23" s="65"/>
    </row>
    <row r="24" spans="1:11" s="66" customFormat="1" ht="29.25" customHeight="1" thickBot="1">
      <c r="A24" s="387" t="s">
        <v>146</v>
      </c>
      <c r="B24" s="439"/>
      <c r="C24" s="76">
        <f aca="true" t="shared" si="1" ref="C24:H24">C25</f>
        <v>35000</v>
      </c>
      <c r="D24" s="76">
        <f t="shared" si="1"/>
        <v>0</v>
      </c>
      <c r="E24" s="76">
        <f t="shared" si="1"/>
        <v>35000</v>
      </c>
      <c r="F24" s="76">
        <f t="shared" si="1"/>
        <v>0</v>
      </c>
      <c r="G24" s="76">
        <f t="shared" si="1"/>
        <v>0</v>
      </c>
      <c r="H24" s="76">
        <f t="shared" si="1"/>
        <v>0</v>
      </c>
      <c r="I24" s="77"/>
      <c r="J24" s="78"/>
      <c r="K24" s="65"/>
    </row>
    <row r="25" spans="1:11" s="66" customFormat="1" ht="21.75" customHeight="1" thickBot="1">
      <c r="A25" s="440" t="s">
        <v>147</v>
      </c>
      <c r="B25" s="440"/>
      <c r="C25" s="79">
        <f>C26</f>
        <v>35000</v>
      </c>
      <c r="D25" s="79">
        <f>SUM(D26:D35)</f>
        <v>0</v>
      </c>
      <c r="E25" s="79">
        <f>E26</f>
        <v>35000</v>
      </c>
      <c r="F25" s="79">
        <f>F26</f>
        <v>0</v>
      </c>
      <c r="G25" s="79">
        <f>G26</f>
        <v>0</v>
      </c>
      <c r="H25" s="79">
        <f>H26</f>
        <v>0</v>
      </c>
      <c r="I25" s="80"/>
      <c r="J25" s="81"/>
      <c r="K25" s="65"/>
    </row>
    <row r="26" spans="1:11" s="66" customFormat="1" ht="28.5" customHeight="1" thickBot="1" thickTop="1">
      <c r="A26" s="82">
        <v>1</v>
      </c>
      <c r="B26" s="83" t="s">
        <v>148</v>
      </c>
      <c r="C26" s="84">
        <f>SUM(D26,E26,F26,G26,I26)</f>
        <v>35000</v>
      </c>
      <c r="D26" s="85"/>
      <c r="E26" s="86">
        <v>35000</v>
      </c>
      <c r="F26" s="85"/>
      <c r="G26" s="85"/>
      <c r="H26" s="85"/>
      <c r="I26" s="95"/>
      <c r="J26" s="94" t="s">
        <v>131</v>
      </c>
      <c r="K26" s="65"/>
    </row>
    <row r="27" spans="1:11" s="66" customFormat="1" ht="18" customHeight="1" thickBot="1">
      <c r="A27" s="451" t="s">
        <v>149</v>
      </c>
      <c r="B27" s="451"/>
      <c r="C27" s="96">
        <f>C32+C28</f>
        <v>312157</v>
      </c>
      <c r="D27" s="96">
        <f>D32+D28</f>
        <v>0</v>
      </c>
      <c r="E27" s="96">
        <f>E32+E28</f>
        <v>196957</v>
      </c>
      <c r="F27" s="96">
        <f>F32+F28</f>
        <v>0</v>
      </c>
      <c r="G27" s="96">
        <f>G32+G28</f>
        <v>115200</v>
      </c>
      <c r="H27" s="96" t="e">
        <f>H32+#REF!</f>
        <v>#REF!</v>
      </c>
      <c r="I27" s="97"/>
      <c r="J27" s="98"/>
      <c r="K27" s="65"/>
    </row>
    <row r="28" spans="1:11" s="66" customFormat="1" ht="21.75" customHeight="1" thickBot="1">
      <c r="A28" s="440" t="s">
        <v>150</v>
      </c>
      <c r="B28" s="440"/>
      <c r="C28" s="79">
        <f>SUM(C29:C31)</f>
        <v>65000</v>
      </c>
      <c r="D28" s="79">
        <f>SUM(D29:D31)</f>
        <v>0</v>
      </c>
      <c r="E28" s="79">
        <f>SUM(E29:E31)</f>
        <v>65000</v>
      </c>
      <c r="F28" s="79">
        <f>F29</f>
        <v>0</v>
      </c>
      <c r="G28" s="79">
        <f>G29</f>
        <v>0</v>
      </c>
      <c r="H28" s="79">
        <f>SUM(H33:H35)</f>
        <v>0</v>
      </c>
      <c r="I28" s="80"/>
      <c r="J28" s="81"/>
      <c r="K28" s="65"/>
    </row>
    <row r="29" spans="1:11" s="106" customFormat="1" ht="22.5" customHeight="1" thickTop="1">
      <c r="A29" s="99">
        <v>1</v>
      </c>
      <c r="B29" s="100" t="s">
        <v>151</v>
      </c>
      <c r="C29" s="101">
        <f>D29+E29+F29+G29+I29</f>
        <v>25000</v>
      </c>
      <c r="D29" s="102"/>
      <c r="E29" s="103">
        <v>25000</v>
      </c>
      <c r="F29" s="103"/>
      <c r="G29" s="103"/>
      <c r="H29" s="103"/>
      <c r="I29" s="104"/>
      <c r="J29" s="442" t="s">
        <v>131</v>
      </c>
      <c r="K29" s="105"/>
    </row>
    <row r="30" spans="1:11" s="106" customFormat="1" ht="22.5" customHeight="1">
      <c r="A30" s="99">
        <v>2</v>
      </c>
      <c r="B30" s="100" t="s">
        <v>152</v>
      </c>
      <c r="C30" s="101">
        <f>D30+E30+F30+G30+I30</f>
        <v>20000</v>
      </c>
      <c r="D30" s="102"/>
      <c r="E30" s="103">
        <v>20000</v>
      </c>
      <c r="F30" s="103"/>
      <c r="G30" s="103"/>
      <c r="H30" s="103"/>
      <c r="I30" s="104"/>
      <c r="J30" s="443"/>
      <c r="K30" s="105"/>
    </row>
    <row r="31" spans="1:11" s="106" customFormat="1" ht="22.5" customHeight="1">
      <c r="A31" s="99">
        <v>3</v>
      </c>
      <c r="B31" s="100" t="s">
        <v>153</v>
      </c>
      <c r="C31" s="101">
        <f>D31+E31+F31+G31+I31</f>
        <v>20000</v>
      </c>
      <c r="D31" s="102"/>
      <c r="E31" s="103">
        <v>20000</v>
      </c>
      <c r="F31" s="103"/>
      <c r="G31" s="103"/>
      <c r="H31" s="103"/>
      <c r="I31" s="104"/>
      <c r="J31" s="444"/>
      <c r="K31" s="105"/>
    </row>
    <row r="32" spans="1:11" s="66" customFormat="1" ht="21.75" customHeight="1" thickBot="1">
      <c r="A32" s="440" t="s">
        <v>154</v>
      </c>
      <c r="B32" s="440"/>
      <c r="C32" s="79">
        <f>SUM(C33:C36)</f>
        <v>247157</v>
      </c>
      <c r="D32" s="79">
        <f>SUM(D33:D36)</f>
        <v>0</v>
      </c>
      <c r="E32" s="79">
        <f>SUM(E33:E36)</f>
        <v>131957</v>
      </c>
      <c r="F32" s="79">
        <f>SUM(F33:F36)</f>
        <v>0</v>
      </c>
      <c r="G32" s="79">
        <f>SUM(G33:G36)</f>
        <v>115200</v>
      </c>
      <c r="H32" s="79">
        <f>SUM(H36:H36)</f>
        <v>0</v>
      </c>
      <c r="I32" s="80"/>
      <c r="J32" s="81"/>
      <c r="K32" s="65"/>
    </row>
    <row r="33" spans="1:11" s="106" customFormat="1" ht="21.75" customHeight="1" thickTop="1">
      <c r="A33" s="107">
        <v>1</v>
      </c>
      <c r="B33" s="108" t="s">
        <v>155</v>
      </c>
      <c r="C33" s="109">
        <f>SUM(D33,E33,F33,G33,J6)</f>
        <v>75000</v>
      </c>
      <c r="D33" s="110"/>
      <c r="E33" s="109">
        <f>44000-5000</f>
        <v>39000</v>
      </c>
      <c r="F33" s="109"/>
      <c r="G33" s="109">
        <v>36000</v>
      </c>
      <c r="H33" s="109"/>
      <c r="I33" s="464" t="s">
        <v>156</v>
      </c>
      <c r="J33" s="442" t="s">
        <v>131</v>
      </c>
      <c r="K33" s="105"/>
    </row>
    <row r="34" spans="1:11" s="106" customFormat="1" ht="21.75" customHeight="1">
      <c r="A34" s="111">
        <v>2</v>
      </c>
      <c r="B34" s="112" t="s">
        <v>157</v>
      </c>
      <c r="C34" s="113">
        <f>SUM(D34,E34,F34,G34,J7)</f>
        <v>155000</v>
      </c>
      <c r="D34" s="114"/>
      <c r="E34" s="115">
        <f>100800-25000</f>
        <v>75800</v>
      </c>
      <c r="F34" s="115"/>
      <c r="G34" s="115">
        <v>79200</v>
      </c>
      <c r="H34" s="115"/>
      <c r="I34" s="465"/>
      <c r="J34" s="462"/>
      <c r="K34" s="105"/>
    </row>
    <row r="35" spans="1:11" s="106" customFormat="1" ht="21.75" customHeight="1">
      <c r="A35" s="207">
        <v>3</v>
      </c>
      <c r="B35" s="112" t="s">
        <v>158</v>
      </c>
      <c r="C35" s="115">
        <f>SUM(D35,E35,F35,G35,J7)</f>
        <v>6157</v>
      </c>
      <c r="D35" s="114"/>
      <c r="E35" s="115">
        <v>6157</v>
      </c>
      <c r="F35" s="115"/>
      <c r="G35" s="115"/>
      <c r="H35" s="115"/>
      <c r="I35" s="117"/>
      <c r="J35" s="443" t="s">
        <v>131</v>
      </c>
      <c r="K35" s="105"/>
    </row>
    <row r="36" spans="1:11" s="106" customFormat="1" ht="21.75" customHeight="1" thickBot="1">
      <c r="A36" s="208">
        <v>4</v>
      </c>
      <c r="B36" s="118" t="s">
        <v>159</v>
      </c>
      <c r="C36" s="119">
        <f>E36</f>
        <v>11000</v>
      </c>
      <c r="D36" s="120"/>
      <c r="E36" s="119">
        <f>15000-4000</f>
        <v>11000</v>
      </c>
      <c r="F36" s="119"/>
      <c r="G36" s="119"/>
      <c r="H36" s="119"/>
      <c r="I36" s="119"/>
      <c r="J36" s="443"/>
      <c r="K36" s="105"/>
    </row>
    <row r="37" spans="1:11" s="124" customFormat="1" ht="21.75" customHeight="1" thickBot="1">
      <c r="A37" s="456" t="s">
        <v>160</v>
      </c>
      <c r="B37" s="457"/>
      <c r="C37" s="202">
        <f>C38+C43</f>
        <v>61730.17999999999</v>
      </c>
      <c r="D37" s="202">
        <f>D38+D43</f>
        <v>0</v>
      </c>
      <c r="E37" s="202">
        <f>E38+E43</f>
        <v>61730.17999999999</v>
      </c>
      <c r="F37" s="121">
        <f>F38</f>
        <v>0</v>
      </c>
      <c r="G37" s="121">
        <f>G38</f>
        <v>0</v>
      </c>
      <c r="H37" s="121">
        <f>H38</f>
        <v>0</v>
      </c>
      <c r="I37" s="121"/>
      <c r="J37" s="122"/>
      <c r="K37" s="123"/>
    </row>
    <row r="38" spans="1:11" s="124" customFormat="1" ht="21.75" customHeight="1" thickBot="1">
      <c r="A38" s="452" t="s">
        <v>161</v>
      </c>
      <c r="B38" s="452"/>
      <c r="C38" s="201">
        <f>C39+C40+C41+C42</f>
        <v>40972.59</v>
      </c>
      <c r="D38" s="201">
        <f>D39+D40+D41+D42</f>
        <v>0</v>
      </c>
      <c r="E38" s="201">
        <f>E39+E40+E41+E42</f>
        <v>40972.59</v>
      </c>
      <c r="F38" s="125">
        <f>F39+F42</f>
        <v>0</v>
      </c>
      <c r="G38" s="125">
        <f>G39+G42</f>
        <v>0</v>
      </c>
      <c r="H38" s="125">
        <f>H39+H42</f>
        <v>0</v>
      </c>
      <c r="I38" s="125"/>
      <c r="J38" s="126"/>
      <c r="K38" s="123"/>
    </row>
    <row r="39" spans="1:11" s="66" customFormat="1" ht="23.25" customHeight="1" thickTop="1">
      <c r="A39" s="127">
        <v>1</v>
      </c>
      <c r="B39" s="128" t="s">
        <v>162</v>
      </c>
      <c r="C39" s="129">
        <f>D39+E39+F39</f>
        <v>8215</v>
      </c>
      <c r="D39" s="129"/>
      <c r="E39" s="129">
        <v>8215</v>
      </c>
      <c r="F39" s="129"/>
      <c r="G39" s="129"/>
      <c r="H39" s="129"/>
      <c r="I39" s="453" t="s">
        <v>163</v>
      </c>
      <c r="J39" s="130" t="s">
        <v>164</v>
      </c>
      <c r="K39" s="65"/>
    </row>
    <row r="40" spans="1:11" s="66" customFormat="1" ht="23.25" customHeight="1">
      <c r="A40" s="131">
        <v>2</v>
      </c>
      <c r="B40" s="132" t="s">
        <v>165</v>
      </c>
      <c r="C40" s="133">
        <f>D40+E40+F40</f>
        <v>8000</v>
      </c>
      <c r="D40" s="85"/>
      <c r="E40" s="85">
        <v>8000</v>
      </c>
      <c r="F40" s="85"/>
      <c r="G40" s="85"/>
      <c r="H40" s="85"/>
      <c r="I40" s="449"/>
      <c r="J40" s="134" t="s">
        <v>164</v>
      </c>
      <c r="K40" s="65"/>
    </row>
    <row r="41" spans="1:11" s="66" customFormat="1" ht="23.25" customHeight="1">
      <c r="A41" s="131">
        <v>3</v>
      </c>
      <c r="B41" s="132" t="s">
        <v>166</v>
      </c>
      <c r="C41" s="135">
        <f>D41+E41+F41</f>
        <v>4000</v>
      </c>
      <c r="D41" s="85"/>
      <c r="E41" s="85">
        <v>4000</v>
      </c>
      <c r="F41" s="85"/>
      <c r="G41" s="85"/>
      <c r="H41" s="85"/>
      <c r="I41" s="449"/>
      <c r="J41" s="116" t="s">
        <v>167</v>
      </c>
      <c r="K41" s="65"/>
    </row>
    <row r="42" spans="1:11" s="66" customFormat="1" ht="23.25" customHeight="1">
      <c r="A42" s="131">
        <v>4</v>
      </c>
      <c r="B42" s="132" t="s">
        <v>210</v>
      </c>
      <c r="C42" s="199">
        <f>D42+E42+F42</f>
        <v>20757.59</v>
      </c>
      <c r="D42" s="200"/>
      <c r="E42" s="200">
        <v>20757.59</v>
      </c>
      <c r="F42" s="85"/>
      <c r="G42" s="85"/>
      <c r="H42" s="85"/>
      <c r="I42" s="454"/>
      <c r="J42" s="116" t="s">
        <v>167</v>
      </c>
      <c r="K42" s="65"/>
    </row>
    <row r="43" spans="1:11" s="124" customFormat="1" ht="21.75" customHeight="1" thickBot="1">
      <c r="A43" s="463" t="s">
        <v>213</v>
      </c>
      <c r="B43" s="452"/>
      <c r="C43" s="201">
        <f>C44</f>
        <v>20757.59</v>
      </c>
      <c r="D43" s="201">
        <f>D45+D48+D46</f>
        <v>0</v>
      </c>
      <c r="E43" s="201">
        <f>E44</f>
        <v>20757.59</v>
      </c>
      <c r="F43" s="125">
        <f>F45+F48</f>
        <v>0</v>
      </c>
      <c r="G43" s="125">
        <f>G45+G48</f>
        <v>0</v>
      </c>
      <c r="H43" s="125">
        <f>H45+H48</f>
        <v>0</v>
      </c>
      <c r="I43" s="125"/>
      <c r="J43" s="126"/>
      <c r="K43" s="123"/>
    </row>
    <row r="44" spans="1:11" s="66" customFormat="1" ht="23.25" customHeight="1" thickBot="1" thickTop="1">
      <c r="A44" s="205">
        <v>1</v>
      </c>
      <c r="B44" s="206" t="s">
        <v>212</v>
      </c>
      <c r="C44" s="199">
        <f>D44+E44+F44</f>
        <v>20757.59</v>
      </c>
      <c r="D44" s="200"/>
      <c r="E44" s="200">
        <v>20757.59</v>
      </c>
      <c r="F44" s="85"/>
      <c r="G44" s="85"/>
      <c r="H44" s="85"/>
      <c r="I44" s="149" t="s">
        <v>176</v>
      </c>
      <c r="J44" s="116" t="s">
        <v>211</v>
      </c>
      <c r="K44" s="65"/>
    </row>
    <row r="45" spans="1:11" s="124" customFormat="1" ht="21.75" customHeight="1" thickBot="1">
      <c r="A45" s="456" t="s">
        <v>168</v>
      </c>
      <c r="B45" s="457"/>
      <c r="C45" s="121">
        <f aca="true" t="shared" si="2" ref="C45:I45">C46</f>
        <v>45000</v>
      </c>
      <c r="D45" s="121">
        <f t="shared" si="2"/>
        <v>0</v>
      </c>
      <c r="E45" s="121">
        <f t="shared" si="2"/>
        <v>45000</v>
      </c>
      <c r="F45" s="121">
        <f t="shared" si="2"/>
        <v>0</v>
      </c>
      <c r="G45" s="121">
        <f t="shared" si="2"/>
        <v>0</v>
      </c>
      <c r="H45" s="121">
        <f t="shared" si="2"/>
        <v>0</v>
      </c>
      <c r="I45" s="121">
        <f t="shared" si="2"/>
        <v>0</v>
      </c>
      <c r="J45" s="122"/>
      <c r="K45" s="123"/>
    </row>
    <row r="46" spans="1:11" s="124" customFormat="1" ht="21.75" customHeight="1" thickBot="1">
      <c r="A46" s="452" t="s">
        <v>169</v>
      </c>
      <c r="B46" s="452"/>
      <c r="C46" s="125">
        <f aca="true" t="shared" si="3" ref="C46:I46">C47+C48</f>
        <v>45000</v>
      </c>
      <c r="D46" s="125">
        <f t="shared" si="3"/>
        <v>0</v>
      </c>
      <c r="E46" s="125">
        <f t="shared" si="3"/>
        <v>45000</v>
      </c>
      <c r="F46" s="125">
        <f t="shared" si="3"/>
        <v>0</v>
      </c>
      <c r="G46" s="125">
        <f t="shared" si="3"/>
        <v>0</v>
      </c>
      <c r="H46" s="125">
        <f t="shared" si="3"/>
        <v>0</v>
      </c>
      <c r="I46" s="125">
        <f t="shared" si="3"/>
        <v>0</v>
      </c>
      <c r="J46" s="126"/>
      <c r="K46" s="123"/>
    </row>
    <row r="47" spans="1:11" s="66" customFormat="1" ht="21" customHeight="1" thickTop="1">
      <c r="A47" s="136">
        <v>1</v>
      </c>
      <c r="B47" s="137" t="s">
        <v>170</v>
      </c>
      <c r="C47" s="138">
        <f>D47+E47+F47+G47+I47</f>
        <v>30000</v>
      </c>
      <c r="D47" s="138"/>
      <c r="E47" s="138">
        <v>30000</v>
      </c>
      <c r="F47" s="138"/>
      <c r="G47" s="138"/>
      <c r="H47" s="138"/>
      <c r="I47" s="139"/>
      <c r="J47" s="130" t="s">
        <v>171</v>
      </c>
      <c r="K47" s="65"/>
    </row>
    <row r="48" spans="1:11" s="66" customFormat="1" ht="21" customHeight="1" thickBot="1">
      <c r="A48" s="131">
        <v>2</v>
      </c>
      <c r="B48" s="132" t="s">
        <v>172</v>
      </c>
      <c r="C48" s="85">
        <f>SUM(D48,E48,F48,G48,J48)</f>
        <v>15000</v>
      </c>
      <c r="D48" s="85"/>
      <c r="E48" s="85">
        <v>15000</v>
      </c>
      <c r="F48" s="85"/>
      <c r="G48" s="85"/>
      <c r="H48" s="85"/>
      <c r="I48" s="140"/>
      <c r="J48" s="48" t="s">
        <v>131</v>
      </c>
      <c r="K48" s="65"/>
    </row>
    <row r="49" spans="1:11" s="66" customFormat="1" ht="23.25" customHeight="1" thickBot="1">
      <c r="A49" s="451" t="s">
        <v>173</v>
      </c>
      <c r="B49" s="451"/>
      <c r="C49" s="96">
        <f>C50+C52+C54</f>
        <v>38000</v>
      </c>
      <c r="D49" s="96">
        <f>D50+D52+D54</f>
        <v>0</v>
      </c>
      <c r="E49" s="96">
        <f>E50+E52+E54</f>
        <v>38000</v>
      </c>
      <c r="F49" s="96">
        <f>F50+F52+F54</f>
        <v>0</v>
      </c>
      <c r="G49" s="96">
        <f>G50+G52+G54</f>
        <v>0</v>
      </c>
      <c r="H49" s="96">
        <f>H50+H52</f>
        <v>0</v>
      </c>
      <c r="I49" s="96"/>
      <c r="J49" s="141"/>
      <c r="K49" s="65"/>
    </row>
    <row r="50" spans="1:11" s="106" customFormat="1" ht="20.25" customHeight="1" thickBot="1">
      <c r="A50" s="460" t="s">
        <v>174</v>
      </c>
      <c r="B50" s="460"/>
      <c r="C50" s="142">
        <f>C51</f>
        <v>8000</v>
      </c>
      <c r="D50" s="142">
        <f>D51</f>
        <v>0</v>
      </c>
      <c r="E50" s="142">
        <f>E51</f>
        <v>8000</v>
      </c>
      <c r="F50" s="142">
        <f>F51</f>
        <v>0</v>
      </c>
      <c r="G50" s="142">
        <f>G51</f>
        <v>0</v>
      </c>
      <c r="H50" s="142"/>
      <c r="I50" s="143"/>
      <c r="J50" s="144"/>
      <c r="K50" s="105"/>
    </row>
    <row r="51" spans="1:13" s="106" customFormat="1" ht="24" customHeight="1" thickBot="1" thickTop="1">
      <c r="A51" s="145">
        <v>1</v>
      </c>
      <c r="B51" s="146" t="s">
        <v>175</v>
      </c>
      <c r="C51" s="147">
        <f>SUM(D51,E51,F51,G51)</f>
        <v>8000</v>
      </c>
      <c r="D51" s="103"/>
      <c r="E51" s="148">
        <v>8000</v>
      </c>
      <c r="F51" s="103"/>
      <c r="G51" s="103"/>
      <c r="H51" s="147">
        <v>26400</v>
      </c>
      <c r="I51" s="149" t="s">
        <v>176</v>
      </c>
      <c r="J51" s="150" t="s">
        <v>139</v>
      </c>
      <c r="K51" s="105"/>
      <c r="M51" s="151"/>
    </row>
    <row r="52" spans="1:11" s="66" customFormat="1" ht="18.75" customHeight="1" thickBot="1">
      <c r="A52" s="459" t="s">
        <v>177</v>
      </c>
      <c r="B52" s="459"/>
      <c r="C52" s="152">
        <f>SUM(C53:C53)</f>
        <v>5000</v>
      </c>
      <c r="D52" s="152">
        <f>SUM(D53:D53)</f>
        <v>0</v>
      </c>
      <c r="E52" s="152">
        <f>SUM(E53:E53)</f>
        <v>5000</v>
      </c>
      <c r="F52" s="152">
        <f>F53</f>
        <v>0</v>
      </c>
      <c r="G52" s="152">
        <f>G53</f>
        <v>0</v>
      </c>
      <c r="H52" s="152"/>
      <c r="I52" s="153"/>
      <c r="J52" s="154"/>
      <c r="K52" s="65"/>
    </row>
    <row r="53" spans="1:11" s="66" customFormat="1" ht="27" thickBot="1" thickTop="1">
      <c r="A53" s="82">
        <v>1</v>
      </c>
      <c r="B53" s="90" t="s">
        <v>178</v>
      </c>
      <c r="C53" s="85">
        <f>SUM(D53,E53,F53,G53)</f>
        <v>5000</v>
      </c>
      <c r="D53" s="85"/>
      <c r="E53" s="86">
        <v>5000</v>
      </c>
      <c r="F53" s="85"/>
      <c r="G53" s="85"/>
      <c r="H53" s="85">
        <v>26400</v>
      </c>
      <c r="I53" s="155"/>
      <c r="J53" s="48" t="s">
        <v>131</v>
      </c>
      <c r="K53" s="65"/>
    </row>
    <row r="54" spans="1:11" s="66" customFormat="1" ht="18.75" customHeight="1" thickBot="1">
      <c r="A54" s="459" t="s">
        <v>179</v>
      </c>
      <c r="B54" s="459"/>
      <c r="C54" s="152">
        <f>SUM(C55:C55)</f>
        <v>25000</v>
      </c>
      <c r="D54" s="152">
        <f>SUM(D55:D55)</f>
        <v>0</v>
      </c>
      <c r="E54" s="152">
        <f>SUM(E55:E55)</f>
        <v>25000</v>
      </c>
      <c r="F54" s="152">
        <f>F55</f>
        <v>0</v>
      </c>
      <c r="G54" s="152">
        <f>G55</f>
        <v>0</v>
      </c>
      <c r="H54" s="152"/>
      <c r="I54" s="153"/>
      <c r="J54" s="154"/>
      <c r="K54" s="65"/>
    </row>
    <row r="55" spans="1:11" s="66" customFormat="1" ht="21.75" customHeight="1" thickBot="1" thickTop="1">
      <c r="A55" s="82">
        <v>1</v>
      </c>
      <c r="B55" s="90" t="s">
        <v>202</v>
      </c>
      <c r="C55" s="85">
        <f>SUM(D55,E55,F55,G55)</f>
        <v>25000</v>
      </c>
      <c r="D55" s="85"/>
      <c r="E55" s="86">
        <f>50000-10000-15000</f>
        <v>25000</v>
      </c>
      <c r="F55" s="85"/>
      <c r="G55" s="85"/>
      <c r="H55" s="85">
        <v>26400</v>
      </c>
      <c r="I55" s="155"/>
      <c r="J55" s="48" t="s">
        <v>131</v>
      </c>
      <c r="K55" s="65"/>
    </row>
    <row r="56" spans="1:11" s="124" customFormat="1" ht="26.25" customHeight="1" thickBot="1">
      <c r="A56" s="461" t="s">
        <v>180</v>
      </c>
      <c r="B56" s="461"/>
      <c r="C56" s="156">
        <f aca="true" t="shared" si="4" ref="C56:I56">C57+C65</f>
        <v>437666</v>
      </c>
      <c r="D56" s="156">
        <f t="shared" si="4"/>
        <v>56764</v>
      </c>
      <c r="E56" s="156">
        <f t="shared" si="4"/>
        <v>380902</v>
      </c>
      <c r="F56" s="156">
        <f t="shared" si="4"/>
        <v>0</v>
      </c>
      <c r="G56" s="156">
        <f t="shared" si="4"/>
        <v>0</v>
      </c>
      <c r="H56" s="156">
        <f t="shared" si="4"/>
        <v>0</v>
      </c>
      <c r="I56" s="156">
        <f t="shared" si="4"/>
        <v>0</v>
      </c>
      <c r="J56" s="141"/>
      <c r="K56" s="123"/>
    </row>
    <row r="57" spans="1:11" s="124" customFormat="1" ht="18.75" customHeight="1" thickBot="1">
      <c r="A57" s="441" t="s">
        <v>181</v>
      </c>
      <c r="B57" s="441"/>
      <c r="C57" s="157">
        <f aca="true" t="shared" si="5" ref="C57:I57">SUM(C58:C64)</f>
        <v>411166</v>
      </c>
      <c r="D57" s="157">
        <f t="shared" si="5"/>
        <v>56764</v>
      </c>
      <c r="E57" s="157">
        <f t="shared" si="5"/>
        <v>354402</v>
      </c>
      <c r="F57" s="157">
        <f t="shared" si="5"/>
        <v>0</v>
      </c>
      <c r="G57" s="157">
        <f t="shared" si="5"/>
        <v>0</v>
      </c>
      <c r="H57" s="157">
        <f t="shared" si="5"/>
        <v>0</v>
      </c>
      <c r="I57" s="157">
        <f t="shared" si="5"/>
        <v>0</v>
      </c>
      <c r="J57" s="158"/>
      <c r="K57" s="123"/>
    </row>
    <row r="58" spans="1:11" s="66" customFormat="1" ht="20.25" customHeight="1" thickTop="1">
      <c r="A58" s="82">
        <v>1</v>
      </c>
      <c r="B58" s="90" t="s">
        <v>182</v>
      </c>
      <c r="C58" s="85">
        <f>SUM(D58,E58,F58,G58)</f>
        <v>18825</v>
      </c>
      <c r="D58" s="85"/>
      <c r="E58" s="85">
        <f>13825+5000</f>
        <v>18825</v>
      </c>
      <c r="F58" s="85"/>
      <c r="G58" s="85"/>
      <c r="H58" s="85"/>
      <c r="I58" s="140"/>
      <c r="J58" s="442" t="s">
        <v>131</v>
      </c>
      <c r="K58" s="65"/>
    </row>
    <row r="59" spans="1:11" s="66" customFormat="1" ht="20.25" customHeight="1">
      <c r="A59" s="159">
        <v>2</v>
      </c>
      <c r="B59" s="90" t="s">
        <v>183</v>
      </c>
      <c r="C59" s="85">
        <f aca="true" t="shared" si="6" ref="C59:C64">SUM(D59,E59,F59,G59,J59)</f>
        <v>50000</v>
      </c>
      <c r="D59" s="84"/>
      <c r="E59" s="84">
        <f>100000-65000+15000</f>
        <v>50000</v>
      </c>
      <c r="F59" s="84"/>
      <c r="G59" s="84"/>
      <c r="H59" s="84"/>
      <c r="I59" s="160"/>
      <c r="J59" s="443"/>
      <c r="K59" s="65"/>
    </row>
    <row r="60" spans="1:11" s="66" customFormat="1" ht="20.25" customHeight="1">
      <c r="A60" s="82">
        <v>3</v>
      </c>
      <c r="B60" s="90" t="s">
        <v>203</v>
      </c>
      <c r="C60" s="85">
        <f t="shared" si="6"/>
        <v>20000</v>
      </c>
      <c r="D60" s="84"/>
      <c r="E60" s="84">
        <v>20000</v>
      </c>
      <c r="F60" s="84"/>
      <c r="G60" s="84"/>
      <c r="H60" s="84"/>
      <c r="I60" s="160"/>
      <c r="J60" s="443"/>
      <c r="K60" s="65"/>
    </row>
    <row r="61" spans="1:11" s="66" customFormat="1" ht="19.5" customHeight="1">
      <c r="A61" s="159">
        <v>4</v>
      </c>
      <c r="B61" s="90" t="s">
        <v>184</v>
      </c>
      <c r="C61" s="85">
        <f t="shared" si="6"/>
        <v>11526</v>
      </c>
      <c r="D61" s="85"/>
      <c r="E61" s="85">
        <f>11526</f>
        <v>11526</v>
      </c>
      <c r="F61" s="85"/>
      <c r="G61" s="85"/>
      <c r="H61" s="85"/>
      <c r="I61" s="140"/>
      <c r="J61" s="443"/>
      <c r="K61" s="65"/>
    </row>
    <row r="62" spans="1:11" s="66" customFormat="1" ht="29.25" customHeight="1">
      <c r="A62" s="159">
        <v>5</v>
      </c>
      <c r="B62" s="90" t="s">
        <v>185</v>
      </c>
      <c r="C62" s="85">
        <f t="shared" si="6"/>
        <v>190000</v>
      </c>
      <c r="D62" s="85"/>
      <c r="E62" s="85">
        <v>190000</v>
      </c>
      <c r="F62" s="85"/>
      <c r="G62" s="85"/>
      <c r="H62" s="85"/>
      <c r="I62" s="140"/>
      <c r="J62" s="443"/>
      <c r="K62" s="65"/>
    </row>
    <row r="63" spans="1:11" s="66" customFormat="1" ht="21.75" customHeight="1">
      <c r="A63" s="159">
        <v>6</v>
      </c>
      <c r="B63" s="90" t="s">
        <v>204</v>
      </c>
      <c r="C63" s="85">
        <f t="shared" si="6"/>
        <v>34000</v>
      </c>
      <c r="D63" s="85"/>
      <c r="E63" s="85">
        <f>10000+24000</f>
        <v>34000</v>
      </c>
      <c r="F63" s="85"/>
      <c r="G63" s="85"/>
      <c r="H63" s="85"/>
      <c r="I63" s="140"/>
      <c r="J63" s="462"/>
      <c r="K63" s="65"/>
    </row>
    <row r="64" spans="1:11" s="66" customFormat="1" ht="23.25" customHeight="1" thickBot="1">
      <c r="A64" s="159">
        <v>7</v>
      </c>
      <c r="B64" s="90" t="s">
        <v>186</v>
      </c>
      <c r="C64" s="85">
        <f t="shared" si="6"/>
        <v>86815</v>
      </c>
      <c r="D64" s="85">
        <f>96025-39261</f>
        <v>56764</v>
      </c>
      <c r="E64" s="85">
        <f>60717-30666</f>
        <v>30051</v>
      </c>
      <c r="F64" s="85"/>
      <c r="G64" s="85"/>
      <c r="H64" s="85"/>
      <c r="I64" s="149" t="s">
        <v>187</v>
      </c>
      <c r="J64" s="161" t="s">
        <v>188</v>
      </c>
      <c r="K64" s="65"/>
    </row>
    <row r="65" spans="1:11" s="124" customFormat="1" ht="23.25" customHeight="1" thickBot="1">
      <c r="A65" s="458" t="s">
        <v>189</v>
      </c>
      <c r="B65" s="458"/>
      <c r="C65" s="157">
        <f aca="true" t="shared" si="7" ref="C65:I65">SUM(C66:C69)</f>
        <v>26500</v>
      </c>
      <c r="D65" s="157">
        <f t="shared" si="7"/>
        <v>0</v>
      </c>
      <c r="E65" s="157">
        <f t="shared" si="7"/>
        <v>26500</v>
      </c>
      <c r="F65" s="157">
        <f t="shared" si="7"/>
        <v>0</v>
      </c>
      <c r="G65" s="157">
        <f t="shared" si="7"/>
        <v>0</v>
      </c>
      <c r="H65" s="157">
        <f t="shared" si="7"/>
        <v>0</v>
      </c>
      <c r="I65" s="157">
        <f t="shared" si="7"/>
        <v>0</v>
      </c>
      <c r="J65" s="158"/>
      <c r="K65" s="123"/>
    </row>
    <row r="66" spans="1:11" s="124" customFormat="1" ht="18.75" customHeight="1" thickBot="1" thickTop="1">
      <c r="A66" s="162">
        <v>1</v>
      </c>
      <c r="B66" s="137" t="s">
        <v>190</v>
      </c>
      <c r="C66" s="85">
        <f>SUM(D66,E66,F66,G66,J66)</f>
        <v>4500</v>
      </c>
      <c r="D66" s="163"/>
      <c r="E66" s="164">
        <v>4500</v>
      </c>
      <c r="F66" s="163"/>
      <c r="G66" s="165"/>
      <c r="H66" s="165"/>
      <c r="I66" s="165"/>
      <c r="J66" s="466" t="s">
        <v>131</v>
      </c>
      <c r="K66" s="123"/>
    </row>
    <row r="67" spans="1:11" s="66" customFormat="1" ht="18.75" customHeight="1" thickBot="1" thickTop="1">
      <c r="A67" s="82">
        <v>2</v>
      </c>
      <c r="B67" s="166" t="s">
        <v>191</v>
      </c>
      <c r="C67" s="85">
        <f>SUM(D67,E67,F67,G67,J67)</f>
        <v>8000</v>
      </c>
      <c r="D67" s="85"/>
      <c r="E67" s="85">
        <v>8000</v>
      </c>
      <c r="F67" s="85"/>
      <c r="G67" s="85"/>
      <c r="H67" s="85"/>
      <c r="I67" s="140"/>
      <c r="J67" s="466"/>
      <c r="K67" s="65"/>
    </row>
    <row r="68" spans="1:11" s="66" customFormat="1" ht="18.75" customHeight="1" thickBot="1" thickTop="1">
      <c r="A68" s="82">
        <v>3</v>
      </c>
      <c r="B68" s="132" t="s">
        <v>192</v>
      </c>
      <c r="C68" s="85">
        <f>SUM(D68,E68,F68,G68,J68)</f>
        <v>9000</v>
      </c>
      <c r="D68" s="85"/>
      <c r="E68" s="85">
        <v>9000</v>
      </c>
      <c r="F68" s="85"/>
      <c r="G68" s="85"/>
      <c r="H68" s="85"/>
      <c r="I68" s="140"/>
      <c r="J68" s="466"/>
      <c r="K68" s="65"/>
    </row>
    <row r="69" spans="1:11" s="66" customFormat="1" ht="18.75" customHeight="1" thickBot="1" thickTop="1">
      <c r="A69" s="167">
        <v>4</v>
      </c>
      <c r="B69" s="168" t="s">
        <v>193</v>
      </c>
      <c r="C69" s="169">
        <f>SUM(D69,E69,F69,G69,J69)</f>
        <v>5000</v>
      </c>
      <c r="D69" s="169"/>
      <c r="E69" s="169">
        <v>5000</v>
      </c>
      <c r="F69" s="169"/>
      <c r="G69" s="169"/>
      <c r="H69" s="169"/>
      <c r="I69" s="170"/>
      <c r="J69" s="467"/>
      <c r="K69" s="65"/>
    </row>
    <row r="70" spans="1:11" s="66" customFormat="1" ht="23.25" customHeight="1" thickBot="1">
      <c r="A70" s="387" t="s">
        <v>194</v>
      </c>
      <c r="B70" s="439"/>
      <c r="C70" s="76">
        <f aca="true" t="shared" si="8" ref="C70:H70">C71</f>
        <v>156000</v>
      </c>
      <c r="D70" s="76">
        <f t="shared" si="8"/>
        <v>0</v>
      </c>
      <c r="E70" s="76">
        <f t="shared" si="8"/>
        <v>156000</v>
      </c>
      <c r="F70" s="76">
        <f t="shared" si="8"/>
        <v>0</v>
      </c>
      <c r="G70" s="76">
        <f t="shared" si="8"/>
        <v>0</v>
      </c>
      <c r="H70" s="76">
        <f t="shared" si="8"/>
        <v>0</v>
      </c>
      <c r="I70" s="76"/>
      <c r="J70" s="122"/>
      <c r="K70" s="65"/>
    </row>
    <row r="71" spans="1:11" s="66" customFormat="1" ht="23.25" customHeight="1" thickBot="1">
      <c r="A71" s="455" t="s">
        <v>195</v>
      </c>
      <c r="B71" s="455"/>
      <c r="C71" s="79">
        <f>C72+C75+C73+C74</f>
        <v>156000</v>
      </c>
      <c r="D71" s="79">
        <f>D72+D75+D73+D74</f>
        <v>0</v>
      </c>
      <c r="E71" s="79">
        <f>E72+E75+E73+E74</f>
        <v>156000</v>
      </c>
      <c r="F71" s="79">
        <f>F72+F75</f>
        <v>0</v>
      </c>
      <c r="G71" s="79">
        <f>G72+G75</f>
        <v>0</v>
      </c>
      <c r="H71" s="79">
        <f>H72+H75</f>
        <v>0</v>
      </c>
      <c r="I71" s="79"/>
      <c r="J71" s="171"/>
      <c r="K71" s="65"/>
    </row>
    <row r="72" spans="1:11" s="66" customFormat="1" ht="21.75" customHeight="1" thickTop="1">
      <c r="A72" s="172">
        <v>1</v>
      </c>
      <c r="B72" s="132" t="s">
        <v>205</v>
      </c>
      <c r="C72" s="129">
        <f>SUM(D72,E72,F72,G72,J72)</f>
        <v>118390</v>
      </c>
      <c r="D72" s="129"/>
      <c r="E72" s="129">
        <f>139000-E73-E74</f>
        <v>118390</v>
      </c>
      <c r="F72" s="129"/>
      <c r="G72" s="129"/>
      <c r="H72" s="129"/>
      <c r="I72" s="173"/>
      <c r="J72" s="442" t="s">
        <v>131</v>
      </c>
      <c r="K72" s="65"/>
    </row>
    <row r="73" spans="1:11" s="66" customFormat="1" ht="29.25" customHeight="1">
      <c r="A73" s="196">
        <v>2</v>
      </c>
      <c r="B73" s="132" t="s">
        <v>206</v>
      </c>
      <c r="C73" s="135">
        <f>SUM(D73,E73,F73,G73,J73)</f>
        <v>12000</v>
      </c>
      <c r="D73" s="135"/>
      <c r="E73" s="135">
        <v>12000</v>
      </c>
      <c r="F73" s="135"/>
      <c r="G73" s="135"/>
      <c r="H73" s="135"/>
      <c r="I73" s="197"/>
      <c r="J73" s="462"/>
      <c r="K73" s="65"/>
    </row>
    <row r="74" spans="1:11" s="66" customFormat="1" ht="21.75" customHeight="1">
      <c r="A74" s="196">
        <v>3</v>
      </c>
      <c r="B74" s="132" t="s">
        <v>207</v>
      </c>
      <c r="C74" s="135">
        <f>SUM(D74,E74,F74,G74,J74)</f>
        <v>8610</v>
      </c>
      <c r="D74" s="135"/>
      <c r="E74" s="135">
        <v>8610</v>
      </c>
      <c r="F74" s="135"/>
      <c r="G74" s="135"/>
      <c r="H74" s="135"/>
      <c r="I74" s="149" t="s">
        <v>209</v>
      </c>
      <c r="J74" s="198" t="s">
        <v>139</v>
      </c>
      <c r="K74" s="65"/>
    </row>
    <row r="75" spans="1:11" s="66" customFormat="1" ht="20.25" customHeight="1" thickBot="1">
      <c r="A75" s="82">
        <v>4</v>
      </c>
      <c r="B75" s="174" t="s">
        <v>196</v>
      </c>
      <c r="C75" s="85">
        <f>SUM(D75,E75,F75,G75,J75)</f>
        <v>17000</v>
      </c>
      <c r="D75" s="85"/>
      <c r="E75" s="85">
        <v>17000</v>
      </c>
      <c r="F75" s="85"/>
      <c r="G75" s="85"/>
      <c r="H75" s="85"/>
      <c r="I75" s="149"/>
      <c r="J75" s="175" t="s">
        <v>208</v>
      </c>
      <c r="K75" s="65"/>
    </row>
    <row r="76" spans="1:11" s="66" customFormat="1" ht="22.5" customHeight="1" thickBot="1">
      <c r="A76" s="176"/>
      <c r="B76" s="177" t="s">
        <v>197</v>
      </c>
      <c r="C76" s="203">
        <f>C70+C56+C49+C45+C27+C24+C9+C37</f>
        <v>3319230.18</v>
      </c>
      <c r="D76" s="203">
        <f>D70+D56+D49+D45+D27+D24+D9+D37</f>
        <v>914937</v>
      </c>
      <c r="E76" s="203">
        <f>E70+E56+E49+E45+E27+E24+E9+E37</f>
        <v>1649093.18</v>
      </c>
      <c r="F76" s="203">
        <f>F70+F56+F49+F45+F27+F24+F9+F37</f>
        <v>640000</v>
      </c>
      <c r="G76" s="203">
        <f>G70+G56+G49+G45+G27+G24+G9+G37</f>
        <v>115200</v>
      </c>
      <c r="H76" s="178" t="e">
        <f>H70+H56+H49+H45+H27+H24+H9</f>
        <v>#REF!</v>
      </c>
      <c r="I76" s="178">
        <f>I9++I24+I27+I49+I56+I45+I70</f>
        <v>0</v>
      </c>
      <c r="J76" s="179"/>
      <c r="K76" s="65"/>
    </row>
    <row r="77" spans="1:17" s="185" customFormat="1" ht="14.25" customHeight="1">
      <c r="A77" s="180"/>
      <c r="B77" s="181"/>
      <c r="C77" s="182"/>
      <c r="D77" s="182"/>
      <c r="E77" s="182"/>
      <c r="F77" s="183"/>
      <c r="G77" s="183"/>
      <c r="H77" s="181"/>
      <c r="I77" s="181"/>
      <c r="J77" s="184"/>
      <c r="K77" s="182"/>
      <c r="L77" s="182"/>
      <c r="M77" s="182"/>
      <c r="N77" s="182"/>
      <c r="O77" s="182"/>
      <c r="P77" s="182"/>
      <c r="Q77" s="182"/>
    </row>
    <row r="78" spans="1:17" ht="18.75" customHeight="1">
      <c r="A78" s="186"/>
      <c r="B78" s="186"/>
      <c r="C78" s="204"/>
      <c r="D78" s="186"/>
      <c r="E78" s="186"/>
      <c r="F78" s="187"/>
      <c r="G78" s="188"/>
      <c r="H78" s="186"/>
      <c r="I78" s="189"/>
      <c r="J78" s="190"/>
      <c r="K78" s="186"/>
      <c r="L78" s="186"/>
      <c r="M78" s="186"/>
      <c r="N78" s="186"/>
      <c r="O78" s="186"/>
      <c r="P78" s="186"/>
      <c r="Q78" s="186"/>
    </row>
    <row r="79" spans="1:17" ht="18.75" customHeight="1">
      <c r="A79" s="186"/>
      <c r="B79" s="186"/>
      <c r="C79" s="204"/>
      <c r="D79" s="186"/>
      <c r="E79" s="186"/>
      <c r="F79" s="186"/>
      <c r="G79" s="186"/>
      <c r="H79" s="186"/>
      <c r="I79" s="186"/>
      <c r="J79" s="190"/>
      <c r="K79" s="186"/>
      <c r="L79" s="186"/>
      <c r="M79" s="186"/>
      <c r="N79" s="186"/>
      <c r="O79" s="186"/>
      <c r="P79" s="186"/>
      <c r="Q79" s="186"/>
    </row>
    <row r="80" spans="1:17" ht="18.75" customHeight="1">
      <c r="A80" s="186"/>
      <c r="B80" s="186"/>
      <c r="C80" s="183"/>
      <c r="D80" s="192"/>
      <c r="E80" s="192"/>
      <c r="F80" s="186"/>
      <c r="G80" s="186"/>
      <c r="H80" s="186"/>
      <c r="I80" s="186"/>
      <c r="J80" s="190"/>
      <c r="K80" s="186"/>
      <c r="L80" s="186"/>
      <c r="M80" s="186"/>
      <c r="N80" s="186"/>
      <c r="O80" s="186"/>
      <c r="P80" s="186"/>
      <c r="Q80" s="186"/>
    </row>
  </sheetData>
  <sheetProtection/>
  <mergeCells count="44">
    <mergeCell ref="J72:J73"/>
    <mergeCell ref="A43:B43"/>
    <mergeCell ref="J29:J31"/>
    <mergeCell ref="I33:I34"/>
    <mergeCell ref="A70:B70"/>
    <mergeCell ref="J58:J63"/>
    <mergeCell ref="J66:J69"/>
    <mergeCell ref="J33:J34"/>
    <mergeCell ref="J35:J36"/>
    <mergeCell ref="A37:B37"/>
    <mergeCell ref="A38:B38"/>
    <mergeCell ref="I39:I42"/>
    <mergeCell ref="A71:B71"/>
    <mergeCell ref="A45:B45"/>
    <mergeCell ref="A46:B46"/>
    <mergeCell ref="A65:B65"/>
    <mergeCell ref="A54:B54"/>
    <mergeCell ref="A50:B50"/>
    <mergeCell ref="A52:B52"/>
    <mergeCell ref="A56:B56"/>
    <mergeCell ref="A57:B57"/>
    <mergeCell ref="J11:J16"/>
    <mergeCell ref="A24:B24"/>
    <mergeCell ref="A25:B25"/>
    <mergeCell ref="J17:J22"/>
    <mergeCell ref="I17:I22"/>
    <mergeCell ref="A27:B27"/>
    <mergeCell ref="A28:B28"/>
    <mergeCell ref="A32:B32"/>
    <mergeCell ref="A49:B49"/>
    <mergeCell ref="G5:G7"/>
    <mergeCell ref="I5:I7"/>
    <mergeCell ref="A9:B9"/>
    <mergeCell ref="A10:B10"/>
    <mergeCell ref="A1:J1"/>
    <mergeCell ref="A3:A7"/>
    <mergeCell ref="B3:B7"/>
    <mergeCell ref="C3:C7"/>
    <mergeCell ref="D3:G3"/>
    <mergeCell ref="J3:J7"/>
    <mergeCell ref="D4:D7"/>
    <mergeCell ref="E4:G4"/>
    <mergeCell ref="E5:E7"/>
    <mergeCell ref="F5:F7"/>
  </mergeCells>
  <printOptions horizontalCentered="1"/>
  <pageMargins left="0.5511811023622047" right="0.5511811023622047" top="0.62" bottom="0.23" header="0.15748031496062992" footer="0.15748031496062992"/>
  <pageSetup fitToHeight="2" horizontalDpi="600" verticalDpi="600" orientation="landscape" paperSize="9" scale="70" r:id="rId1"/>
  <headerFooter alignWithMargins="0">
    <oddHeader>&amp;R&amp;"Arial,Pogrubiony"Załącznik Nr 3&amp;"Arial,Normalny"
do Uchwały Nr XXI/128/2012 
Rady Gminy Miłkowice
z dnia 26 czerwca 2012r.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="90" zoomScaleNormal="90" workbookViewId="0" topLeftCell="A1">
      <selection activeCell="I6" sqref="I6"/>
    </sheetView>
  </sheetViews>
  <sheetFormatPr defaultColWidth="9.33203125" defaultRowHeight="12.75"/>
  <cols>
    <col min="1" max="1" width="5.16015625" style="19" customWidth="1"/>
    <col min="2" max="2" width="29.16015625" style="19" customWidth="1"/>
    <col min="3" max="3" width="14.16015625" style="19" customWidth="1"/>
    <col min="4" max="4" width="4.16015625" style="19" customWidth="1"/>
    <col min="5" max="5" width="18.66015625" style="19" customWidth="1"/>
    <col min="6" max="6" width="15.16015625" style="19" customWidth="1"/>
    <col min="7" max="7" width="15.66015625" style="19" customWidth="1"/>
    <col min="8" max="8" width="13.16015625" style="19" customWidth="1"/>
    <col min="9" max="16384" width="10" style="19" customWidth="1"/>
  </cols>
  <sheetData>
    <row r="1" spans="1:7" ht="20.25" customHeight="1">
      <c r="A1" s="480" t="s">
        <v>61</v>
      </c>
      <c r="B1" s="480"/>
      <c r="C1" s="480"/>
      <c r="D1" s="480"/>
      <c r="E1" s="480"/>
      <c r="F1" s="480"/>
      <c r="G1" s="480"/>
    </row>
    <row r="2" spans="1:7" ht="10.5" customHeight="1">
      <c r="A2" s="481"/>
      <c r="B2" s="481"/>
      <c r="C2" s="481"/>
      <c r="D2" s="481"/>
      <c r="E2" s="481"/>
      <c r="F2" s="481"/>
      <c r="G2" s="481"/>
    </row>
    <row r="3" spans="1:7" ht="18" customHeight="1">
      <c r="A3" s="20"/>
      <c r="B3" s="20"/>
      <c r="C3" s="20"/>
      <c r="D3" s="20"/>
      <c r="E3" s="20"/>
      <c r="F3" s="20"/>
      <c r="G3" s="20"/>
    </row>
    <row r="4" spans="1:7" ht="18" customHeight="1">
      <c r="A4" s="475" t="s">
        <v>62</v>
      </c>
      <c r="B4" s="475"/>
      <c r="C4" s="21"/>
      <c r="D4" s="21"/>
      <c r="E4" s="479">
        <v>16568882.88</v>
      </c>
      <c r="F4" s="479"/>
      <c r="G4" s="22" t="s">
        <v>63</v>
      </c>
    </row>
    <row r="5" spans="1:7" ht="18" customHeight="1">
      <c r="A5" s="475" t="s">
        <v>64</v>
      </c>
      <c r="B5" s="475"/>
      <c r="C5" s="21"/>
      <c r="D5" s="21"/>
      <c r="E5" s="479">
        <v>17601858.86</v>
      </c>
      <c r="F5" s="479"/>
      <c r="G5" s="22" t="s">
        <v>63</v>
      </c>
    </row>
    <row r="6" spans="1:7" ht="18" customHeight="1">
      <c r="A6" s="475" t="s">
        <v>65</v>
      </c>
      <c r="B6" s="475"/>
      <c r="C6" s="475"/>
      <c r="D6" s="21"/>
      <c r="E6" s="479">
        <f>E4-E5</f>
        <v>-1032975.9799999986</v>
      </c>
      <c r="F6" s="479"/>
      <c r="G6" s="22" t="s">
        <v>63</v>
      </c>
    </row>
    <row r="7" ht="14.25" customHeight="1">
      <c r="A7" s="23"/>
    </row>
    <row r="8" spans="1:7" ht="14.25" customHeight="1">
      <c r="A8" s="476" t="s">
        <v>66</v>
      </c>
      <c r="B8" s="476"/>
      <c r="C8" s="476"/>
      <c r="D8" s="476"/>
      <c r="E8" s="476"/>
      <c r="F8" s="476"/>
      <c r="G8" s="476"/>
    </row>
    <row r="9" ht="8.25" customHeight="1">
      <c r="G9" s="24"/>
    </row>
    <row r="10" spans="1:7" ht="9.75" customHeight="1">
      <c r="A10" s="477" t="s">
        <v>67</v>
      </c>
      <c r="B10" s="477" t="s">
        <v>68</v>
      </c>
      <c r="C10" s="477"/>
      <c r="D10" s="477"/>
      <c r="E10" s="477"/>
      <c r="F10" s="478" t="s">
        <v>69</v>
      </c>
      <c r="G10" s="478" t="s">
        <v>70</v>
      </c>
    </row>
    <row r="11" spans="1:7" ht="9.75" customHeight="1">
      <c r="A11" s="477"/>
      <c r="B11" s="477"/>
      <c r="C11" s="477"/>
      <c r="D11" s="477"/>
      <c r="E11" s="477"/>
      <c r="F11" s="478"/>
      <c r="G11" s="478"/>
    </row>
    <row r="12" spans="1:7" ht="9.75" customHeight="1">
      <c r="A12" s="477"/>
      <c r="B12" s="477"/>
      <c r="C12" s="477"/>
      <c r="D12" s="477"/>
      <c r="E12" s="477"/>
      <c r="F12" s="478"/>
      <c r="G12" s="478"/>
    </row>
    <row r="13" spans="1:7" s="26" customFormat="1" ht="6.75" customHeight="1">
      <c r="A13" s="25">
        <v>1</v>
      </c>
      <c r="B13" s="474">
        <v>2</v>
      </c>
      <c r="C13" s="474"/>
      <c r="D13" s="474"/>
      <c r="E13" s="474"/>
      <c r="F13" s="25">
        <v>3</v>
      </c>
      <c r="G13" s="25">
        <v>4</v>
      </c>
    </row>
    <row r="14" spans="1:7" ht="18.75" customHeight="1">
      <c r="A14" s="471" t="s">
        <v>71</v>
      </c>
      <c r="B14" s="471"/>
      <c r="C14" s="471"/>
      <c r="D14" s="471"/>
      <c r="E14" s="471"/>
      <c r="F14" s="27"/>
      <c r="G14" s="28">
        <f>SUM(G15:G22)</f>
        <v>1873455.98</v>
      </c>
    </row>
    <row r="15" spans="1:7" ht="18.75" customHeight="1">
      <c r="A15" s="29" t="s">
        <v>72</v>
      </c>
      <c r="B15" s="472" t="s">
        <v>73</v>
      </c>
      <c r="C15" s="472"/>
      <c r="D15" s="472"/>
      <c r="E15" s="472"/>
      <c r="F15" s="29" t="s">
        <v>74</v>
      </c>
      <c r="G15" s="30"/>
    </row>
    <row r="16" spans="1:8" ht="18.75" customHeight="1">
      <c r="A16" s="31" t="s">
        <v>75</v>
      </c>
      <c r="B16" s="469" t="s">
        <v>76</v>
      </c>
      <c r="C16" s="469"/>
      <c r="D16" s="469"/>
      <c r="E16" s="469"/>
      <c r="F16" s="31" t="s">
        <v>74</v>
      </c>
      <c r="G16" s="32">
        <v>640000</v>
      </c>
      <c r="H16" s="33"/>
    </row>
    <row r="17" spans="1:8" ht="27" customHeight="1">
      <c r="A17" s="31" t="s">
        <v>77</v>
      </c>
      <c r="B17" s="473" t="s">
        <v>78</v>
      </c>
      <c r="C17" s="473"/>
      <c r="D17" s="473"/>
      <c r="E17" s="473"/>
      <c r="F17" s="31" t="s">
        <v>79</v>
      </c>
      <c r="G17" s="32">
        <f>858173</f>
        <v>858173</v>
      </c>
      <c r="H17" s="33"/>
    </row>
    <row r="18" spans="1:7" ht="18.75" customHeight="1">
      <c r="A18" s="31" t="s">
        <v>80</v>
      </c>
      <c r="B18" s="469" t="s">
        <v>81</v>
      </c>
      <c r="C18" s="469"/>
      <c r="D18" s="469"/>
      <c r="E18" s="469"/>
      <c r="F18" s="31" t="s">
        <v>82</v>
      </c>
      <c r="G18" s="32"/>
    </row>
    <row r="19" spans="1:7" ht="18.75" customHeight="1">
      <c r="A19" s="31" t="s">
        <v>83</v>
      </c>
      <c r="B19" s="469" t="s">
        <v>84</v>
      </c>
      <c r="C19" s="469"/>
      <c r="D19" s="469"/>
      <c r="E19" s="469"/>
      <c r="F19" s="31" t="s">
        <v>85</v>
      </c>
      <c r="G19" s="32"/>
    </row>
    <row r="20" spans="1:7" ht="18.75" customHeight="1">
      <c r="A20" s="31" t="s">
        <v>86</v>
      </c>
      <c r="B20" s="469" t="s">
        <v>87</v>
      </c>
      <c r="C20" s="469"/>
      <c r="D20" s="469"/>
      <c r="E20" s="469"/>
      <c r="F20" s="31" t="s">
        <v>88</v>
      </c>
      <c r="G20" s="32"/>
    </row>
    <row r="21" spans="1:7" ht="18.75" customHeight="1">
      <c r="A21" s="31" t="s">
        <v>89</v>
      </c>
      <c r="B21" s="469" t="s">
        <v>90</v>
      </c>
      <c r="C21" s="469"/>
      <c r="D21" s="469"/>
      <c r="E21" s="469"/>
      <c r="F21" s="31" t="s">
        <v>91</v>
      </c>
      <c r="G21" s="32"/>
    </row>
    <row r="22" spans="1:7" ht="18.75" customHeight="1">
      <c r="A22" s="31" t="s">
        <v>92</v>
      </c>
      <c r="B22" s="468" t="s">
        <v>93</v>
      </c>
      <c r="C22" s="468"/>
      <c r="D22" s="468"/>
      <c r="E22" s="468"/>
      <c r="F22" s="34" t="s">
        <v>94</v>
      </c>
      <c r="G22" s="35">
        <v>375282.98</v>
      </c>
    </row>
    <row r="23" spans="1:8" ht="18.75" customHeight="1">
      <c r="A23" s="471" t="s">
        <v>95</v>
      </c>
      <c r="B23" s="471"/>
      <c r="C23" s="471"/>
      <c r="D23" s="471"/>
      <c r="E23" s="471"/>
      <c r="F23" s="27"/>
      <c r="G23" s="36">
        <f>SUM(G24:G30)</f>
        <v>840480</v>
      </c>
      <c r="H23" s="37"/>
    </row>
    <row r="24" spans="1:7" ht="18.75" customHeight="1">
      <c r="A24" s="29" t="s">
        <v>72</v>
      </c>
      <c r="B24" s="472" t="s">
        <v>96</v>
      </c>
      <c r="C24" s="472"/>
      <c r="D24" s="472"/>
      <c r="E24" s="472"/>
      <c r="F24" s="29" t="s">
        <v>97</v>
      </c>
      <c r="G24" s="30">
        <f>25000+30000+20000</f>
        <v>75000</v>
      </c>
    </row>
    <row r="25" spans="1:8" ht="18.75" customHeight="1">
      <c r="A25" s="31" t="s">
        <v>75</v>
      </c>
      <c r="B25" s="469" t="s">
        <v>98</v>
      </c>
      <c r="C25" s="469"/>
      <c r="D25" s="469"/>
      <c r="E25" s="469"/>
      <c r="F25" s="31" t="s">
        <v>97</v>
      </c>
      <c r="G25" s="32">
        <f>180440+48400+36640</f>
        <v>265480</v>
      </c>
      <c r="H25" s="33"/>
    </row>
    <row r="26" spans="1:8" ht="36" customHeight="1">
      <c r="A26" s="31" t="s">
        <v>77</v>
      </c>
      <c r="B26" s="470" t="s">
        <v>99</v>
      </c>
      <c r="C26" s="470"/>
      <c r="D26" s="470"/>
      <c r="E26" s="470"/>
      <c r="F26" s="31" t="s">
        <v>100</v>
      </c>
      <c r="G26" s="32"/>
      <c r="H26" s="33"/>
    </row>
    <row r="27" spans="1:7" ht="18.75" customHeight="1">
      <c r="A27" s="31" t="s">
        <v>80</v>
      </c>
      <c r="B27" s="469" t="s">
        <v>101</v>
      </c>
      <c r="C27" s="469"/>
      <c r="D27" s="469"/>
      <c r="E27" s="469"/>
      <c r="F27" s="31" t="s">
        <v>102</v>
      </c>
      <c r="G27" s="32"/>
    </row>
    <row r="28" spans="1:7" ht="18.75" customHeight="1">
      <c r="A28" s="31" t="s">
        <v>83</v>
      </c>
      <c r="B28" s="469" t="s">
        <v>103</v>
      </c>
      <c r="C28" s="469"/>
      <c r="D28" s="469"/>
      <c r="E28" s="469"/>
      <c r="F28" s="31" t="s">
        <v>104</v>
      </c>
      <c r="G28" s="32"/>
    </row>
    <row r="29" spans="1:7" ht="18.75" customHeight="1">
      <c r="A29" s="31" t="s">
        <v>86</v>
      </c>
      <c r="B29" s="38" t="s">
        <v>105</v>
      </c>
      <c r="C29" s="39"/>
      <c r="D29" s="39"/>
      <c r="E29" s="40"/>
      <c r="F29" s="31" t="s">
        <v>106</v>
      </c>
      <c r="G29" s="32">
        <v>500000</v>
      </c>
    </row>
    <row r="30" spans="1:7" ht="18.75" customHeight="1">
      <c r="A30" s="34" t="s">
        <v>89</v>
      </c>
      <c r="B30" s="468" t="s">
        <v>107</v>
      </c>
      <c r="C30" s="468"/>
      <c r="D30" s="468"/>
      <c r="E30" s="468"/>
      <c r="F30" s="34" t="s">
        <v>108</v>
      </c>
      <c r="G30" s="41"/>
    </row>
    <row r="31" spans="1:7" ht="7.5" customHeight="1">
      <c r="A31" s="42"/>
      <c r="B31" s="43"/>
      <c r="C31" s="43"/>
      <c r="D31" s="43"/>
      <c r="E31" s="43"/>
      <c r="F31" s="43"/>
      <c r="G31" s="43"/>
    </row>
    <row r="32" spans="1:9" ht="18.75" customHeight="1">
      <c r="A32" s="44"/>
      <c r="B32" s="45"/>
      <c r="C32" s="45"/>
      <c r="D32" s="45"/>
      <c r="E32" s="45"/>
      <c r="F32" s="45"/>
      <c r="G32" s="45"/>
      <c r="H32" s="46"/>
      <c r="I32" s="46"/>
    </row>
    <row r="33" spans="1:8" ht="18" customHeight="1">
      <c r="A33" s="19" t="s">
        <v>109</v>
      </c>
      <c r="B33" s="47"/>
      <c r="C33" s="49">
        <f>E4</f>
        <v>16568882.88</v>
      </c>
      <c r="D33" s="50"/>
      <c r="E33" s="19" t="s">
        <v>110</v>
      </c>
      <c r="G33" s="51">
        <f>E5</f>
        <v>17601858.86</v>
      </c>
      <c r="H33" s="37"/>
    </row>
    <row r="34" spans="1:7" ht="18" customHeight="1">
      <c r="A34" s="52" t="s">
        <v>111</v>
      </c>
      <c r="B34" s="52"/>
      <c r="C34" s="53">
        <f>G14</f>
        <v>1873455.98</v>
      </c>
      <c r="D34" s="54"/>
      <c r="E34" s="52" t="s">
        <v>112</v>
      </c>
      <c r="F34" s="52"/>
      <c r="G34" s="55">
        <f>G23</f>
        <v>840480</v>
      </c>
    </row>
    <row r="35" spans="1:8" ht="18" customHeight="1">
      <c r="A35" s="19" t="s">
        <v>113</v>
      </c>
      <c r="C35" s="56">
        <f>C33+C34</f>
        <v>18442338.86</v>
      </c>
      <c r="D35" s="57"/>
      <c r="E35" s="19" t="s">
        <v>113</v>
      </c>
      <c r="G35" s="51">
        <f>G33+G34</f>
        <v>18442338.86</v>
      </c>
      <c r="H35" s="37"/>
    </row>
  </sheetData>
  <mergeCells count="30">
    <mergeCell ref="A1:G1"/>
    <mergeCell ref="A2:G2"/>
    <mergeCell ref="A4:B4"/>
    <mergeCell ref="A5:B5"/>
    <mergeCell ref="E4:F4"/>
    <mergeCell ref="E5:F5"/>
    <mergeCell ref="A6:C6"/>
    <mergeCell ref="A8:G8"/>
    <mergeCell ref="A10:A12"/>
    <mergeCell ref="B10:E12"/>
    <mergeCell ref="F10:F12"/>
    <mergeCell ref="G10:G12"/>
    <mergeCell ref="E6:F6"/>
    <mergeCell ref="B13:E13"/>
    <mergeCell ref="A14:E14"/>
    <mergeCell ref="B15:E15"/>
    <mergeCell ref="B16:E16"/>
    <mergeCell ref="B17:E17"/>
    <mergeCell ref="B18:E18"/>
    <mergeCell ref="B19:E19"/>
    <mergeCell ref="B20:E20"/>
    <mergeCell ref="B21:E21"/>
    <mergeCell ref="B22:E22"/>
    <mergeCell ref="A23:E23"/>
    <mergeCell ref="B24:E24"/>
    <mergeCell ref="B30:E30"/>
    <mergeCell ref="B25:E25"/>
    <mergeCell ref="B26:E26"/>
    <mergeCell ref="B27:E27"/>
    <mergeCell ref="B28:E28"/>
  </mergeCells>
  <printOptions horizontalCentered="1"/>
  <pageMargins left="0.7874015748031497" right="0.7874015748031497" top="1.062992125984252" bottom="1.062992125984252" header="0.35433070866141736" footer="0.7874015748031497"/>
  <pageSetup horizontalDpi="600" verticalDpi="600" orientation="portrait" paperSize="9" r:id="rId1"/>
  <headerFooter alignWithMargins="0">
    <oddHeader>&amp;R&amp;"Arial CE,Pogrubiony"Załącznik Nr 4&amp;"Arial CE,Standardowy"
do Uchwały Nr XXI/128/2012
Rady Gminy Miłkowice
z dnia 26 czerwca 2012r.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tabSelected="1" zoomScale="90" zoomScaleNormal="90" workbookViewId="0" topLeftCell="A34">
      <selection activeCell="A38" sqref="A38"/>
    </sheetView>
  </sheetViews>
  <sheetFormatPr defaultColWidth="9.33203125" defaultRowHeight="12.75"/>
  <cols>
    <col min="1" max="1" width="4.33203125" style="209" customWidth="1"/>
    <col min="2" max="2" width="8.83203125" style="209" customWidth="1"/>
    <col min="3" max="3" width="10.83203125" style="209" customWidth="1"/>
    <col min="4" max="4" width="21.5" style="209" customWidth="1"/>
    <col min="5" max="5" width="26.5" style="209" customWidth="1"/>
    <col min="6" max="6" width="30.83203125" style="209" customWidth="1"/>
    <col min="7" max="7" width="16" style="209" customWidth="1"/>
    <col min="8" max="8" width="2.16015625" style="209" customWidth="1"/>
    <col min="9" max="9" width="15.33203125" style="209" customWidth="1"/>
    <col min="10" max="16384" width="10" style="209" customWidth="1"/>
  </cols>
  <sheetData>
    <row r="1" spans="1:7" ht="24" customHeight="1">
      <c r="A1" s="482" t="s">
        <v>214</v>
      </c>
      <c r="B1" s="482"/>
      <c r="C1" s="482"/>
      <c r="D1" s="482"/>
      <c r="E1" s="482"/>
      <c r="F1" s="482"/>
      <c r="G1" s="482"/>
    </row>
    <row r="2" ht="4.5" customHeight="1">
      <c r="G2" s="210"/>
    </row>
    <row r="3" spans="1:7" s="213" customFormat="1" ht="22.5" customHeight="1">
      <c r="A3" s="211" t="s">
        <v>67</v>
      </c>
      <c r="B3" s="211" t="s">
        <v>0</v>
      </c>
      <c r="C3" s="211" t="s">
        <v>1</v>
      </c>
      <c r="D3" s="211" t="s">
        <v>215</v>
      </c>
      <c r="E3" s="211" t="s">
        <v>216</v>
      </c>
      <c r="F3" s="211" t="s">
        <v>217</v>
      </c>
      <c r="G3" s="212" t="s">
        <v>218</v>
      </c>
    </row>
    <row r="4" spans="1:7" ht="7.5" customHeight="1">
      <c r="A4" s="214">
        <v>1</v>
      </c>
      <c r="B4" s="214">
        <v>2</v>
      </c>
      <c r="C4" s="214">
        <v>3</v>
      </c>
      <c r="D4" s="214"/>
      <c r="E4" s="214">
        <v>4</v>
      </c>
      <c r="F4" s="214">
        <v>5</v>
      </c>
      <c r="G4" s="214">
        <v>6</v>
      </c>
    </row>
    <row r="5" spans="1:7" ht="15" customHeight="1">
      <c r="A5" s="215" t="s">
        <v>219</v>
      </c>
      <c r="B5" s="216"/>
      <c r="C5" s="216"/>
      <c r="D5" s="216"/>
      <c r="E5" s="216"/>
      <c r="F5" s="216"/>
      <c r="G5" s="217">
        <f>G6</f>
        <v>910000</v>
      </c>
    </row>
    <row r="6" spans="1:7" ht="15.75" customHeight="1">
      <c r="A6" s="218" t="s">
        <v>220</v>
      </c>
      <c r="B6" s="219"/>
      <c r="C6" s="219"/>
      <c r="D6" s="219"/>
      <c r="E6" s="219"/>
      <c r="F6" s="219"/>
      <c r="G6" s="220">
        <f>SUM(G7:G13)</f>
        <v>910000</v>
      </c>
    </row>
    <row r="7" spans="1:256" ht="30" customHeight="1">
      <c r="A7" s="221">
        <v>1</v>
      </c>
      <c r="B7" s="222" t="s">
        <v>198</v>
      </c>
      <c r="C7" s="222" t="s">
        <v>200</v>
      </c>
      <c r="D7" s="223" t="s">
        <v>221</v>
      </c>
      <c r="E7" s="484" t="s">
        <v>222</v>
      </c>
      <c r="F7" s="224" t="s">
        <v>262</v>
      </c>
      <c r="G7" s="225">
        <f>204320-320</f>
        <v>204000</v>
      </c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6"/>
      <c r="DC7" s="226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6"/>
      <c r="DT7" s="226"/>
      <c r="DU7" s="226"/>
      <c r="DV7" s="226"/>
      <c r="DW7" s="226"/>
      <c r="DX7" s="226"/>
      <c r="DY7" s="226"/>
      <c r="DZ7" s="226"/>
      <c r="EA7" s="226"/>
      <c r="EB7" s="226"/>
      <c r="EC7" s="226"/>
      <c r="ED7" s="226"/>
      <c r="EE7" s="226"/>
      <c r="EF7" s="226"/>
      <c r="EG7" s="226"/>
      <c r="EH7" s="226"/>
      <c r="EI7" s="226"/>
      <c r="EJ7" s="226"/>
      <c r="EK7" s="226"/>
      <c r="EL7" s="226"/>
      <c r="EM7" s="226"/>
      <c r="EN7" s="226"/>
      <c r="EO7" s="226"/>
      <c r="EP7" s="226"/>
      <c r="EQ7" s="226"/>
      <c r="ER7" s="226"/>
      <c r="ES7" s="226"/>
      <c r="ET7" s="226"/>
      <c r="EU7" s="226"/>
      <c r="EV7" s="226"/>
      <c r="EW7" s="226"/>
      <c r="EX7" s="226"/>
      <c r="EY7" s="226"/>
      <c r="EZ7" s="226"/>
      <c r="FA7" s="226"/>
      <c r="FB7" s="226"/>
      <c r="FC7" s="226"/>
      <c r="FD7" s="226"/>
      <c r="FE7" s="226"/>
      <c r="FF7" s="226"/>
      <c r="FG7" s="226"/>
      <c r="FH7" s="226"/>
      <c r="FI7" s="226"/>
      <c r="FJ7" s="226"/>
      <c r="FK7" s="226"/>
      <c r="FL7" s="226"/>
      <c r="FM7" s="226"/>
      <c r="FN7" s="226"/>
      <c r="FO7" s="226"/>
      <c r="FP7" s="226"/>
      <c r="FQ7" s="226"/>
      <c r="FR7" s="226"/>
      <c r="FS7" s="226"/>
      <c r="FT7" s="226"/>
      <c r="FU7" s="226"/>
      <c r="FV7" s="226"/>
      <c r="FW7" s="226"/>
      <c r="FX7" s="226"/>
      <c r="FY7" s="226"/>
      <c r="FZ7" s="226"/>
      <c r="GA7" s="226"/>
      <c r="GB7" s="226"/>
      <c r="GC7" s="226"/>
      <c r="GD7" s="226"/>
      <c r="GE7" s="226"/>
      <c r="GF7" s="226"/>
      <c r="GG7" s="226"/>
      <c r="GH7" s="226"/>
      <c r="GI7" s="226"/>
      <c r="GJ7" s="226"/>
      <c r="GK7" s="226"/>
      <c r="GL7" s="226"/>
      <c r="GM7" s="226"/>
      <c r="GN7" s="226"/>
      <c r="GO7" s="226"/>
      <c r="GP7" s="226"/>
      <c r="GQ7" s="226"/>
      <c r="GR7" s="226"/>
      <c r="GS7" s="226"/>
      <c r="GT7" s="226"/>
      <c r="GU7" s="226"/>
      <c r="GV7" s="226"/>
      <c r="GW7" s="226"/>
      <c r="GX7" s="226"/>
      <c r="GY7" s="226"/>
      <c r="GZ7" s="226"/>
      <c r="HA7" s="226"/>
      <c r="HB7" s="226"/>
      <c r="HC7" s="226"/>
      <c r="HD7" s="226"/>
      <c r="HE7" s="226"/>
      <c r="HF7" s="226"/>
      <c r="HG7" s="226"/>
      <c r="HH7" s="226"/>
      <c r="HI7" s="226"/>
      <c r="HJ7" s="226"/>
      <c r="HK7" s="226"/>
      <c r="HL7" s="226"/>
      <c r="HM7" s="226"/>
      <c r="HN7" s="226"/>
      <c r="HO7" s="226"/>
      <c r="HP7" s="226"/>
      <c r="HQ7" s="226"/>
      <c r="HR7" s="226"/>
      <c r="HS7" s="226"/>
      <c r="HT7" s="226"/>
      <c r="HU7" s="226"/>
      <c r="HV7" s="226"/>
      <c r="HW7" s="226"/>
      <c r="HX7" s="226"/>
      <c r="HY7" s="226"/>
      <c r="HZ7" s="226"/>
      <c r="IA7" s="226"/>
      <c r="IB7" s="226"/>
      <c r="IC7" s="226"/>
      <c r="ID7" s="226"/>
      <c r="IE7" s="226"/>
      <c r="IF7" s="226"/>
      <c r="IG7" s="226"/>
      <c r="IH7" s="226"/>
      <c r="II7" s="226"/>
      <c r="IJ7" s="226"/>
      <c r="IK7" s="226"/>
      <c r="IL7" s="226"/>
      <c r="IM7" s="226"/>
      <c r="IN7" s="226"/>
      <c r="IO7" s="226"/>
      <c r="IP7" s="226"/>
      <c r="IQ7" s="226"/>
      <c r="IR7" s="226"/>
      <c r="IS7" s="226"/>
      <c r="IT7" s="226"/>
      <c r="IU7" s="226"/>
      <c r="IV7" s="226"/>
    </row>
    <row r="8" spans="1:256" ht="30" customHeight="1">
      <c r="A8" s="221">
        <v>2</v>
      </c>
      <c r="B8" s="227">
        <v>400</v>
      </c>
      <c r="C8" s="227">
        <v>40002</v>
      </c>
      <c r="D8" s="227" t="s">
        <v>223</v>
      </c>
      <c r="E8" s="485"/>
      <c r="F8" s="224" t="s">
        <v>263</v>
      </c>
      <c r="G8" s="225">
        <f>351200-200</f>
        <v>351000</v>
      </c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6"/>
      <c r="DF8" s="226"/>
      <c r="DG8" s="226"/>
      <c r="DH8" s="226"/>
      <c r="DI8" s="226"/>
      <c r="DJ8" s="226"/>
      <c r="DK8" s="226"/>
      <c r="DL8" s="226"/>
      <c r="DM8" s="226"/>
      <c r="DN8" s="226"/>
      <c r="DO8" s="226"/>
      <c r="DP8" s="226"/>
      <c r="DQ8" s="226"/>
      <c r="DR8" s="226"/>
      <c r="DS8" s="226"/>
      <c r="DT8" s="226"/>
      <c r="DU8" s="226"/>
      <c r="DV8" s="226"/>
      <c r="DW8" s="226"/>
      <c r="DX8" s="226"/>
      <c r="DY8" s="226"/>
      <c r="DZ8" s="226"/>
      <c r="EA8" s="226"/>
      <c r="EB8" s="226"/>
      <c r="EC8" s="226"/>
      <c r="ED8" s="226"/>
      <c r="EE8" s="226"/>
      <c r="EF8" s="226"/>
      <c r="EG8" s="226"/>
      <c r="EH8" s="226"/>
      <c r="EI8" s="226"/>
      <c r="EJ8" s="226"/>
      <c r="EK8" s="226"/>
      <c r="EL8" s="226"/>
      <c r="EM8" s="226"/>
      <c r="EN8" s="226"/>
      <c r="EO8" s="226"/>
      <c r="EP8" s="226"/>
      <c r="EQ8" s="226"/>
      <c r="ER8" s="226"/>
      <c r="ES8" s="226"/>
      <c r="ET8" s="226"/>
      <c r="EU8" s="226"/>
      <c r="EV8" s="226"/>
      <c r="EW8" s="226"/>
      <c r="EX8" s="226"/>
      <c r="EY8" s="226"/>
      <c r="EZ8" s="226"/>
      <c r="FA8" s="226"/>
      <c r="FB8" s="226"/>
      <c r="FC8" s="226"/>
      <c r="FD8" s="226"/>
      <c r="FE8" s="226"/>
      <c r="FF8" s="226"/>
      <c r="FG8" s="226"/>
      <c r="FH8" s="226"/>
      <c r="FI8" s="226"/>
      <c r="FJ8" s="226"/>
      <c r="FK8" s="226"/>
      <c r="FL8" s="226"/>
      <c r="FM8" s="226"/>
      <c r="FN8" s="226"/>
      <c r="FO8" s="226"/>
      <c r="FP8" s="226"/>
      <c r="FQ8" s="226"/>
      <c r="FR8" s="226"/>
      <c r="FS8" s="226"/>
      <c r="FT8" s="226"/>
      <c r="FU8" s="226"/>
      <c r="FV8" s="226"/>
      <c r="FW8" s="226"/>
      <c r="FX8" s="226"/>
      <c r="FY8" s="226"/>
      <c r="FZ8" s="226"/>
      <c r="GA8" s="226"/>
      <c r="GB8" s="226"/>
      <c r="GC8" s="226"/>
      <c r="GD8" s="226"/>
      <c r="GE8" s="226"/>
      <c r="GF8" s="226"/>
      <c r="GG8" s="226"/>
      <c r="GH8" s="226"/>
      <c r="GI8" s="226"/>
      <c r="GJ8" s="226"/>
      <c r="GK8" s="226"/>
      <c r="GL8" s="226"/>
      <c r="GM8" s="226"/>
      <c r="GN8" s="226"/>
      <c r="GO8" s="226"/>
      <c r="GP8" s="226"/>
      <c r="GQ8" s="226"/>
      <c r="GR8" s="226"/>
      <c r="GS8" s="226"/>
      <c r="GT8" s="226"/>
      <c r="GU8" s="226"/>
      <c r="GV8" s="226"/>
      <c r="GW8" s="226"/>
      <c r="GX8" s="226"/>
      <c r="GY8" s="226"/>
      <c r="GZ8" s="226"/>
      <c r="HA8" s="226"/>
      <c r="HB8" s="226"/>
      <c r="HC8" s="226"/>
      <c r="HD8" s="226"/>
      <c r="HE8" s="226"/>
      <c r="HF8" s="226"/>
      <c r="HG8" s="226"/>
      <c r="HH8" s="226"/>
      <c r="HI8" s="226"/>
      <c r="HJ8" s="226"/>
      <c r="HK8" s="226"/>
      <c r="HL8" s="226"/>
      <c r="HM8" s="226"/>
      <c r="HN8" s="226"/>
      <c r="HO8" s="226"/>
      <c r="HP8" s="226"/>
      <c r="HQ8" s="226"/>
      <c r="HR8" s="226"/>
      <c r="HS8" s="226"/>
      <c r="HT8" s="226"/>
      <c r="HU8" s="226"/>
      <c r="HV8" s="226"/>
      <c r="HW8" s="226"/>
      <c r="HX8" s="226"/>
      <c r="HY8" s="226"/>
      <c r="HZ8" s="226"/>
      <c r="IA8" s="226"/>
      <c r="IB8" s="226"/>
      <c r="IC8" s="226"/>
      <c r="ID8" s="226"/>
      <c r="IE8" s="226"/>
      <c r="IF8" s="226"/>
      <c r="IG8" s="226"/>
      <c r="IH8" s="226"/>
      <c r="II8" s="226"/>
      <c r="IJ8" s="226"/>
      <c r="IK8" s="226"/>
      <c r="IL8" s="226"/>
      <c r="IM8" s="226"/>
      <c r="IN8" s="226"/>
      <c r="IO8" s="226"/>
      <c r="IP8" s="226"/>
      <c r="IQ8" s="226"/>
      <c r="IR8" s="226"/>
      <c r="IS8" s="226"/>
      <c r="IT8" s="226"/>
      <c r="IU8" s="226"/>
      <c r="IV8" s="226"/>
    </row>
    <row r="9" spans="1:256" ht="30" customHeight="1">
      <c r="A9" s="221">
        <v>3</v>
      </c>
      <c r="B9" s="227">
        <v>600</v>
      </c>
      <c r="C9" s="227">
        <v>60016</v>
      </c>
      <c r="D9" s="223" t="s">
        <v>30</v>
      </c>
      <c r="E9" s="485"/>
      <c r="F9" s="224" t="s">
        <v>224</v>
      </c>
      <c r="G9" s="225">
        <f>93000-22000</f>
        <v>71000</v>
      </c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6"/>
      <c r="DP9" s="226"/>
      <c r="DQ9" s="226"/>
      <c r="DR9" s="226"/>
      <c r="DS9" s="226"/>
      <c r="DT9" s="226"/>
      <c r="DU9" s="226"/>
      <c r="DV9" s="226"/>
      <c r="DW9" s="226"/>
      <c r="DX9" s="226"/>
      <c r="DY9" s="226"/>
      <c r="DZ9" s="226"/>
      <c r="EA9" s="226"/>
      <c r="EB9" s="226"/>
      <c r="EC9" s="226"/>
      <c r="ED9" s="226"/>
      <c r="EE9" s="226"/>
      <c r="EF9" s="226"/>
      <c r="EG9" s="226"/>
      <c r="EH9" s="226"/>
      <c r="EI9" s="226"/>
      <c r="EJ9" s="226"/>
      <c r="EK9" s="226"/>
      <c r="EL9" s="226"/>
      <c r="EM9" s="226"/>
      <c r="EN9" s="226"/>
      <c r="EO9" s="226"/>
      <c r="EP9" s="226"/>
      <c r="EQ9" s="226"/>
      <c r="ER9" s="226"/>
      <c r="ES9" s="226"/>
      <c r="ET9" s="226"/>
      <c r="EU9" s="226"/>
      <c r="EV9" s="226"/>
      <c r="EW9" s="226"/>
      <c r="EX9" s="226"/>
      <c r="EY9" s="226"/>
      <c r="EZ9" s="226"/>
      <c r="FA9" s="226"/>
      <c r="FB9" s="226"/>
      <c r="FC9" s="226"/>
      <c r="FD9" s="226"/>
      <c r="FE9" s="226"/>
      <c r="FF9" s="226"/>
      <c r="FG9" s="226"/>
      <c r="FH9" s="226"/>
      <c r="FI9" s="226"/>
      <c r="FJ9" s="226"/>
      <c r="FK9" s="226"/>
      <c r="FL9" s="226"/>
      <c r="FM9" s="226"/>
      <c r="FN9" s="226"/>
      <c r="FO9" s="226"/>
      <c r="FP9" s="226"/>
      <c r="FQ9" s="226"/>
      <c r="FR9" s="226"/>
      <c r="FS9" s="226"/>
      <c r="FT9" s="226"/>
      <c r="FU9" s="226"/>
      <c r="FV9" s="226"/>
      <c r="FW9" s="226"/>
      <c r="FX9" s="226"/>
      <c r="FY9" s="226"/>
      <c r="FZ9" s="226"/>
      <c r="GA9" s="226"/>
      <c r="GB9" s="226"/>
      <c r="GC9" s="226"/>
      <c r="GD9" s="226"/>
      <c r="GE9" s="226"/>
      <c r="GF9" s="226"/>
      <c r="GG9" s="226"/>
      <c r="GH9" s="226"/>
      <c r="GI9" s="226"/>
      <c r="GJ9" s="226"/>
      <c r="GK9" s="226"/>
      <c r="GL9" s="226"/>
      <c r="GM9" s="226"/>
      <c r="GN9" s="226"/>
      <c r="GO9" s="226"/>
      <c r="GP9" s="226"/>
      <c r="GQ9" s="226"/>
      <c r="GR9" s="226"/>
      <c r="GS9" s="226"/>
      <c r="GT9" s="226"/>
      <c r="GU9" s="226"/>
      <c r="GV9" s="226"/>
      <c r="GW9" s="226"/>
      <c r="GX9" s="226"/>
      <c r="GY9" s="226"/>
      <c r="GZ9" s="226"/>
      <c r="HA9" s="226"/>
      <c r="HB9" s="226"/>
      <c r="HC9" s="226"/>
      <c r="HD9" s="226"/>
      <c r="HE9" s="226"/>
      <c r="HF9" s="226"/>
      <c r="HG9" s="226"/>
      <c r="HH9" s="226"/>
      <c r="HI9" s="226"/>
      <c r="HJ9" s="226"/>
      <c r="HK9" s="226"/>
      <c r="HL9" s="226"/>
      <c r="HM9" s="226"/>
      <c r="HN9" s="226"/>
      <c r="HO9" s="226"/>
      <c r="HP9" s="226"/>
      <c r="HQ9" s="226"/>
      <c r="HR9" s="226"/>
      <c r="HS9" s="226"/>
      <c r="HT9" s="226"/>
      <c r="HU9" s="226"/>
      <c r="HV9" s="226"/>
      <c r="HW9" s="226"/>
      <c r="HX9" s="226"/>
      <c r="HY9" s="226"/>
      <c r="HZ9" s="226"/>
      <c r="IA9" s="226"/>
      <c r="IB9" s="226"/>
      <c r="IC9" s="226"/>
      <c r="ID9" s="226"/>
      <c r="IE9" s="226"/>
      <c r="IF9" s="226"/>
      <c r="IG9" s="226"/>
      <c r="IH9" s="226"/>
      <c r="II9" s="226"/>
      <c r="IJ9" s="226"/>
      <c r="IK9" s="226"/>
      <c r="IL9" s="226"/>
      <c r="IM9" s="226"/>
      <c r="IN9" s="226"/>
      <c r="IO9" s="226"/>
      <c r="IP9" s="226"/>
      <c r="IQ9" s="226"/>
      <c r="IR9" s="226"/>
      <c r="IS9" s="226"/>
      <c r="IT9" s="226"/>
      <c r="IU9" s="226"/>
      <c r="IV9" s="226"/>
    </row>
    <row r="10" spans="1:256" ht="30" customHeight="1">
      <c r="A10" s="221">
        <v>4</v>
      </c>
      <c r="B10" s="227">
        <v>700</v>
      </c>
      <c r="C10" s="227">
        <v>70004</v>
      </c>
      <c r="D10" s="228" t="s">
        <v>264</v>
      </c>
      <c r="E10" s="485"/>
      <c r="F10" s="229" t="s">
        <v>265</v>
      </c>
      <c r="G10" s="225">
        <f>70000-10000</f>
        <v>60000</v>
      </c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  <c r="DU10" s="226"/>
      <c r="DV10" s="226"/>
      <c r="DW10" s="226"/>
      <c r="DX10" s="226"/>
      <c r="DY10" s="226"/>
      <c r="DZ10" s="226"/>
      <c r="EA10" s="226"/>
      <c r="EB10" s="226"/>
      <c r="EC10" s="226"/>
      <c r="ED10" s="226"/>
      <c r="EE10" s="226"/>
      <c r="EF10" s="226"/>
      <c r="EG10" s="226"/>
      <c r="EH10" s="226"/>
      <c r="EI10" s="226"/>
      <c r="EJ10" s="226"/>
      <c r="EK10" s="226"/>
      <c r="EL10" s="226"/>
      <c r="EM10" s="226"/>
      <c r="EN10" s="226"/>
      <c r="EO10" s="226"/>
      <c r="EP10" s="226"/>
      <c r="EQ10" s="226"/>
      <c r="ER10" s="226"/>
      <c r="ES10" s="226"/>
      <c r="ET10" s="226"/>
      <c r="EU10" s="226"/>
      <c r="EV10" s="226"/>
      <c r="EW10" s="226"/>
      <c r="EX10" s="226"/>
      <c r="EY10" s="226"/>
      <c r="EZ10" s="226"/>
      <c r="FA10" s="226"/>
      <c r="FB10" s="226"/>
      <c r="FC10" s="226"/>
      <c r="FD10" s="226"/>
      <c r="FE10" s="226"/>
      <c r="FF10" s="226"/>
      <c r="FG10" s="226"/>
      <c r="FH10" s="226"/>
      <c r="FI10" s="226"/>
      <c r="FJ10" s="226"/>
      <c r="FK10" s="226"/>
      <c r="FL10" s="226"/>
      <c r="FM10" s="226"/>
      <c r="FN10" s="226"/>
      <c r="FO10" s="226"/>
      <c r="FP10" s="226"/>
      <c r="FQ10" s="226"/>
      <c r="FR10" s="226"/>
      <c r="FS10" s="226"/>
      <c r="FT10" s="226"/>
      <c r="FU10" s="226"/>
      <c r="FV10" s="226"/>
      <c r="FW10" s="226"/>
      <c r="FX10" s="226"/>
      <c r="FY10" s="226"/>
      <c r="FZ10" s="226"/>
      <c r="GA10" s="226"/>
      <c r="GB10" s="226"/>
      <c r="GC10" s="226"/>
      <c r="GD10" s="226"/>
      <c r="GE10" s="226"/>
      <c r="GF10" s="226"/>
      <c r="GG10" s="226"/>
      <c r="GH10" s="226"/>
      <c r="GI10" s="226"/>
      <c r="GJ10" s="226"/>
      <c r="GK10" s="226"/>
      <c r="GL10" s="226"/>
      <c r="GM10" s="226"/>
      <c r="GN10" s="226"/>
      <c r="GO10" s="226"/>
      <c r="GP10" s="226"/>
      <c r="GQ10" s="226"/>
      <c r="GR10" s="226"/>
      <c r="GS10" s="226"/>
      <c r="GT10" s="226"/>
      <c r="GU10" s="226"/>
      <c r="GV10" s="226"/>
      <c r="GW10" s="226"/>
      <c r="GX10" s="226"/>
      <c r="GY10" s="226"/>
      <c r="GZ10" s="226"/>
      <c r="HA10" s="226"/>
      <c r="HB10" s="226"/>
      <c r="HC10" s="226"/>
      <c r="HD10" s="226"/>
      <c r="HE10" s="226"/>
      <c r="HF10" s="226"/>
      <c r="HG10" s="226"/>
      <c r="HH10" s="226"/>
      <c r="HI10" s="226"/>
      <c r="HJ10" s="226"/>
      <c r="HK10" s="226"/>
      <c r="HL10" s="226"/>
      <c r="HM10" s="226"/>
      <c r="HN10" s="226"/>
      <c r="HO10" s="226"/>
      <c r="HP10" s="226"/>
      <c r="HQ10" s="226"/>
      <c r="HR10" s="226"/>
      <c r="HS10" s="226"/>
      <c r="HT10" s="226"/>
      <c r="HU10" s="226"/>
      <c r="HV10" s="226"/>
      <c r="HW10" s="226"/>
      <c r="HX10" s="226"/>
      <c r="HY10" s="226"/>
      <c r="HZ10" s="226"/>
      <c r="IA10" s="226"/>
      <c r="IB10" s="226"/>
      <c r="IC10" s="226"/>
      <c r="ID10" s="226"/>
      <c r="IE10" s="226"/>
      <c r="IF10" s="226"/>
      <c r="IG10" s="226"/>
      <c r="IH10" s="226"/>
      <c r="II10" s="226"/>
      <c r="IJ10" s="226"/>
      <c r="IK10" s="226"/>
      <c r="IL10" s="226"/>
      <c r="IM10" s="226"/>
      <c r="IN10" s="226"/>
      <c r="IO10" s="226"/>
      <c r="IP10" s="226"/>
      <c r="IQ10" s="226"/>
      <c r="IR10" s="226"/>
      <c r="IS10" s="226"/>
      <c r="IT10" s="226"/>
      <c r="IU10" s="226"/>
      <c r="IV10" s="226"/>
    </row>
    <row r="11" spans="1:256" ht="25.5">
      <c r="A11" s="230">
        <v>6</v>
      </c>
      <c r="B11" s="231">
        <v>801</v>
      </c>
      <c r="C11" s="231">
        <v>80113</v>
      </c>
      <c r="D11" s="223" t="s">
        <v>225</v>
      </c>
      <c r="E11" s="485"/>
      <c r="F11" s="232" t="s">
        <v>226</v>
      </c>
      <c r="G11" s="233">
        <f>189474.66+525.34</f>
        <v>190000</v>
      </c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6"/>
      <c r="DK11" s="226"/>
      <c r="DL11" s="226"/>
      <c r="DM11" s="226"/>
      <c r="DN11" s="226"/>
      <c r="DO11" s="226"/>
      <c r="DP11" s="226"/>
      <c r="DQ11" s="226"/>
      <c r="DR11" s="226"/>
      <c r="DS11" s="226"/>
      <c r="DT11" s="226"/>
      <c r="DU11" s="226"/>
      <c r="DV11" s="226"/>
      <c r="DW11" s="226"/>
      <c r="DX11" s="226"/>
      <c r="DY11" s="226"/>
      <c r="DZ11" s="226"/>
      <c r="EA11" s="226"/>
      <c r="EB11" s="226"/>
      <c r="EC11" s="226"/>
      <c r="ED11" s="226"/>
      <c r="EE11" s="226"/>
      <c r="EF11" s="226"/>
      <c r="EG11" s="226"/>
      <c r="EH11" s="226"/>
      <c r="EI11" s="226"/>
      <c r="EJ11" s="226"/>
      <c r="EK11" s="226"/>
      <c r="EL11" s="226"/>
      <c r="EM11" s="226"/>
      <c r="EN11" s="226"/>
      <c r="EO11" s="226"/>
      <c r="EP11" s="226"/>
      <c r="EQ11" s="226"/>
      <c r="ER11" s="226"/>
      <c r="ES11" s="226"/>
      <c r="ET11" s="226"/>
      <c r="EU11" s="226"/>
      <c r="EV11" s="226"/>
      <c r="EW11" s="226"/>
      <c r="EX11" s="226"/>
      <c r="EY11" s="226"/>
      <c r="EZ11" s="226"/>
      <c r="FA11" s="226"/>
      <c r="FB11" s="226"/>
      <c r="FC11" s="226"/>
      <c r="FD11" s="226"/>
      <c r="FE11" s="226"/>
      <c r="FF11" s="226"/>
      <c r="FG11" s="226"/>
      <c r="FH11" s="226"/>
      <c r="FI11" s="226"/>
      <c r="FJ11" s="226"/>
      <c r="FK11" s="226"/>
      <c r="FL11" s="226"/>
      <c r="FM11" s="226"/>
      <c r="FN11" s="226"/>
      <c r="FO11" s="226"/>
      <c r="FP11" s="226"/>
      <c r="FQ11" s="226"/>
      <c r="FR11" s="226"/>
      <c r="FS11" s="226"/>
      <c r="FT11" s="226"/>
      <c r="FU11" s="226"/>
      <c r="FV11" s="226"/>
      <c r="FW11" s="226"/>
      <c r="FX11" s="226"/>
      <c r="FY11" s="226"/>
      <c r="FZ11" s="226"/>
      <c r="GA11" s="226"/>
      <c r="GB11" s="226"/>
      <c r="GC11" s="226"/>
      <c r="GD11" s="226"/>
      <c r="GE11" s="226"/>
      <c r="GF11" s="226"/>
      <c r="GG11" s="226"/>
      <c r="GH11" s="226"/>
      <c r="GI11" s="226"/>
      <c r="GJ11" s="226"/>
      <c r="GK11" s="226"/>
      <c r="GL11" s="226"/>
      <c r="GM11" s="226"/>
      <c r="GN11" s="226"/>
      <c r="GO11" s="226"/>
      <c r="GP11" s="226"/>
      <c r="GQ11" s="226"/>
      <c r="GR11" s="226"/>
      <c r="GS11" s="226"/>
      <c r="GT11" s="226"/>
      <c r="GU11" s="226"/>
      <c r="GV11" s="226"/>
      <c r="GW11" s="226"/>
      <c r="GX11" s="226"/>
      <c r="GY11" s="226"/>
      <c r="GZ11" s="226"/>
      <c r="HA11" s="226"/>
      <c r="HB11" s="226"/>
      <c r="HC11" s="226"/>
      <c r="HD11" s="226"/>
      <c r="HE11" s="226"/>
      <c r="HF11" s="226"/>
      <c r="HG11" s="226"/>
      <c r="HH11" s="226"/>
      <c r="HI11" s="226"/>
      <c r="HJ11" s="226"/>
      <c r="HK11" s="226"/>
      <c r="HL11" s="226"/>
      <c r="HM11" s="226"/>
      <c r="HN11" s="226"/>
      <c r="HO11" s="226"/>
      <c r="HP11" s="226"/>
      <c r="HQ11" s="226"/>
      <c r="HR11" s="226"/>
      <c r="HS11" s="226"/>
      <c r="HT11" s="226"/>
      <c r="HU11" s="226"/>
      <c r="HV11" s="226"/>
      <c r="HW11" s="226"/>
      <c r="HX11" s="226"/>
      <c r="HY11" s="226"/>
      <c r="HZ11" s="226"/>
      <c r="IA11" s="226"/>
      <c r="IB11" s="226"/>
      <c r="IC11" s="226"/>
      <c r="ID11" s="226"/>
      <c r="IE11" s="226"/>
      <c r="IF11" s="226"/>
      <c r="IG11" s="226"/>
      <c r="IH11" s="226"/>
      <c r="II11" s="226"/>
      <c r="IJ11" s="226"/>
      <c r="IK11" s="226"/>
      <c r="IL11" s="226"/>
      <c r="IM11" s="226"/>
      <c r="IN11" s="226"/>
      <c r="IO11" s="226"/>
      <c r="IP11" s="226"/>
      <c r="IQ11" s="226"/>
      <c r="IR11" s="226"/>
      <c r="IS11" s="226"/>
      <c r="IT11" s="226"/>
      <c r="IU11" s="226"/>
      <c r="IV11" s="226"/>
    </row>
    <row r="12" spans="1:256" ht="38.25">
      <c r="A12" s="230">
        <v>7</v>
      </c>
      <c r="B12" s="231">
        <v>900</v>
      </c>
      <c r="C12" s="231">
        <v>90002</v>
      </c>
      <c r="D12" s="223" t="s">
        <v>227</v>
      </c>
      <c r="E12" s="485"/>
      <c r="F12" s="232" t="s">
        <v>228</v>
      </c>
      <c r="G12" s="233">
        <f>26070-70</f>
        <v>26000</v>
      </c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/>
      <c r="CP12" s="226"/>
      <c r="CQ12" s="226"/>
      <c r="CR12" s="226"/>
      <c r="CS12" s="226"/>
      <c r="CT12" s="226"/>
      <c r="CU12" s="226"/>
      <c r="CV12" s="226"/>
      <c r="CW12" s="226"/>
      <c r="CX12" s="226"/>
      <c r="CY12" s="226"/>
      <c r="CZ12" s="226"/>
      <c r="DA12" s="226"/>
      <c r="DB12" s="226"/>
      <c r="DC12" s="226"/>
      <c r="DD12" s="226"/>
      <c r="DE12" s="226"/>
      <c r="DF12" s="226"/>
      <c r="DG12" s="226"/>
      <c r="DH12" s="226"/>
      <c r="DI12" s="226"/>
      <c r="DJ12" s="226"/>
      <c r="DK12" s="226"/>
      <c r="DL12" s="226"/>
      <c r="DM12" s="226"/>
      <c r="DN12" s="226"/>
      <c r="DO12" s="226"/>
      <c r="DP12" s="226"/>
      <c r="DQ12" s="226"/>
      <c r="DR12" s="226"/>
      <c r="DS12" s="226"/>
      <c r="DT12" s="226"/>
      <c r="DU12" s="226"/>
      <c r="DV12" s="226"/>
      <c r="DW12" s="226"/>
      <c r="DX12" s="226"/>
      <c r="DY12" s="226"/>
      <c r="DZ12" s="226"/>
      <c r="EA12" s="226"/>
      <c r="EB12" s="226"/>
      <c r="EC12" s="226"/>
      <c r="ED12" s="226"/>
      <c r="EE12" s="226"/>
      <c r="EF12" s="226"/>
      <c r="EG12" s="226"/>
      <c r="EH12" s="226"/>
      <c r="EI12" s="226"/>
      <c r="EJ12" s="226"/>
      <c r="EK12" s="226"/>
      <c r="EL12" s="226"/>
      <c r="EM12" s="226"/>
      <c r="EN12" s="226"/>
      <c r="EO12" s="226"/>
      <c r="EP12" s="226"/>
      <c r="EQ12" s="226"/>
      <c r="ER12" s="226"/>
      <c r="ES12" s="226"/>
      <c r="ET12" s="226"/>
      <c r="EU12" s="226"/>
      <c r="EV12" s="226"/>
      <c r="EW12" s="226"/>
      <c r="EX12" s="226"/>
      <c r="EY12" s="226"/>
      <c r="EZ12" s="226"/>
      <c r="FA12" s="226"/>
      <c r="FB12" s="226"/>
      <c r="FC12" s="226"/>
      <c r="FD12" s="226"/>
      <c r="FE12" s="226"/>
      <c r="FF12" s="226"/>
      <c r="FG12" s="226"/>
      <c r="FH12" s="226"/>
      <c r="FI12" s="226"/>
      <c r="FJ12" s="226"/>
      <c r="FK12" s="226"/>
      <c r="FL12" s="226"/>
      <c r="FM12" s="226"/>
      <c r="FN12" s="226"/>
      <c r="FO12" s="226"/>
      <c r="FP12" s="226"/>
      <c r="FQ12" s="226"/>
      <c r="FR12" s="226"/>
      <c r="FS12" s="226"/>
      <c r="FT12" s="226"/>
      <c r="FU12" s="226"/>
      <c r="FV12" s="226"/>
      <c r="FW12" s="226"/>
      <c r="FX12" s="226"/>
      <c r="FY12" s="226"/>
      <c r="FZ12" s="226"/>
      <c r="GA12" s="226"/>
      <c r="GB12" s="226"/>
      <c r="GC12" s="226"/>
      <c r="GD12" s="226"/>
      <c r="GE12" s="226"/>
      <c r="GF12" s="226"/>
      <c r="GG12" s="226"/>
      <c r="GH12" s="226"/>
      <c r="GI12" s="226"/>
      <c r="GJ12" s="226"/>
      <c r="GK12" s="226"/>
      <c r="GL12" s="226"/>
      <c r="GM12" s="226"/>
      <c r="GN12" s="226"/>
      <c r="GO12" s="226"/>
      <c r="GP12" s="226"/>
      <c r="GQ12" s="226"/>
      <c r="GR12" s="226"/>
      <c r="GS12" s="226"/>
      <c r="GT12" s="226"/>
      <c r="GU12" s="226"/>
      <c r="GV12" s="226"/>
      <c r="GW12" s="226"/>
      <c r="GX12" s="226"/>
      <c r="GY12" s="226"/>
      <c r="GZ12" s="226"/>
      <c r="HA12" s="226"/>
      <c r="HB12" s="226"/>
      <c r="HC12" s="226"/>
      <c r="HD12" s="226"/>
      <c r="HE12" s="226"/>
      <c r="HF12" s="226"/>
      <c r="HG12" s="226"/>
      <c r="HH12" s="226"/>
      <c r="HI12" s="226"/>
      <c r="HJ12" s="226"/>
      <c r="HK12" s="226"/>
      <c r="HL12" s="226"/>
      <c r="HM12" s="226"/>
      <c r="HN12" s="226"/>
      <c r="HO12" s="226"/>
      <c r="HP12" s="226"/>
      <c r="HQ12" s="226"/>
      <c r="HR12" s="226"/>
      <c r="HS12" s="226"/>
      <c r="HT12" s="226"/>
      <c r="HU12" s="226"/>
      <c r="HV12" s="226"/>
      <c r="HW12" s="226"/>
      <c r="HX12" s="226"/>
      <c r="HY12" s="226"/>
      <c r="HZ12" s="226"/>
      <c r="IA12" s="226"/>
      <c r="IB12" s="226"/>
      <c r="IC12" s="226"/>
      <c r="ID12" s="226"/>
      <c r="IE12" s="226"/>
      <c r="IF12" s="226"/>
      <c r="IG12" s="226"/>
      <c r="IH12" s="226"/>
      <c r="II12" s="226"/>
      <c r="IJ12" s="226"/>
      <c r="IK12" s="226"/>
      <c r="IL12" s="226"/>
      <c r="IM12" s="226"/>
      <c r="IN12" s="226"/>
      <c r="IO12" s="226"/>
      <c r="IP12" s="226"/>
      <c r="IQ12" s="226"/>
      <c r="IR12" s="226"/>
      <c r="IS12" s="226"/>
      <c r="IT12" s="226"/>
      <c r="IU12" s="226"/>
      <c r="IV12" s="226"/>
    </row>
    <row r="13" spans="1:256" ht="39" thickBot="1">
      <c r="A13" s="230">
        <v>8</v>
      </c>
      <c r="B13" s="231">
        <v>900</v>
      </c>
      <c r="C13" s="231">
        <v>90004</v>
      </c>
      <c r="D13" s="227" t="s">
        <v>229</v>
      </c>
      <c r="E13" s="486"/>
      <c r="F13" s="232" t="s">
        <v>230</v>
      </c>
      <c r="G13" s="233">
        <v>8000</v>
      </c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6"/>
      <c r="DE13" s="226"/>
      <c r="DF13" s="226"/>
      <c r="DG13" s="226"/>
      <c r="DH13" s="226"/>
      <c r="DI13" s="226"/>
      <c r="DJ13" s="226"/>
      <c r="DK13" s="226"/>
      <c r="DL13" s="226"/>
      <c r="DM13" s="226"/>
      <c r="DN13" s="226"/>
      <c r="DO13" s="226"/>
      <c r="DP13" s="226"/>
      <c r="DQ13" s="226"/>
      <c r="DR13" s="226"/>
      <c r="DS13" s="226"/>
      <c r="DT13" s="226"/>
      <c r="DU13" s="226"/>
      <c r="DV13" s="226"/>
      <c r="DW13" s="226"/>
      <c r="DX13" s="226"/>
      <c r="DY13" s="226"/>
      <c r="DZ13" s="226"/>
      <c r="EA13" s="226"/>
      <c r="EB13" s="226"/>
      <c r="EC13" s="226"/>
      <c r="ED13" s="226"/>
      <c r="EE13" s="226"/>
      <c r="EF13" s="226"/>
      <c r="EG13" s="226"/>
      <c r="EH13" s="226"/>
      <c r="EI13" s="226"/>
      <c r="EJ13" s="226"/>
      <c r="EK13" s="226"/>
      <c r="EL13" s="226"/>
      <c r="EM13" s="226"/>
      <c r="EN13" s="226"/>
      <c r="EO13" s="226"/>
      <c r="EP13" s="226"/>
      <c r="EQ13" s="226"/>
      <c r="ER13" s="226"/>
      <c r="ES13" s="226"/>
      <c r="ET13" s="226"/>
      <c r="EU13" s="226"/>
      <c r="EV13" s="226"/>
      <c r="EW13" s="226"/>
      <c r="EX13" s="226"/>
      <c r="EY13" s="226"/>
      <c r="EZ13" s="226"/>
      <c r="FA13" s="226"/>
      <c r="FB13" s="226"/>
      <c r="FC13" s="226"/>
      <c r="FD13" s="226"/>
      <c r="FE13" s="226"/>
      <c r="FF13" s="226"/>
      <c r="FG13" s="226"/>
      <c r="FH13" s="226"/>
      <c r="FI13" s="226"/>
      <c r="FJ13" s="226"/>
      <c r="FK13" s="226"/>
      <c r="FL13" s="226"/>
      <c r="FM13" s="226"/>
      <c r="FN13" s="226"/>
      <c r="FO13" s="226"/>
      <c r="FP13" s="226"/>
      <c r="FQ13" s="226"/>
      <c r="FR13" s="226"/>
      <c r="FS13" s="226"/>
      <c r="FT13" s="226"/>
      <c r="FU13" s="226"/>
      <c r="FV13" s="226"/>
      <c r="FW13" s="226"/>
      <c r="FX13" s="226"/>
      <c r="FY13" s="226"/>
      <c r="FZ13" s="226"/>
      <c r="GA13" s="226"/>
      <c r="GB13" s="226"/>
      <c r="GC13" s="226"/>
      <c r="GD13" s="226"/>
      <c r="GE13" s="226"/>
      <c r="GF13" s="226"/>
      <c r="GG13" s="226"/>
      <c r="GH13" s="226"/>
      <c r="GI13" s="226"/>
      <c r="GJ13" s="226"/>
      <c r="GK13" s="226"/>
      <c r="GL13" s="226"/>
      <c r="GM13" s="226"/>
      <c r="GN13" s="226"/>
      <c r="GO13" s="226"/>
      <c r="GP13" s="226"/>
      <c r="GQ13" s="226"/>
      <c r="GR13" s="226"/>
      <c r="GS13" s="226"/>
      <c r="GT13" s="226"/>
      <c r="GU13" s="226"/>
      <c r="GV13" s="226"/>
      <c r="GW13" s="226"/>
      <c r="GX13" s="226"/>
      <c r="GY13" s="226"/>
      <c r="GZ13" s="226"/>
      <c r="HA13" s="226"/>
      <c r="HB13" s="226"/>
      <c r="HC13" s="226"/>
      <c r="HD13" s="226"/>
      <c r="HE13" s="226"/>
      <c r="HF13" s="226"/>
      <c r="HG13" s="226"/>
      <c r="HH13" s="226"/>
      <c r="HI13" s="226"/>
      <c r="HJ13" s="226"/>
      <c r="HK13" s="226"/>
      <c r="HL13" s="226"/>
      <c r="HM13" s="226"/>
      <c r="HN13" s="226"/>
      <c r="HO13" s="226"/>
      <c r="HP13" s="226"/>
      <c r="HQ13" s="226"/>
      <c r="HR13" s="226"/>
      <c r="HS13" s="226"/>
      <c r="HT13" s="226"/>
      <c r="HU13" s="226"/>
      <c r="HV13" s="226"/>
      <c r="HW13" s="226"/>
      <c r="HX13" s="226"/>
      <c r="HY13" s="226"/>
      <c r="HZ13" s="226"/>
      <c r="IA13" s="226"/>
      <c r="IB13" s="226"/>
      <c r="IC13" s="226"/>
      <c r="ID13" s="226"/>
      <c r="IE13" s="226"/>
      <c r="IF13" s="226"/>
      <c r="IG13" s="226"/>
      <c r="IH13" s="226"/>
      <c r="II13" s="226"/>
      <c r="IJ13" s="226"/>
      <c r="IK13" s="226"/>
      <c r="IL13" s="226"/>
      <c r="IM13" s="226"/>
      <c r="IN13" s="226"/>
      <c r="IO13" s="226"/>
      <c r="IP13" s="226"/>
      <c r="IQ13" s="226"/>
      <c r="IR13" s="226"/>
      <c r="IS13" s="226"/>
      <c r="IT13" s="226"/>
      <c r="IU13" s="226"/>
      <c r="IV13" s="226"/>
    </row>
    <row r="14" spans="1:7" ht="15.75" customHeight="1" thickBot="1">
      <c r="A14" s="234" t="s">
        <v>231</v>
      </c>
      <c r="B14" s="235"/>
      <c r="C14" s="235"/>
      <c r="D14" s="235"/>
      <c r="E14" s="235"/>
      <c r="F14" s="235"/>
      <c r="G14" s="236">
        <f>G15+G20</f>
        <v>695476.4</v>
      </c>
    </row>
    <row r="15" spans="1:7" ht="15.75" customHeight="1">
      <c r="A15" s="218" t="s">
        <v>232</v>
      </c>
      <c r="B15" s="219"/>
      <c r="C15" s="219"/>
      <c r="D15" s="219"/>
      <c r="E15" s="219"/>
      <c r="F15" s="219"/>
      <c r="G15" s="220">
        <f>SUM(G16:G19)</f>
        <v>485000</v>
      </c>
    </row>
    <row r="16" spans="1:7" ht="36.75" customHeight="1">
      <c r="A16" s="230">
        <v>1</v>
      </c>
      <c r="B16" s="231">
        <v>921</v>
      </c>
      <c r="C16" s="231">
        <v>92109</v>
      </c>
      <c r="D16" s="237" t="s">
        <v>55</v>
      </c>
      <c r="E16" s="232" t="s">
        <v>233</v>
      </c>
      <c r="F16" s="232" t="s">
        <v>234</v>
      </c>
      <c r="G16" s="233">
        <f>208000+60000</f>
        <v>268000</v>
      </c>
    </row>
    <row r="17" spans="1:7" ht="30" customHeight="1">
      <c r="A17" s="230">
        <v>2</v>
      </c>
      <c r="B17" s="231">
        <v>921</v>
      </c>
      <c r="C17" s="231">
        <v>92116</v>
      </c>
      <c r="D17" s="231" t="s">
        <v>235</v>
      </c>
      <c r="E17" s="232" t="s">
        <v>233</v>
      </c>
      <c r="F17" s="232" t="s">
        <v>236</v>
      </c>
      <c r="G17" s="233">
        <v>184000</v>
      </c>
    </row>
    <row r="18" spans="1:7" ht="30" customHeight="1">
      <c r="A18" s="230">
        <v>3</v>
      </c>
      <c r="B18" s="231">
        <v>921</v>
      </c>
      <c r="C18" s="231">
        <v>92195</v>
      </c>
      <c r="D18" s="237" t="s">
        <v>56</v>
      </c>
      <c r="E18" s="232" t="s">
        <v>233</v>
      </c>
      <c r="F18" s="232" t="s">
        <v>275</v>
      </c>
      <c r="G18" s="233">
        <v>25000</v>
      </c>
    </row>
    <row r="19" spans="1:8" ht="39" thickBot="1">
      <c r="A19" s="230">
        <v>4</v>
      </c>
      <c r="B19" s="231">
        <v>926</v>
      </c>
      <c r="C19" s="231">
        <v>92605</v>
      </c>
      <c r="D19" s="237" t="s">
        <v>237</v>
      </c>
      <c r="E19" s="232" t="s">
        <v>233</v>
      </c>
      <c r="F19" s="232" t="s">
        <v>238</v>
      </c>
      <c r="G19" s="233">
        <v>8000</v>
      </c>
      <c r="H19" s="238"/>
    </row>
    <row r="20" spans="1:7" ht="15.75" customHeight="1">
      <c r="A20" s="218" t="s">
        <v>239</v>
      </c>
      <c r="B20" s="219"/>
      <c r="C20" s="219"/>
      <c r="D20" s="219"/>
      <c r="E20" s="219"/>
      <c r="F20" s="219"/>
      <c r="G20" s="239">
        <f>G21+G22</f>
        <v>210476.4</v>
      </c>
    </row>
    <row r="21" spans="1:7" ht="51">
      <c r="A21" s="230">
        <v>1</v>
      </c>
      <c r="B21" s="231">
        <v>801</v>
      </c>
      <c r="C21" s="231">
        <v>80104</v>
      </c>
      <c r="D21" s="231" t="s">
        <v>240</v>
      </c>
      <c r="E21" s="232" t="s">
        <v>241</v>
      </c>
      <c r="F21" s="232" t="s">
        <v>242</v>
      </c>
      <c r="G21" s="240">
        <f>113760+7584+84647.8</f>
        <v>205991.8</v>
      </c>
    </row>
    <row r="22" spans="1:7" ht="51">
      <c r="A22" s="230">
        <v>2</v>
      </c>
      <c r="B22" s="231">
        <v>854</v>
      </c>
      <c r="C22" s="231">
        <v>85404</v>
      </c>
      <c r="D22" s="231" t="s">
        <v>240</v>
      </c>
      <c r="E22" s="232" t="s">
        <v>241</v>
      </c>
      <c r="F22" s="232" t="s">
        <v>243</v>
      </c>
      <c r="G22" s="240">
        <f>4346.4+138.2</f>
        <v>4484.599999999999</v>
      </c>
    </row>
    <row r="23" spans="1:7" ht="15.75" customHeight="1">
      <c r="A23" s="234" t="s">
        <v>244</v>
      </c>
      <c r="B23" s="235"/>
      <c r="C23" s="235"/>
      <c r="D23" s="235"/>
      <c r="E23" s="235"/>
      <c r="F23" s="235"/>
      <c r="G23" s="241">
        <f>G24+G38</f>
        <v>832265.1799999999</v>
      </c>
    </row>
    <row r="24" spans="1:7" ht="15.75" customHeight="1">
      <c r="A24" s="218" t="s">
        <v>245</v>
      </c>
      <c r="B24" s="219"/>
      <c r="C24" s="219"/>
      <c r="D24" s="219"/>
      <c r="E24" s="219"/>
      <c r="F24" s="219"/>
      <c r="G24" s="220">
        <f>SUM(G25:G37)</f>
        <v>620135</v>
      </c>
    </row>
    <row r="25" spans="1:7" ht="36.75" customHeight="1">
      <c r="A25" s="230">
        <v>1</v>
      </c>
      <c r="B25" s="231">
        <v>851</v>
      </c>
      <c r="C25" s="231">
        <v>85154</v>
      </c>
      <c r="D25" s="237" t="s">
        <v>47</v>
      </c>
      <c r="E25" s="232" t="s">
        <v>233</v>
      </c>
      <c r="F25" s="232" t="s">
        <v>246</v>
      </c>
      <c r="G25" s="233">
        <v>36000</v>
      </c>
    </row>
    <row r="26" spans="1:7" ht="51">
      <c r="A26" s="230">
        <v>2</v>
      </c>
      <c r="B26" s="231">
        <v>921</v>
      </c>
      <c r="C26" s="231">
        <v>92109</v>
      </c>
      <c r="D26" s="237" t="s">
        <v>55</v>
      </c>
      <c r="E26" s="232" t="s">
        <v>233</v>
      </c>
      <c r="F26" s="232" t="s">
        <v>266</v>
      </c>
      <c r="G26" s="233">
        <f>156742-39261-30666</f>
        <v>86815</v>
      </c>
    </row>
    <row r="27" spans="1:7" ht="63.75">
      <c r="A27" s="242">
        <v>3</v>
      </c>
      <c r="B27" s="243" t="s">
        <v>198</v>
      </c>
      <c r="C27" s="243" t="s">
        <v>200</v>
      </c>
      <c r="D27" s="244" t="s">
        <v>26</v>
      </c>
      <c r="E27" s="245" t="s">
        <v>222</v>
      </c>
      <c r="F27" s="245" t="s">
        <v>521</v>
      </c>
      <c r="G27" s="246">
        <v>100710</v>
      </c>
    </row>
    <row r="28" spans="1:7" ht="51">
      <c r="A28" s="230">
        <v>4</v>
      </c>
      <c r="B28" s="243" t="s">
        <v>198</v>
      </c>
      <c r="C28" s="243" t="s">
        <v>200</v>
      </c>
      <c r="D28" s="244" t="s">
        <v>26</v>
      </c>
      <c r="E28" s="245" t="s">
        <v>222</v>
      </c>
      <c r="F28" s="245" t="s">
        <v>267</v>
      </c>
      <c r="G28" s="246">
        <v>71000</v>
      </c>
    </row>
    <row r="29" spans="1:7" ht="38.25">
      <c r="A29" s="242">
        <v>5</v>
      </c>
      <c r="B29" s="243" t="s">
        <v>198</v>
      </c>
      <c r="C29" s="243" t="s">
        <v>200</v>
      </c>
      <c r="D29" s="244" t="s">
        <v>26</v>
      </c>
      <c r="E29" s="245" t="s">
        <v>222</v>
      </c>
      <c r="F29" s="247" t="s">
        <v>268</v>
      </c>
      <c r="G29" s="246">
        <v>15000</v>
      </c>
    </row>
    <row r="30" spans="1:7" ht="38.25">
      <c r="A30" s="230">
        <v>6</v>
      </c>
      <c r="B30" s="243" t="s">
        <v>198</v>
      </c>
      <c r="C30" s="243" t="s">
        <v>200</v>
      </c>
      <c r="D30" s="244" t="s">
        <v>26</v>
      </c>
      <c r="E30" s="245" t="s">
        <v>222</v>
      </c>
      <c r="F30" s="247" t="s">
        <v>269</v>
      </c>
      <c r="G30" s="246">
        <v>30000</v>
      </c>
    </row>
    <row r="31" spans="1:9" ht="51">
      <c r="A31" s="242">
        <v>7</v>
      </c>
      <c r="B31" s="243" t="s">
        <v>198</v>
      </c>
      <c r="C31" s="243" t="s">
        <v>200</v>
      </c>
      <c r="D31" s="244" t="s">
        <v>26</v>
      </c>
      <c r="E31" s="245" t="s">
        <v>222</v>
      </c>
      <c r="F31" s="247" t="s">
        <v>270</v>
      </c>
      <c r="G31" s="246">
        <v>87000</v>
      </c>
      <c r="I31" s="238"/>
    </row>
    <row r="32" spans="1:9" ht="63.75">
      <c r="A32" s="230">
        <v>8</v>
      </c>
      <c r="B32" s="243" t="s">
        <v>198</v>
      </c>
      <c r="C32" s="243" t="s">
        <v>200</v>
      </c>
      <c r="D32" s="244" t="s">
        <v>26</v>
      </c>
      <c r="E32" s="245" t="s">
        <v>222</v>
      </c>
      <c r="F32" s="245" t="s">
        <v>271</v>
      </c>
      <c r="G32" s="246">
        <v>32000</v>
      </c>
      <c r="I32" s="238"/>
    </row>
    <row r="33" spans="1:9" ht="51">
      <c r="A33" s="242">
        <v>9</v>
      </c>
      <c r="B33" s="243" t="s">
        <v>198</v>
      </c>
      <c r="C33" s="243" t="s">
        <v>200</v>
      </c>
      <c r="D33" s="244" t="s">
        <v>26</v>
      </c>
      <c r="E33" s="245" t="s">
        <v>222</v>
      </c>
      <c r="F33" s="245" t="s">
        <v>272</v>
      </c>
      <c r="G33" s="246">
        <v>35000</v>
      </c>
      <c r="I33" s="238"/>
    </row>
    <row r="34" spans="1:7" ht="38.25">
      <c r="A34" s="230">
        <v>10</v>
      </c>
      <c r="B34" s="248" t="s">
        <v>247</v>
      </c>
      <c r="C34" s="248" t="s">
        <v>248</v>
      </c>
      <c r="D34" s="244" t="s">
        <v>227</v>
      </c>
      <c r="E34" s="245" t="s">
        <v>222</v>
      </c>
      <c r="F34" s="247" t="s">
        <v>273</v>
      </c>
      <c r="G34" s="246">
        <v>8000</v>
      </c>
    </row>
    <row r="35" spans="1:7" ht="76.5">
      <c r="A35" s="230">
        <v>11</v>
      </c>
      <c r="B35" s="243" t="s">
        <v>488</v>
      </c>
      <c r="C35" s="243" t="s">
        <v>490</v>
      </c>
      <c r="D35" s="244" t="s">
        <v>58</v>
      </c>
      <c r="E35" s="245" t="s">
        <v>222</v>
      </c>
      <c r="F35" s="245" t="s">
        <v>522</v>
      </c>
      <c r="G35" s="246">
        <v>8610</v>
      </c>
    </row>
    <row r="36" spans="1:7" ht="49.5" customHeight="1">
      <c r="A36" s="230">
        <v>12</v>
      </c>
      <c r="B36" s="231">
        <v>801</v>
      </c>
      <c r="C36" s="231">
        <v>80104</v>
      </c>
      <c r="D36" s="231" t="s">
        <v>240</v>
      </c>
      <c r="E36" s="232" t="s">
        <v>249</v>
      </c>
      <c r="F36" s="232" t="s">
        <v>250</v>
      </c>
      <c r="G36" s="233">
        <v>60000</v>
      </c>
    </row>
    <row r="37" spans="1:7" ht="30.75" customHeight="1" thickBot="1">
      <c r="A37" s="230">
        <v>13</v>
      </c>
      <c r="B37" s="231">
        <v>600</v>
      </c>
      <c r="C37" s="231">
        <v>60004</v>
      </c>
      <c r="D37" s="249" t="s">
        <v>251</v>
      </c>
      <c r="E37" s="250" t="s">
        <v>252</v>
      </c>
      <c r="F37" s="250" t="s">
        <v>253</v>
      </c>
      <c r="G37" s="233">
        <v>50000</v>
      </c>
    </row>
    <row r="38" spans="1:7" ht="15.75" customHeight="1">
      <c r="A38" s="218" t="s">
        <v>254</v>
      </c>
      <c r="B38" s="219"/>
      <c r="C38" s="219"/>
      <c r="D38" s="219"/>
      <c r="E38" s="219"/>
      <c r="F38" s="219"/>
      <c r="G38" s="239">
        <f>SUM(G39:G41)</f>
        <v>212130.18</v>
      </c>
    </row>
    <row r="39" spans="1:9" ht="38.25">
      <c r="A39" s="251">
        <v>1</v>
      </c>
      <c r="B39" s="252">
        <v>926</v>
      </c>
      <c r="C39" s="252">
        <v>92605</v>
      </c>
      <c r="D39" s="253" t="s">
        <v>237</v>
      </c>
      <c r="E39" s="253" t="s">
        <v>255</v>
      </c>
      <c r="F39" s="254" t="s">
        <v>256</v>
      </c>
      <c r="G39" s="255">
        <f>85000+5000</f>
        <v>90000</v>
      </c>
      <c r="I39" s="256">
        <f>G42-G28-G29-G30-G35-G31-G26-G32-G33-G41-G34-G27</f>
        <v>1901876.4000000001</v>
      </c>
    </row>
    <row r="40" spans="1:7" s="261" customFormat="1" ht="40.5" customHeight="1">
      <c r="A40" s="257">
        <v>2</v>
      </c>
      <c r="B40" s="258">
        <v>921</v>
      </c>
      <c r="C40" s="258">
        <v>92120</v>
      </c>
      <c r="D40" s="259" t="s">
        <v>257</v>
      </c>
      <c r="E40" s="259" t="s">
        <v>258</v>
      </c>
      <c r="F40" s="259" t="s">
        <v>259</v>
      </c>
      <c r="G40" s="260">
        <f>20400+40000</f>
        <v>60400</v>
      </c>
    </row>
    <row r="41" spans="1:7" s="261" customFormat="1" ht="40.5" customHeight="1" thickBot="1">
      <c r="A41" s="262">
        <v>3</v>
      </c>
      <c r="B41" s="263">
        <v>754</v>
      </c>
      <c r="C41" s="263">
        <v>75412</v>
      </c>
      <c r="D41" s="264" t="s">
        <v>38</v>
      </c>
      <c r="E41" s="264" t="s">
        <v>258</v>
      </c>
      <c r="F41" s="265" t="s">
        <v>274</v>
      </c>
      <c r="G41" s="268">
        <f>20215+20757.59*2</f>
        <v>61730.18</v>
      </c>
    </row>
    <row r="42" spans="1:9" ht="19.5" customHeight="1" thickBot="1">
      <c r="A42" s="483" t="s">
        <v>260</v>
      </c>
      <c r="B42" s="483"/>
      <c r="C42" s="483"/>
      <c r="D42" s="483"/>
      <c r="E42" s="483"/>
      <c r="F42" s="483"/>
      <c r="G42" s="266">
        <f>G23+G14+G5</f>
        <v>2437741.58</v>
      </c>
      <c r="I42" s="256"/>
    </row>
    <row r="43" spans="1:9" ht="19.5" customHeight="1" thickBot="1">
      <c r="A43" s="487" t="s">
        <v>261</v>
      </c>
      <c r="B43" s="488"/>
      <c r="C43" s="488"/>
      <c r="D43" s="488"/>
      <c r="E43" s="488"/>
      <c r="F43" s="489"/>
      <c r="G43" s="266">
        <f>I39</f>
        <v>1901876.4000000001</v>
      </c>
      <c r="I43" s="256"/>
    </row>
    <row r="44" spans="2:8" ht="12.75">
      <c r="B44" s="267"/>
      <c r="D44" s="267"/>
      <c r="H44" s="238"/>
    </row>
  </sheetData>
  <mergeCells count="4">
    <mergeCell ref="A1:G1"/>
    <mergeCell ref="A42:F42"/>
    <mergeCell ref="E7:E13"/>
    <mergeCell ref="A43:F43"/>
  </mergeCells>
  <printOptions horizontalCentered="1"/>
  <pageMargins left="0.7874015748031497" right="0.7874015748031497" top="0.7874015748031497" bottom="0.1968503937007874" header="0.1968503937007874" footer="0.3937007874015748"/>
  <pageSetup fitToHeight="2" fitToWidth="1" horizontalDpi="600" verticalDpi="600" orientation="portrait" paperSize="9" scale="91" r:id="rId1"/>
  <headerFooter alignWithMargins="0">
    <oddHeader>&amp;R&amp;"Arial CE,Pogrubiony"Załącznik Nr &amp;A&amp;"Arial CE,Standardowy"
do Uchwały Nr XXI/128/2012 
      Rady Gminy Miłkowice
z dnia 26 czerwca 2012r.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zoomScale="90" zoomScaleNormal="90" workbookViewId="0" topLeftCell="A1">
      <selection activeCell="D6" sqref="D6"/>
    </sheetView>
  </sheetViews>
  <sheetFormatPr defaultColWidth="9.33203125" defaultRowHeight="12.75"/>
  <cols>
    <col min="1" max="1" width="6" style="19" customWidth="1"/>
    <col min="2" max="2" width="9.66015625" style="19" customWidth="1"/>
    <col min="3" max="3" width="15.66015625" style="19" customWidth="1"/>
    <col min="4" max="4" width="16.16015625" style="19" customWidth="1"/>
    <col min="5" max="5" width="14.83203125" style="19" customWidth="1"/>
    <col min="6" max="6" width="17" style="313" customWidth="1"/>
    <col min="7" max="7" width="14.5" style="313" customWidth="1"/>
    <col min="8" max="8" width="17.33203125" style="313" customWidth="1"/>
    <col min="9" max="16384" width="10" style="313" customWidth="1"/>
  </cols>
  <sheetData>
    <row r="1" spans="1:8" ht="48.75" customHeight="1">
      <c r="A1" s="491" t="s">
        <v>351</v>
      </c>
      <c r="B1" s="491"/>
      <c r="C1" s="491"/>
      <c r="D1" s="491"/>
      <c r="E1" s="491"/>
      <c r="F1" s="491"/>
      <c r="G1" s="491"/>
      <c r="H1" s="491"/>
    </row>
    <row r="2" ht="12.75">
      <c r="H2" s="314" t="s">
        <v>115</v>
      </c>
    </row>
    <row r="3" spans="1:8" s="315" customFormat="1" ht="20.25" customHeight="1">
      <c r="A3" s="477" t="s">
        <v>0</v>
      </c>
      <c r="B3" s="477" t="s">
        <v>1</v>
      </c>
      <c r="C3" s="478" t="s">
        <v>352</v>
      </c>
      <c r="D3" s="478" t="s">
        <v>356</v>
      </c>
      <c r="E3" s="478" t="s">
        <v>6</v>
      </c>
      <c r="F3" s="478"/>
      <c r="G3" s="478"/>
      <c r="H3" s="478"/>
    </row>
    <row r="4" spans="1:8" s="315" customFormat="1" ht="20.25" customHeight="1">
      <c r="A4" s="477"/>
      <c r="B4" s="477"/>
      <c r="C4" s="478"/>
      <c r="D4" s="478"/>
      <c r="E4" s="478" t="s">
        <v>344</v>
      </c>
      <c r="F4" s="478" t="s">
        <v>9</v>
      </c>
      <c r="G4" s="478"/>
      <c r="H4" s="478" t="s">
        <v>345</v>
      </c>
    </row>
    <row r="5" spans="1:8" s="315" customFormat="1" ht="65.25" customHeight="1">
      <c r="A5" s="477"/>
      <c r="B5" s="477"/>
      <c r="C5" s="478"/>
      <c r="D5" s="478"/>
      <c r="E5" s="478"/>
      <c r="F5" s="194" t="s">
        <v>346</v>
      </c>
      <c r="G5" s="194" t="s">
        <v>353</v>
      </c>
      <c r="H5" s="478"/>
    </row>
    <row r="6" spans="1:8" ht="9" customHeight="1">
      <c r="A6" s="318">
        <v>1</v>
      </c>
      <c r="B6" s="318">
        <v>2</v>
      </c>
      <c r="C6" s="318">
        <v>3</v>
      </c>
      <c r="D6" s="318">
        <v>4</v>
      </c>
      <c r="E6" s="318">
        <v>5</v>
      </c>
      <c r="F6" s="318">
        <v>6</v>
      </c>
      <c r="G6" s="318">
        <v>7</v>
      </c>
      <c r="H6" s="318">
        <v>8</v>
      </c>
    </row>
    <row r="7" spans="1:8" ht="19.5" customHeight="1">
      <c r="A7" s="323" t="s">
        <v>198</v>
      </c>
      <c r="B7" s="323" t="s">
        <v>355</v>
      </c>
      <c r="C7" s="321">
        <v>123949</v>
      </c>
      <c r="D7" s="321">
        <v>123949</v>
      </c>
      <c r="E7" s="321">
        <v>123949</v>
      </c>
      <c r="F7" s="324">
        <f>2031.4+349.2+49.77</f>
        <v>2430.37</v>
      </c>
      <c r="G7" s="321"/>
      <c r="H7" s="321"/>
    </row>
    <row r="8" spans="1:8" ht="19.5" customHeight="1">
      <c r="A8" s="322">
        <v>750</v>
      </c>
      <c r="B8" s="322">
        <v>75011</v>
      </c>
      <c r="C8" s="321">
        <v>69019</v>
      </c>
      <c r="D8" s="321">
        <v>69019</v>
      </c>
      <c r="E8" s="321">
        <v>69019</v>
      </c>
      <c r="F8" s="321">
        <v>69019</v>
      </c>
      <c r="G8" s="321"/>
      <c r="H8" s="321"/>
    </row>
    <row r="9" spans="1:8" ht="19.5" customHeight="1">
      <c r="A9" s="322">
        <v>751</v>
      </c>
      <c r="B9" s="322">
        <v>75101</v>
      </c>
      <c r="C9" s="321">
        <v>1070</v>
      </c>
      <c r="D9" s="321">
        <v>1070</v>
      </c>
      <c r="E9" s="321">
        <v>1070</v>
      </c>
      <c r="F9" s="321">
        <v>1070</v>
      </c>
      <c r="G9" s="321"/>
      <c r="H9" s="321"/>
    </row>
    <row r="10" spans="1:8" ht="19.5" customHeight="1">
      <c r="A10" s="322">
        <v>752</v>
      </c>
      <c r="B10" s="322">
        <v>75212</v>
      </c>
      <c r="C10" s="321">
        <v>200</v>
      </c>
      <c r="D10" s="321">
        <f>E10+H10</f>
        <v>200</v>
      </c>
      <c r="E10" s="321">
        <v>200</v>
      </c>
      <c r="F10" s="321"/>
      <c r="G10" s="321"/>
      <c r="H10" s="321"/>
    </row>
    <row r="11" spans="1:8" ht="19.5" customHeight="1">
      <c r="A11" s="322">
        <v>754</v>
      </c>
      <c r="B11" s="322">
        <v>75414</v>
      </c>
      <c r="C11" s="321">
        <v>1000</v>
      </c>
      <c r="D11" s="321">
        <f>E11+H11</f>
        <v>1000</v>
      </c>
      <c r="E11" s="321">
        <v>1000</v>
      </c>
      <c r="F11" s="321"/>
      <c r="G11" s="321"/>
      <c r="H11" s="321"/>
    </row>
    <row r="12" spans="1:8" ht="19.5" customHeight="1">
      <c r="A12" s="322">
        <v>852</v>
      </c>
      <c r="B12" s="322">
        <v>85212</v>
      </c>
      <c r="C12" s="321">
        <v>1432000</v>
      </c>
      <c r="D12" s="321">
        <f>C12</f>
        <v>1432000</v>
      </c>
      <c r="E12" s="321">
        <f>D12</f>
        <v>1432000</v>
      </c>
      <c r="F12" s="324">
        <f>29974.45+2513.55+5700+800</f>
        <v>38988</v>
      </c>
      <c r="G12" s="321">
        <v>1389040</v>
      </c>
      <c r="H12" s="321"/>
    </row>
    <row r="13" spans="1:8" ht="19.5" customHeight="1">
      <c r="A13" s="322">
        <v>852</v>
      </c>
      <c r="B13" s="322">
        <v>85213</v>
      </c>
      <c r="C13" s="321">
        <v>1300</v>
      </c>
      <c r="D13" s="321">
        <v>1300</v>
      </c>
      <c r="E13" s="321">
        <v>1300</v>
      </c>
      <c r="F13" s="321"/>
      <c r="G13" s="321"/>
      <c r="H13" s="321"/>
    </row>
    <row r="14" spans="1:8" ht="19.5" customHeight="1">
      <c r="A14" s="322">
        <v>852</v>
      </c>
      <c r="B14" s="322">
        <v>85219</v>
      </c>
      <c r="C14" s="321">
        <v>1097</v>
      </c>
      <c r="D14" s="321">
        <v>1097</v>
      </c>
      <c r="E14" s="321">
        <v>1097</v>
      </c>
      <c r="F14" s="321"/>
      <c r="G14" s="321">
        <v>1080</v>
      </c>
      <c r="H14" s="321"/>
    </row>
    <row r="15" spans="1:8" ht="19.5" customHeight="1">
      <c r="A15" s="319">
        <v>852</v>
      </c>
      <c r="B15" s="319">
        <v>85295</v>
      </c>
      <c r="C15" s="320">
        <v>3700</v>
      </c>
      <c r="D15" s="320">
        <v>3700</v>
      </c>
      <c r="E15" s="320">
        <v>3700</v>
      </c>
      <c r="F15" s="320"/>
      <c r="G15" s="320">
        <v>3700</v>
      </c>
      <c r="H15" s="320"/>
    </row>
    <row r="16" spans="1:8" ht="19.5" customHeight="1">
      <c r="A16" s="490" t="s">
        <v>354</v>
      </c>
      <c r="B16" s="490"/>
      <c r="C16" s="316">
        <f>SUM(C7:C15)</f>
        <v>1633335</v>
      </c>
      <c r="D16" s="325">
        <f>SUM(D7:D15)</f>
        <v>1633335</v>
      </c>
      <c r="E16" s="316">
        <f>SUM(E7:E15)</f>
        <v>1633335</v>
      </c>
      <c r="F16" s="325">
        <f>SUM(F7:F15)</f>
        <v>111507.37</v>
      </c>
      <c r="G16" s="316">
        <f>SUM(G7:G15)</f>
        <v>1393820</v>
      </c>
      <c r="H16" s="316">
        <f>SUM(H8:H15)</f>
        <v>0</v>
      </c>
    </row>
    <row r="18" ht="12.75">
      <c r="A18" s="317"/>
    </row>
    <row r="19" ht="12.75">
      <c r="B19" s="47"/>
    </row>
  </sheetData>
  <mergeCells count="10">
    <mergeCell ref="A16:B16"/>
    <mergeCell ref="A1:H1"/>
    <mergeCell ref="A3:A5"/>
    <mergeCell ref="B3:B5"/>
    <mergeCell ref="C3:C5"/>
    <mergeCell ref="D3:D5"/>
    <mergeCell ref="E3:H3"/>
    <mergeCell ref="E4:E5"/>
    <mergeCell ref="F4:G4"/>
    <mergeCell ref="H4:H5"/>
  </mergeCells>
  <printOptions horizontalCentered="1"/>
  <pageMargins left="0.7874015748031497" right="0.7874015748031497" top="1.13" bottom="1.062992125984252" header="0.4330708661417323" footer="0.7874015748031497"/>
  <pageSetup horizontalDpi="600" verticalDpi="600" orientation="landscape" paperSize="9" r:id="rId1"/>
  <headerFooter alignWithMargins="0">
    <oddHeader>&amp;R&amp;"Arial CE,Pogrubiony"Załącznik Nr &amp;A
&amp;"Arial CE,Standardowy"do Uchwały Nr XXI/128/2012 
Rady Gminy Miłkowice
z dnia 26 czerwca 2012r.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zoomScale="90" zoomScaleNormal="90" workbookViewId="0" topLeftCell="A1">
      <selection activeCell="A2" sqref="A2"/>
    </sheetView>
  </sheetViews>
  <sheetFormatPr defaultColWidth="9.33203125" defaultRowHeight="12.75"/>
  <cols>
    <col min="1" max="1" width="8" style="209" customWidth="1"/>
    <col min="2" max="2" width="9.83203125" style="209" customWidth="1"/>
    <col min="3" max="3" width="34.16015625" style="209" customWidth="1"/>
    <col min="4" max="4" width="14.16015625" style="209" customWidth="1"/>
    <col min="5" max="5" width="13.33203125" style="209" customWidth="1"/>
    <col min="6" max="6" width="14.5" style="209" customWidth="1"/>
    <col min="7" max="7" width="17.16015625" style="226" customWidth="1"/>
    <col min="8" max="8" width="13.16015625" style="226" customWidth="1"/>
    <col min="9" max="9" width="12.83203125" style="226" customWidth="1"/>
    <col min="10" max="78" width="10" style="226" customWidth="1"/>
    <col min="79" max="16384" width="10" style="209" customWidth="1"/>
  </cols>
  <sheetData>
    <row r="1" spans="1:9" ht="45" customHeight="1">
      <c r="A1" s="493" t="s">
        <v>359</v>
      </c>
      <c r="B1" s="493"/>
      <c r="C1" s="493"/>
      <c r="D1" s="493"/>
      <c r="E1" s="493"/>
      <c r="F1" s="493"/>
      <c r="G1" s="493"/>
      <c r="H1" s="493"/>
      <c r="I1" s="493"/>
    </row>
    <row r="3" ht="12.75">
      <c r="I3" s="300" t="s">
        <v>115</v>
      </c>
    </row>
    <row r="4" spans="1:78" ht="20.25" customHeight="1">
      <c r="A4" s="494" t="s">
        <v>0</v>
      </c>
      <c r="B4" s="494" t="s">
        <v>1</v>
      </c>
      <c r="C4" s="494" t="s">
        <v>215</v>
      </c>
      <c r="D4" s="495" t="s">
        <v>342</v>
      </c>
      <c r="E4" s="495" t="s">
        <v>343</v>
      </c>
      <c r="F4" s="495" t="s">
        <v>6</v>
      </c>
      <c r="G4" s="495"/>
      <c r="H4" s="495"/>
      <c r="I4" s="495"/>
      <c r="BW4" s="209"/>
      <c r="BX4" s="209"/>
      <c r="BY4" s="209"/>
      <c r="BZ4" s="209"/>
    </row>
    <row r="5" spans="1:78" ht="18" customHeight="1">
      <c r="A5" s="494"/>
      <c r="B5" s="494"/>
      <c r="C5" s="494"/>
      <c r="D5" s="495"/>
      <c r="E5" s="495"/>
      <c r="F5" s="495" t="s">
        <v>344</v>
      </c>
      <c r="G5" s="495"/>
      <c r="H5" s="495"/>
      <c r="I5" s="495" t="s">
        <v>345</v>
      </c>
      <c r="BW5" s="209"/>
      <c r="BX5" s="209"/>
      <c r="BY5" s="209"/>
      <c r="BZ5" s="209"/>
    </row>
    <row r="6" spans="1:78" ht="69" customHeight="1">
      <c r="A6" s="494"/>
      <c r="B6" s="494"/>
      <c r="C6" s="494"/>
      <c r="D6" s="495"/>
      <c r="E6" s="495"/>
      <c r="F6" s="495"/>
      <c r="G6" s="301" t="s">
        <v>346</v>
      </c>
      <c r="H6" s="301" t="s">
        <v>347</v>
      </c>
      <c r="I6" s="495"/>
      <c r="BW6" s="209"/>
      <c r="BX6" s="209"/>
      <c r="BY6" s="209"/>
      <c r="BZ6" s="209"/>
    </row>
    <row r="7" spans="1:78" ht="8.25" customHeight="1">
      <c r="A7" s="214">
        <v>1</v>
      </c>
      <c r="B7" s="214">
        <v>2</v>
      </c>
      <c r="C7" s="214">
        <v>3</v>
      </c>
      <c r="D7" s="214">
        <v>4</v>
      </c>
      <c r="E7" s="214">
        <v>5</v>
      </c>
      <c r="F7" s="214">
        <v>6</v>
      </c>
      <c r="G7" s="214">
        <v>7</v>
      </c>
      <c r="H7" s="214">
        <v>8</v>
      </c>
      <c r="I7" s="214">
        <v>9</v>
      </c>
      <c r="BW7" s="209"/>
      <c r="BX7" s="209"/>
      <c r="BY7" s="209"/>
      <c r="BZ7" s="209"/>
    </row>
    <row r="8" spans="1:78" ht="24.75" customHeight="1">
      <c r="A8" s="492" t="s">
        <v>357</v>
      </c>
      <c r="B8" s="492"/>
      <c r="C8" s="492"/>
      <c r="D8" s="326">
        <v>8978.63</v>
      </c>
      <c r="E8" s="303"/>
      <c r="F8" s="303"/>
      <c r="G8" s="303"/>
      <c r="H8" s="303"/>
      <c r="I8" s="303"/>
      <c r="BW8" s="209"/>
      <c r="BX8" s="209"/>
      <c r="BY8" s="209"/>
      <c r="BZ8" s="209"/>
    </row>
    <row r="9" spans="1:78" ht="51">
      <c r="A9" s="304">
        <v>756</v>
      </c>
      <c r="B9" s="304">
        <v>75618</v>
      </c>
      <c r="C9" s="305" t="s">
        <v>348</v>
      </c>
      <c r="D9" s="327">
        <v>68500</v>
      </c>
      <c r="E9" s="303"/>
      <c r="F9" s="303"/>
      <c r="G9" s="303"/>
      <c r="H9" s="303"/>
      <c r="I9" s="303"/>
      <c r="BW9" s="209"/>
      <c r="BX9" s="209"/>
      <c r="BY9" s="209"/>
      <c r="BZ9" s="209"/>
    </row>
    <row r="10" spans="1:78" ht="24.75" customHeight="1">
      <c r="A10" s="492" t="s">
        <v>358</v>
      </c>
      <c r="B10" s="492"/>
      <c r="C10" s="492"/>
      <c r="D10" s="326">
        <f>D8+D9</f>
        <v>77478.63</v>
      </c>
      <c r="E10" s="303"/>
      <c r="F10" s="303"/>
      <c r="G10" s="303"/>
      <c r="H10" s="303"/>
      <c r="I10" s="303"/>
      <c r="BW10" s="209"/>
      <c r="BX10" s="209"/>
      <c r="BY10" s="209"/>
      <c r="BZ10" s="209"/>
    </row>
    <row r="11" spans="1:9" ht="12.75">
      <c r="A11" s="331"/>
      <c r="I11" s="330"/>
    </row>
    <row r="12" spans="1:78" ht="21.75" customHeight="1">
      <c r="A12" s="306">
        <v>851</v>
      </c>
      <c r="B12" s="306">
        <v>85153</v>
      </c>
      <c r="C12" s="307" t="s">
        <v>350</v>
      </c>
      <c r="D12" s="308"/>
      <c r="E12" s="328">
        <v>150</v>
      </c>
      <c r="F12" s="328">
        <v>150</v>
      </c>
      <c r="G12" s="328"/>
      <c r="H12" s="328"/>
      <c r="I12" s="328"/>
      <c r="BW12" s="209"/>
      <c r="BX12" s="209"/>
      <c r="BY12" s="209"/>
      <c r="BZ12" s="209"/>
    </row>
    <row r="13" spans="1:78" ht="21.75" customHeight="1">
      <c r="A13" s="309">
        <v>851</v>
      </c>
      <c r="B13" s="309">
        <v>85154</v>
      </c>
      <c r="C13" s="310" t="s">
        <v>47</v>
      </c>
      <c r="D13" s="311"/>
      <c r="E13" s="329">
        <f>F13</f>
        <v>77328.63</v>
      </c>
      <c r="F13" s="329">
        <v>77328.63</v>
      </c>
      <c r="G13" s="329">
        <v>9850</v>
      </c>
      <c r="H13" s="329">
        <v>36000</v>
      </c>
      <c r="I13" s="329"/>
      <c r="BW13" s="209"/>
      <c r="BX13" s="209"/>
      <c r="BY13" s="209"/>
      <c r="BZ13" s="209"/>
    </row>
    <row r="14" spans="1:78" ht="24.75" customHeight="1">
      <c r="A14" s="492" t="s">
        <v>349</v>
      </c>
      <c r="B14" s="492"/>
      <c r="C14" s="492"/>
      <c r="D14" s="302"/>
      <c r="E14" s="326">
        <f>SUM(E12:E13)</f>
        <v>77478.63</v>
      </c>
      <c r="F14" s="326">
        <f>SUM(F12:F13)</f>
        <v>77478.63</v>
      </c>
      <c r="G14" s="326">
        <f>SUM(G12:G13)</f>
        <v>9850</v>
      </c>
      <c r="H14" s="326">
        <f>SUM(H12:H13)</f>
        <v>36000</v>
      </c>
      <c r="I14" s="326">
        <f>SUM(I12:I13)</f>
        <v>0</v>
      </c>
      <c r="BW14" s="209"/>
      <c r="BX14" s="209"/>
      <c r="BY14" s="209"/>
      <c r="BZ14" s="209"/>
    </row>
    <row r="16" spans="1:256" ht="12.75">
      <c r="A16" s="312"/>
      <c r="B16" s="267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6"/>
      <c r="DE16" s="226"/>
      <c r="DF16" s="226"/>
      <c r="DG16" s="226"/>
      <c r="DH16" s="226"/>
      <c r="DI16" s="226"/>
      <c r="DJ16" s="226"/>
      <c r="DK16" s="226"/>
      <c r="DL16" s="226"/>
      <c r="DM16" s="226"/>
      <c r="DN16" s="226"/>
      <c r="DO16" s="226"/>
      <c r="DP16" s="226"/>
      <c r="DQ16" s="226"/>
      <c r="DR16" s="226"/>
      <c r="DS16" s="226"/>
      <c r="DT16" s="226"/>
      <c r="DU16" s="226"/>
      <c r="DV16" s="226"/>
      <c r="DW16" s="226"/>
      <c r="DX16" s="226"/>
      <c r="DY16" s="226"/>
      <c r="DZ16" s="226"/>
      <c r="EA16" s="226"/>
      <c r="EB16" s="226"/>
      <c r="EC16" s="226"/>
      <c r="ED16" s="226"/>
      <c r="EE16" s="226"/>
      <c r="EF16" s="226"/>
      <c r="EG16" s="226"/>
      <c r="EH16" s="226"/>
      <c r="EI16" s="226"/>
      <c r="EJ16" s="226"/>
      <c r="EK16" s="226"/>
      <c r="EL16" s="226"/>
      <c r="EM16" s="226"/>
      <c r="EN16" s="226"/>
      <c r="EO16" s="226"/>
      <c r="EP16" s="226"/>
      <c r="EQ16" s="226"/>
      <c r="ER16" s="226"/>
      <c r="ES16" s="226"/>
      <c r="ET16" s="226"/>
      <c r="EU16" s="226"/>
      <c r="EV16" s="226"/>
      <c r="EW16" s="226"/>
      <c r="EX16" s="226"/>
      <c r="EY16" s="226"/>
      <c r="EZ16" s="226"/>
      <c r="FA16" s="226"/>
      <c r="FB16" s="226"/>
      <c r="FC16" s="226"/>
      <c r="FD16" s="226"/>
      <c r="FE16" s="226"/>
      <c r="FF16" s="226"/>
      <c r="FG16" s="226"/>
      <c r="FH16" s="226"/>
      <c r="FI16" s="226"/>
      <c r="FJ16" s="226"/>
      <c r="FK16" s="226"/>
      <c r="FL16" s="226"/>
      <c r="FM16" s="226"/>
      <c r="FN16" s="226"/>
      <c r="FO16" s="226"/>
      <c r="FP16" s="226"/>
      <c r="FQ16" s="226"/>
      <c r="FR16" s="226"/>
      <c r="FS16" s="226"/>
      <c r="FT16" s="226"/>
      <c r="FU16" s="226"/>
      <c r="FV16" s="226"/>
      <c r="FW16" s="226"/>
      <c r="FX16" s="226"/>
      <c r="FY16" s="226"/>
      <c r="FZ16" s="226"/>
      <c r="GA16" s="226"/>
      <c r="GB16" s="226"/>
      <c r="GC16" s="226"/>
      <c r="GD16" s="226"/>
      <c r="GE16" s="226"/>
      <c r="GF16" s="226"/>
      <c r="GG16" s="226"/>
      <c r="GH16" s="226"/>
      <c r="GI16" s="226"/>
      <c r="GJ16" s="226"/>
      <c r="GK16" s="226"/>
      <c r="GL16" s="226"/>
      <c r="GM16" s="226"/>
      <c r="GN16" s="226"/>
      <c r="GO16" s="226"/>
      <c r="GP16" s="226"/>
      <c r="GQ16" s="226"/>
      <c r="GR16" s="226"/>
      <c r="GS16" s="226"/>
      <c r="GT16" s="226"/>
      <c r="GU16" s="226"/>
      <c r="GV16" s="226"/>
      <c r="GW16" s="226"/>
      <c r="GX16" s="226"/>
      <c r="GY16" s="226"/>
      <c r="GZ16" s="226"/>
      <c r="HA16" s="226"/>
      <c r="HB16" s="226"/>
      <c r="HC16" s="226"/>
      <c r="HD16" s="226"/>
      <c r="HE16" s="226"/>
      <c r="HF16" s="226"/>
      <c r="HG16" s="226"/>
      <c r="HH16" s="226"/>
      <c r="HI16" s="226"/>
      <c r="HJ16" s="226"/>
      <c r="HK16" s="226"/>
      <c r="HL16" s="226"/>
      <c r="HM16" s="226"/>
      <c r="HN16" s="226"/>
      <c r="HO16" s="226"/>
      <c r="HP16" s="226"/>
      <c r="HQ16" s="226"/>
      <c r="HR16" s="226"/>
      <c r="HS16" s="226"/>
      <c r="HT16" s="226"/>
      <c r="HU16" s="226"/>
      <c r="HV16" s="226"/>
      <c r="HW16" s="226"/>
      <c r="HX16" s="226"/>
      <c r="HY16" s="226"/>
      <c r="HZ16" s="226"/>
      <c r="IA16" s="226"/>
      <c r="IB16" s="226"/>
      <c r="IC16" s="226"/>
      <c r="ID16" s="226"/>
      <c r="IE16" s="226"/>
      <c r="IF16" s="226"/>
      <c r="IG16" s="226"/>
      <c r="IH16" s="226"/>
      <c r="II16" s="226"/>
      <c r="IJ16" s="226"/>
      <c r="IK16" s="226"/>
      <c r="IL16" s="226"/>
      <c r="IM16" s="226"/>
      <c r="IN16" s="226"/>
      <c r="IO16" s="226"/>
      <c r="IP16" s="226"/>
      <c r="IQ16" s="226"/>
      <c r="IR16" s="226"/>
      <c r="IS16" s="226"/>
      <c r="IT16" s="226"/>
      <c r="IU16" s="226"/>
      <c r="IV16" s="226"/>
    </row>
  </sheetData>
  <mergeCells count="13">
    <mergeCell ref="G5:H5"/>
    <mergeCell ref="I5:I6"/>
    <mergeCell ref="A8:C8"/>
    <mergeCell ref="A10:C10"/>
    <mergeCell ref="A14:C14"/>
    <mergeCell ref="A1:I1"/>
    <mergeCell ref="A4:A6"/>
    <mergeCell ref="B4:B6"/>
    <mergeCell ref="C4:C6"/>
    <mergeCell ref="D4:D6"/>
    <mergeCell ref="E4:E6"/>
    <mergeCell ref="F4:I4"/>
    <mergeCell ref="F5:F6"/>
  </mergeCells>
  <printOptions horizontalCentered="1"/>
  <pageMargins left="0.7874015748031497" right="0.7874015748031497" top="1.21" bottom="1.062992125984252" header="0.43" footer="0.7874015748031497"/>
  <pageSetup horizontalDpi="600" verticalDpi="600" orientation="landscape" paperSize="9" r:id="rId1"/>
  <headerFooter alignWithMargins="0">
    <oddHeader xml:space="preserve">&amp;R&amp;"Arial CE,Pogrubiony"Załącznik Nr &amp;A&amp;"Arial CE,Standardowy"
do Uchwały Nr XXI/128/2012 
Rady Gminy Miłkowice
z dnia 26 czerwca 2012r.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D171"/>
  <sheetViews>
    <sheetView zoomScale="90" zoomScaleNormal="90" workbookViewId="0" topLeftCell="A1">
      <selection activeCell="D1" sqref="D1:D16384"/>
    </sheetView>
  </sheetViews>
  <sheetFormatPr defaultColWidth="9.33203125" defaultRowHeight="12.75"/>
  <cols>
    <col min="1" max="1" width="13" style="269" customWidth="1"/>
    <col min="2" max="2" width="67.16015625" style="269" customWidth="1"/>
    <col min="3" max="3" width="20" style="269" customWidth="1"/>
    <col min="4" max="4" width="21" style="269" hidden="1" customWidth="1"/>
    <col min="5" max="16384" width="10" style="269" customWidth="1"/>
  </cols>
  <sheetData>
    <row r="1" ht="4.5" customHeight="1"/>
    <row r="2" spans="1:3" ht="15.75">
      <c r="A2" s="496" t="s">
        <v>276</v>
      </c>
      <c r="B2" s="496"/>
      <c r="C2" s="496"/>
    </row>
    <row r="3" spans="1:3" ht="33" customHeight="1">
      <c r="A3" s="497" t="s">
        <v>277</v>
      </c>
      <c r="B3" s="497"/>
      <c r="C3" s="497"/>
    </row>
    <row r="4" ht="6.75" customHeight="1"/>
    <row r="5" spans="1:3" ht="16.5" customHeight="1">
      <c r="A5" s="498" t="s">
        <v>278</v>
      </c>
      <c r="B5" s="498"/>
      <c r="C5" s="498"/>
    </row>
    <row r="6" spans="1:4" ht="16.5" customHeight="1">
      <c r="A6" s="270" t="s">
        <v>279</v>
      </c>
      <c r="B6" s="271" t="s">
        <v>280</v>
      </c>
      <c r="C6" s="272">
        <v>-729794.69</v>
      </c>
      <c r="D6" s="272">
        <v>-590500</v>
      </c>
    </row>
    <row r="7" spans="1:4" ht="18.75" customHeight="1">
      <c r="A7" s="273" t="s">
        <v>281</v>
      </c>
      <c r="B7" s="274" t="s">
        <v>282</v>
      </c>
      <c r="C7" s="275">
        <v>910000</v>
      </c>
      <c r="D7" s="275">
        <v>910000</v>
      </c>
    </row>
    <row r="8" spans="1:4" ht="16.5" customHeight="1">
      <c r="A8" s="276" t="s">
        <v>283</v>
      </c>
      <c r="B8" s="277" t="s">
        <v>284</v>
      </c>
      <c r="C8" s="278">
        <v>10000</v>
      </c>
      <c r="D8" s="278">
        <v>10000</v>
      </c>
    </row>
    <row r="9" spans="1:4" ht="51">
      <c r="A9" s="276" t="s">
        <v>285</v>
      </c>
      <c r="B9" s="277" t="s">
        <v>286</v>
      </c>
      <c r="C9" s="278">
        <v>100000</v>
      </c>
      <c r="D9" s="278">
        <v>100000</v>
      </c>
    </row>
    <row r="10" spans="1:4" ht="16.5" customHeight="1">
      <c r="A10" s="276" t="s">
        <v>287</v>
      </c>
      <c r="B10" s="277" t="s">
        <v>288</v>
      </c>
      <c r="C10" s="278">
        <v>1880000</v>
      </c>
      <c r="D10" s="278">
        <v>1880000</v>
      </c>
    </row>
    <row r="11" spans="1:4" ht="16.5" customHeight="1">
      <c r="A11" s="276" t="s">
        <v>289</v>
      </c>
      <c r="B11" s="277" t="s">
        <v>290</v>
      </c>
      <c r="C11" s="278">
        <v>20000</v>
      </c>
      <c r="D11" s="278">
        <v>20000</v>
      </c>
    </row>
    <row r="12" spans="1:4" ht="16.5" customHeight="1" thickBot="1">
      <c r="A12" s="279"/>
      <c r="B12" s="280" t="s">
        <v>291</v>
      </c>
      <c r="C12" s="275">
        <v>10053</v>
      </c>
      <c r="D12" s="275"/>
    </row>
    <row r="13" spans="1:4" ht="16.5" customHeight="1" thickBot="1">
      <c r="A13" s="499" t="s">
        <v>113</v>
      </c>
      <c r="B13" s="500"/>
      <c r="C13" s="281">
        <f>SUM(C6:C12)</f>
        <v>2200258.31</v>
      </c>
      <c r="D13" s="281">
        <f>SUM(D6:D12)</f>
        <v>2329500</v>
      </c>
    </row>
    <row r="14" spans="1:4" ht="9.75" customHeight="1">
      <c r="A14" s="282"/>
      <c r="B14" s="283"/>
      <c r="C14" s="284"/>
      <c r="D14" s="284"/>
    </row>
    <row r="15" spans="1:3" ht="16.5" customHeight="1">
      <c r="A15" s="501" t="s">
        <v>292</v>
      </c>
      <c r="B15" s="501"/>
      <c r="C15" s="501"/>
    </row>
    <row r="16" spans="1:4" ht="16.5" customHeight="1">
      <c r="A16" s="285" t="s">
        <v>293</v>
      </c>
      <c r="B16" s="286" t="s">
        <v>294</v>
      </c>
      <c r="C16" s="287">
        <v>71000</v>
      </c>
      <c r="D16" s="287">
        <v>71000</v>
      </c>
    </row>
    <row r="17" spans="1:4" ht="16.5" customHeight="1">
      <c r="A17" s="276" t="s">
        <v>295</v>
      </c>
      <c r="B17" s="288" t="s">
        <v>296</v>
      </c>
      <c r="C17" s="289">
        <v>852000</v>
      </c>
      <c r="D17" s="289">
        <v>852000</v>
      </c>
    </row>
    <row r="18" spans="1:4" ht="16.5" customHeight="1">
      <c r="A18" s="276" t="s">
        <v>297</v>
      </c>
      <c r="B18" s="288" t="s">
        <v>298</v>
      </c>
      <c r="C18" s="289">
        <v>75000</v>
      </c>
      <c r="D18" s="289">
        <v>75000</v>
      </c>
    </row>
    <row r="19" spans="1:4" ht="16.5" customHeight="1">
      <c r="A19" s="276" t="s">
        <v>299</v>
      </c>
      <c r="B19" s="288" t="s">
        <v>300</v>
      </c>
      <c r="C19" s="289">
        <v>159000</v>
      </c>
      <c r="D19" s="289">
        <v>159000</v>
      </c>
    </row>
    <row r="20" spans="1:4" ht="16.5" customHeight="1">
      <c r="A20" s="276" t="s">
        <v>301</v>
      </c>
      <c r="B20" s="288" t="s">
        <v>302</v>
      </c>
      <c r="C20" s="289">
        <v>24000</v>
      </c>
      <c r="D20" s="289">
        <v>24000</v>
      </c>
    </row>
    <row r="21" spans="1:4" ht="16.5" customHeight="1">
      <c r="A21" s="276" t="s">
        <v>303</v>
      </c>
      <c r="B21" s="288" t="s">
        <v>304</v>
      </c>
      <c r="C21" s="289">
        <v>7000</v>
      </c>
      <c r="D21" s="289">
        <v>7000</v>
      </c>
    </row>
    <row r="22" spans="1:4" ht="16.5" customHeight="1">
      <c r="A22" s="276" t="s">
        <v>305</v>
      </c>
      <c r="B22" s="288" t="s">
        <v>306</v>
      </c>
      <c r="C22" s="289">
        <v>38000</v>
      </c>
      <c r="D22" s="289">
        <v>38000</v>
      </c>
    </row>
    <row r="23" spans="1:4" ht="16.5" customHeight="1">
      <c r="A23" s="276" t="s">
        <v>307</v>
      </c>
      <c r="B23" s="290" t="s">
        <v>308</v>
      </c>
      <c r="C23" s="289">
        <v>180000</v>
      </c>
      <c r="D23" s="289">
        <v>180000</v>
      </c>
    </row>
    <row r="24" spans="1:4" ht="16.5" customHeight="1">
      <c r="A24" s="276" t="s">
        <v>309</v>
      </c>
      <c r="B24" s="288" t="s">
        <v>310</v>
      </c>
      <c r="C24" s="289">
        <v>1150000</v>
      </c>
      <c r="D24" s="289">
        <v>1150000</v>
      </c>
    </row>
    <row r="25" spans="1:4" ht="16.5" customHeight="1">
      <c r="A25" s="276" t="s">
        <v>311</v>
      </c>
      <c r="B25" s="290" t="s">
        <v>312</v>
      </c>
      <c r="C25" s="289">
        <v>100000</v>
      </c>
      <c r="D25" s="289">
        <v>100000</v>
      </c>
    </row>
    <row r="26" spans="1:4" ht="16.5" customHeight="1">
      <c r="A26" s="276" t="s">
        <v>313</v>
      </c>
      <c r="B26" s="290" t="s">
        <v>314</v>
      </c>
      <c r="C26" s="289">
        <v>2000</v>
      </c>
      <c r="D26" s="289">
        <v>1000</v>
      </c>
    </row>
    <row r="27" spans="1:4" ht="16.5" customHeight="1">
      <c r="A27" s="276" t="s">
        <v>315</v>
      </c>
      <c r="B27" s="290" t="s">
        <v>316</v>
      </c>
      <c r="C27" s="289">
        <v>79000</v>
      </c>
      <c r="D27" s="289">
        <v>80000</v>
      </c>
    </row>
    <row r="28" spans="1:4" ht="24" customHeight="1">
      <c r="A28" s="276" t="s">
        <v>317</v>
      </c>
      <c r="B28" s="290" t="s">
        <v>318</v>
      </c>
      <c r="C28" s="289">
        <v>3000</v>
      </c>
      <c r="D28" s="289">
        <v>3000</v>
      </c>
    </row>
    <row r="29" spans="1:4" ht="24" customHeight="1">
      <c r="A29" s="276" t="s">
        <v>319</v>
      </c>
      <c r="B29" s="290" t="s">
        <v>320</v>
      </c>
      <c r="C29" s="289">
        <v>2500</v>
      </c>
      <c r="D29" s="289">
        <v>2500</v>
      </c>
    </row>
    <row r="30" spans="1:4" ht="25.5" customHeight="1">
      <c r="A30" s="276" t="s">
        <v>321</v>
      </c>
      <c r="B30" s="290" t="s">
        <v>322</v>
      </c>
      <c r="C30" s="289">
        <v>4500</v>
      </c>
      <c r="D30" s="289">
        <v>4500</v>
      </c>
    </row>
    <row r="31" spans="1:4" ht="25.5" customHeight="1">
      <c r="A31" s="276" t="s">
        <v>323</v>
      </c>
      <c r="B31" s="291" t="s">
        <v>324</v>
      </c>
      <c r="C31" s="289">
        <v>28000</v>
      </c>
      <c r="D31" s="289">
        <v>28000</v>
      </c>
    </row>
    <row r="32" spans="1:4" ht="16.5" customHeight="1">
      <c r="A32" s="276" t="s">
        <v>325</v>
      </c>
      <c r="B32" s="288" t="s">
        <v>326</v>
      </c>
      <c r="C32" s="289">
        <v>11000</v>
      </c>
      <c r="D32" s="289">
        <v>11000</v>
      </c>
    </row>
    <row r="33" spans="1:4" ht="16.5" customHeight="1">
      <c r="A33" s="276" t="s">
        <v>327</v>
      </c>
      <c r="B33" s="288" t="s">
        <v>328</v>
      </c>
      <c r="C33" s="289">
        <v>33500</v>
      </c>
      <c r="D33" s="289">
        <v>33500</v>
      </c>
    </row>
    <row r="34" spans="1:4" ht="16.5" customHeight="1">
      <c r="A34" s="276" t="s">
        <v>329</v>
      </c>
      <c r="B34" s="288" t="s">
        <v>330</v>
      </c>
      <c r="C34" s="289">
        <v>26500</v>
      </c>
      <c r="D34" s="289">
        <v>26500</v>
      </c>
    </row>
    <row r="35" spans="1:4" ht="16.5" customHeight="1">
      <c r="A35" s="276" t="s">
        <v>340</v>
      </c>
      <c r="B35" s="288" t="s">
        <v>341</v>
      </c>
      <c r="C35" s="289">
        <v>10053</v>
      </c>
      <c r="D35" s="289"/>
    </row>
    <row r="36" spans="1:4" ht="16.5" customHeight="1">
      <c r="A36" s="276" t="s">
        <v>331</v>
      </c>
      <c r="B36" s="288" t="s">
        <v>332</v>
      </c>
      <c r="C36" s="289">
        <v>1800</v>
      </c>
      <c r="D36" s="289">
        <v>1800</v>
      </c>
    </row>
    <row r="37" spans="1:4" ht="25.5">
      <c r="A37" s="276" t="s">
        <v>333</v>
      </c>
      <c r="B37" s="288" t="s">
        <v>334</v>
      </c>
      <c r="C37" s="289">
        <v>1000</v>
      </c>
      <c r="D37" s="289">
        <v>1000</v>
      </c>
    </row>
    <row r="38" spans="1:4" ht="18" customHeight="1">
      <c r="A38" s="276" t="s">
        <v>335</v>
      </c>
      <c r="B38" s="288" t="s">
        <v>336</v>
      </c>
      <c r="C38" s="289">
        <v>1200</v>
      </c>
      <c r="D38" s="289">
        <v>1200</v>
      </c>
    </row>
    <row r="39" spans="1:4" ht="16.5" customHeight="1">
      <c r="A39" s="292"/>
      <c r="B39" s="293" t="s">
        <v>337</v>
      </c>
      <c r="C39" s="289"/>
      <c r="D39" s="289"/>
    </row>
    <row r="40" spans="1:4" ht="16.5" customHeight="1" thickBot="1">
      <c r="A40" s="279"/>
      <c r="B40" s="294" t="s">
        <v>338</v>
      </c>
      <c r="C40" s="295">
        <v>-659794.69</v>
      </c>
      <c r="D40" s="295">
        <v>-520500</v>
      </c>
    </row>
    <row r="41" spans="1:4" s="297" customFormat="1" ht="21.75" customHeight="1" thickBot="1">
      <c r="A41" s="502" t="s">
        <v>113</v>
      </c>
      <c r="B41" s="502"/>
      <c r="C41" s="296">
        <f>SUM(C16:C40)</f>
        <v>2200258.31</v>
      </c>
      <c r="D41" s="296">
        <f>SUM(D16:D40)</f>
        <v>2329500</v>
      </c>
    </row>
    <row r="42" spans="1:4" ht="8.25" customHeight="1">
      <c r="A42" s="298"/>
      <c r="B42" s="283"/>
      <c r="C42" s="299"/>
      <c r="D42" s="299"/>
    </row>
    <row r="43" spans="1:4" ht="12.75" customHeight="1" hidden="1">
      <c r="A43" s="503" t="s">
        <v>339</v>
      </c>
      <c r="B43" s="503"/>
      <c r="C43" s="299"/>
      <c r="D43" s="299"/>
    </row>
    <row r="44" spans="1:4" ht="16.5" customHeight="1">
      <c r="A44" s="503"/>
      <c r="B44" s="503"/>
      <c r="C44" s="299"/>
      <c r="D44" s="299"/>
    </row>
    <row r="45" spans="1:4" ht="16.5" customHeight="1">
      <c r="A45" s="298"/>
      <c r="B45" s="283"/>
      <c r="C45" s="299"/>
      <c r="D45" s="299"/>
    </row>
    <row r="46" spans="1:4" ht="16.5" customHeight="1">
      <c r="A46" s="298"/>
      <c r="B46" s="283"/>
      <c r="C46" s="299"/>
      <c r="D46" s="299"/>
    </row>
    <row r="47" spans="1:4" ht="16.5" customHeight="1">
      <c r="A47" s="298"/>
      <c r="B47" s="283"/>
      <c r="C47" s="299"/>
      <c r="D47" s="299"/>
    </row>
    <row r="48" spans="1:4" ht="16.5" customHeight="1">
      <c r="A48" s="298"/>
      <c r="B48" s="283"/>
      <c r="C48" s="299"/>
      <c r="D48" s="299"/>
    </row>
    <row r="49" spans="1:4" ht="16.5" customHeight="1">
      <c r="A49" s="298"/>
      <c r="B49" s="283"/>
      <c r="C49" s="299"/>
      <c r="D49" s="299"/>
    </row>
    <row r="50" spans="1:2" ht="16.5" customHeight="1">
      <c r="A50" s="298"/>
      <c r="B50" s="283"/>
    </row>
    <row r="51" spans="1:2" ht="16.5" customHeight="1">
      <c r="A51" s="298"/>
      <c r="B51" s="283"/>
    </row>
    <row r="52" spans="1:2" ht="16.5" customHeight="1">
      <c r="A52" s="298"/>
      <c r="B52" s="283"/>
    </row>
    <row r="53" spans="1:2" ht="16.5" customHeight="1">
      <c r="A53" s="298"/>
      <c r="B53" s="283"/>
    </row>
    <row r="54" spans="1:2" ht="16.5" customHeight="1">
      <c r="A54" s="298"/>
      <c r="B54" s="283"/>
    </row>
    <row r="55" ht="22.5" customHeight="1">
      <c r="A55" s="298"/>
    </row>
    <row r="56" ht="12.75">
      <c r="A56" s="298"/>
    </row>
    <row r="57" ht="12.75">
      <c r="A57" s="298"/>
    </row>
    <row r="58" ht="12.75">
      <c r="A58" s="298"/>
    </row>
    <row r="59" ht="12.75">
      <c r="A59" s="298"/>
    </row>
    <row r="60" ht="12.75">
      <c r="A60" s="298"/>
    </row>
    <row r="61" ht="12.75">
      <c r="A61" s="298"/>
    </row>
    <row r="62" ht="12.75">
      <c r="A62" s="298"/>
    </row>
    <row r="63" ht="12.75">
      <c r="A63" s="298"/>
    </row>
    <row r="64" ht="12.75">
      <c r="A64" s="298"/>
    </row>
    <row r="65" ht="12.75">
      <c r="A65" s="298"/>
    </row>
    <row r="66" ht="12.75">
      <c r="A66" s="298"/>
    </row>
    <row r="67" ht="12.75">
      <c r="A67" s="298"/>
    </row>
    <row r="68" ht="12.75">
      <c r="A68" s="298"/>
    </row>
    <row r="69" ht="12.75">
      <c r="A69" s="298"/>
    </row>
    <row r="70" ht="12.75">
      <c r="A70" s="298"/>
    </row>
    <row r="71" ht="12.75">
      <c r="A71" s="298"/>
    </row>
    <row r="72" ht="12.75">
      <c r="A72" s="298"/>
    </row>
    <row r="73" ht="12.75">
      <c r="A73" s="298"/>
    </row>
    <row r="74" ht="12.75">
      <c r="A74" s="298"/>
    </row>
    <row r="75" ht="12.75">
      <c r="A75" s="298"/>
    </row>
    <row r="76" ht="12.75">
      <c r="A76" s="298"/>
    </row>
    <row r="77" ht="12.75">
      <c r="A77" s="298"/>
    </row>
    <row r="78" ht="12.75">
      <c r="A78" s="298"/>
    </row>
    <row r="79" ht="12.75">
      <c r="A79" s="298"/>
    </row>
    <row r="80" ht="12.75">
      <c r="A80" s="298"/>
    </row>
    <row r="81" ht="12.75">
      <c r="A81" s="298"/>
    </row>
    <row r="82" ht="12.75">
      <c r="A82" s="298"/>
    </row>
    <row r="83" ht="12.75">
      <c r="A83" s="298"/>
    </row>
    <row r="84" ht="12.75">
      <c r="A84" s="298"/>
    </row>
    <row r="85" ht="12.75">
      <c r="A85" s="298"/>
    </row>
    <row r="86" ht="12.75">
      <c r="A86" s="298"/>
    </row>
    <row r="87" ht="12.75">
      <c r="A87" s="298"/>
    </row>
    <row r="88" ht="12.75">
      <c r="A88" s="298"/>
    </row>
    <row r="89" ht="12.75">
      <c r="A89" s="298"/>
    </row>
    <row r="90" ht="12.75">
      <c r="A90" s="298"/>
    </row>
    <row r="91" ht="12.75">
      <c r="A91" s="298"/>
    </row>
    <row r="92" ht="12.75">
      <c r="A92" s="298"/>
    </row>
    <row r="93" ht="12.75">
      <c r="A93" s="298"/>
    </row>
    <row r="94" ht="12.75">
      <c r="A94" s="298"/>
    </row>
    <row r="95" ht="12.75">
      <c r="A95" s="298"/>
    </row>
    <row r="96" ht="12.75">
      <c r="A96" s="298"/>
    </row>
    <row r="97" ht="12.75">
      <c r="A97" s="298"/>
    </row>
    <row r="98" ht="12.75">
      <c r="A98" s="298"/>
    </row>
    <row r="99" ht="12.75">
      <c r="A99" s="298"/>
    </row>
    <row r="100" ht="12.75">
      <c r="A100" s="298"/>
    </row>
    <row r="101" ht="12.75">
      <c r="A101" s="298"/>
    </row>
    <row r="102" ht="12.75">
      <c r="A102" s="298"/>
    </row>
    <row r="103" ht="12.75">
      <c r="A103" s="298"/>
    </row>
    <row r="104" ht="12.75">
      <c r="A104" s="298"/>
    </row>
    <row r="105" ht="12.75">
      <c r="A105" s="298"/>
    </row>
    <row r="106" ht="12.75">
      <c r="A106" s="298"/>
    </row>
    <row r="107" ht="12.75">
      <c r="A107" s="298"/>
    </row>
    <row r="108" ht="12.75">
      <c r="A108" s="298"/>
    </row>
    <row r="109" ht="12.75">
      <c r="A109" s="298"/>
    </row>
    <row r="110" ht="12.75">
      <c r="A110" s="298"/>
    </row>
    <row r="111" ht="12.75">
      <c r="A111" s="298"/>
    </row>
    <row r="112" ht="12.75">
      <c r="A112" s="298"/>
    </row>
    <row r="113" ht="12.75">
      <c r="A113" s="298"/>
    </row>
    <row r="114" ht="12.75">
      <c r="A114" s="298"/>
    </row>
    <row r="115" ht="12.75">
      <c r="A115" s="298"/>
    </row>
    <row r="116" ht="12.75">
      <c r="A116" s="298"/>
    </row>
    <row r="117" ht="12.75">
      <c r="A117" s="298"/>
    </row>
    <row r="118" ht="12.75">
      <c r="A118" s="298"/>
    </row>
    <row r="119" ht="12.75">
      <c r="A119" s="298"/>
    </row>
    <row r="120" ht="12.75">
      <c r="A120" s="298"/>
    </row>
    <row r="121" ht="12.75">
      <c r="A121" s="298"/>
    </row>
    <row r="122" ht="12.75">
      <c r="A122" s="298"/>
    </row>
    <row r="123" ht="12.75">
      <c r="A123" s="298"/>
    </row>
    <row r="124" ht="12.75">
      <c r="A124" s="298"/>
    </row>
    <row r="125" ht="12.75">
      <c r="A125" s="298"/>
    </row>
    <row r="126" ht="12.75">
      <c r="A126" s="298"/>
    </row>
    <row r="127" ht="12.75">
      <c r="A127" s="298"/>
    </row>
    <row r="128" ht="12.75">
      <c r="A128" s="298"/>
    </row>
    <row r="129" ht="12.75">
      <c r="A129" s="298"/>
    </row>
    <row r="130" ht="12.75">
      <c r="A130" s="298"/>
    </row>
    <row r="131" ht="12.75">
      <c r="A131" s="298"/>
    </row>
    <row r="132" ht="12.75">
      <c r="A132" s="298"/>
    </row>
    <row r="133" ht="12.75">
      <c r="A133" s="298"/>
    </row>
    <row r="134" ht="12.75">
      <c r="A134" s="298"/>
    </row>
    <row r="135" ht="12.75">
      <c r="A135" s="298"/>
    </row>
    <row r="136" ht="12.75">
      <c r="A136" s="298"/>
    </row>
    <row r="137" ht="12.75">
      <c r="A137" s="298"/>
    </row>
    <row r="138" ht="12.75">
      <c r="A138" s="298"/>
    </row>
    <row r="139" ht="12.75">
      <c r="A139" s="298"/>
    </row>
    <row r="140" ht="12.75">
      <c r="A140" s="298"/>
    </row>
    <row r="141" ht="12.75">
      <c r="A141" s="298"/>
    </row>
    <row r="142" ht="12.75">
      <c r="A142" s="298"/>
    </row>
    <row r="143" ht="12.75">
      <c r="A143" s="298"/>
    </row>
    <row r="144" ht="12.75">
      <c r="A144" s="298"/>
    </row>
    <row r="145" ht="12.75">
      <c r="A145" s="298"/>
    </row>
    <row r="146" ht="12.75">
      <c r="A146" s="298"/>
    </row>
    <row r="147" ht="12.75">
      <c r="A147" s="298"/>
    </row>
    <row r="148" ht="12.75">
      <c r="A148" s="298"/>
    </row>
    <row r="149" ht="12.75">
      <c r="A149" s="298"/>
    </row>
    <row r="150" ht="12.75">
      <c r="A150" s="298"/>
    </row>
    <row r="151" ht="12.75">
      <c r="A151" s="298"/>
    </row>
    <row r="152" ht="12.75">
      <c r="A152" s="298"/>
    </row>
    <row r="153" ht="12.75">
      <c r="A153" s="298"/>
    </row>
    <row r="154" ht="12.75">
      <c r="A154" s="298"/>
    </row>
    <row r="155" ht="12.75">
      <c r="A155" s="298"/>
    </row>
    <row r="156" ht="12.75">
      <c r="A156" s="298"/>
    </row>
    <row r="157" ht="12.75">
      <c r="A157" s="298"/>
    </row>
    <row r="158" ht="12.75">
      <c r="A158" s="298"/>
    </row>
    <row r="159" ht="12.75">
      <c r="A159" s="298"/>
    </row>
    <row r="160" ht="12.75">
      <c r="A160" s="298"/>
    </row>
    <row r="161" ht="12.75">
      <c r="A161" s="298"/>
    </row>
    <row r="162" ht="12.75">
      <c r="A162" s="298"/>
    </row>
    <row r="163" ht="12.75">
      <c r="A163" s="298"/>
    </row>
    <row r="164" ht="12.75">
      <c r="A164" s="298"/>
    </row>
    <row r="165" ht="12.75">
      <c r="A165" s="298"/>
    </row>
    <row r="166" ht="12.75">
      <c r="A166" s="298"/>
    </row>
    <row r="167" ht="12.75">
      <c r="A167" s="298"/>
    </row>
    <row r="168" ht="12.75">
      <c r="A168" s="298"/>
    </row>
    <row r="169" ht="12.75">
      <c r="A169" s="298"/>
    </row>
    <row r="170" ht="12.75">
      <c r="A170" s="298"/>
    </row>
    <row r="171" ht="12.75">
      <c r="A171" s="298"/>
    </row>
  </sheetData>
  <mergeCells count="8">
    <mergeCell ref="A15:C15"/>
    <mergeCell ref="A41:B41"/>
    <mergeCell ref="A43:B43"/>
    <mergeCell ref="A44:B44"/>
    <mergeCell ref="A2:C2"/>
    <mergeCell ref="A3:C3"/>
    <mergeCell ref="A5:C5"/>
    <mergeCell ref="A13:B13"/>
  </mergeCells>
  <printOptions horizontalCentered="1"/>
  <pageMargins left="0.7874015748031497" right="0.7874015748031497" top="0.9055118110236221" bottom="0.35433070866141736" header="0.31496062992125984" footer="0.2362204724409449"/>
  <pageSetup horizontalDpi="600" verticalDpi="600" orientation="portrait" paperSize="9" r:id="rId1"/>
  <headerFooter alignWithMargins="0">
    <oddHeader>&amp;R&amp;"Arial CE,Pogrubiony"Załącznik Nr &amp;A&amp;"Arial CE,Standardowy"
do Uchwały Nr XXI/128/2012 
Rady Gminy Miłkowice
z dnia 26 czerwca 2012r.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B16" sqref="B16"/>
    </sheetView>
  </sheetViews>
  <sheetFormatPr defaultColWidth="9.33203125" defaultRowHeight="12.75"/>
  <cols>
    <col min="1" max="1" width="5.83203125" style="209" customWidth="1"/>
    <col min="2" max="2" width="66.5" style="209" customWidth="1"/>
    <col min="3" max="3" width="19.33203125" style="209" customWidth="1"/>
    <col min="4" max="16384" width="10" style="209" customWidth="1"/>
  </cols>
  <sheetData>
    <row r="1" spans="1:10" ht="19.5" customHeight="1">
      <c r="A1" s="504" t="s">
        <v>504</v>
      </c>
      <c r="B1" s="504"/>
      <c r="C1" s="504"/>
      <c r="D1" s="349"/>
      <c r="E1" s="349"/>
      <c r="F1" s="349"/>
      <c r="G1" s="349"/>
      <c r="H1" s="349"/>
      <c r="I1" s="349"/>
      <c r="J1" s="349"/>
    </row>
    <row r="2" spans="1:7" ht="30.75" customHeight="1">
      <c r="A2" s="504"/>
      <c r="B2" s="504"/>
      <c r="C2" s="504"/>
      <c r="D2" s="349"/>
      <c r="E2" s="349"/>
      <c r="F2" s="349"/>
      <c r="G2" s="349"/>
    </row>
    <row r="4" ht="13.5" thickBot="1">
      <c r="C4" s="350" t="s">
        <v>115</v>
      </c>
    </row>
    <row r="5" spans="1:10" ht="19.5" customHeight="1">
      <c r="A5" s="351" t="s">
        <v>67</v>
      </c>
      <c r="B5" s="352" t="s">
        <v>215</v>
      </c>
      <c r="C5" s="353" t="s">
        <v>505</v>
      </c>
      <c r="D5" s="354"/>
      <c r="E5" s="354"/>
      <c r="F5" s="354"/>
      <c r="G5" s="354"/>
      <c r="H5" s="354"/>
      <c r="I5" s="355"/>
      <c r="J5" s="355"/>
    </row>
    <row r="6" spans="1:10" ht="19.5" customHeight="1">
      <c r="A6" s="356" t="s">
        <v>506</v>
      </c>
      <c r="B6" s="357" t="s">
        <v>507</v>
      </c>
      <c r="C6" s="358">
        <f>C7</f>
        <v>4600</v>
      </c>
      <c r="D6" s="354"/>
      <c r="E6" s="354"/>
      <c r="F6" s="354"/>
      <c r="G6" s="354"/>
      <c r="H6" s="354"/>
      <c r="I6" s="355"/>
      <c r="J6" s="355"/>
    </row>
    <row r="7" spans="1:10" ht="27.75" customHeight="1">
      <c r="A7" s="359" t="s">
        <v>72</v>
      </c>
      <c r="B7" s="360" t="s">
        <v>511</v>
      </c>
      <c r="C7" s="361">
        <f>C8</f>
        <v>4600</v>
      </c>
      <c r="D7" s="354"/>
      <c r="E7" s="354"/>
      <c r="F7" s="354"/>
      <c r="G7" s="354"/>
      <c r="H7" s="354"/>
      <c r="I7" s="355"/>
      <c r="J7" s="355"/>
    </row>
    <row r="8" spans="1:10" ht="27" customHeight="1">
      <c r="A8" s="362"/>
      <c r="B8" s="363" t="s">
        <v>512</v>
      </c>
      <c r="C8" s="364">
        <f>C10+C9</f>
        <v>4600</v>
      </c>
      <c r="D8" s="354"/>
      <c r="E8" s="354"/>
      <c r="F8" s="354"/>
      <c r="G8" s="354"/>
      <c r="H8" s="354"/>
      <c r="I8" s="355"/>
      <c r="J8" s="355"/>
    </row>
    <row r="9" spans="1:10" ht="19.5" customHeight="1">
      <c r="A9" s="377"/>
      <c r="B9" s="378" t="s">
        <v>516</v>
      </c>
      <c r="C9" s="379">
        <v>600</v>
      </c>
      <c r="D9" s="354"/>
      <c r="E9" s="354"/>
      <c r="F9" s="354"/>
      <c r="G9" s="354"/>
      <c r="H9" s="354"/>
      <c r="I9" s="355"/>
      <c r="J9" s="355"/>
    </row>
    <row r="10" spans="1:10" ht="19.5" customHeight="1">
      <c r="A10" s="374"/>
      <c r="B10" s="375" t="s">
        <v>513</v>
      </c>
      <c r="C10" s="376">
        <v>4000</v>
      </c>
      <c r="D10" s="354"/>
      <c r="E10" s="354"/>
      <c r="F10" s="354"/>
      <c r="G10" s="354"/>
      <c r="H10" s="354"/>
      <c r="I10" s="355"/>
      <c r="J10" s="355"/>
    </row>
    <row r="11" spans="1:10" ht="19.5" customHeight="1">
      <c r="A11" s="356" t="s">
        <v>508</v>
      </c>
      <c r="B11" s="357" t="s">
        <v>509</v>
      </c>
      <c r="C11" s="358">
        <f>C12</f>
        <v>4600</v>
      </c>
      <c r="D11" s="354"/>
      <c r="E11" s="354"/>
      <c r="F11" s="354"/>
      <c r="G11" s="354"/>
      <c r="H11" s="354"/>
      <c r="I11" s="355"/>
      <c r="J11" s="355"/>
    </row>
    <row r="12" spans="1:10" ht="19.5" customHeight="1">
      <c r="A12" s="365" t="s">
        <v>72</v>
      </c>
      <c r="B12" s="366" t="s">
        <v>510</v>
      </c>
      <c r="C12" s="367">
        <f>C16+C13</f>
        <v>4600</v>
      </c>
      <c r="D12" s="354"/>
      <c r="E12" s="354"/>
      <c r="F12" s="354"/>
      <c r="G12" s="354"/>
      <c r="H12" s="354"/>
      <c r="I12" s="355"/>
      <c r="J12" s="355"/>
    </row>
    <row r="13" spans="1:10" ht="19.5" customHeight="1">
      <c r="A13" s="368"/>
      <c r="B13" s="369" t="s">
        <v>514</v>
      </c>
      <c r="C13" s="370">
        <f>C14</f>
        <v>4000</v>
      </c>
      <c r="D13" s="354"/>
      <c r="E13" s="354"/>
      <c r="F13" s="354"/>
      <c r="G13" s="354"/>
      <c r="H13" s="354"/>
      <c r="I13" s="355"/>
      <c r="J13" s="355"/>
    </row>
    <row r="14" spans="1:10" ht="27" customHeight="1">
      <c r="A14" s="362"/>
      <c r="B14" s="363" t="s">
        <v>515</v>
      </c>
      <c r="C14" s="364">
        <f>SUM(C15:C15)</f>
        <v>4000</v>
      </c>
      <c r="D14" s="354"/>
      <c r="E14" s="354"/>
      <c r="F14" s="354"/>
      <c r="G14" s="354"/>
      <c r="H14" s="354"/>
      <c r="I14" s="355"/>
      <c r="J14" s="355"/>
    </row>
    <row r="15" spans="1:10" ht="34.5" customHeight="1">
      <c r="A15" s="380"/>
      <c r="B15" s="381" t="s">
        <v>520</v>
      </c>
      <c r="C15" s="382">
        <v>4000</v>
      </c>
      <c r="D15" s="354"/>
      <c r="E15" s="354"/>
      <c r="F15" s="354"/>
      <c r="G15" s="354"/>
      <c r="H15" s="354"/>
      <c r="I15" s="355"/>
      <c r="J15" s="355"/>
    </row>
    <row r="16" spans="1:10" ht="28.5" customHeight="1">
      <c r="A16" s="368"/>
      <c r="B16" s="360" t="s">
        <v>517</v>
      </c>
      <c r="C16" s="370">
        <f>C17</f>
        <v>600</v>
      </c>
      <c r="D16" s="354"/>
      <c r="E16" s="354"/>
      <c r="F16" s="354"/>
      <c r="G16" s="354"/>
      <c r="H16" s="354"/>
      <c r="I16" s="355"/>
      <c r="J16" s="355"/>
    </row>
    <row r="17" spans="1:10" ht="27" customHeight="1">
      <c r="A17" s="362"/>
      <c r="B17" s="363" t="s">
        <v>518</v>
      </c>
      <c r="C17" s="364">
        <f>SUM(C18:C18)</f>
        <v>600</v>
      </c>
      <c r="D17" s="354"/>
      <c r="E17" s="354"/>
      <c r="F17" s="354"/>
      <c r="G17" s="354"/>
      <c r="H17" s="354"/>
      <c r="I17" s="355"/>
      <c r="J17" s="355"/>
    </row>
    <row r="18" spans="1:10" ht="34.5" customHeight="1" thickBot="1">
      <c r="A18" s="371"/>
      <c r="B18" s="373" t="s">
        <v>519</v>
      </c>
      <c r="C18" s="372">
        <v>600</v>
      </c>
      <c r="D18" s="354"/>
      <c r="E18" s="354"/>
      <c r="F18" s="354"/>
      <c r="G18" s="354"/>
      <c r="H18" s="354"/>
      <c r="I18" s="355"/>
      <c r="J18" s="355"/>
    </row>
    <row r="19" spans="1:10" ht="15">
      <c r="A19" s="354"/>
      <c r="B19" s="354"/>
      <c r="C19" s="354"/>
      <c r="D19" s="354"/>
      <c r="E19" s="354"/>
      <c r="F19" s="354"/>
      <c r="G19" s="354"/>
      <c r="H19" s="354"/>
      <c r="I19" s="355"/>
      <c r="J19" s="355"/>
    </row>
    <row r="20" spans="1:10" ht="15">
      <c r="A20" s="354"/>
      <c r="B20" s="354"/>
      <c r="C20" s="354"/>
      <c r="D20" s="354"/>
      <c r="E20" s="354"/>
      <c r="F20" s="354"/>
      <c r="G20" s="354"/>
      <c r="H20" s="354"/>
      <c r="I20" s="355"/>
      <c r="J20" s="355"/>
    </row>
    <row r="21" spans="1:10" ht="15">
      <c r="A21" s="354"/>
      <c r="B21" s="354"/>
      <c r="C21" s="354"/>
      <c r="D21" s="354"/>
      <c r="E21" s="354"/>
      <c r="F21" s="354"/>
      <c r="G21" s="354"/>
      <c r="H21" s="354"/>
      <c r="I21" s="355"/>
      <c r="J21" s="355"/>
    </row>
    <row r="22" spans="1:10" ht="15">
      <c r="A22" s="354"/>
      <c r="B22" s="354"/>
      <c r="C22" s="354"/>
      <c r="D22" s="354"/>
      <c r="E22" s="354"/>
      <c r="F22" s="354"/>
      <c r="G22" s="354"/>
      <c r="H22" s="354"/>
      <c r="I22" s="355"/>
      <c r="J22" s="355"/>
    </row>
    <row r="23" spans="1:10" ht="15">
      <c r="A23" s="354"/>
      <c r="B23" s="354"/>
      <c r="C23" s="354"/>
      <c r="D23" s="354"/>
      <c r="E23" s="354"/>
      <c r="F23" s="354"/>
      <c r="G23" s="354"/>
      <c r="H23" s="354"/>
      <c r="I23" s="355"/>
      <c r="J23" s="355"/>
    </row>
    <row r="24" spans="1:10" ht="15">
      <c r="A24" s="355"/>
      <c r="B24" s="355"/>
      <c r="C24" s="355"/>
      <c r="D24" s="355"/>
      <c r="E24" s="355"/>
      <c r="F24" s="355"/>
      <c r="G24" s="355"/>
      <c r="H24" s="355"/>
      <c r="I24" s="355"/>
      <c r="J24" s="355"/>
    </row>
    <row r="25" spans="1:10" ht="15">
      <c r="A25" s="355"/>
      <c r="B25" s="355"/>
      <c r="C25" s="355"/>
      <c r="D25" s="355"/>
      <c r="E25" s="355"/>
      <c r="F25" s="355"/>
      <c r="G25" s="355"/>
      <c r="H25" s="355"/>
      <c r="I25" s="355"/>
      <c r="J25" s="355"/>
    </row>
    <row r="26" spans="1:10" ht="15">
      <c r="A26" s="355"/>
      <c r="B26" s="355"/>
      <c r="C26" s="355"/>
      <c r="D26" s="355"/>
      <c r="E26" s="355"/>
      <c r="F26" s="355"/>
      <c r="G26" s="355"/>
      <c r="H26" s="355"/>
      <c r="I26" s="355"/>
      <c r="J26" s="355"/>
    </row>
    <row r="27" spans="1:10" ht="15">
      <c r="A27" s="355"/>
      <c r="B27" s="355"/>
      <c r="C27" s="355"/>
      <c r="D27" s="355"/>
      <c r="E27" s="355"/>
      <c r="F27" s="355"/>
      <c r="G27" s="355"/>
      <c r="H27" s="355"/>
      <c r="I27" s="355"/>
      <c r="J27" s="355"/>
    </row>
  </sheetData>
  <mergeCells count="1">
    <mergeCell ref="A1:C2"/>
  </mergeCells>
  <printOptions horizontalCentered="1"/>
  <pageMargins left="0.7874015748031497" right="0.7874015748031497" top="1.062992125984252" bottom="1.062992125984252" header="0.35433070866141736" footer="0.7874015748031497"/>
  <pageSetup horizontalDpi="600" verticalDpi="600" orientation="portrait" paperSize="9" r:id="rId1"/>
  <headerFooter alignWithMargins="0">
    <oddHeader>&amp;R&amp;"Arial CE,Pogrubiony"Załącznik Nr &amp;A
&amp;"Arial CE,Standardowy"do Uchwały Nr XXI/128/2012 
Rady Gminy Miłkowice
z dnia 26 czerwca 2012r.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2012-06-28T07:51:42Z</cp:lastPrinted>
  <dcterms:modified xsi:type="dcterms:W3CDTF">2012-06-28T07:51:48Z</dcterms:modified>
  <cp:category/>
  <cp:version/>
  <cp:contentType/>
  <cp:contentStatus/>
</cp:coreProperties>
</file>