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0">'1'!$B$1:$M$158</definedName>
    <definedName name="_xlnm.Print_Area" localSheetId="10">'10'!$A$2:$G$39</definedName>
    <definedName name="_xlnm.Print_Area" localSheetId="11">'11'!$A$1:$G$29</definedName>
    <definedName name="_xlnm.Print_Area" localSheetId="12">'12'!$A$1:$C$18</definedName>
    <definedName name="_xlnm.Print_Area" localSheetId="1">'2'!$A$1:$W$93</definedName>
    <definedName name="_xlnm.Print_Area" localSheetId="2">'3'!$A$1:$L$69</definedName>
    <definedName name="_xlnm.Print_Area" localSheetId="3">'3a'!$A$1:$I$82</definedName>
    <definedName name="_xlnm.Print_Area" localSheetId="4">'4'!$A$1:$G$36</definedName>
    <definedName name="_xlnm.Print_Area" localSheetId="5">'5'!$A$1:$G$59</definedName>
    <definedName name="_xlnm.Print_Area" localSheetId="6">'6'!$A$1:$H$13</definedName>
    <definedName name="_xlnm.Print_Area" localSheetId="7">'7'!$A$1:$E$12</definedName>
    <definedName name="_xlnm.Print_Area" localSheetId="8">'8'!$A$1:$I$12</definedName>
    <definedName name="_xlnm.Print_Area" localSheetId="9">'9'!$A$2:$C$37</definedName>
  </definedNames>
  <calcPr fullCalcOnLoad="1"/>
</workbook>
</file>

<file path=xl/sharedStrings.xml><?xml version="1.0" encoding="utf-8"?>
<sst xmlns="http://schemas.openxmlformats.org/spreadsheetml/2006/main" count="1759" uniqueCount="932">
  <si>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</si>
  <si>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</si>
  <si>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</si>
  <si>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</si>
  <si>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</si>
  <si>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</si>
  <si>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</si>
  <si>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</si>
  <si>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</si>
  <si>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</si>
  <si>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</si>
  <si>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020</t>
  </si>
  <si>
    <t>Leśnictwo</t>
  </si>
  <si>
    <t>2 500,00</t>
  </si>
  <si>
    <t xml:space="preserve">w tym z tytułu dotacji i środków na finansowanie wydatków na realizację zadań finansowanych z udziałem środków, o których mowa w art. 5 ust. 1 pkt 2 i 3 </t>
  </si>
  <si>
    <t>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</si>
  <si>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</si>
  <si>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</si>
  <si>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</si>
  <si>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</si>
  <si>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</si>
  <si>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</si>
  <si>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900 000,00</t>
  </si>
  <si>
    <t>40002</t>
  </si>
  <si>
    <t>Dostarczanie wody</t>
  </si>
  <si>
    <t>0970</t>
  </si>
  <si>
    <t>Wpływy z różnych dochodów</t>
  </si>
  <si>
    <t>600</t>
  </si>
  <si>
    <t>Transport i łączność</t>
  </si>
  <si>
    <t>31 500,00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</si>
  <si>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</si>
  <si>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</si>
  <si>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</si>
  <si>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</si>
  <si>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</si>
  <si>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</si>
  <si>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34 900,00</t>
  </si>
  <si>
    <t>70005</t>
  </si>
  <si>
    <t>Gospodarka gruntami i nieruchomościami</t>
  </si>
  <si>
    <t>0470</t>
  </si>
  <si>
    <t>Wpływy z opłat za zarząd, użytkowanie i użytkowanie wieczyste nieruchomości</t>
  </si>
  <si>
    <t>5 800,00</t>
  </si>
  <si>
    <t>0690</t>
  </si>
  <si>
    <t>Wpływy z różnych opłat</t>
  </si>
  <si>
    <t>100,00</t>
  </si>
  <si>
    <t>27 000,00</t>
  </si>
  <si>
    <t>0920</t>
  </si>
  <si>
    <t>Pozostałe odsetki</t>
  </si>
  <si>
    <t>2 000,00</t>
  </si>
  <si>
    <t>750</t>
  </si>
  <si>
    <t>Administracja publiczna</t>
  </si>
  <si>
    <t>70 583,00</t>
  </si>
  <si>
    <t>75011</t>
  </si>
  <si>
    <t>Urzędy wojewódzkie</t>
  </si>
  <si>
    <t>69 183,00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</si>
  <si>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</si>
  <si>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</si>
  <si>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</si>
  <si>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</si>
  <si>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1 400,00</t>
  </si>
  <si>
    <t>1 000,00</t>
  </si>
  <si>
    <t>400,00</t>
  </si>
  <si>
    <t>751</t>
  </si>
  <si>
    <t>Urzędy naczelnych organów władzy państwowej, kontroli i ochrony prawa oraz sądownictwa</t>
  </si>
  <si>
    <t>1 040,00</t>
  </si>
  <si>
    <t xml:space="preserve">w tym z tytułu dotacji i środków na finansowanie wydatków na realizację zadań finansowanych z udziałem środków, o których mowa w art. 5 ust. 1 pkt 2 i 3 
</t>
  </si>
  <si>
    <t>75101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</si>
  <si>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</si>
  <si>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</si>
  <si>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</si>
  <si>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</si>
  <si>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</si>
  <si>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</si>
  <si>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</si>
  <si>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</si>
  <si>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</si>
  <si>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</si>
  <si>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</si>
  <si>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</si>
  <si>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4 898 463,00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</si>
  <si>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</si>
  <si>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</si>
  <si>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</si>
  <si>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</si>
  <si>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</si>
  <si>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</si>
  <si>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840 487,00</t>
  </si>
  <si>
    <t>0310</t>
  </si>
  <si>
    <t>Podatek od nieruchomości</t>
  </si>
  <si>
    <t>752 509,00</t>
  </si>
  <si>
    <t>0320</t>
  </si>
  <si>
    <t>Podatek rolny</t>
  </si>
  <si>
    <t>47 896,00</t>
  </si>
  <si>
    <t>0330</t>
  </si>
  <si>
    <t>Podatek leśny</t>
  </si>
  <si>
    <t>11 509,00</t>
  </si>
  <si>
    <t>0340</t>
  </si>
  <si>
    <t>Podatek od środków transportowych</t>
  </si>
  <si>
    <t>17 529,00</t>
  </si>
  <si>
    <t>0500</t>
  </si>
  <si>
    <t>Podatek od czynności cywilnoprawnych</t>
  </si>
  <si>
    <t>10 000,00</t>
  </si>
  <si>
    <t>44,00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</si>
  <si>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</si>
  <si>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</si>
  <si>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</si>
  <si>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</si>
  <si>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1 413 446,00</t>
  </si>
  <si>
    <t>658 474,00</t>
  </si>
  <si>
    <t>416 052,00</t>
  </si>
  <si>
    <t>1 620,00</t>
  </si>
  <si>
    <t>150 000,00</t>
  </si>
  <si>
    <t>0360</t>
  </si>
  <si>
    <t>Podatek od spadków i darowizn</t>
  </si>
  <si>
    <t>0370</t>
  </si>
  <si>
    <t>Opłata od posiadania psów</t>
  </si>
  <si>
    <t>1 700,00</t>
  </si>
  <si>
    <t>0430</t>
  </si>
  <si>
    <t>Wpływy z opłaty targowej</t>
  </si>
  <si>
    <t>2 600,00</t>
  </si>
  <si>
    <t>160 000,00</t>
  </si>
  <si>
    <t>7 000,00</t>
  </si>
  <si>
    <t>6 000,00</t>
  </si>
  <si>
    <t>75618</t>
  </si>
  <si>
    <t>Wpływy z innych opłat stanowiących dochody jednostek samorządu terytorialnego na podstawie ustaw</t>
  </si>
  <si>
    <t>97 600,00</t>
  </si>
  <si>
    <t>0400</t>
  </si>
  <si>
    <t>Wpływy z opłaty produktowej</t>
  </si>
  <si>
    <t>0410</t>
  </si>
  <si>
    <t>Wpływy z opłaty skarbowej</t>
  </si>
  <si>
    <t>30 000,00</t>
  </si>
  <si>
    <t>0480</t>
  </si>
  <si>
    <t>Wpływy z opłat za zezwolenia na sprzedaż alkoholu</t>
  </si>
  <si>
    <t>67 500,00</t>
  </si>
  <si>
    <t>75621</t>
  </si>
  <si>
    <t>Udziały gmin w podatkach stanowiących dochód budżetu państwa</t>
  </si>
  <si>
    <t>2 545 930,00</t>
  </si>
  <si>
    <t>0010</t>
  </si>
  <si>
    <t>Podatek dochodowy od osób fizycznych</t>
  </si>
  <si>
    <t>2 532 930,00</t>
  </si>
  <si>
    <t>0020</t>
  </si>
  <si>
    <t>Podatek dochodowy od osób prawnych</t>
  </si>
  <si>
    <t>13 000,00</t>
  </si>
  <si>
    <t>758</t>
  </si>
  <si>
    <t>Różne rozliczenia</t>
  </si>
  <si>
    <t>5 558 161,00</t>
  </si>
  <si>
    <t>75801</t>
  </si>
  <si>
    <t>Część oświatowa subwencji ogólnej dla jednostek samorządu terytorialnego</t>
  </si>
  <si>
    <t>3 756 889,00</t>
  </si>
  <si>
    <t>2920</t>
  </si>
  <si>
    <t>Subwencje ogólne z budżetu państwa</t>
  </si>
  <si>
    <t>75807</t>
  </si>
  <si>
    <t>Część wyrównawcza subwencji ogólnej dla gmin</t>
  </si>
  <si>
    <t>1 800 772,00</t>
  </si>
  <si>
    <t>75814</t>
  </si>
  <si>
    <t>500,00</t>
  </si>
  <si>
    <t>852</t>
  </si>
  <si>
    <t>Pomoc społeczna</t>
  </si>
  <si>
    <t>2 149 300,00</t>
  </si>
  <si>
    <t>85212</t>
  </si>
  <si>
    <t>Świadczenia rodzinne, świadczenia z funduszu alimentacyjneego oraz składki na ubezpieczenia emerytalne i rentowe z ubezpieczenia społecznego</t>
  </si>
  <si>
    <t>1 489 000,00</t>
  </si>
  <si>
    <t>1 482 000,00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</si>
  <si>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</si>
  <si>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</si>
  <si>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</si>
  <si>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</si>
  <si>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12 800,00</t>
  </si>
  <si>
    <t>1 200,00</t>
  </si>
  <si>
    <t>2030</t>
  </si>
  <si>
    <t>Dotacje celowe otrzymane z budżetu państwa na realizację własnych zadań bieżących gmin (związków gmin)</t>
  </si>
  <si>
    <t>11 600,00</t>
  </si>
  <si>
    <t>85214</t>
  </si>
  <si>
    <t>Zasiłki i pomoc w naturze oraz składki na ubezpieczenia emerytalne i rentowe</t>
  </si>
  <si>
    <t>251 000,00</t>
  </si>
  <si>
    <t>85216</t>
  </si>
  <si>
    <t>Zasiłki stałe</t>
  </si>
  <si>
    <t>156 000,00</t>
  </si>
  <si>
    <t>85219</t>
  </si>
  <si>
    <t>Ośrodki pomocy społecznej</t>
  </si>
  <si>
    <t>125 500,00</t>
  </si>
  <si>
    <t>85228</t>
  </si>
  <si>
    <t>Usługi opiekuńcze i specjalistyczne usługi opiekuńcze</t>
  </si>
  <si>
    <t>18 000,00</t>
  </si>
  <si>
    <t>0830</t>
  </si>
  <si>
    <t>Wpływy z usług</t>
  </si>
  <si>
    <t>85295</t>
  </si>
  <si>
    <t>Pozostała działalność</t>
  </si>
  <si>
    <t>97 000,00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</si>
  <si>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</si>
  <si>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</si>
  <si>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</si>
  <si>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</si>
  <si>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</si>
  <si>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</si>
  <si>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010</t>
  </si>
  <si>
    <t>Rolnictwo i łowiectwo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</si>
  <si>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</si>
  <si>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</si>
  <si>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</si>
  <si>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</si>
  <si>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0770</t>
  </si>
  <si>
    <t>Wpłaty z tytułu odpłatnego nabycia prawa własności oraz prawa użytkowania wieczystego nieruchomości</t>
  </si>
  <si>
    <t>Ogółem:</t>
  </si>
  <si>
    <t>Strona 6 z 6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</si>
  <si>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</si>
  <si>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</si>
  <si>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</si>
  <si>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</si>
  <si>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</si>
  <si>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</si>
  <si>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</si>
  <si>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</si>
  <si>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</si>
  <si>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</si>
  <si>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</si>
  <si>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</si>
  <si>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</si>
  <si>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</si>
  <si>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</si>
  <si>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</si>
  <si>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</si>
  <si>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</si>
  <si>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</si>
  <si>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</si>
  <si>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</si>
  <si>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</si>
  <si>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</si>
  <si>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</si>
  <si>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</si>
  <si>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</si>
  <si>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8 445,00</t>
  </si>
  <si>
    <t>200 000,00</t>
  </si>
  <si>
    <t>350,00</t>
  </si>
  <si>
    <t>01008</t>
  </si>
  <si>
    <t>Melioracje wodne</t>
  </si>
  <si>
    <t>25 067,00</t>
  </si>
  <si>
    <t>24 717,00</t>
  </si>
  <si>
    <t>16 272,00</t>
  </si>
  <si>
    <t>01011</t>
  </si>
  <si>
    <t>Krajowa Stacja Chemiczno-Rolnicza</t>
  </si>
  <si>
    <t>2 006,00</t>
  </si>
  <si>
    <t>01030</t>
  </si>
  <si>
    <t>Izby rolnicze</t>
  </si>
  <si>
    <t>01095</t>
  </si>
  <si>
    <t>30 820,00</t>
  </si>
  <si>
    <t>1 230 000,00</t>
  </si>
  <si>
    <t>330 000,00</t>
  </si>
  <si>
    <t>159 135,00</t>
  </si>
  <si>
    <t>138 404,00</t>
  </si>
  <si>
    <t>42 082,00</t>
  </si>
  <si>
    <t>3 385,00</t>
  </si>
  <si>
    <t>38 697,00</t>
  </si>
  <si>
    <t>96 322,00</t>
  </si>
  <si>
    <t>20 731,00</t>
  </si>
  <si>
    <t>34 500,00</t>
  </si>
  <si>
    <t>60016</t>
  </si>
  <si>
    <t>Drogi publiczne gminne</t>
  </si>
  <si>
    <t>124 635,00</t>
  </si>
  <si>
    <t>103 904,00</t>
  </si>
  <si>
    <t>7 582,00</t>
  </si>
  <si>
    <t>4 197,00</t>
  </si>
  <si>
    <t>334 018,00</t>
  </si>
  <si>
    <t>272 500,00</t>
  </si>
  <si>
    <t>61 518,00</t>
  </si>
  <si>
    <t>70004</t>
  </si>
  <si>
    <t>Różne jednostki obsługi gospodarki mieszkaniowej</t>
  </si>
  <si>
    <t>263 500,00</t>
  </si>
  <si>
    <t>70095</t>
  </si>
  <si>
    <t>9 000,00</t>
  </si>
  <si>
    <t>710</t>
  </si>
  <si>
    <t>Działalność usługowa</t>
  </si>
  <si>
    <t>81 000,00</t>
  </si>
  <si>
    <t>80 000,00</t>
  </si>
  <si>
    <t>71004</t>
  </si>
  <si>
    <t>Plany zagospodarowania przestrzennego</t>
  </si>
  <si>
    <t>75022</t>
  </si>
  <si>
    <t>74 730,00</t>
  </si>
  <si>
    <t>6 800,00</t>
  </si>
  <si>
    <t>67 930,00</t>
  </si>
  <si>
    <t>1 401 089,00</t>
  </si>
  <si>
    <t>2 200,00</t>
  </si>
  <si>
    <t>75075</t>
  </si>
  <si>
    <t>Promocja jednostek samorządu terytorialnego</t>
  </si>
  <si>
    <t>75095</t>
  </si>
  <si>
    <t>15 750,00</t>
  </si>
  <si>
    <t>12 700,00</t>
  </si>
  <si>
    <t>3 050,00</t>
  </si>
  <si>
    <t>3 700,00</t>
  </si>
  <si>
    <t>75412</t>
  </si>
  <si>
    <t>Ochotnicze straże pożarne</t>
  </si>
  <si>
    <t>41 570,00</t>
  </si>
  <si>
    <t>75421</t>
  </si>
  <si>
    <t>Zarządzanie kryzysowe</t>
  </si>
  <si>
    <t>250,00</t>
  </si>
  <si>
    <t>12 000,00</t>
  </si>
  <si>
    <t>39 430,00</t>
  </si>
  <si>
    <t>28 430,00</t>
  </si>
  <si>
    <t>11 000,00</t>
  </si>
  <si>
    <t>75647</t>
  </si>
  <si>
    <t>Pobór podatków, opłat i niepodatkowych należności budżetowych</t>
  </si>
  <si>
    <t>757</t>
  </si>
  <si>
    <t>Obsługa długu publicznego</t>
  </si>
  <si>
    <t>5 000,00</t>
  </si>
  <si>
    <t>75702</t>
  </si>
  <si>
    <t>Obsługa papierów wartościowych, kredytów i pożyczek jednostek samorządu terytorialnego</t>
  </si>
  <si>
    <t>75818</t>
  </si>
  <si>
    <t>Rezerwy ogólne i celowe</t>
  </si>
  <si>
    <t>801</t>
  </si>
  <si>
    <t>Oświata i wychowanie</t>
  </si>
  <si>
    <t>4 844 174,00</t>
  </si>
  <si>
    <t>80101</t>
  </si>
  <si>
    <t>Szkoły podstawowe</t>
  </si>
  <si>
    <t>2 542 311,00</t>
  </si>
  <si>
    <t>2 428 168,00</t>
  </si>
  <si>
    <t>114 143,00</t>
  </si>
  <si>
    <t>80103</t>
  </si>
  <si>
    <t>Oddziały przedszkolne w szkołach podstawowych</t>
  </si>
  <si>
    <t>258 191,00</t>
  </si>
  <si>
    <t>245 287,00</t>
  </si>
  <si>
    <t>205 896,00</t>
  </si>
  <si>
    <t>39 391,00</t>
  </si>
  <si>
    <t>12 904,00</t>
  </si>
  <si>
    <t>80104</t>
  </si>
  <si>
    <t xml:space="preserve">Przedszkola </t>
  </si>
  <si>
    <t>117 460,00</t>
  </si>
  <si>
    <t>19 460,00</t>
  </si>
  <si>
    <t>460,00</t>
  </si>
  <si>
    <t>19 000,00</t>
  </si>
  <si>
    <t>98 000,00</t>
  </si>
  <si>
    <t>80110</t>
  </si>
  <si>
    <t>Gimnazja</t>
  </si>
  <si>
    <t>1 594 414,00</t>
  </si>
  <si>
    <t>1 512 144,00</t>
  </si>
  <si>
    <t>1 284 409,00</t>
  </si>
  <si>
    <t>227 735,00</t>
  </si>
  <si>
    <t>82 270,00</t>
  </si>
  <si>
    <t>80113</t>
  </si>
  <si>
    <t>Dowożenie uczniów do szkół</t>
  </si>
  <si>
    <t>275 210,00</t>
  </si>
  <si>
    <t>78 210,00</t>
  </si>
  <si>
    <t>28 210,00</t>
  </si>
  <si>
    <t>50 000,00</t>
  </si>
  <si>
    <t>197 000,00</t>
  </si>
  <si>
    <t>80146</t>
  </si>
  <si>
    <t>Dokształcanie i doskonalenie nauczycieli</t>
  </si>
  <si>
    <t>18 481,00</t>
  </si>
  <si>
    <t>80195</t>
  </si>
  <si>
    <t>38 107,00</t>
  </si>
  <si>
    <t>851</t>
  </si>
  <si>
    <t>Ochrona zdrowia</t>
  </si>
  <si>
    <t>85154</t>
  </si>
  <si>
    <t>Przeciwdziałanie alkoholizmowi</t>
  </si>
  <si>
    <t>59 000,00</t>
  </si>
  <si>
    <t>85202</t>
  </si>
  <si>
    <t>Domy pomocy społecznej</t>
  </si>
  <si>
    <t>84 000,00</t>
  </si>
  <si>
    <t>Świadczenia rodzinne, świadczenia z funduszu alimentacyjnego oraz składki na ubezpieczenia emerytalne i rentowe z ubezpieczenia społecznego</t>
  </si>
  <si>
    <t>44 460,00</t>
  </si>
  <si>
    <t>39 708,00</t>
  </si>
  <si>
    <t>4 752,00</t>
  </si>
  <si>
    <t>1 437 540,00</t>
  </si>
  <si>
    <t>85215</t>
  </si>
  <si>
    <t>Dodatki mieszkaniowe</t>
  </si>
  <si>
    <t>60 000,00</t>
  </si>
  <si>
    <t>534 420,00</t>
  </si>
  <si>
    <t>491 995,00</t>
  </si>
  <si>
    <t>42 425,00</t>
  </si>
  <si>
    <t>854</t>
  </si>
  <si>
    <t>Edukacyjna opieka wychowawcza</t>
  </si>
  <si>
    <t>13 600,00</t>
  </si>
  <si>
    <t>85404</t>
  </si>
  <si>
    <t>Wczesne wspomaganie rozwoju dziecka</t>
  </si>
  <si>
    <t>3 600,00</t>
  </si>
  <si>
    <t>85412</t>
  </si>
  <si>
    <t>Kolonie i obozy oraz inne formy wypoczynku dzieci i młodzieży szkolnej, a także szkolenia młodzieży</t>
  </si>
  <si>
    <t>415 184,00</t>
  </si>
  <si>
    <t>401 184,00</t>
  </si>
  <si>
    <t>357 789,00</t>
  </si>
  <si>
    <t>4 000,00</t>
  </si>
  <si>
    <t>353 789,00</t>
  </si>
  <si>
    <t>43 395,00</t>
  </si>
  <si>
    <t>14 000,00</t>
  </si>
  <si>
    <t>90002</t>
  </si>
  <si>
    <t>Gospodarka odpadami</t>
  </si>
  <si>
    <t>38 932,00</t>
  </si>
  <si>
    <t>36 432,00</t>
  </si>
  <si>
    <t>90004</t>
  </si>
  <si>
    <t>Utrzymanie zieleni w miastach i gminach</t>
  </si>
  <si>
    <t>35 091,00</t>
  </si>
  <si>
    <t>21 091,00</t>
  </si>
  <si>
    <t>14 128,00</t>
  </si>
  <si>
    <t>10 128,00</t>
  </si>
  <si>
    <t>6 963,00</t>
  </si>
  <si>
    <t>90005</t>
  </si>
  <si>
    <t>Ochrona powietrza atmosferycznego i klimatu</t>
  </si>
  <si>
    <t>4 300,00</t>
  </si>
  <si>
    <t>90008</t>
  </si>
  <si>
    <t>Ochrona różnorodności biologicznej i krajobrazu</t>
  </si>
  <si>
    <t>90013</t>
  </si>
  <si>
    <t>Schroniska dla zwierząt</t>
  </si>
  <si>
    <t>1 861,00</t>
  </si>
  <si>
    <t>90015</t>
  </si>
  <si>
    <t>Oświetlenie ulic, placów i dróg</t>
  </si>
  <si>
    <t>921</t>
  </si>
  <si>
    <t>Kultura i ochrona dziedzictwa narodowego</t>
  </si>
  <si>
    <t>586 849,00</t>
  </si>
  <si>
    <t>514 440,00</t>
  </si>
  <si>
    <t>40 440,00</t>
  </si>
  <si>
    <t>474 000,00</t>
  </si>
  <si>
    <t>72 409,00</t>
  </si>
  <si>
    <t>92109</t>
  </si>
  <si>
    <t>Domy i ośrodki kultury, świetlice i kluby</t>
  </si>
  <si>
    <t>313 349,00</t>
  </si>
  <si>
    <t>261 140,00</t>
  </si>
  <si>
    <t>19 140,00</t>
  </si>
  <si>
    <t>242 000,00</t>
  </si>
  <si>
    <t>52 209,00</t>
  </si>
  <si>
    <t>92116</t>
  </si>
  <si>
    <t>Biblioteki</t>
  </si>
  <si>
    <t>232 000,00</t>
  </si>
  <si>
    <t>92195</t>
  </si>
  <si>
    <t>41 500,00</t>
  </si>
  <si>
    <t>21 300,00</t>
  </si>
  <si>
    <t>20 200,00</t>
  </si>
  <si>
    <t>926</t>
  </si>
  <si>
    <t>157 300,00</t>
  </si>
  <si>
    <t>49 300,00</t>
  </si>
  <si>
    <t>18 800,00</t>
  </si>
  <si>
    <t>30 500,00</t>
  </si>
  <si>
    <t>108 000,00</t>
  </si>
  <si>
    <t>92601</t>
  </si>
  <si>
    <t>Obiekty sportowe</t>
  </si>
  <si>
    <t>92605</t>
  </si>
  <si>
    <t>Wydatki razem:</t>
  </si>
  <si>
    <t>Wykaz zadań i zakupów inwestycyjnych na 2011 rok</t>
  </si>
  <si>
    <t>w złotych</t>
  </si>
  <si>
    <t>Lp.</t>
  </si>
  <si>
    <t>Nazwa zadania inwestycyjnego</t>
  </si>
  <si>
    <t>Termin realizacji</t>
  </si>
  <si>
    <t xml:space="preserve">Łączne koszty finansowe 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</si>
  <si>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</si>
  <si>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</si>
  <si>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</si>
  <si>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</si>
  <si>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</si>
  <si>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</si>
  <si>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</si>
  <si>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</si>
  <si>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</si>
  <si>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</si>
  <si>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</si>
  <si>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</si>
  <si>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</si>
  <si>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</si>
  <si>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</si>
  <si>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</si>
  <si>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Modernizacja sieci wodociągowej na terenie Gminy Miłkowice</t>
  </si>
  <si>
    <t>2010-2012</t>
  </si>
  <si>
    <t>Dotacja celowa na dofinans. Inwestycji dla GZGK</t>
  </si>
  <si>
    <t>GZGK    w Miłkowicach</t>
  </si>
  <si>
    <t>Modernizacja sieci kanalizacyjnej na terenie Gminy Miłkowice</t>
  </si>
  <si>
    <t>Dział 600 : TRANSPORT I ŁĄCZNOŚĆ</t>
  </si>
  <si>
    <t xml:space="preserve">       Rozdział 60016 : Drogi publiczne gminne</t>
  </si>
  <si>
    <t>Założenie progów zwalniających (fundusz sołecki Kochlice)</t>
  </si>
  <si>
    <t>Remont drogi w Rzeszotarach ul. H.Pobożnego - dokumentacja (fundusz sołecki Rzeszotary-Dobrzejów)</t>
  </si>
  <si>
    <t>Dział 700 : GOSPODARKA MIESZKANIOWA</t>
  </si>
  <si>
    <t>Rozdział 70005 : Gospodarka gruntami i nieruchomościami</t>
  </si>
  <si>
    <t xml:space="preserve">Wykup gruntów, na których posadowione są przepompownie ścieków </t>
  </si>
  <si>
    <t>Dział 754: BEZPIECZEŃSTWO PUBLICZNE I OCHRONA PRZECIWPOŻAROWA</t>
  </si>
  <si>
    <t>Rozdział 75412 : Ochotnicze straże pożarne</t>
  </si>
  <si>
    <t>Zakup pompy szlamowej dla OSP Ulesie (fundusz sołecki Ulesie)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</si>
  <si>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</si>
  <si>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</si>
  <si>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</si>
  <si>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</si>
  <si>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</si>
  <si>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</si>
  <si>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</si>
  <si>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</si>
  <si>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</si>
  <si>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</si>
  <si>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</si>
  <si>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</si>
  <si>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</si>
  <si>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</si>
  <si>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</si>
  <si>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Remont i modernizacja świetlicy wiejskiej w Bobrowie (fundusz sołecki Bobrów)</t>
  </si>
  <si>
    <t>Adaptacja i wyposażenie świetlicy kontenerowej w Goślinowie (fundusz sołecki Goślinów)</t>
  </si>
  <si>
    <t>Adaptacja pozyskanego budynku na świetlicę w Jakuszowie (fundusz sołecki Jakuszowa)</t>
  </si>
  <si>
    <t>Remont i modernizacja budynku sportowego używanego jako świetlicę wiejską w Kochlicach (fundusz sołecki Kochlice)</t>
  </si>
  <si>
    <t>Remont i modernizacja budynku  świetlicy wiejskiej w Miłkowicach (fundusz sołecki Miłkowice)</t>
  </si>
  <si>
    <t>Remont i modernizacja świetlicy wiejskiej w Pątnówku (fundusz sołecki Pątnówek)</t>
  </si>
  <si>
    <t>Remont i modernizacja świetlicy wiejskiej w Studnicy (fundusz sołecki Studnica)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</si>
  <si>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</si>
  <si>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</si>
  <si>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</si>
  <si>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</si>
  <si>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</si>
  <si>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Dział 926 : KULTURA FIZYCZNA I SPORT</t>
  </si>
  <si>
    <t>Rozdział  92601: Obiekty sportowe</t>
  </si>
  <si>
    <t>Doposażenie boiska sportowego ze środków funduszu sołeckiego (wg. Załącznika Nr 6)</t>
  </si>
  <si>
    <t>Razem wydatki inwestycyjne:</t>
  </si>
  <si>
    <t>PLAN PRZYCHODÓW I ROZCHODÓW w 2011 roku</t>
  </si>
  <si>
    <t>DOCHODY  BUDŻETU GMINY</t>
  </si>
  <si>
    <t>zł</t>
  </si>
  <si>
    <t>WYDATKI  BUDŻETU GMINY</t>
  </si>
  <si>
    <t>KWOTA NADWYŻKI BUDŻETOWEJ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</si>
  <si>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</si>
  <si>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</si>
  <si>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</si>
  <si>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</si>
  <si>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</si>
  <si>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</si>
  <si>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</si>
  <si>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</si>
  <si>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</si>
  <si>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</si>
  <si>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</si>
  <si>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</si>
  <si>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</si>
  <si>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</si>
  <si>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</si>
  <si>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</si>
  <si>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</si>
  <si>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</si>
  <si>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</si>
  <si>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</si>
  <si>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</si>
  <si>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</si>
  <si>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</si>
  <si>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</si>
  <si>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</si>
  <si>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</si>
  <si>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</si>
  <si>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</si>
  <si>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</si>
  <si>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</si>
  <si>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</si>
  <si>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</si>
  <si>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</si>
  <si>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</si>
  <si>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</si>
  <si>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</si>
  <si>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</si>
  <si>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</si>
  <si>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</si>
  <si>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</si>
  <si>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</si>
  <si>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</si>
  <si>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Nazwa sołectwa</t>
  </si>
  <si>
    <t>Środki funduszu przypadajace na dane sołectwo (art.2 ust.1. Ustawy o funduszu sołeckim)</t>
  </si>
  <si>
    <t>(Ewentualne) zwiększenia środków funduszu (art.3 ust.1)</t>
  </si>
  <si>
    <t>Przedsięwzięcia przewidziane do realizacji wg wniosku sołectwa</t>
  </si>
  <si>
    <t>Wydatki w ramach funduszu</t>
  </si>
  <si>
    <t>O1008</t>
  </si>
  <si>
    <t>Bobrów</t>
  </si>
  <si>
    <t>Zakup wyposażenia do  świetlicy wiejskiej</t>
  </si>
  <si>
    <t>Remont i modernizacja świetlicy wiejskiej</t>
  </si>
  <si>
    <t>2157zł- 92109/4210 4000zł- 92109/6050</t>
  </si>
  <si>
    <t>Głuchowice</t>
  </si>
  <si>
    <t>Zagospodarowanie skweru rekreacyjnego</t>
  </si>
  <si>
    <t>92195/6050</t>
  </si>
  <si>
    <t>Promocja idei odnowy wsi, poprzez m.in. organizację "Pleneru rzeźbiarskiego"</t>
  </si>
  <si>
    <t>92195/4300</t>
  </si>
  <si>
    <t>Gniewomirowice</t>
  </si>
  <si>
    <t>92109/4210</t>
  </si>
  <si>
    <t>w.bież.</t>
  </si>
  <si>
    <t>Zakup kosiarki do utrzymania terenów zielonych</t>
  </si>
  <si>
    <t>90004/4210</t>
  </si>
  <si>
    <t>Rozbudowa placu zabaw wraz z budową terenu rekreacyjnego</t>
  </si>
  <si>
    <t>ogółem</t>
  </si>
  <si>
    <t>Goślinów</t>
  </si>
  <si>
    <t>Adaptacja i wyposażenie świetlicy kontenerowej</t>
  </si>
  <si>
    <t>92109/6050</t>
  </si>
  <si>
    <t>Grzymalin</t>
  </si>
  <si>
    <t>Doposażenie i ogrodzenie placu zabaw</t>
  </si>
  <si>
    <t>92195/4210</t>
  </si>
  <si>
    <t>5500zł-90004/6060, 500zł-90004/4210</t>
  </si>
  <si>
    <t>Utrzymanie terenów zielonych</t>
  </si>
  <si>
    <t>90004/4170</t>
  </si>
  <si>
    <t>Promocja idei odnowy wsi, poprzez m.in. organizację "Święta grzybów"</t>
  </si>
  <si>
    <t>Zakup namiotu rekreacyjnego wraz z ławo-stołami</t>
  </si>
  <si>
    <t>92195/6060</t>
  </si>
  <si>
    <t>Zakup wyposażenia do świetlicy (m.in.stojaków, masztów, flag)</t>
  </si>
  <si>
    <t>Jakuszów</t>
  </si>
  <si>
    <t>Zakup sprzętu nagłaśniającego na organizację imprez</t>
  </si>
  <si>
    <t>Promocja idei odnowy wsi, poprzez m.in. organizację "Dnia Dziecka"</t>
  </si>
  <si>
    <t>Adaptacja  pozyskanego budynku na świetlicę</t>
  </si>
  <si>
    <t>Jezierzany</t>
  </si>
  <si>
    <t>Remont drogi nr 17, odkrzaczanie i wywóz urobku z dróg</t>
  </si>
  <si>
    <t>60016/4300</t>
  </si>
  <si>
    <t>Zakup sprzętu i gier sportowych do świetlicy</t>
  </si>
  <si>
    <t>Kochlice</t>
  </si>
  <si>
    <t>Założenie progów zwalniających</t>
  </si>
  <si>
    <t>60016/6050</t>
  </si>
  <si>
    <t>Remont budynku sportowego używanego jako świetlicę</t>
  </si>
  <si>
    <t>Miłkowice</t>
  </si>
  <si>
    <t>Promocja tradycji dziedzictwa kulturowego, w tym potraw lokalnych KGW</t>
  </si>
  <si>
    <t>Remont budynku świetlicy wiejskiej</t>
  </si>
  <si>
    <t>Pątnówek</t>
  </si>
  <si>
    <t>Rzeszotary-Dobrzejów</t>
  </si>
  <si>
    <t>Doposażenie w pomoce dydaktyczne "Klubu malucha"</t>
  </si>
  <si>
    <t>Doposażenie OSP w piłę łańcuchową</t>
  </si>
  <si>
    <t>75412/4210</t>
  </si>
  <si>
    <t xml:space="preserve">Promocja idei odnowy wsi </t>
  </si>
  <si>
    <t>Remont drogi w Rzeszotarach ul. Pobożnego (dokumentacja)</t>
  </si>
  <si>
    <t>Siedliska</t>
  </si>
  <si>
    <t>8500zł- 90004/6060 500zł- 90004/4210</t>
  </si>
  <si>
    <t>Konserwacja rowu melioracyjnego sprzętem mechanicznym</t>
  </si>
  <si>
    <t>01008/4300</t>
  </si>
  <si>
    <t>Doposażenie placu zabaw</t>
  </si>
  <si>
    <t>Utrzymanie terenów zielonych wraz z nasadzeniami</t>
  </si>
  <si>
    <t>Studnica</t>
  </si>
  <si>
    <t>Ulesie-Lipce</t>
  </si>
  <si>
    <t xml:space="preserve">Prace konserwacyjne na placu zabaw  </t>
  </si>
  <si>
    <t>Remont i naprawa wiaty przystankowej</t>
  </si>
  <si>
    <r>
      <t>Założenie monitoringu na zabytkową "K</t>
    </r>
    <r>
      <rPr>
        <i/>
        <sz val="9"/>
        <rFont val="Arial"/>
        <family val="2"/>
      </rPr>
      <t>olumnę łez"</t>
    </r>
  </si>
  <si>
    <t>Utrzymanie terenów zielonych wraz z nasadzeniami i wycinką drzew</t>
  </si>
  <si>
    <t>1.000zł 90004-4210    90004/4170</t>
  </si>
  <si>
    <t>Doposażenie OSP w pompę szlamową</t>
  </si>
  <si>
    <t>75412/6060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</si>
  <si>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</si>
  <si>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</si>
  <si>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</si>
  <si>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bieżące</t>
  </si>
  <si>
    <t>Wydatki majątkowe</t>
  </si>
  <si>
    <t>Suma wydatków</t>
  </si>
  <si>
    <t>Suma</t>
  </si>
  <si>
    <t>Dochody i wydatki związane z realizacją zadań z zakresu administracji rządowej i innych zadań zleconych odrębnymi ustawami w 2011 r.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</si>
  <si>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</si>
  <si>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</si>
  <si>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</si>
  <si>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</si>
  <si>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</si>
  <si>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</si>
  <si>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</si>
  <si>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§*</t>
  </si>
  <si>
    <t>Wyszczególnienie</t>
  </si>
  <si>
    <t>Plan na 2011 rok</t>
  </si>
  <si>
    <t>0980</t>
  </si>
  <si>
    <t>Wpływy z tytułu zwrotów wypłaconych świadczeń z funduszu
Alimentacyjnego</t>
  </si>
  <si>
    <t>Dochody
ogółem</t>
  </si>
  <si>
    <t>dotacje</t>
  </si>
  <si>
    <t>Dochody  ogółem:</t>
  </si>
  <si>
    <t>Wydatki  ogółem:</t>
  </si>
  <si>
    <t xml:space="preserve">Plan przychodów </t>
  </si>
  <si>
    <t>dz.400 r.40002</t>
  </si>
  <si>
    <t>Stan środków na początek roku</t>
  </si>
  <si>
    <t>§ 2650</t>
  </si>
  <si>
    <t>Dotacja przedmiotowa z budżetu Gminy (netto)</t>
  </si>
  <si>
    <t>§ 0750</t>
  </si>
  <si>
    <t>§ 0830</t>
  </si>
  <si>
    <t>Pozostałe przychody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</si>
  <si>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</si>
  <si>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</si>
  <si>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</si>
  <si>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</si>
  <si>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</si>
  <si>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</si>
  <si>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</si>
  <si>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</si>
  <si>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</si>
  <si>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</si>
  <si>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</si>
  <si>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</si>
  <si>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</si>
  <si>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</si>
  <si>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</si>
  <si>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§ 4260</t>
  </si>
  <si>
    <t>Zakup energii</t>
  </si>
  <si>
    <t>§ 4270</t>
  </si>
  <si>
    <t>§ 4280</t>
  </si>
  <si>
    <t>Zakup usług zdrowotnych</t>
  </si>
  <si>
    <t>§ 4300</t>
  </si>
  <si>
    <t>Zakup usług pozostałych</t>
  </si>
  <si>
    <t>§ 4360</t>
  </si>
  <si>
    <t>§ 4370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</si>
  <si>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</si>
  <si>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</si>
  <si>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</si>
  <si>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</si>
  <si>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</si>
  <si>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</si>
  <si>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</si>
  <si>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</si>
  <si>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</si>
  <si>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</si>
  <si>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</si>
  <si>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</si>
  <si>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</si>
  <si>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</si>
  <si>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</si>
  <si>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</si>
  <si>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</si>
  <si>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</si>
  <si>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</si>
  <si>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</si>
  <si>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</si>
  <si>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</si>
  <si>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</si>
  <si>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</si>
  <si>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</si>
  <si>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</si>
  <si>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</si>
  <si>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</si>
  <si>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</si>
  <si>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Razem 80101:</t>
  </si>
  <si>
    <t>4210 - zakup materiałów i wyposażenia</t>
  </si>
  <si>
    <t>4240 - zakup pomocy dydakt., książek</t>
  </si>
  <si>
    <t>4300 - zakup pozostałych usług</t>
  </si>
  <si>
    <t>4430 – różne opłaty i składki</t>
  </si>
  <si>
    <t>OGÓŁEM</t>
  </si>
  <si>
    <t>BO + Dochody</t>
  </si>
  <si>
    <t>BZ + Wydatki</t>
  </si>
  <si>
    <t>Wykaz dotacji udzielanych z budżetu Gminy Miłkowice w roku 2011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</si>
  <si>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</si>
  <si>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</si>
  <si>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</si>
  <si>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</si>
  <si>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</si>
  <si>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</si>
  <si>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</si>
  <si>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</si>
  <si>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</si>
  <si>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</si>
  <si>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>Ró</t>
    </r>
    <r>
      <rPr>
        <sz val="12"/>
        <rFont val="Arial"/>
        <family val="2"/>
      </rPr>
      <t>ż</t>
    </r>
    <r>
      <rPr>
        <sz val="10"/>
        <rFont val="Arial CE"/>
        <family val="2"/>
      </rPr>
      <t>ne jednostki obs</t>
    </r>
    <r>
      <rPr>
        <sz val="12"/>
        <rFont val="Arial"/>
        <family val="2"/>
      </rPr>
      <t>ługi gospodarki mieszkaniowej</t>
    </r>
  </si>
  <si>
    <t>dotacja do 1 km przewozu uczniów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</si>
  <si>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</si>
  <si>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</si>
  <si>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</si>
  <si>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</si>
  <si>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</si>
  <si>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</si>
  <si>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</si>
  <si>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</si>
  <si>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</si>
  <si>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</si>
  <si>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</si>
  <si>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</si>
  <si>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</si>
  <si>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</si>
  <si>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</si>
  <si>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</si>
  <si>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</si>
  <si>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</si>
  <si>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</si>
  <si>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</si>
  <si>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t xml:space="preserve">  III.2. Jednostki spoza sektora finansów publicznych</t>
  </si>
  <si>
    <t>X</t>
  </si>
  <si>
    <t>upowszechnianie kultury fizycznej sportu na terenie gminy</t>
  </si>
  <si>
    <t>Plan na 2011 r.</t>
  </si>
  <si>
    <t>I.</t>
  </si>
  <si>
    <t>Stan środków obrotowych na początek roku</t>
  </si>
  <si>
    <t>II.</t>
  </si>
  <si>
    <t>Przychody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</si>
  <si>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</si>
  <si>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CE"/>
        <family val="2"/>
      </rPr>
      <t xml:space="preserve"> Fundusz Ochrony Środowiska i Gospodarki Wodnej</t>
    </r>
  </si>
  <si>
    <r>
      <t xml:space="preserve">                             § 0690 </t>
    </r>
    <r>
      <rPr>
        <sz val="10"/>
        <rFont val="Arial CE"/>
        <family val="2"/>
      </rPr>
      <t>Wpływy z różnych opłat</t>
    </r>
  </si>
  <si>
    <t>III.</t>
  </si>
  <si>
    <t>Wydatki</t>
  </si>
  <si>
    <t>Dział 010: ROLNICTWO I ŁOWIECTWO</t>
  </si>
  <si>
    <t xml:space="preserve">     rozdział 01010: infrastruktura wodociągowa i sanitacyjna wsi</t>
  </si>
  <si>
    <t>IV.</t>
  </si>
  <si>
    <t>Stan środków obrotowych na koniec roku</t>
  </si>
  <si>
    <t>Porozumienie z Wojewodą Dolnośląskim na "Pomoc państwa w zakresie dożywiania"</t>
  </si>
  <si>
    <t>Dochody i wydatki związane z realizacją zadań wykonywanych na mocy porozumień z organami administracji rządowej w 2011 roku</t>
  </si>
  <si>
    <t>Dochody i wydatki związane z realizacją zadań wykonywanych w drodze umów lub porozumień między jednostkami samorządu terytorialnego w 2011 roku</t>
  </si>
  <si>
    <t>PLAN DOCHODÓW BUDŻETU GMINY MIŁKOWICE NA ROK 2011</t>
  </si>
  <si>
    <t>PLAN WYDATKÓW BUDŻETU GMINY MIŁKOWICE NA ROK 2011</t>
  </si>
  <si>
    <t>Dochody związane z realizacją zadań z zakresu administracji rządowej zleconych gminie ustawami w 2011 r. - podlegające przekazaniu do budżetu państwa</t>
  </si>
  <si>
    <t xml:space="preserve">Ogółem dotacje </t>
  </si>
  <si>
    <t>PLAN PRZYCHODÓW I KOSZTÓW</t>
  </si>
  <si>
    <t>Plan kosztów</t>
  </si>
  <si>
    <t>samorządowego zakładu budżetowego na rok 2011</t>
  </si>
  <si>
    <t>PLAN DOCHODÓW I WYDATKÓW WYDZIELONYCH RACHUNKOW DOCHODÓW</t>
  </si>
  <si>
    <t>Plan dochodów z tytułu wpływów i wydatków związanych z gromadzeniem środków z opłat i kar za korzystanie ze środowiska w 2011 roku</t>
  </si>
  <si>
    <t>Wykaz wydatków w ramach funduszu sołeckiego na rok 2011</t>
  </si>
  <si>
    <t>85153</t>
  </si>
  <si>
    <t>Zwalczanie narkomanii</t>
  </si>
  <si>
    <t>Porozumienie ze Powiatem Legnickim w sprawie powierzenia Gminie prowadzenia zadań publicznych Powiatu Legnickiego w zakresie zimowego utrzymania dróg powiatowych usytuowanych w granicach administracyjnych Gminy Miłkowice</t>
  </si>
  <si>
    <t>Zwalczanie narkomani</t>
  </si>
  <si>
    <t>Różne rozliczenia finansowe</t>
  </si>
  <si>
    <t>wolne środki-kredyt z 2010r.</t>
  </si>
  <si>
    <t>Planowane wydatki w roku 2011    (od 6 do 9)</t>
  </si>
  <si>
    <t>wydatki 
jednostek
budżetowych,</t>
  </si>
  <si>
    <t>świadczenia na rzecz osób fizycznych;</t>
  </si>
  <si>
    <t>wydatki na programy finansowane z udziałem środków, o których mowa w art. 5 ust. 1 pkt 2 i 3</t>
  </si>
  <si>
    <t>wydatki związane z realizacją ich statutowych zadań;</t>
  </si>
  <si>
    <t>1 931 801,96</t>
  </si>
  <si>
    <t>267 171,96</t>
  </si>
  <si>
    <t>66 821,96</t>
  </si>
  <si>
    <t>58 376,96</t>
  </si>
  <si>
    <t>1 664 630,00</t>
  </si>
  <si>
    <t>1 564 630,00</t>
  </si>
  <si>
    <t>1 864 630,00</t>
  </si>
  <si>
    <t>9 278,96</t>
  </si>
  <si>
    <t>1 968 113,00</t>
  </si>
  <si>
    <t>1 894 933,00</t>
  </si>
  <si>
    <t>1 470 272,00</t>
  </si>
  <si>
    <t>424 661,00</t>
  </si>
  <si>
    <t>73 180,00</t>
  </si>
  <si>
    <t>Rady gmin (miast i miast na prawach powiatu)</t>
  </si>
  <si>
    <t>1 752 423,00</t>
  </si>
  <si>
    <t>1 750 223,00</t>
  </si>
  <si>
    <t>349 134,00</t>
  </si>
  <si>
    <t>56 027,00</t>
  </si>
  <si>
    <t>204 820,00</t>
  </si>
  <si>
    <t>201 120,00</t>
  </si>
  <si>
    <t>171 120,00</t>
  </si>
  <si>
    <t>41 820,00</t>
  </si>
  <si>
    <t>129 300,00</t>
  </si>
  <si>
    <t>201 570,00</t>
  </si>
  <si>
    <t>197 870,00</t>
  </si>
  <si>
    <t>167 870,00</t>
  </si>
  <si>
    <t>126 300,00</t>
  </si>
  <si>
    <t>2 250,00</t>
  </si>
  <si>
    <t>367 734,04</t>
  </si>
  <si>
    <t>87 694,00</t>
  </si>
  <si>
    <t>4 339 857,00</t>
  </si>
  <si>
    <t>3 561 829,00</t>
  </si>
  <si>
    <t>778 028,00</t>
  </si>
  <si>
    <t>295 000,00</t>
  </si>
  <si>
    <t>2 042 854,00</t>
  </si>
  <si>
    <t>385 314,00</t>
  </si>
  <si>
    <t>37 500,00</t>
  </si>
  <si>
    <t>25 500,00</t>
  </si>
  <si>
    <t>5 500,00</t>
  </si>
  <si>
    <t>62 000,00</t>
  </si>
  <si>
    <t>32 000,00</t>
  </si>
  <si>
    <t>20 000,00</t>
  </si>
  <si>
    <t>2 888 220,00</t>
  </si>
  <si>
    <t>675 680,00</t>
  </si>
  <si>
    <t>544 503,00</t>
  </si>
  <si>
    <t>131 177,00</t>
  </si>
  <si>
    <t>2 153 540,00</t>
  </si>
  <si>
    <t>304 000,00</t>
  </si>
  <si>
    <t>255 000,00</t>
  </si>
  <si>
    <t>196 000,00</t>
  </si>
  <si>
    <t>Kultura fizyczna</t>
  </si>
  <si>
    <t>Zadania w zakresie kultury fizycznej</t>
  </si>
  <si>
    <t>15 377 813,00</t>
  </si>
  <si>
    <t>13 602 343,00</t>
  </si>
  <si>
    <t>9 070 986,96</t>
  </si>
  <si>
    <t>5 695 524,00</t>
  </si>
  <si>
    <t>3 375 462,96</t>
  </si>
  <si>
    <t>1 697 235,00</t>
  </si>
  <si>
    <t>2 466 387,00</t>
  </si>
  <si>
    <t>1 775 470,00</t>
  </si>
  <si>
    <t>Składki na ubezpieczenie zdrowotne opłacane za osoby pobierajace niektóre świadczenia z pomocy społecznej, niektóre świadczenia rodzinne oraz za osoby uczestniczące w zajęciach w centrum integracji społecznej</t>
  </si>
  <si>
    <t>2007-2011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</si>
  <si>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</si>
  <si>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</si>
  <si>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</si>
  <si>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</si>
  <si>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</si>
  <si>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</si>
  <si>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programu w latach    2010 - 2012</t>
  </si>
  <si>
    <t>źródło</t>
  </si>
  <si>
    <t>wartość zadania ogółem:</t>
  </si>
  <si>
    <t>dotychczas poniesione nakłady</t>
  </si>
  <si>
    <t>2010 rok</t>
  </si>
  <si>
    <t>Wydatki  majątkowe  razem:</t>
  </si>
  <si>
    <t>x</t>
  </si>
  <si>
    <t>Program:  Program Rozwoju Obszarów Wiejskich</t>
  </si>
  <si>
    <t>010,01010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</si>
  <si>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</si>
  <si>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</si>
  <si>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</si>
  <si>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</si>
  <si>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</si>
  <si>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2011-2012</t>
  </si>
  <si>
    <t>Wartość zadania</t>
  </si>
  <si>
    <t>środki budżetu j.s.t</t>
  </si>
  <si>
    <t>środki z UE *)</t>
  </si>
  <si>
    <t>2007-2013</t>
  </si>
  <si>
    <t>2011-2013</t>
  </si>
  <si>
    <t>Kredyty i pożyczki</t>
  </si>
  <si>
    <t>921,92109</t>
  </si>
  <si>
    <t>2007-2012</t>
  </si>
  <si>
    <t>754,75412</t>
  </si>
  <si>
    <t>2009-2011</t>
  </si>
  <si>
    <t xml:space="preserve">kredyty i pożyczki </t>
  </si>
  <si>
    <t>926,92601</t>
  </si>
  <si>
    <t>2008-2014</t>
  </si>
  <si>
    <t>2009-2012</t>
  </si>
  <si>
    <t>9.</t>
  </si>
  <si>
    <t>środki budzetu j.s.t</t>
  </si>
  <si>
    <t>900,90005</t>
  </si>
  <si>
    <t>środki z UE</t>
  </si>
  <si>
    <t>11.</t>
  </si>
  <si>
    <t>600,60016</t>
  </si>
  <si>
    <t>12.</t>
  </si>
  <si>
    <t>900,90004</t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</si>
  <si>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</si>
  <si>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</si>
  <si>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 etap (Pątnówek-Jakuszów)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</si>
  <si>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II etap (Jakuszów-Jezierzany)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</si>
  <si>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Gniewomirowice, Goślinów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</si>
  <si>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Ulesie i Lipce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</si>
  <si>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</si>
  <si>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>Działanie: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</si>
  <si>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</si>
  <si>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>Oś 3:</t>
    </r>
    <r>
      <rPr>
        <sz val="10"/>
        <rFont val="Arial"/>
        <family val="2"/>
      </rPr>
      <t xml:space="preserve"> Jakość życia na obszarach wiejskich i zróżnicowanie gospodarki wiejskiej</t>
    </r>
  </si>
  <si>
    <r>
      <t>Nazwa projektu:</t>
    </r>
    <r>
      <rPr>
        <i/>
        <sz val="10"/>
        <color indexed="8"/>
        <rFont val="Arial"/>
        <family val="2"/>
      </rPr>
      <t>Modernizacja i remont budynku OSP w Grzymalinie</t>
    </r>
  </si>
  <si>
    <r>
      <t xml:space="preserve">Nazwa Projektu:  </t>
    </r>
    <r>
      <rPr>
        <i/>
        <sz val="10"/>
        <color indexed="8"/>
        <rFont val="Arial"/>
        <family val="2"/>
      </rPr>
      <t>Budowa wielofunkcyjnej hali sportowej przy Szkole Podstawowej w Rzeszotarach</t>
    </r>
  </si>
  <si>
    <r>
      <t xml:space="preserve">Nazwa Projektu:  </t>
    </r>
    <r>
      <rPr>
        <i/>
        <sz val="10"/>
        <color indexed="8"/>
        <rFont val="Arial"/>
        <family val="2"/>
      </rPr>
      <t>Przebudowa obiektu sportowego w Miłkowicach wraz z budową szatni</t>
    </r>
  </si>
  <si>
    <r>
      <t>Działanie:</t>
    </r>
    <r>
      <rPr>
        <sz val="10"/>
        <rFont val="Arial"/>
        <family val="2"/>
      </rPr>
      <t xml:space="preserve"> Obszary wiejskie</t>
    </r>
  </si>
  <si>
    <r>
      <t>Oś 3: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</si>
  <si>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kontynuacja) 3000 m</t>
    </r>
  </si>
  <si>
    <r>
      <t xml:space="preserve">Program: </t>
    </r>
    <r>
      <rPr>
        <sz val="10"/>
        <rFont val="Arial"/>
        <family val="2"/>
      </rPr>
      <t>Regionalny Program Operacyjny</t>
    </r>
  </si>
  <si>
    <r>
      <t>Działanie:</t>
    </r>
    <r>
      <rPr>
        <sz val="10"/>
        <rFont val="Arial"/>
        <family val="2"/>
      </rPr>
      <t xml:space="preserve"> 5.1 Odnawialne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</si>
  <si>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</si>
  <si>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</si>
  <si>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Nazwa projektu: </t>
    </r>
    <r>
      <rPr>
        <i/>
        <sz val="10"/>
        <color indexed="8"/>
        <rFont val="Arial"/>
        <family val="2"/>
      </rPr>
      <t>Remont drogi w Siedliskach wraz z infrastrukturą towarzyszącą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</si>
  <si>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</si>
  <si>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t>Wydatki  na programy i projekty realizowane ze środków pochodzących z funduszy strukturalnych i funduszu spójności Unii na rok 2011</t>
  </si>
  <si>
    <t>2006-2011</t>
  </si>
  <si>
    <t>Planowane wydatki budżetowe na realizację zadań w roku 2011</t>
  </si>
  <si>
    <t>Przychody z zaciągniętych pożyczek na finansowanie zadań realizowanych z udziałem środków pochodzących z budżetu Unii Europejskiej</t>
  </si>
  <si>
    <t>Spłaty pożyczek otrzymanych na finansowanie zadań realizowanych z udziałem środków pochodzących z budżetu Unii Europejskiej</t>
  </si>
  <si>
    <t>JEDNOSTEK OŚWIATOWYCH na rok 2011</t>
  </si>
  <si>
    <t>Dochody z tytułu wydawania zezwoleń na sprzedaż alkoholu i wydatki związane z realizacją Gminnego Programu Profilaktyki i Rozwiązywania Problemów Alkoholowych i Zwalczania Narkomanii w 2011 r.</t>
  </si>
  <si>
    <t>§ 950</t>
  </si>
  <si>
    <t>Opłaty z tytułu zakupu usług telekomunikacyjnych świadczonych w ruchomej publicznej sieci telefonicznej</t>
  </si>
  <si>
    <t>Zakup materiałów i wyposażenia</t>
  </si>
  <si>
    <t>Zakup usług remontowych</t>
  </si>
  <si>
    <t>Opłaty z tytułu zakupu usług telekomunikacyjnych świadczonych w stacjonarnej publicznej sieci telefonicznej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</si>
  <si>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 komunalnych lokali mieszkalnych </t>
    </r>
  </si>
  <si>
    <t>dotacja do 1 mieszkańca gminy do wywozu odpadów segregowanych i utrzymania składowiska odpadów</t>
  </si>
  <si>
    <t xml:space="preserve">                             § 6210 dotacja celowa na inwestyję dla zakładu budżetowego na modernizację sieci kanalizacyjnej </t>
  </si>
  <si>
    <t>Wolne środki, o których mowa w art.217 ust.2 pkt 6 ustawy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</si>
</sst>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6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41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color indexed="8"/>
      <name val="Arial;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.5"/>
      <color indexed="8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i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Times New Roman CE"/>
      <family val="1"/>
    </font>
    <font>
      <b/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727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26" fillId="0" borderId="0" xfId="57" applyFont="1">
      <alignment/>
      <protection/>
    </xf>
    <xf numFmtId="3" fontId="26" fillId="0" borderId="0" xfId="57" applyNumberFormat="1" applyFont="1">
      <alignment/>
      <protection/>
    </xf>
    <xf numFmtId="0" fontId="27" fillId="0" borderId="0" xfId="57" applyFont="1" applyAlignment="1">
      <alignment vertical="center" wrapText="1"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3" fontId="29" fillId="0" borderId="0" xfId="57" applyNumberFormat="1" applyFont="1">
      <alignment/>
      <protection/>
    </xf>
    <xf numFmtId="0" fontId="30" fillId="0" borderId="0" xfId="57" applyFont="1" applyAlignment="1">
      <alignment horizontal="right" vertical="center"/>
      <protection/>
    </xf>
    <xf numFmtId="0" fontId="31" fillId="0" borderId="0" xfId="57" applyFont="1" applyAlignment="1">
      <alignment textRotation="180"/>
      <protection/>
    </xf>
    <xf numFmtId="0" fontId="31" fillId="20" borderId="11" xfId="57" applyFont="1" applyFill="1" applyBorder="1" applyAlignment="1">
      <alignment horizontal="center" vertical="center" wrapText="1"/>
      <protection/>
    </xf>
    <xf numFmtId="0" fontId="29" fillId="0" borderId="0" xfId="57" applyFont="1" applyAlignment="1">
      <alignment vertical="center" wrapText="1"/>
      <protection/>
    </xf>
    <xf numFmtId="0" fontId="31" fillId="20" borderId="12" xfId="57" applyFont="1" applyFill="1" applyBorder="1" applyAlignment="1">
      <alignment horizontal="center" vertical="center" wrapText="1"/>
      <protection/>
    </xf>
    <xf numFmtId="0" fontId="32" fillId="20" borderId="13" xfId="57" applyFont="1" applyFill="1" applyBorder="1" applyAlignment="1">
      <alignment horizontal="center" vertical="center" wrapText="1"/>
      <protection/>
    </xf>
    <xf numFmtId="0" fontId="32" fillId="20" borderId="14" xfId="57" applyFont="1" applyFill="1" applyBorder="1" applyAlignment="1">
      <alignment horizontal="center" vertical="center" wrapText="1"/>
      <protection/>
    </xf>
    <xf numFmtId="0" fontId="33" fillId="0" borderId="15" xfId="57" applyFont="1" applyFill="1" applyBorder="1" applyAlignment="1">
      <alignment horizontal="center" vertical="center" wrapText="1"/>
      <protection/>
    </xf>
    <xf numFmtId="0" fontId="33" fillId="0" borderId="13" xfId="57" applyFont="1" applyFill="1" applyBorder="1" applyAlignment="1">
      <alignment horizontal="center" vertical="center" wrapText="1"/>
      <protection/>
    </xf>
    <xf numFmtId="3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16" xfId="57" applyFont="1" applyFill="1" applyBorder="1" applyAlignment="1">
      <alignment horizontal="center" vertical="center" wrapText="1"/>
      <protection/>
    </xf>
    <xf numFmtId="0" fontId="33" fillId="0" borderId="0" xfId="57" applyFont="1" applyFill="1" applyAlignment="1">
      <alignment horizontal="center" textRotation="180"/>
      <protection/>
    </xf>
    <xf numFmtId="0" fontId="33" fillId="0" borderId="0" xfId="57" applyFont="1" applyFill="1" applyAlignment="1">
      <alignment horizontal="center" vertical="center" wrapText="1"/>
      <protection/>
    </xf>
    <xf numFmtId="3" fontId="31" fillId="0" borderId="17" xfId="57" applyNumberFormat="1" applyFont="1" applyFill="1" applyBorder="1" applyAlignment="1">
      <alignment vertical="center" wrapText="1"/>
      <protection/>
    </xf>
    <xf numFmtId="3" fontId="31" fillId="0" borderId="18" xfId="57" applyNumberFormat="1" applyFont="1" applyFill="1" applyBorder="1" applyAlignment="1">
      <alignment vertical="center" wrapText="1"/>
      <protection/>
    </xf>
    <xf numFmtId="3" fontId="1" fillId="0" borderId="19" xfId="57" applyNumberFormat="1" applyFont="1" applyFill="1" applyBorder="1" applyAlignment="1">
      <alignment vertical="center" wrapText="1"/>
      <protection/>
    </xf>
    <xf numFmtId="0" fontId="31" fillId="0" borderId="0" xfId="57" applyFont="1" applyFill="1" applyAlignment="1">
      <alignment textRotation="180"/>
      <protection/>
    </xf>
    <xf numFmtId="0" fontId="29" fillId="0" borderId="0" xfId="57" applyFont="1" applyFill="1" applyAlignment="1">
      <alignment vertical="center" wrapText="1"/>
      <protection/>
    </xf>
    <xf numFmtId="3" fontId="34" fillId="0" borderId="20" xfId="57" applyNumberFormat="1" applyFont="1" applyFill="1" applyBorder="1" applyAlignment="1">
      <alignment vertical="center" wrapText="1"/>
      <protection/>
    </xf>
    <xf numFmtId="3" fontId="34" fillId="0" borderId="21" xfId="57" applyNumberFormat="1" applyFont="1" applyFill="1" applyBorder="1" applyAlignment="1">
      <alignment vertical="center" wrapText="1"/>
      <protection/>
    </xf>
    <xf numFmtId="3" fontId="1" fillId="0" borderId="22" xfId="57" applyNumberFormat="1" applyFont="1" applyFill="1" applyBorder="1" applyAlignment="1">
      <alignment vertical="center" wrapText="1"/>
      <protection/>
    </xf>
    <xf numFmtId="0" fontId="29" fillId="0" borderId="23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3" fontId="29" fillId="0" borderId="10" xfId="57" applyNumberFormat="1" applyFont="1" applyFill="1" applyBorder="1" applyAlignment="1">
      <alignment vertical="center" wrapText="1"/>
      <protection/>
    </xf>
    <xf numFmtId="3" fontId="33" fillId="0" borderId="24" xfId="57" applyNumberFormat="1" applyFont="1" applyFill="1" applyBorder="1" applyAlignment="1">
      <alignment vertical="center" wrapText="1"/>
      <protection/>
    </xf>
    <xf numFmtId="0" fontId="29" fillId="0" borderId="25" xfId="57" applyFont="1" applyFill="1" applyBorder="1" applyAlignment="1">
      <alignment horizontal="center" vertical="center" wrapText="1"/>
      <protection/>
    </xf>
    <xf numFmtId="3" fontId="29" fillId="0" borderId="10" xfId="57" applyNumberFormat="1" applyFont="1" applyFill="1" applyBorder="1" applyAlignment="1">
      <alignment horizontal="right" vertical="center" wrapText="1"/>
      <protection/>
    </xf>
    <xf numFmtId="3" fontId="35" fillId="0" borderId="10" xfId="57" applyNumberFormat="1" applyFont="1" applyFill="1" applyBorder="1" applyAlignment="1">
      <alignment horizontal="center" vertical="center" wrapText="1"/>
      <protection/>
    </xf>
    <xf numFmtId="3" fontId="33" fillId="0" borderId="10" xfId="57" applyNumberFormat="1" applyFont="1" applyFill="1" applyBorder="1" applyAlignment="1">
      <alignment vertical="center" wrapText="1"/>
      <protection/>
    </xf>
    <xf numFmtId="3" fontId="1" fillId="0" borderId="26" xfId="57" applyNumberFormat="1" applyFont="1" applyFill="1" applyBorder="1" applyAlignment="1">
      <alignment vertical="center" wrapText="1"/>
      <protection/>
    </xf>
    <xf numFmtId="0" fontId="1" fillId="0" borderId="27" xfId="57" applyFont="1" applyFill="1" applyBorder="1" applyAlignment="1">
      <alignment horizontal="left" vertical="center" wrapText="1"/>
      <protection/>
    </xf>
    <xf numFmtId="0" fontId="1" fillId="0" borderId="28" xfId="57" applyNumberFormat="1" applyFont="1" applyFill="1" applyBorder="1" applyAlignment="1">
      <alignment horizontal="center" vertical="center" wrapText="1"/>
      <protection/>
    </xf>
    <xf numFmtId="3" fontId="29" fillId="0" borderId="27" xfId="57" applyNumberFormat="1" applyFont="1" applyFill="1" applyBorder="1" applyAlignment="1">
      <alignment vertical="center" wrapText="1"/>
      <protection/>
    </xf>
    <xf numFmtId="3" fontId="29" fillId="0" borderId="24" xfId="57" applyNumberFormat="1" applyFont="1" applyFill="1" applyBorder="1" applyAlignment="1">
      <alignment vertical="center" wrapText="1"/>
      <protection/>
    </xf>
    <xf numFmtId="3" fontId="36" fillId="0" borderId="10" xfId="57" applyNumberFormat="1" applyFont="1" applyFill="1" applyBorder="1" applyAlignment="1">
      <alignment vertical="center" wrapText="1"/>
      <protection/>
    </xf>
    <xf numFmtId="0" fontId="29" fillId="0" borderId="29" xfId="57" applyFont="1" applyFill="1" applyBorder="1" applyAlignment="1">
      <alignment horizontal="center" vertical="center" wrapText="1"/>
      <protection/>
    </xf>
    <xf numFmtId="0" fontId="1" fillId="0" borderId="30" xfId="57" applyFont="1" applyFill="1" applyBorder="1" applyAlignment="1">
      <alignment vertical="center" wrapText="1"/>
      <protection/>
    </xf>
    <xf numFmtId="1" fontId="1" fillId="0" borderId="31" xfId="57" applyNumberFormat="1" applyFont="1" applyFill="1" applyBorder="1" applyAlignment="1">
      <alignment horizontal="center" vertical="center" wrapText="1"/>
      <protection/>
    </xf>
    <xf numFmtId="3" fontId="29" fillId="0" borderId="30" xfId="57" applyNumberFormat="1" applyFont="1" applyFill="1" applyBorder="1" applyAlignment="1">
      <alignment vertical="center" wrapText="1"/>
      <protection/>
    </xf>
    <xf numFmtId="3" fontId="29" fillId="0" borderId="32" xfId="57" applyNumberFormat="1" applyFont="1" applyFill="1" applyBorder="1" applyAlignment="1">
      <alignment vertical="center" wrapText="1"/>
      <protection/>
    </xf>
    <xf numFmtId="3" fontId="1" fillId="0" borderId="33" xfId="57" applyNumberFormat="1" applyFont="1" applyFill="1" applyBorder="1" applyAlignment="1">
      <alignment vertical="center" wrapText="1"/>
      <protection/>
    </xf>
    <xf numFmtId="3" fontId="31" fillId="0" borderId="17" xfId="0" applyNumberFormat="1" applyFont="1" applyFill="1" applyBorder="1" applyAlignment="1">
      <alignment vertical="center" wrapText="1"/>
    </xf>
    <xf numFmtId="0" fontId="1" fillId="0" borderId="19" xfId="57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textRotation="180"/>
    </xf>
    <xf numFmtId="0" fontId="29" fillId="0" borderId="0" xfId="0" applyFont="1" applyFill="1" applyAlignment="1">
      <alignment vertical="center" wrapText="1"/>
    </xf>
    <xf numFmtId="3" fontId="34" fillId="0" borderId="34" xfId="0" applyNumberFormat="1" applyFont="1" applyFill="1" applyBorder="1" applyAlignment="1">
      <alignment vertical="center" wrapText="1"/>
    </xf>
    <xf numFmtId="0" fontId="1" fillId="0" borderId="35" xfId="57" applyFont="1" applyFill="1" applyBorder="1" applyAlignment="1">
      <alignment vertical="center" wrapText="1"/>
      <protection/>
    </xf>
    <xf numFmtId="0" fontId="29" fillId="0" borderId="36" xfId="57" applyFont="1" applyFill="1" applyBorder="1" applyAlignment="1">
      <alignment horizontal="center" vertical="center" wrapText="1"/>
      <protection/>
    </xf>
    <xf numFmtId="0" fontId="1" fillId="0" borderId="37" xfId="57" applyFont="1" applyFill="1" applyBorder="1" applyAlignment="1">
      <alignment vertical="center" wrapText="1"/>
      <protection/>
    </xf>
    <xf numFmtId="1" fontId="1" fillId="0" borderId="37" xfId="57" applyNumberFormat="1" applyFont="1" applyFill="1" applyBorder="1" applyAlignment="1">
      <alignment horizontal="center" vertical="center" wrapText="1"/>
      <protection/>
    </xf>
    <xf numFmtId="3" fontId="29" fillId="0" borderId="37" xfId="57" applyNumberFormat="1" applyFont="1" applyFill="1" applyBorder="1" applyAlignment="1">
      <alignment vertical="center" wrapText="1"/>
      <protection/>
    </xf>
    <xf numFmtId="3" fontId="33" fillId="0" borderId="37" xfId="57" applyNumberFormat="1" applyFont="1" applyFill="1" applyBorder="1" applyAlignment="1">
      <alignment vertical="center" wrapText="1"/>
      <protection/>
    </xf>
    <xf numFmtId="0" fontId="29" fillId="0" borderId="0" xfId="57" applyFont="1" applyBorder="1">
      <alignment/>
      <protection/>
    </xf>
    <xf numFmtId="3" fontId="29" fillId="0" borderId="0" xfId="57" applyNumberFormat="1" applyFont="1" applyBorder="1">
      <alignment/>
      <protection/>
    </xf>
    <xf numFmtId="0" fontId="33" fillId="0" borderId="25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3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1" fillId="0" borderId="27" xfId="57" applyFont="1" applyFill="1" applyBorder="1" applyAlignment="1">
      <alignment vertical="center" wrapText="1"/>
      <protection/>
    </xf>
    <xf numFmtId="1" fontId="1" fillId="0" borderId="27" xfId="57" applyNumberFormat="1" applyFont="1" applyFill="1" applyBorder="1" applyAlignment="1">
      <alignment horizontal="center" vertical="center" wrapText="1"/>
      <protection/>
    </xf>
    <xf numFmtId="3" fontId="33" fillId="0" borderId="27" xfId="57" applyNumberFormat="1" applyFont="1" applyFill="1" applyBorder="1" applyAlignment="1">
      <alignment vertical="center" wrapText="1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29" fillId="0" borderId="38" xfId="57" applyFont="1" applyFill="1" applyBorder="1" applyAlignment="1">
      <alignment horizontal="center" vertical="center" wrapText="1"/>
      <protection/>
    </xf>
    <xf numFmtId="0" fontId="1" fillId="0" borderId="39" xfId="57" applyFont="1" applyFill="1" applyBorder="1" applyAlignment="1">
      <alignment vertical="center" wrapText="1"/>
      <protection/>
    </xf>
    <xf numFmtId="1" fontId="1" fillId="0" borderId="39" xfId="57" applyNumberFormat="1" applyFont="1" applyFill="1" applyBorder="1" applyAlignment="1">
      <alignment vertical="center" wrapText="1"/>
      <protection/>
    </xf>
    <xf numFmtId="3" fontId="29" fillId="0" borderId="39" xfId="57" applyNumberFormat="1" applyFont="1" applyFill="1" applyBorder="1" applyAlignment="1">
      <alignment vertical="center" wrapText="1"/>
      <protection/>
    </xf>
    <xf numFmtId="3" fontId="29" fillId="0" borderId="40" xfId="57" applyNumberFormat="1" applyFont="1" applyFill="1" applyBorder="1" applyAlignment="1">
      <alignment vertical="center" wrapText="1"/>
      <protection/>
    </xf>
    <xf numFmtId="3" fontId="33" fillId="0" borderId="40" xfId="57" applyNumberFormat="1" applyFont="1" applyFill="1" applyBorder="1" applyAlignment="1">
      <alignment vertical="center" wrapText="1"/>
      <protection/>
    </xf>
    <xf numFmtId="0" fontId="1" fillId="0" borderId="19" xfId="57" applyFont="1" applyFill="1" applyBorder="1" applyAlignment="1">
      <alignment vertical="center" wrapText="1"/>
      <protection/>
    </xf>
    <xf numFmtId="3" fontId="34" fillId="0" borderId="34" xfId="57" applyNumberFormat="1" applyFont="1" applyFill="1" applyBorder="1" applyAlignment="1">
      <alignment vertical="center" wrapText="1"/>
      <protection/>
    </xf>
    <xf numFmtId="3" fontId="34" fillId="0" borderId="41" xfId="57" applyNumberFormat="1" applyFont="1" applyFill="1" applyBorder="1" applyAlignment="1">
      <alignment vertical="center" wrapText="1"/>
      <protection/>
    </xf>
    <xf numFmtId="3" fontId="34" fillId="0" borderId="42" xfId="57" applyNumberFormat="1" applyFont="1" applyFill="1" applyBorder="1" applyAlignment="1">
      <alignment vertical="center" wrapText="1"/>
      <protection/>
    </xf>
    <xf numFmtId="1" fontId="1" fillId="0" borderId="28" xfId="57" applyNumberFormat="1" applyFont="1" applyFill="1" applyBorder="1" applyAlignment="1">
      <alignment horizontal="center" vertical="center" wrapText="1"/>
      <protection/>
    </xf>
    <xf numFmtId="3" fontId="33" fillId="0" borderId="27" xfId="57" applyNumberFormat="1" applyFont="1" applyFill="1" applyBorder="1" applyAlignment="1">
      <alignment horizontal="left" vertical="center" wrapText="1"/>
      <protection/>
    </xf>
    <xf numFmtId="0" fontId="1" fillId="0" borderId="37" xfId="0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right" vertical="center" wrapText="1"/>
    </xf>
    <xf numFmtId="3" fontId="29" fillId="0" borderId="37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3" fontId="34" fillId="0" borderId="43" xfId="57" applyNumberFormat="1" applyFont="1" applyFill="1" applyBorder="1" applyAlignment="1">
      <alignment vertical="center" wrapText="1"/>
      <protection/>
    </xf>
    <xf numFmtId="0" fontId="37" fillId="0" borderId="0" xfId="57" applyFont="1" applyAlignment="1">
      <alignment vertical="top"/>
      <protection/>
    </xf>
    <xf numFmtId="0" fontId="31" fillId="0" borderId="0" xfId="57" applyFont="1" applyAlignment="1">
      <alignment vertical="center" wrapText="1"/>
      <protection/>
    </xf>
    <xf numFmtId="3" fontId="31" fillId="0" borderId="0" xfId="57" applyNumberFormat="1" applyFont="1" applyBorder="1" applyAlignment="1">
      <alignment vertical="center" wrapText="1"/>
      <protection/>
    </xf>
    <xf numFmtId="0" fontId="26" fillId="0" borderId="0" xfId="57" applyFont="1" applyAlignment="1">
      <alignment horizontal="right"/>
      <protection/>
    </xf>
    <xf numFmtId="0" fontId="38" fillId="0" borderId="0" xfId="57" applyFont="1">
      <alignment/>
      <protection/>
    </xf>
    <xf numFmtId="3" fontId="39" fillId="0" borderId="0" xfId="57" applyNumberFormat="1" applyFont="1">
      <alignment/>
      <protection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3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top"/>
    </xf>
    <xf numFmtId="0" fontId="32" fillId="20" borderId="10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3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3" fontId="0" fillId="0" borderId="4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46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vertical="center"/>
    </xf>
    <xf numFmtId="0" fontId="0" fillId="0" borderId="4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3" fontId="4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50" xfId="0" applyFont="1" applyBorder="1" applyAlignment="1">
      <alignment vertical="center"/>
    </xf>
    <xf numFmtId="3" fontId="45" fillId="0" borderId="5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5" fillId="0" borderId="50" xfId="0" applyNumberFormat="1" applyFont="1" applyBorder="1" applyAlignment="1">
      <alignment vertical="center"/>
    </xf>
    <xf numFmtId="3" fontId="4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53">
      <alignment/>
      <protection/>
    </xf>
    <xf numFmtId="0" fontId="46" fillId="0" borderId="0" xfId="53" applyFont="1" applyBorder="1" applyAlignment="1">
      <alignment horizontal="center" vertical="top"/>
      <protection/>
    </xf>
    <xf numFmtId="0" fontId="47" fillId="0" borderId="51" xfId="53" applyFont="1" applyBorder="1" applyAlignment="1">
      <alignment horizontal="center" vertical="center" wrapText="1"/>
      <protection/>
    </xf>
    <xf numFmtId="0" fontId="47" fillId="0" borderId="52" xfId="53" applyFont="1" applyBorder="1" applyAlignment="1">
      <alignment horizontal="center" vertical="center" wrapText="1"/>
      <protection/>
    </xf>
    <xf numFmtId="0" fontId="1" fillId="0" borderId="0" xfId="53" applyAlignment="1">
      <alignment horizontal="center" vertical="top" wrapText="1"/>
      <protection/>
    </xf>
    <xf numFmtId="0" fontId="1" fillId="0" borderId="10" xfId="53" applyBorder="1">
      <alignment/>
      <protection/>
    </xf>
    <xf numFmtId="0" fontId="1" fillId="0" borderId="10" xfId="53" applyFont="1" applyBorder="1">
      <alignment/>
      <protection/>
    </xf>
    <xf numFmtId="0" fontId="1" fillId="0" borderId="52" xfId="53" applyBorder="1" applyAlignment="1">
      <alignment horizontal="center" vertical="center"/>
      <protection/>
    </xf>
    <xf numFmtId="3" fontId="1" fillId="0" borderId="52" xfId="53" applyNumberFormat="1" applyBorder="1" applyAlignment="1">
      <alignment horizontal="center" vertical="center"/>
      <protection/>
    </xf>
    <xf numFmtId="0" fontId="44" fillId="0" borderId="53" xfId="53" applyFont="1" applyBorder="1" applyAlignment="1">
      <alignment vertical="center" wrapText="1"/>
      <protection/>
    </xf>
    <xf numFmtId="0" fontId="1" fillId="0" borderId="53" xfId="53" applyFont="1" applyBorder="1" applyAlignment="1">
      <alignment horizontal="center" vertical="center" wrapText="1"/>
      <protection/>
    </xf>
    <xf numFmtId="0" fontId="47" fillId="0" borderId="53" xfId="53" applyFont="1" applyBorder="1" applyAlignment="1">
      <alignment horizontal="center" vertical="center" wrapText="1"/>
      <protection/>
    </xf>
    <xf numFmtId="0" fontId="44" fillId="0" borderId="54" xfId="53" applyFont="1" applyBorder="1" applyAlignment="1">
      <alignment vertical="center" wrapText="1"/>
      <protection/>
    </xf>
    <xf numFmtId="3" fontId="1" fillId="0" borderId="54" xfId="53" applyNumberFormat="1" applyFont="1" applyBorder="1" applyAlignment="1">
      <alignment horizontal="center" vertical="center"/>
      <protection/>
    </xf>
    <xf numFmtId="3" fontId="1" fillId="0" borderId="54" xfId="53" applyNumberFormat="1" applyFont="1" applyBorder="1" applyAlignment="1">
      <alignment horizontal="center" vertical="center" wrapText="1"/>
      <protection/>
    </xf>
    <xf numFmtId="3" fontId="1" fillId="0" borderId="53" xfId="53" applyNumberFormat="1" applyBorder="1" applyAlignment="1">
      <alignment horizontal="center" vertical="center"/>
      <protection/>
    </xf>
    <xf numFmtId="3" fontId="1" fillId="0" borderId="53" xfId="53" applyNumberFormat="1" applyFont="1" applyBorder="1" applyAlignment="1">
      <alignment horizontal="center" vertical="center"/>
      <protection/>
    </xf>
    <xf numFmtId="3" fontId="1" fillId="0" borderId="54" xfId="53" applyNumberFormat="1" applyBorder="1" applyAlignment="1">
      <alignment horizontal="center" vertical="center"/>
      <protection/>
    </xf>
    <xf numFmtId="0" fontId="46" fillId="0" borderId="10" xfId="53" applyFont="1" applyBorder="1">
      <alignment/>
      <protection/>
    </xf>
    <xf numFmtId="0" fontId="44" fillId="0" borderId="55" xfId="53" applyFont="1" applyBorder="1" applyAlignment="1">
      <alignment vertical="center" wrapText="1"/>
      <protection/>
    </xf>
    <xf numFmtId="3" fontId="1" fillId="0" borderId="55" xfId="53" applyNumberFormat="1" applyBorder="1" applyAlignment="1">
      <alignment horizontal="center" vertical="center"/>
      <protection/>
    </xf>
    <xf numFmtId="3" fontId="1" fillId="0" borderId="55" xfId="53" applyNumberFormat="1" applyFont="1" applyBorder="1" applyAlignment="1">
      <alignment horizontal="center" vertical="center"/>
      <protection/>
    </xf>
    <xf numFmtId="0" fontId="44" fillId="0" borderId="52" xfId="53" applyFont="1" applyBorder="1" applyAlignment="1">
      <alignment vertical="center" wrapText="1"/>
      <protection/>
    </xf>
    <xf numFmtId="3" fontId="1" fillId="0" borderId="52" xfId="53" applyNumberFormat="1" applyFont="1" applyBorder="1" applyAlignment="1">
      <alignment horizontal="center" vertical="center"/>
      <protection/>
    </xf>
    <xf numFmtId="3" fontId="1" fillId="0" borderId="25" xfId="53" applyNumberFormat="1" applyFont="1" applyBorder="1" applyAlignment="1">
      <alignment horizontal="center" vertical="center" wrapText="1"/>
      <protection/>
    </xf>
    <xf numFmtId="3" fontId="1" fillId="0" borderId="56" xfId="53" applyNumberFormat="1" applyBorder="1" applyAlignment="1">
      <alignment horizontal="center" vertical="center"/>
      <protection/>
    </xf>
    <xf numFmtId="3" fontId="1" fillId="0" borderId="23" xfId="53" applyNumberFormat="1" applyFont="1" applyBorder="1" applyAlignment="1">
      <alignment horizontal="center" vertical="center"/>
      <protection/>
    </xf>
    <xf numFmtId="3" fontId="1" fillId="0" borderId="57" xfId="53" applyNumberFormat="1" applyBorder="1" applyAlignment="1">
      <alignment horizontal="center" vertical="center"/>
      <protection/>
    </xf>
    <xf numFmtId="3" fontId="1" fillId="0" borderId="25" xfId="53" applyNumberFormat="1" applyFont="1" applyBorder="1" applyAlignment="1">
      <alignment horizontal="center" vertical="center"/>
      <protection/>
    </xf>
    <xf numFmtId="0" fontId="44" fillId="0" borderId="58" xfId="53" applyFont="1" applyBorder="1" applyAlignment="1">
      <alignment vertical="center" wrapText="1"/>
      <protection/>
    </xf>
    <xf numFmtId="0" fontId="44" fillId="0" borderId="59" xfId="53" applyFont="1" applyBorder="1" applyAlignment="1">
      <alignment vertical="center" wrapText="1"/>
      <protection/>
    </xf>
    <xf numFmtId="0" fontId="44" fillId="0" borderId="60" xfId="53" applyFont="1" applyBorder="1" applyAlignment="1">
      <alignment vertical="center" wrapText="1"/>
      <protection/>
    </xf>
    <xf numFmtId="3" fontId="1" fillId="0" borderId="60" xfId="53" applyNumberFormat="1" applyBorder="1" applyAlignment="1">
      <alignment horizontal="center" vertical="center"/>
      <protection/>
    </xf>
    <xf numFmtId="0" fontId="1" fillId="0" borderId="59" xfId="53" applyBorder="1" applyAlignment="1">
      <alignment horizontal="center" vertical="center"/>
      <protection/>
    </xf>
    <xf numFmtId="3" fontId="1" fillId="0" borderId="59" xfId="53" applyNumberFormat="1" applyBorder="1" applyAlignment="1">
      <alignment horizontal="center" vertical="center"/>
      <protection/>
    </xf>
    <xf numFmtId="0" fontId="44" fillId="0" borderId="61" xfId="53" applyFont="1" applyBorder="1" applyAlignment="1">
      <alignment vertical="center" wrapText="1"/>
      <protection/>
    </xf>
    <xf numFmtId="3" fontId="1" fillId="0" borderId="61" xfId="53" applyNumberFormat="1" applyBorder="1" applyAlignment="1">
      <alignment horizontal="center" vertical="center"/>
      <protection/>
    </xf>
    <xf numFmtId="3" fontId="1" fillId="0" borderId="53" xfId="53" applyNumberFormat="1" applyFont="1" applyBorder="1" applyAlignment="1">
      <alignment horizontal="center" vertical="center" wrapText="1"/>
      <protection/>
    </xf>
    <xf numFmtId="0" fontId="1" fillId="0" borderId="55" xfId="53" applyNumberFormat="1" applyFont="1" applyBorder="1" applyAlignment="1">
      <alignment horizontal="center" vertical="center"/>
      <protection/>
    </xf>
    <xf numFmtId="3" fontId="46" fillId="0" borderId="0" xfId="53" applyNumberFormat="1" applyFont="1" applyBorder="1" applyAlignment="1">
      <alignment horizontal="center" vertical="center"/>
      <protection/>
    </xf>
    <xf numFmtId="0" fontId="35" fillId="0" borderId="0" xfId="53" applyFont="1" applyBorder="1" applyAlignment="1">
      <alignment vertical="top" wrapText="1"/>
      <protection/>
    </xf>
    <xf numFmtId="0" fontId="31" fillId="0" borderId="0" xfId="53" applyFont="1" applyAlignment="1">
      <alignment horizontal="center" vertical="center" wrapText="1"/>
      <protection/>
    </xf>
    <xf numFmtId="0" fontId="47" fillId="0" borderId="52" xfId="53" applyFont="1" applyBorder="1" applyAlignment="1">
      <alignment horizontal="center" vertical="center"/>
      <protection/>
    </xf>
    <xf numFmtId="0" fontId="47" fillId="0" borderId="0" xfId="53" applyFont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" fillId="0" borderId="61" xfId="53" applyBorder="1" applyAlignment="1">
      <alignment horizontal="center" vertical="center"/>
      <protection/>
    </xf>
    <xf numFmtId="49" fontId="1" fillId="0" borderId="61" xfId="53" applyNumberFormat="1" applyFont="1" applyBorder="1" applyAlignment="1">
      <alignment horizontal="center" vertical="center"/>
      <protection/>
    </xf>
    <xf numFmtId="3" fontId="1" fillId="0" borderId="0" xfId="53" applyNumberFormat="1" applyBorder="1" applyAlignment="1">
      <alignment horizontal="center" vertical="center"/>
      <protection/>
    </xf>
    <xf numFmtId="0" fontId="1" fillId="0" borderId="55" xfId="53" applyBorder="1" applyAlignment="1">
      <alignment horizontal="center" vertical="center"/>
      <protection/>
    </xf>
    <xf numFmtId="0" fontId="46" fillId="0" borderId="59" xfId="53" applyFont="1" applyBorder="1" applyAlignment="1">
      <alignment horizontal="center" vertical="center"/>
      <protection/>
    </xf>
    <xf numFmtId="3" fontId="46" fillId="0" borderId="59" xfId="53" applyNumberFormat="1" applyFont="1" applyBorder="1" applyAlignment="1">
      <alignment horizontal="center" vertical="center"/>
      <protection/>
    </xf>
    <xf numFmtId="3" fontId="1" fillId="0" borderId="0" xfId="53" applyNumberFormat="1" applyAlignment="1">
      <alignment horizontal="center" vertical="center"/>
      <protection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9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45" xfId="0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58">
      <alignment/>
      <protection/>
    </xf>
    <xf numFmtId="0" fontId="46" fillId="0" borderId="27" xfId="58" applyFont="1" applyBorder="1">
      <alignment/>
      <protection/>
    </xf>
    <xf numFmtId="0" fontId="0" fillId="0" borderId="27" xfId="58" applyFont="1" applyBorder="1" applyAlignment="1">
      <alignment horizontal="justify" vertical="center"/>
      <protection/>
    </xf>
    <xf numFmtId="4" fontId="1" fillId="0" borderId="27" xfId="42" applyNumberFormat="1" applyFont="1" applyFill="1" applyBorder="1" applyAlignment="1" applyProtection="1">
      <alignment horizontal="right" vertical="center"/>
      <protection/>
    </xf>
    <xf numFmtId="0" fontId="46" fillId="0" borderId="13" xfId="58" applyFont="1" applyBorder="1" applyAlignment="1">
      <alignment horizontal="center" vertical="center"/>
      <protection/>
    </xf>
    <xf numFmtId="0" fontId="0" fillId="0" borderId="13" xfId="58" applyFont="1" applyBorder="1" applyAlignment="1">
      <alignment horizontal="justify" vertical="center" wrapText="1"/>
      <protection/>
    </xf>
    <xf numFmtId="4" fontId="1" fillId="0" borderId="13" xfId="42" applyNumberFormat="1" applyFont="1" applyFill="1" applyBorder="1" applyAlignment="1" applyProtection="1">
      <alignment horizontal="right" vertical="center"/>
      <protection/>
    </xf>
    <xf numFmtId="4" fontId="1" fillId="0" borderId="0" xfId="58" applyNumberFormat="1">
      <alignment/>
      <protection/>
    </xf>
    <xf numFmtId="0" fontId="46" fillId="0" borderId="1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3" xfId="58" applyBorder="1" applyAlignment="1">
      <alignment horizontal="center" vertical="center"/>
      <protection/>
    </xf>
    <xf numFmtId="0" fontId="0" fillId="0" borderId="13" xfId="58" applyFont="1" applyBorder="1" applyAlignment="1">
      <alignment horizontal="justify" vertical="center"/>
      <protection/>
    </xf>
    <xf numFmtId="4" fontId="31" fillId="0" borderId="19" xfId="42" applyNumberFormat="1" applyFont="1" applyFill="1" applyBorder="1" applyAlignment="1" applyProtection="1">
      <alignment horizontal="center" vertical="center"/>
      <protection/>
    </xf>
    <xf numFmtId="0" fontId="1" fillId="0" borderId="62" xfId="58" applyBorder="1" applyAlignment="1">
      <alignment horizontal="center" vertical="center"/>
      <protection/>
    </xf>
    <xf numFmtId="0" fontId="1" fillId="0" borderId="0" xfId="58" applyAlignment="1">
      <alignment horizontal="justify" vertical="center"/>
      <protection/>
    </xf>
    <xf numFmtId="165" fontId="1" fillId="0" borderId="63" xfId="42" applyNumberFormat="1" applyFont="1" applyFill="1" applyBorder="1" applyAlignment="1" applyProtection="1">
      <alignment/>
      <protection/>
    </xf>
    <xf numFmtId="0" fontId="46" fillId="0" borderId="27" xfId="58" applyFont="1" applyBorder="1" applyAlignment="1">
      <alignment horizontal="center" vertical="center"/>
      <protection/>
    </xf>
    <xf numFmtId="0" fontId="0" fillId="0" borderId="27" xfId="58" applyFont="1" applyBorder="1" applyAlignment="1">
      <alignment horizontal="left" vertical="center" wrapText="1"/>
      <protection/>
    </xf>
    <xf numFmtId="4" fontId="1" fillId="0" borderId="27" xfId="42" applyNumberFormat="1" applyFont="1" applyFill="1" applyBorder="1" applyAlignment="1" applyProtection="1">
      <alignment vertical="center"/>
      <protection/>
    </xf>
    <xf numFmtId="0" fontId="0" fillId="0" borderId="10" xfId="58" applyFont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58" applyFont="1" applyBorder="1" applyAlignment="1">
      <alignment horizontal="justify" vertical="center" wrapText="1"/>
      <protection/>
    </xf>
    <xf numFmtId="0" fontId="1" fillId="0" borderId="10" xfId="58" applyBorder="1" applyAlignment="1">
      <alignment horizontal="center" vertical="center"/>
      <protection/>
    </xf>
    <xf numFmtId="0" fontId="0" fillId="0" borderId="10" xfId="58" applyFont="1" applyBorder="1" applyAlignment="1">
      <alignment horizontal="right" vertical="center"/>
      <protection/>
    </xf>
    <xf numFmtId="0" fontId="0" fillId="0" borderId="13" xfId="58" applyFont="1" applyBorder="1" applyAlignment="1">
      <alignment horizontal="right" vertical="center"/>
      <protection/>
    </xf>
    <xf numFmtId="4" fontId="1" fillId="0" borderId="13" xfId="42" applyNumberFormat="1" applyFont="1" applyFill="1" applyBorder="1" applyAlignment="1" applyProtection="1">
      <alignment vertical="center"/>
      <protection/>
    </xf>
    <xf numFmtId="4" fontId="31" fillId="0" borderId="19" xfId="42" applyNumberFormat="1" applyFont="1" applyFill="1" applyBorder="1" applyAlignment="1" applyProtection="1">
      <alignment vertical="center"/>
      <protection/>
    </xf>
    <xf numFmtId="0" fontId="1" fillId="0" borderId="0" xfId="58" applyAlignment="1">
      <alignment vertical="center"/>
      <protection/>
    </xf>
    <xf numFmtId="0" fontId="1" fillId="0" borderId="0" xfId="58" applyAlignment="1">
      <alignment horizontal="center" vertical="center"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1" fillId="0" borderId="0" xfId="54">
      <alignment/>
      <protection/>
    </xf>
    <xf numFmtId="0" fontId="1" fillId="0" borderId="0" xfId="54" applyAlignment="1">
      <alignment horizontal="center"/>
      <protection/>
    </xf>
    <xf numFmtId="0" fontId="50" fillId="0" borderId="0" xfId="54" applyFont="1" applyAlignment="1">
      <alignment horizontal="center"/>
      <protection/>
    </xf>
    <xf numFmtId="0" fontId="46" fillId="20" borderId="64" xfId="54" applyFont="1" applyFill="1" applyBorder="1" applyAlignment="1">
      <alignment horizontal="center" vertical="center"/>
      <protection/>
    </xf>
    <xf numFmtId="0" fontId="32" fillId="20" borderId="17" xfId="54" applyFont="1" applyFill="1" applyBorder="1" applyAlignment="1">
      <alignment horizontal="center" vertical="center"/>
      <protection/>
    </xf>
    <xf numFmtId="0" fontId="32" fillId="20" borderId="17" xfId="54" applyFont="1" applyFill="1" applyBorder="1" applyAlignment="1">
      <alignment horizontal="center" vertical="center" wrapText="1"/>
      <protection/>
    </xf>
    <xf numFmtId="0" fontId="32" fillId="20" borderId="65" xfId="54" applyFont="1" applyFill="1" applyBorder="1" applyAlignment="1">
      <alignment horizontal="center" vertical="center"/>
      <protection/>
    </xf>
    <xf numFmtId="4" fontId="51" fillId="6" borderId="27" xfId="42" applyNumberFormat="1" applyFont="1" applyFill="1" applyBorder="1" applyAlignment="1" applyProtection="1">
      <alignment horizontal="center" vertical="center"/>
      <protection/>
    </xf>
    <xf numFmtId="4" fontId="1" fillId="6" borderId="27" xfId="42" applyNumberFormat="1" applyFont="1" applyFill="1" applyBorder="1" applyAlignment="1" applyProtection="1">
      <alignment horizontal="center" vertical="center"/>
      <protection/>
    </xf>
    <xf numFmtId="4" fontId="1" fillId="6" borderId="56" xfId="42" applyNumberFormat="1" applyFont="1" applyFill="1" applyBorder="1" applyAlignment="1" applyProtection="1">
      <alignment horizontal="center" vertical="center"/>
      <protection/>
    </xf>
    <xf numFmtId="49" fontId="46" fillId="0" borderId="25" xfId="54" applyNumberFormat="1" applyFont="1" applyBorder="1" applyAlignment="1">
      <alignment horizontal="center" vertical="center"/>
      <protection/>
    </xf>
    <xf numFmtId="49" fontId="46" fillId="0" borderId="10" xfId="54" applyNumberFormat="1" applyFont="1" applyBorder="1" applyAlignment="1">
      <alignment horizontal="center" vertical="center"/>
      <protection/>
    </xf>
    <xf numFmtId="0" fontId="46" fillId="0" borderId="10" xfId="54" applyFont="1" applyBorder="1" applyAlignment="1">
      <alignment horizontal="center" vertical="center" wrapText="1"/>
      <protection/>
    </xf>
    <xf numFmtId="4" fontId="46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57" xfId="42" applyNumberFormat="1" applyFont="1" applyFill="1" applyBorder="1" applyAlignment="1" applyProtection="1">
      <alignment horizontal="center" vertical="center"/>
      <protection/>
    </xf>
    <xf numFmtId="49" fontId="52" fillId="0" borderId="25" xfId="54" applyNumberFormat="1" applyFont="1" applyBorder="1" applyAlignment="1">
      <alignment horizontal="center" vertical="center"/>
      <protection/>
    </xf>
    <xf numFmtId="49" fontId="52" fillId="0" borderId="10" xfId="54" applyNumberFormat="1" applyFont="1" applyBorder="1" applyAlignment="1">
      <alignment horizontal="center" vertical="center"/>
      <protection/>
    </xf>
    <xf numFmtId="0" fontId="49" fillId="0" borderId="13" xfId="54" applyFont="1" applyBorder="1" applyAlignment="1">
      <alignment horizontal="left" vertical="center" wrapText="1"/>
      <protection/>
    </xf>
    <xf numFmtId="4" fontId="49" fillId="0" borderId="13" xfId="54" applyNumberFormat="1" applyFont="1" applyBorder="1" applyAlignment="1">
      <alignment horizontal="right" vertical="center" wrapText="1"/>
      <protection/>
    </xf>
    <xf numFmtId="4" fontId="52" fillId="0" borderId="13" xfId="42" applyNumberFormat="1" applyFont="1" applyFill="1" applyBorder="1" applyAlignment="1" applyProtection="1">
      <alignment horizontal="right" vertical="center"/>
      <protection/>
    </xf>
    <xf numFmtId="4" fontId="52" fillId="0" borderId="13" xfId="42" applyNumberFormat="1" applyFont="1" applyFill="1" applyBorder="1" applyAlignment="1" applyProtection="1">
      <alignment horizontal="center" vertical="center"/>
      <protection/>
    </xf>
    <xf numFmtId="4" fontId="52" fillId="0" borderId="66" xfId="42" applyNumberFormat="1" applyFont="1" applyFill="1" applyBorder="1" applyAlignment="1" applyProtection="1">
      <alignment horizontal="center" vertical="center"/>
      <protection/>
    </xf>
    <xf numFmtId="4" fontId="1" fillId="0" borderId="0" xfId="54" applyNumberFormat="1">
      <alignment/>
      <protection/>
    </xf>
    <xf numFmtId="49" fontId="1" fillId="0" borderId="67" xfId="54" applyNumberFormat="1" applyBorder="1" applyAlignment="1">
      <alignment horizontal="center" vertical="center"/>
      <protection/>
    </xf>
    <xf numFmtId="49" fontId="1" fillId="0" borderId="0" xfId="54" applyNumberFormat="1" applyFont="1" applyBorder="1" applyAlignment="1">
      <alignment horizontal="center" vertical="center"/>
      <protection/>
    </xf>
    <xf numFmtId="0" fontId="0" fillId="0" borderId="13" xfId="54" applyFont="1" applyBorder="1" applyAlignment="1">
      <alignment horizontal="left" vertical="center" wrapText="1"/>
      <protection/>
    </xf>
    <xf numFmtId="4" fontId="1" fillId="0" borderId="68" xfId="54" applyNumberFormat="1" applyFont="1" applyBorder="1" applyAlignment="1">
      <alignment horizontal="righ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" fontId="1" fillId="0" borderId="69" xfId="42" applyNumberFormat="1" applyFont="1" applyFill="1" applyBorder="1" applyAlignment="1" applyProtection="1">
      <alignment horizontal="center" vertical="center"/>
      <protection/>
    </xf>
    <xf numFmtId="4" fontId="1" fillId="0" borderId="66" xfId="42" applyNumberFormat="1" applyFont="1" applyFill="1" applyBorder="1" applyAlignment="1" applyProtection="1">
      <alignment horizontal="center" vertical="center"/>
      <protection/>
    </xf>
    <xf numFmtId="0" fontId="0" fillId="0" borderId="45" xfId="54" applyFont="1" applyBorder="1" applyAlignment="1">
      <alignment horizontal="left" vertical="center" wrapText="1"/>
      <protection/>
    </xf>
    <xf numFmtId="4" fontId="1" fillId="0" borderId="48" xfId="54" applyNumberFormat="1" applyFont="1" applyBorder="1" applyAlignment="1">
      <alignment horizontal="right" vertical="center" wrapText="1"/>
      <protection/>
    </xf>
    <xf numFmtId="4" fontId="0" fillId="0" borderId="45" xfId="42" applyNumberFormat="1" applyFont="1" applyFill="1" applyBorder="1" applyAlignment="1" applyProtection="1">
      <alignment horizontal="right" vertical="center"/>
      <protection/>
    </xf>
    <xf numFmtId="4" fontId="1" fillId="0" borderId="49" xfId="42" applyNumberFormat="1" applyFont="1" applyFill="1" applyBorder="1" applyAlignment="1" applyProtection="1">
      <alignment horizontal="center" vertical="center"/>
      <protection/>
    </xf>
    <xf numFmtId="4" fontId="1" fillId="0" borderId="70" xfId="42" applyNumberFormat="1" applyFont="1" applyFill="1" applyBorder="1" applyAlignment="1" applyProtection="1">
      <alignment horizontal="center" vertical="center"/>
      <protection/>
    </xf>
    <xf numFmtId="0" fontId="0" fillId="0" borderId="27" xfId="54" applyFont="1" applyBorder="1" applyAlignment="1">
      <alignment horizontal="left" vertical="center" wrapText="1"/>
      <protection/>
    </xf>
    <xf numFmtId="4" fontId="1" fillId="0" borderId="0" xfId="54" applyNumberFormat="1" applyFont="1" applyBorder="1" applyAlignment="1">
      <alignment horizontal="righ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" fontId="1" fillId="0" borderId="71" xfId="42" applyNumberFormat="1" applyFont="1" applyFill="1" applyBorder="1" applyAlignment="1" applyProtection="1">
      <alignment horizontal="center" vertical="center"/>
      <protection/>
    </xf>
    <xf numFmtId="4" fontId="1" fillId="0" borderId="72" xfId="42" applyNumberFormat="1" applyFont="1" applyFill="1" applyBorder="1" applyAlignment="1" applyProtection="1">
      <alignment horizontal="center" vertical="center"/>
      <protection/>
    </xf>
    <xf numFmtId="0" fontId="49" fillId="0" borderId="10" xfId="54" applyFont="1" applyBorder="1" applyAlignment="1">
      <alignment horizontal="left" vertical="center" wrapText="1"/>
      <protection/>
    </xf>
    <xf numFmtId="4" fontId="52" fillId="0" borderId="10" xfId="54" applyNumberFormat="1" applyFont="1" applyBorder="1" applyAlignment="1">
      <alignment horizontal="right" vertical="center" wrapText="1"/>
      <protection/>
    </xf>
    <xf numFmtId="4" fontId="49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14" xfId="54" applyFont="1" applyBorder="1" applyAlignment="1">
      <alignment horizontal="left" vertical="center" wrapText="1"/>
      <protection/>
    </xf>
    <xf numFmtId="4" fontId="0" fillId="0" borderId="14" xfId="42" applyNumberFormat="1" applyFont="1" applyFill="1" applyBorder="1" applyAlignment="1" applyProtection="1">
      <alignment horizontal="right" vertical="center"/>
      <protection/>
    </xf>
    <xf numFmtId="49" fontId="1" fillId="0" borderId="25" xfId="54" applyNumberFormat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horizontal="center" vertical="center"/>
      <protection/>
    </xf>
    <xf numFmtId="0" fontId="53" fillId="0" borderId="10" xfId="54" applyFont="1" applyBorder="1" applyAlignment="1">
      <alignment horizontal="right" vertical="center" wrapText="1"/>
      <protection/>
    </xf>
    <xf numFmtId="4" fontId="46" fillId="0" borderId="10" xfId="54" applyNumberFormat="1" applyFont="1" applyBorder="1" applyAlignment="1">
      <alignment horizontal="right" vertical="center" wrapText="1"/>
      <protection/>
    </xf>
    <xf numFmtId="4" fontId="1" fillId="0" borderId="73" xfId="42" applyNumberFormat="1" applyFont="1" applyFill="1" applyBorder="1" applyAlignment="1" applyProtection="1">
      <alignment horizontal="center" vertical="center"/>
      <protection/>
    </xf>
    <xf numFmtId="4" fontId="52" fillId="0" borderId="13" xfId="54" applyNumberFormat="1" applyFont="1" applyBorder="1" applyAlignment="1">
      <alignment horizontal="right" vertical="center" wrapText="1"/>
      <protection/>
    </xf>
    <xf numFmtId="4" fontId="49" fillId="0" borderId="13" xfId="42" applyNumberFormat="1" applyFont="1" applyFill="1" applyBorder="1" applyAlignment="1" applyProtection="1">
      <alignment horizontal="right" vertical="center"/>
      <protection/>
    </xf>
    <xf numFmtId="4" fontId="1" fillId="0" borderId="13" xfId="42" applyNumberFormat="1" applyFont="1" applyFill="1" applyBorder="1" applyAlignment="1" applyProtection="1">
      <alignment horizontal="center" vertical="center"/>
      <protection/>
    </xf>
    <xf numFmtId="49" fontId="1" fillId="0" borderId="74" xfId="54" applyNumberFormat="1" applyBorder="1" applyAlignment="1">
      <alignment horizontal="center" vertical="center"/>
      <protection/>
    </xf>
    <xf numFmtId="49" fontId="1" fillId="0" borderId="75" xfId="54" applyNumberFormat="1" applyBorder="1" applyAlignment="1">
      <alignment horizontal="center" vertical="center"/>
      <protection/>
    </xf>
    <xf numFmtId="0" fontId="46" fillId="0" borderId="75" xfId="54" applyFont="1" applyBorder="1" applyAlignment="1">
      <alignment horizontal="center" vertical="center" wrapText="1"/>
      <protection/>
    </xf>
    <xf numFmtId="4" fontId="46" fillId="0" borderId="75" xfId="54" applyNumberFormat="1" applyFont="1" applyBorder="1" applyAlignment="1">
      <alignment horizontal="center" vertical="center" wrapText="1"/>
      <protection/>
    </xf>
    <xf numFmtId="4" fontId="46" fillId="0" borderId="75" xfId="42" applyNumberFormat="1" applyFont="1" applyFill="1" applyBorder="1" applyAlignment="1" applyProtection="1">
      <alignment horizontal="center" vertical="center"/>
      <protection/>
    </xf>
    <xf numFmtId="4" fontId="1" fillId="0" borderId="76" xfId="42" applyNumberFormat="1" applyFont="1" applyFill="1" applyBorder="1" applyAlignment="1" applyProtection="1">
      <alignment horizontal="center" vertical="center"/>
      <protection/>
    </xf>
    <xf numFmtId="4" fontId="51" fillId="6" borderId="27" xfId="54" applyNumberFormat="1" applyFont="1" applyFill="1" applyBorder="1" applyAlignment="1">
      <alignment horizontal="center" vertical="center" wrapText="1"/>
      <protection/>
    </xf>
    <xf numFmtId="4" fontId="52" fillId="6" borderId="27" xfId="42" applyNumberFormat="1" applyFont="1" applyFill="1" applyBorder="1" applyAlignment="1" applyProtection="1">
      <alignment horizontal="center" vertical="center"/>
      <protection/>
    </xf>
    <xf numFmtId="4" fontId="51" fillId="6" borderId="77" xfId="42" applyNumberFormat="1" applyFont="1" applyFill="1" applyBorder="1" applyAlignment="1" applyProtection="1">
      <alignment horizontal="center" vertical="center"/>
      <protection/>
    </xf>
    <xf numFmtId="4" fontId="46" fillId="0" borderId="10" xfId="54" applyNumberFormat="1" applyFont="1" applyBorder="1" applyAlignment="1">
      <alignment horizontal="center" vertical="center" wrapText="1"/>
      <protection/>
    </xf>
    <xf numFmtId="4" fontId="46" fillId="0" borderId="73" xfId="42" applyNumberFormat="1" applyFont="1" applyFill="1" applyBorder="1" applyAlignment="1" applyProtection="1">
      <alignment horizontal="center" vertical="center"/>
      <protection/>
    </xf>
    <xf numFmtId="4" fontId="53" fillId="0" borderId="13" xfId="54" applyNumberFormat="1" applyFont="1" applyBorder="1" applyAlignment="1">
      <alignment horizontal="left" vertical="center" wrapText="1"/>
      <protection/>
    </xf>
    <xf numFmtId="4" fontId="52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44" xfId="54" applyFont="1" applyBorder="1" applyAlignment="1">
      <alignment horizontal="left" vertical="center" wrapText="1"/>
      <protection/>
    </xf>
    <xf numFmtId="4" fontId="1" fillId="0" borderId="78" xfId="54" applyNumberFormat="1" applyFont="1" applyBorder="1" applyAlignment="1">
      <alignment horizontal="right" vertical="center" wrapText="1"/>
      <protection/>
    </xf>
    <xf numFmtId="4" fontId="0" fillId="0" borderId="44" xfId="42" applyNumberFormat="1" applyFont="1" applyFill="1" applyBorder="1" applyAlignment="1" applyProtection="1">
      <alignment horizontal="right" vertical="center"/>
      <protection/>
    </xf>
    <xf numFmtId="4" fontId="1" fillId="0" borderId="79" xfId="42" applyNumberFormat="1" applyFont="1" applyFill="1" applyBorder="1" applyAlignment="1" applyProtection="1">
      <alignment horizontal="center" vertical="center"/>
      <protection/>
    </xf>
    <xf numFmtId="4" fontId="1" fillId="0" borderId="80" xfId="42" applyNumberFormat="1" applyFont="1" applyFill="1" applyBorder="1" applyAlignment="1" applyProtection="1">
      <alignment horizontal="center" vertical="center"/>
      <protection/>
    </xf>
    <xf numFmtId="0" fontId="0" fillId="0" borderId="81" xfId="54" applyFont="1" applyBorder="1" applyAlignment="1">
      <alignment horizontal="left" vertical="center" wrapText="1"/>
      <protection/>
    </xf>
    <xf numFmtId="4" fontId="1" fillId="0" borderId="82" xfId="54" applyNumberFormat="1" applyFont="1" applyBorder="1" applyAlignment="1">
      <alignment horizontal="right" vertical="center" wrapText="1"/>
      <protection/>
    </xf>
    <xf numFmtId="4" fontId="0" fillId="0" borderId="81" xfId="42" applyNumberFormat="1" applyFont="1" applyFill="1" applyBorder="1" applyAlignment="1" applyProtection="1">
      <alignment horizontal="right" vertical="center"/>
      <protection/>
    </xf>
    <xf numFmtId="4" fontId="1" fillId="0" borderId="83" xfId="42" applyNumberFormat="1" applyFont="1" applyFill="1" applyBorder="1" applyAlignment="1" applyProtection="1">
      <alignment horizontal="center" vertical="center"/>
      <protection/>
    </xf>
    <xf numFmtId="4" fontId="1" fillId="0" borderId="84" xfId="42" applyNumberFormat="1" applyFont="1" applyFill="1" applyBorder="1" applyAlignment="1" applyProtection="1">
      <alignment horizontal="center" vertical="center"/>
      <protection/>
    </xf>
    <xf numFmtId="4" fontId="49" fillId="0" borderId="10" xfId="54" applyNumberFormat="1" applyFont="1" applyBorder="1" applyAlignment="1">
      <alignment horizontal="left" vertical="center" wrapText="1"/>
      <protection/>
    </xf>
    <xf numFmtId="4" fontId="52" fillId="0" borderId="73" xfId="42" applyNumberFormat="1" applyFont="1" applyFill="1" applyBorder="1" applyAlignment="1" applyProtection="1">
      <alignment horizontal="center" vertical="center"/>
      <protection/>
    </xf>
    <xf numFmtId="4" fontId="46" fillId="0" borderId="73" xfId="54" applyNumberFormat="1" applyFont="1" applyBorder="1" applyAlignment="1">
      <alignment horizontal="right" vertical="center" wrapText="1"/>
      <protection/>
    </xf>
    <xf numFmtId="49" fontId="1" fillId="0" borderId="0" xfId="54" applyNumberFormat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53" fillId="0" borderId="32" xfId="0" applyFont="1" applyBorder="1" applyAlignment="1">
      <alignment vertical="center"/>
    </xf>
    <xf numFmtId="0" fontId="53" fillId="0" borderId="85" xfId="0" applyFont="1" applyBorder="1" applyAlignment="1">
      <alignment vertical="center"/>
    </xf>
    <xf numFmtId="3" fontId="53" fillId="0" borderId="30" xfId="0" applyNumberFormat="1" applyFont="1" applyBorder="1" applyAlignment="1">
      <alignment vertical="center"/>
    </xf>
    <xf numFmtId="0" fontId="53" fillId="0" borderId="62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3" fontId="53" fillId="0" borderId="86" xfId="0" applyNumberFormat="1" applyFont="1" applyBorder="1" applyAlignment="1">
      <alignment vertical="center"/>
    </xf>
    <xf numFmtId="0" fontId="30" fillId="0" borderId="44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87" xfId="0" applyFont="1" applyBorder="1" applyAlignment="1">
      <alignment vertical="center"/>
    </xf>
    <xf numFmtId="3" fontId="53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0" fontId="30" fillId="0" borderId="8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vertical="center" wrapText="1"/>
    </xf>
    <xf numFmtId="3" fontId="0" fillId="0" borderId="88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8" xfId="0" applyFont="1" applyBorder="1" applyAlignment="1">
      <alignment horizontal="left" vertical="center"/>
    </xf>
    <xf numFmtId="3" fontId="49" fillId="0" borderId="88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left" vertical="center"/>
    </xf>
    <xf numFmtId="3" fontId="0" fillId="0" borderId="45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left" vertical="center"/>
    </xf>
    <xf numFmtId="3" fontId="0" fillId="0" borderId="46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3" fontId="49" fillId="0" borderId="44" xfId="0" applyNumberFormat="1" applyFont="1" applyBorder="1" applyAlignment="1">
      <alignment horizontal="center" vertical="center"/>
    </xf>
    <xf numFmtId="3" fontId="0" fillId="0" borderId="88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0" fillId="0" borderId="0" xfId="56" applyAlignment="1">
      <alignment vertical="center"/>
      <protection/>
    </xf>
    <xf numFmtId="0" fontId="30" fillId="0" borderId="0" xfId="56" applyFont="1" applyAlignment="1">
      <alignment horizontal="right" vertical="center"/>
      <protection/>
    </xf>
    <xf numFmtId="0" fontId="32" fillId="24" borderId="90" xfId="56" applyFont="1" applyFill="1" applyBorder="1" applyAlignment="1">
      <alignment horizontal="center" vertical="center" wrapText="1"/>
      <protection/>
    </xf>
    <xf numFmtId="0" fontId="0" fillId="0" borderId="0" xfId="56" applyAlignment="1">
      <alignment horizontal="center" vertical="center"/>
      <protection/>
    </xf>
    <xf numFmtId="0" fontId="48" fillId="0" borderId="90" xfId="56" applyFont="1" applyBorder="1" applyAlignment="1">
      <alignment horizontal="center" vertical="center"/>
      <protection/>
    </xf>
    <xf numFmtId="0" fontId="0" fillId="0" borderId="91" xfId="56" applyBorder="1" applyAlignment="1">
      <alignment vertical="center"/>
      <protection/>
    </xf>
    <xf numFmtId="3" fontId="0" fillId="0" borderId="91" xfId="56" applyNumberFormat="1" applyBorder="1" applyAlignment="1">
      <alignment vertical="center"/>
      <protection/>
    </xf>
    <xf numFmtId="3" fontId="0" fillId="0" borderId="92" xfId="56" applyNumberFormat="1" applyBorder="1" applyAlignment="1">
      <alignment vertical="center"/>
      <protection/>
    </xf>
    <xf numFmtId="3" fontId="0" fillId="0" borderId="90" xfId="56" applyNumberFormat="1" applyBorder="1" applyAlignment="1">
      <alignment vertical="center"/>
      <protection/>
    </xf>
    <xf numFmtId="0" fontId="49" fillId="0" borderId="0" xfId="56" applyFont="1" applyAlignment="1">
      <alignment vertical="center"/>
      <protection/>
    </xf>
    <xf numFmtId="0" fontId="1" fillId="0" borderId="0" xfId="56" applyFont="1">
      <alignment/>
      <protection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32" fillId="0" borderId="45" xfId="0" applyFont="1" applyBorder="1" applyAlignment="1">
      <alignment horizontal="left" vertical="center" wrapText="1"/>
    </xf>
    <xf numFmtId="0" fontId="32" fillId="0" borderId="88" xfId="0" applyFont="1" applyBorder="1" applyAlignment="1">
      <alignment horizontal="left" vertical="center" wrapText="1"/>
    </xf>
    <xf numFmtId="4" fontId="1" fillId="0" borderId="93" xfId="54" applyNumberFormat="1" applyFont="1" applyBorder="1" applyAlignment="1">
      <alignment horizontal="right" vertical="center" wrapText="1"/>
      <protection/>
    </xf>
    <xf numFmtId="4" fontId="0" fillId="0" borderId="94" xfId="42" applyNumberFormat="1" applyFont="1" applyFill="1" applyBorder="1" applyAlignment="1" applyProtection="1">
      <alignment horizontal="right" vertical="center"/>
      <protection/>
    </xf>
    <xf numFmtId="4" fontId="1" fillId="0" borderId="94" xfId="42" applyNumberFormat="1" applyFont="1" applyFill="1" applyBorder="1" applyAlignment="1" applyProtection="1">
      <alignment horizontal="center" vertical="center"/>
      <protection/>
    </xf>
    <xf numFmtId="4" fontId="1" fillId="0" borderId="95" xfId="42" applyNumberFormat="1" applyFont="1" applyFill="1" applyBorder="1" applyAlignment="1" applyProtection="1">
      <alignment horizontal="center" vertical="center"/>
      <protection/>
    </xf>
    <xf numFmtId="0" fontId="46" fillId="0" borderId="96" xfId="54" applyNumberFormat="1" applyFont="1" applyBorder="1" applyAlignment="1">
      <alignment horizontal="center" vertical="center" wrapText="1"/>
      <protection/>
    </xf>
    <xf numFmtId="4" fontId="31" fillId="0" borderId="96" xfId="42" applyNumberFormat="1" applyFont="1" applyFill="1" applyBorder="1" applyAlignment="1" applyProtection="1">
      <alignment horizontal="center" vertical="center"/>
      <protection/>
    </xf>
    <xf numFmtId="4" fontId="31" fillId="0" borderId="97" xfId="42" applyNumberFormat="1" applyFont="1" applyFill="1" applyBorder="1" applyAlignment="1" applyProtection="1">
      <alignment horizontal="center" vertical="center"/>
      <protection/>
    </xf>
    <xf numFmtId="0" fontId="0" fillId="0" borderId="98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3" fontId="0" fillId="0" borderId="98" xfId="0" applyNumberFormat="1" applyBorder="1" applyAlignment="1">
      <alignment vertical="center"/>
    </xf>
    <xf numFmtId="0" fontId="29" fillId="0" borderId="99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vertical="center" wrapText="1"/>
      <protection/>
    </xf>
    <xf numFmtId="1" fontId="1" fillId="0" borderId="71" xfId="57" applyNumberFormat="1" applyFont="1" applyFill="1" applyBorder="1" applyAlignment="1">
      <alignment horizontal="center" vertical="center" wrapText="1"/>
      <protection/>
    </xf>
    <xf numFmtId="3" fontId="29" fillId="0" borderId="14" xfId="57" applyNumberFormat="1" applyFont="1" applyFill="1" applyBorder="1" applyAlignment="1">
      <alignment vertical="center" wrapText="1"/>
      <protection/>
    </xf>
    <xf numFmtId="3" fontId="29" fillId="0" borderId="100" xfId="57" applyNumberFormat="1" applyFont="1" applyFill="1" applyBorder="1" applyAlignment="1">
      <alignment vertical="center" wrapText="1"/>
      <protection/>
    </xf>
    <xf numFmtId="3" fontId="33" fillId="0" borderId="14" xfId="57" applyNumberFormat="1" applyFont="1" applyFill="1" applyBorder="1" applyAlignment="1">
      <alignment horizontal="left" vertical="center" wrapText="1"/>
      <protection/>
    </xf>
    <xf numFmtId="3" fontId="31" fillId="0" borderId="96" xfId="0" applyNumberFormat="1" applyFont="1" applyFill="1" applyBorder="1" applyAlignment="1">
      <alignment vertical="center" wrapText="1"/>
    </xf>
    <xf numFmtId="0" fontId="1" fillId="0" borderId="101" xfId="57" applyFont="1" applyFill="1" applyBorder="1" applyAlignment="1">
      <alignment horizontal="center" vertical="center" wrapText="1"/>
      <protection/>
    </xf>
    <xf numFmtId="3" fontId="34" fillId="0" borderId="102" xfId="0" applyNumberFormat="1" applyFont="1" applyFill="1" applyBorder="1" applyAlignment="1">
      <alignment vertical="center" wrapText="1"/>
    </xf>
    <xf numFmtId="0" fontId="1" fillId="0" borderId="103" xfId="57" applyFont="1" applyFill="1" applyBorder="1" applyAlignment="1">
      <alignment vertical="center" wrapText="1"/>
      <protection/>
    </xf>
    <xf numFmtId="0" fontId="33" fillId="0" borderId="104" xfId="57" applyFont="1" applyFill="1" applyBorder="1" applyAlignment="1">
      <alignment horizontal="center" vertical="center" wrapText="1"/>
      <protection/>
    </xf>
    <xf numFmtId="3" fontId="30" fillId="0" borderId="104" xfId="57" applyNumberFormat="1" applyFont="1" applyFill="1" applyBorder="1" applyAlignment="1">
      <alignment horizontal="center" vertical="center" wrapText="1"/>
      <protection/>
    </xf>
    <xf numFmtId="0" fontId="30" fillId="0" borderId="104" xfId="57" applyFont="1" applyFill="1" applyBorder="1" applyAlignment="1">
      <alignment horizontal="center" vertical="center" wrapText="1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59" fillId="25" borderId="50" xfId="0" applyNumberFormat="1" applyFont="1" applyFill="1" applyBorder="1" applyAlignment="1" applyProtection="1">
      <alignment vertical="center" wrapText="1"/>
      <protection locked="0"/>
    </xf>
    <xf numFmtId="49" fontId="60" fillId="25" borderId="50" xfId="0" applyNumberFormat="1" applyFont="1" applyFill="1" applyBorder="1" applyAlignment="1" applyProtection="1">
      <alignment vertical="center" wrapText="1"/>
      <protection locked="0"/>
    </xf>
    <xf numFmtId="0" fontId="18" fillId="0" borderId="5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3" fillId="25" borderId="9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31" fillId="0" borderId="0" xfId="52" applyFont="1" applyBorder="1" applyAlignment="1">
      <alignment horizontal="center" vertical="top" wrapText="1"/>
      <protection/>
    </xf>
    <xf numFmtId="0" fontId="31" fillId="0" borderId="0" xfId="52" applyFont="1" applyFill="1" applyBorder="1" applyAlignment="1">
      <alignment horizontal="center" vertical="top" wrapText="1"/>
      <protection/>
    </xf>
    <xf numFmtId="0" fontId="47" fillId="24" borderId="105" xfId="52" applyFont="1" applyFill="1" applyBorder="1" applyAlignment="1">
      <alignment horizontal="center" vertical="center" wrapText="1"/>
      <protection/>
    </xf>
    <xf numFmtId="0" fontId="63" fillId="0" borderId="106" xfId="52" applyFont="1" applyBorder="1" applyAlignment="1">
      <alignment horizontal="center" vertical="center" wrapText="1"/>
      <protection/>
    </xf>
    <xf numFmtId="0" fontId="63" fillId="0" borderId="107" xfId="52" applyFont="1" applyBorder="1" applyAlignment="1">
      <alignment horizontal="center" vertical="center" wrapText="1"/>
      <protection/>
    </xf>
    <xf numFmtId="3" fontId="63" fillId="0" borderId="107" xfId="52" applyNumberFormat="1" applyFont="1" applyBorder="1" applyAlignment="1">
      <alignment horizontal="center" vertical="center"/>
      <protection/>
    </xf>
    <xf numFmtId="0" fontId="63" fillId="0" borderId="0" xfId="52" applyFont="1" applyAlignment="1">
      <alignment vertical="center"/>
      <protection/>
    </xf>
    <xf numFmtId="0" fontId="63" fillId="0" borderId="0" xfId="52" applyFont="1" applyFill="1" applyAlignment="1">
      <alignment vertical="center"/>
      <protection/>
    </xf>
    <xf numFmtId="0" fontId="44" fillId="0" borderId="108" xfId="52" applyFont="1" applyBorder="1" applyAlignment="1">
      <alignment horizontal="center" vertical="center" wrapText="1"/>
      <protection/>
    </xf>
    <xf numFmtId="0" fontId="46" fillId="0" borderId="109" xfId="52" applyFont="1" applyBorder="1" applyAlignment="1">
      <alignment horizontal="center" vertical="center" wrapText="1"/>
      <protection/>
    </xf>
    <xf numFmtId="0" fontId="33" fillId="0" borderId="109" xfId="52" applyFont="1" applyBorder="1" applyAlignment="1">
      <alignment horizontal="center" vertical="center" wrapText="1"/>
      <protection/>
    </xf>
    <xf numFmtId="3" fontId="50" fillId="0" borderId="109" xfId="52" applyNumberFormat="1" applyFont="1" applyBorder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46" fillId="0" borderId="110" xfId="52" applyFont="1" applyFill="1" applyBorder="1" applyAlignment="1">
      <alignment horizontal="center" vertical="center"/>
      <protection/>
    </xf>
    <xf numFmtId="0" fontId="46" fillId="0" borderId="107" xfId="52" applyFont="1" applyFill="1" applyBorder="1" applyAlignment="1">
      <alignment vertical="center" wrapText="1"/>
      <protection/>
    </xf>
    <xf numFmtId="0" fontId="1" fillId="0" borderId="111" xfId="52" applyFont="1" applyFill="1" applyBorder="1" applyAlignment="1">
      <alignment horizontal="center" vertical="center"/>
      <protection/>
    </xf>
    <xf numFmtId="49" fontId="44" fillId="0" borderId="111" xfId="52" applyNumberFormat="1" applyFont="1" applyFill="1" applyBorder="1" applyAlignment="1">
      <alignment vertical="center" wrapText="1"/>
      <protection/>
    </xf>
    <xf numFmtId="0" fontId="29" fillId="0" borderId="112" xfId="52" applyFont="1" applyFill="1" applyBorder="1" applyAlignment="1">
      <alignment vertical="center"/>
      <protection/>
    </xf>
    <xf numFmtId="3" fontId="50" fillId="0" borderId="107" xfId="52" applyNumberFormat="1" applyFont="1" applyFill="1" applyBorder="1" applyAlignment="1">
      <alignment horizontal="center" vertical="center"/>
      <protection/>
    </xf>
    <xf numFmtId="3" fontId="50" fillId="0" borderId="113" xfId="52" applyNumberFormat="1" applyFont="1" applyFill="1" applyBorder="1" applyAlignment="1">
      <alignment horizontal="center" vertical="center"/>
      <protection/>
    </xf>
    <xf numFmtId="0" fontId="1" fillId="0" borderId="110" xfId="52" applyFont="1" applyFill="1" applyBorder="1" applyAlignment="1">
      <alignment horizontal="center" vertical="center"/>
      <protection/>
    </xf>
    <xf numFmtId="0" fontId="46" fillId="0" borderId="90" xfId="52" applyFont="1" applyFill="1" applyBorder="1" applyAlignment="1">
      <alignment vertical="center" wrapText="1"/>
      <protection/>
    </xf>
    <xf numFmtId="0" fontId="44" fillId="0" borderId="111" xfId="52" applyFont="1" applyFill="1" applyBorder="1" applyAlignment="1">
      <alignment vertical="center"/>
      <protection/>
    </xf>
    <xf numFmtId="0" fontId="29" fillId="0" borderId="114" xfId="52" applyFont="1" applyFill="1" applyBorder="1" applyAlignment="1">
      <alignment vertical="center"/>
      <protection/>
    </xf>
    <xf numFmtId="3" fontId="55" fillId="0" borderId="90" xfId="52" applyNumberFormat="1" applyFont="1" applyFill="1" applyBorder="1" applyAlignment="1">
      <alignment horizontal="center" vertical="center"/>
      <protection/>
    </xf>
    <xf numFmtId="0" fontId="1" fillId="0" borderId="115" xfId="52" applyFont="1" applyFill="1" applyBorder="1" applyAlignment="1">
      <alignment horizontal="center" vertical="center"/>
      <protection/>
    </xf>
    <xf numFmtId="0" fontId="1" fillId="0" borderId="116" xfId="52" applyFont="1" applyFill="1" applyBorder="1" applyAlignment="1">
      <alignment horizontal="center" vertical="center"/>
      <protection/>
    </xf>
    <xf numFmtId="0" fontId="44" fillId="0" borderId="116" xfId="52" applyFont="1" applyFill="1" applyBorder="1" applyAlignment="1">
      <alignment vertical="center"/>
      <protection/>
    </xf>
    <xf numFmtId="0" fontId="29" fillId="0" borderId="117" xfId="52" applyFont="1" applyFill="1" applyBorder="1" applyAlignment="1">
      <alignment vertical="center"/>
      <protection/>
    </xf>
    <xf numFmtId="3" fontId="55" fillId="0" borderId="109" xfId="52" applyNumberFormat="1" applyFont="1" applyFill="1" applyBorder="1" applyAlignment="1">
      <alignment horizontal="center" vertical="center"/>
      <protection/>
    </xf>
    <xf numFmtId="0" fontId="1" fillId="0" borderId="0" xfId="52" applyFont="1" applyBorder="1" applyAlignment="1">
      <alignment vertical="center"/>
      <protection/>
    </xf>
    <xf numFmtId="0" fontId="1" fillId="0" borderId="0" xfId="52" applyFont="1" applyFill="1" applyBorder="1" applyAlignment="1">
      <alignment vertical="center"/>
      <protection/>
    </xf>
    <xf numFmtId="0" fontId="46" fillId="0" borderId="118" xfId="52" applyFont="1" applyFill="1" applyBorder="1" applyAlignment="1">
      <alignment horizontal="center" vertical="center"/>
      <protection/>
    </xf>
    <xf numFmtId="0" fontId="33" fillId="0" borderId="119" xfId="52" applyFont="1" applyFill="1" applyBorder="1" applyAlignment="1">
      <alignment horizontal="center" vertical="center"/>
      <protection/>
    </xf>
    <xf numFmtId="49" fontId="44" fillId="0" borderId="119" xfId="52" applyNumberFormat="1" applyFont="1" applyFill="1" applyBorder="1" applyAlignment="1">
      <alignment vertical="center" wrapText="1"/>
      <protection/>
    </xf>
    <xf numFmtId="0" fontId="29" fillId="0" borderId="120" xfId="52" applyFont="1" applyFill="1" applyBorder="1" applyAlignment="1">
      <alignment vertical="center"/>
      <protection/>
    </xf>
    <xf numFmtId="0" fontId="33" fillId="0" borderId="111" xfId="52" applyFont="1" applyFill="1" applyBorder="1" applyAlignment="1">
      <alignment horizontal="center" vertical="center"/>
      <protection/>
    </xf>
    <xf numFmtId="0" fontId="33" fillId="0" borderId="111" xfId="52" applyFont="1" applyFill="1" applyBorder="1" applyAlignment="1">
      <alignment vertical="center"/>
      <protection/>
    </xf>
    <xf numFmtId="0" fontId="33" fillId="0" borderId="116" xfId="52" applyFont="1" applyFill="1" applyBorder="1" applyAlignment="1">
      <alignment horizontal="center" vertical="center"/>
      <protection/>
    </xf>
    <xf numFmtId="0" fontId="33" fillId="0" borderId="116" xfId="52" applyFont="1" applyFill="1" applyBorder="1" applyAlignment="1">
      <alignment vertical="center"/>
      <protection/>
    </xf>
    <xf numFmtId="0" fontId="46" fillId="0" borderId="121" xfId="52" applyFont="1" applyFill="1" applyBorder="1" applyAlignment="1">
      <alignment vertical="center"/>
      <protection/>
    </xf>
    <xf numFmtId="49" fontId="44" fillId="0" borderId="119" xfId="52" applyNumberFormat="1" applyFont="1" applyFill="1" applyBorder="1" applyAlignment="1">
      <alignment vertical="center"/>
      <protection/>
    </xf>
    <xf numFmtId="1" fontId="50" fillId="0" borderId="122" xfId="52" applyNumberFormat="1" applyFont="1" applyFill="1" applyBorder="1" applyAlignment="1">
      <alignment horizontal="center" vertical="center"/>
      <protection/>
    </xf>
    <xf numFmtId="0" fontId="65" fillId="0" borderId="0" xfId="52" applyFont="1" applyAlignment="1">
      <alignment vertical="center"/>
      <protection/>
    </xf>
    <xf numFmtId="0" fontId="65" fillId="0" borderId="0" xfId="52" applyFont="1" applyFill="1" applyAlignment="1">
      <alignment vertical="center"/>
      <protection/>
    </xf>
    <xf numFmtId="0" fontId="46" fillId="0" borderId="123" xfId="52" applyFont="1" applyFill="1" applyBorder="1" applyAlignment="1">
      <alignment vertical="center" wrapText="1"/>
      <protection/>
    </xf>
    <xf numFmtId="49" fontId="44" fillId="0" borderId="111" xfId="52" applyNumberFormat="1" applyFont="1" applyFill="1" applyBorder="1" applyAlignment="1">
      <alignment vertical="center"/>
      <protection/>
    </xf>
    <xf numFmtId="0" fontId="1" fillId="0" borderId="124" xfId="52" applyFont="1" applyFill="1" applyBorder="1" applyAlignment="1">
      <alignment horizontal="center" vertical="center"/>
      <protection/>
    </xf>
    <xf numFmtId="0" fontId="33" fillId="0" borderId="107" xfId="52" applyFont="1" applyFill="1" applyBorder="1" applyAlignment="1">
      <alignment horizontal="center" vertical="center"/>
      <protection/>
    </xf>
    <xf numFmtId="49" fontId="44" fillId="0" borderId="107" xfId="52" applyNumberFormat="1" applyFont="1" applyFill="1" applyBorder="1" applyAlignment="1">
      <alignment vertical="center"/>
      <protection/>
    </xf>
    <xf numFmtId="0" fontId="1" fillId="0" borderId="125" xfId="52" applyFont="1" applyBorder="1" applyAlignment="1">
      <alignment vertical="center"/>
      <protection/>
    </xf>
    <xf numFmtId="0" fontId="46" fillId="0" borderId="107" xfId="52" applyFont="1" applyFill="1" applyBorder="1" applyAlignment="1">
      <alignment vertical="center"/>
      <protection/>
    </xf>
    <xf numFmtId="49" fontId="44" fillId="0" borderId="111" xfId="52" applyNumberFormat="1" applyFont="1" applyFill="1" applyBorder="1" applyAlignment="1">
      <alignment horizontal="left" vertical="center"/>
      <protection/>
    </xf>
    <xf numFmtId="1" fontId="50" fillId="0" borderId="107" xfId="52" applyNumberFormat="1" applyFont="1" applyFill="1" applyBorder="1" applyAlignment="1">
      <alignment horizontal="center" vertical="center"/>
      <protection/>
    </xf>
    <xf numFmtId="0" fontId="29" fillId="0" borderId="114" xfId="52" applyFont="1" applyFill="1" applyBorder="1" applyAlignment="1">
      <alignment vertical="center" wrapText="1"/>
      <protection/>
    </xf>
    <xf numFmtId="0" fontId="46" fillId="0" borderId="110" xfId="52" applyFont="1" applyFill="1" applyBorder="1" applyAlignment="1">
      <alignment horizontal="center" vertical="center"/>
      <protection/>
    </xf>
    <xf numFmtId="49" fontId="44" fillId="0" borderId="126" xfId="52" applyNumberFormat="1" applyFont="1" applyFill="1" applyBorder="1" applyAlignment="1">
      <alignment vertical="center"/>
      <protection/>
    </xf>
    <xf numFmtId="1" fontId="55" fillId="0" borderId="90" xfId="52" applyNumberFormat="1" applyFont="1" applyFill="1" applyBorder="1" applyAlignment="1">
      <alignment horizontal="center" vertical="center"/>
      <protection/>
    </xf>
    <xf numFmtId="49" fontId="44" fillId="0" borderId="116" xfId="52" applyNumberFormat="1" applyFont="1" applyFill="1" applyBorder="1" applyAlignment="1">
      <alignment vertical="center"/>
      <protection/>
    </xf>
    <xf numFmtId="49" fontId="44" fillId="0" borderId="127" xfId="52" applyNumberFormat="1" applyFont="1" applyFill="1" applyBorder="1" applyAlignment="1">
      <alignment vertical="center"/>
      <protection/>
    </xf>
    <xf numFmtId="0" fontId="46" fillId="0" borderId="118" xfId="52" applyFont="1" applyFill="1" applyBorder="1" applyAlignment="1">
      <alignment horizontal="center" vertical="center"/>
      <protection/>
    </xf>
    <xf numFmtId="0" fontId="1" fillId="0" borderId="119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left" vertical="center" wrapText="1"/>
      <protection/>
    </xf>
    <xf numFmtId="49" fontId="44" fillId="0" borderId="0" xfId="52" applyNumberFormat="1" applyFont="1" applyFill="1" applyBorder="1" applyAlignment="1">
      <alignment vertical="center"/>
      <protection/>
    </xf>
    <xf numFmtId="0" fontId="29" fillId="0" borderId="0" xfId="52" applyFont="1" applyFill="1" applyBorder="1" applyAlignment="1">
      <alignment vertical="center"/>
      <protection/>
    </xf>
    <xf numFmtId="3" fontId="55" fillId="0" borderId="0" xfId="52" applyNumberFormat="1" applyFont="1" applyFill="1" applyBorder="1" applyAlignment="1">
      <alignment horizontal="center" vertical="center"/>
      <protection/>
    </xf>
    <xf numFmtId="0" fontId="46" fillId="0" borderId="122" xfId="52" applyFont="1" applyFill="1" applyBorder="1" applyAlignment="1">
      <alignment vertical="center"/>
      <protection/>
    </xf>
    <xf numFmtId="49" fontId="44" fillId="0" borderId="128" xfId="52" applyNumberFormat="1" applyFont="1" applyFill="1" applyBorder="1" applyAlignment="1">
      <alignment vertical="center"/>
      <protection/>
    </xf>
    <xf numFmtId="0" fontId="33" fillId="0" borderId="126" xfId="52" applyFont="1" applyFill="1" applyBorder="1" applyAlignment="1">
      <alignment vertical="center"/>
      <protection/>
    </xf>
    <xf numFmtId="0" fontId="29" fillId="0" borderId="129" xfId="52" applyFont="1" applyFill="1" applyBorder="1" applyAlignment="1">
      <alignment vertical="center"/>
      <protection/>
    </xf>
    <xf numFmtId="3" fontId="55" fillId="0" borderId="92" xfId="52" applyNumberFormat="1" applyFont="1" applyFill="1" applyBorder="1" applyAlignment="1">
      <alignment horizontal="center" vertical="center"/>
      <protection/>
    </xf>
    <xf numFmtId="0" fontId="1" fillId="0" borderId="130" xfId="52" applyFont="1" applyBorder="1" applyAlignment="1">
      <alignment horizontal="center" vertical="center"/>
      <protection/>
    </xf>
    <xf numFmtId="0" fontId="1" fillId="0" borderId="131" xfId="52" applyFont="1" applyBorder="1" applyAlignment="1">
      <alignment vertical="center"/>
      <protection/>
    </xf>
    <xf numFmtId="0" fontId="31" fillId="0" borderId="131" xfId="52" applyFont="1" applyBorder="1" applyAlignment="1">
      <alignment horizontal="center" vertical="center"/>
      <protection/>
    </xf>
    <xf numFmtId="3" fontId="50" fillId="0" borderId="131" xfId="52" applyNumberFormat="1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3" fontId="46" fillId="0" borderId="0" xfId="52" applyNumberFormat="1" applyFont="1" applyBorder="1" applyAlignment="1">
      <alignment horizontal="center" vertical="center"/>
      <protection/>
    </xf>
    <xf numFmtId="3" fontId="46" fillId="0" borderId="0" xfId="52" applyNumberFormat="1" applyFont="1" applyFill="1" applyBorder="1" applyAlignment="1">
      <alignment horizontal="center" vertical="center"/>
      <protection/>
    </xf>
    <xf numFmtId="0" fontId="66" fillId="0" borderId="0" xfId="52" applyFont="1" applyAlignment="1">
      <alignment horizontal="center"/>
      <protection/>
    </xf>
    <xf numFmtId="0" fontId="66" fillId="0" borderId="0" xfId="52" applyFont="1" applyBorder="1">
      <alignment/>
      <protection/>
    </xf>
    <xf numFmtId="0" fontId="66" fillId="0" borderId="0" xfId="52" applyFont="1" applyFill="1" applyBorder="1">
      <alignment/>
      <protection/>
    </xf>
    <xf numFmtId="0" fontId="66" fillId="0" borderId="0" xfId="52" applyFont="1">
      <alignment/>
      <protection/>
    </xf>
    <xf numFmtId="0" fontId="66" fillId="0" borderId="0" xfId="52" applyFont="1" applyFill="1">
      <alignment/>
      <protection/>
    </xf>
    <xf numFmtId="0" fontId="46" fillId="0" borderId="0" xfId="55" applyFont="1">
      <alignment/>
      <protection/>
    </xf>
    <xf numFmtId="0" fontId="66" fillId="0" borderId="90" xfId="52" applyFont="1" applyBorder="1">
      <alignment/>
      <protection/>
    </xf>
    <xf numFmtId="0" fontId="66" fillId="0" borderId="132" xfId="52" applyFont="1" applyBorder="1">
      <alignment/>
      <protection/>
    </xf>
    <xf numFmtId="0" fontId="66" fillId="0" borderId="133" xfId="52" applyFont="1" applyBorder="1">
      <alignment/>
      <protection/>
    </xf>
    <xf numFmtId="0" fontId="66" fillId="0" borderId="133" xfId="52" applyFont="1" applyFill="1" applyBorder="1">
      <alignment/>
      <protection/>
    </xf>
    <xf numFmtId="3" fontId="66" fillId="0" borderId="0" xfId="52" applyNumberFormat="1" applyFont="1" applyBorder="1">
      <alignment/>
      <protection/>
    </xf>
    <xf numFmtId="3" fontId="63" fillId="0" borderId="113" xfId="52" applyNumberFormat="1" applyFont="1" applyFill="1" applyBorder="1" applyAlignment="1">
      <alignment horizontal="center" vertical="center"/>
      <protection/>
    </xf>
    <xf numFmtId="3" fontId="50" fillId="0" borderId="134" xfId="52" applyNumberFormat="1" applyFont="1" applyBorder="1" applyAlignment="1">
      <alignment horizontal="center" vertical="center"/>
      <protection/>
    </xf>
    <xf numFmtId="3" fontId="55" fillId="0" borderId="135" xfId="52" applyNumberFormat="1" applyFont="1" applyFill="1" applyBorder="1" applyAlignment="1">
      <alignment horizontal="center" vertical="center"/>
      <protection/>
    </xf>
    <xf numFmtId="3" fontId="55" fillId="0" borderId="134" xfId="52" applyNumberFormat="1" applyFont="1" applyFill="1" applyBorder="1" applyAlignment="1">
      <alignment horizontal="center" vertical="center"/>
      <protection/>
    </xf>
    <xf numFmtId="1" fontId="50" fillId="0" borderId="136" xfId="52" applyNumberFormat="1" applyFont="1" applyFill="1" applyBorder="1" applyAlignment="1">
      <alignment horizontal="center" vertical="center"/>
      <protection/>
    </xf>
    <xf numFmtId="0" fontId="31" fillId="0" borderId="110" xfId="52" applyFont="1" applyBorder="1" applyAlignment="1">
      <alignment horizontal="center" vertical="top" wrapText="1"/>
      <protection/>
    </xf>
    <xf numFmtId="0" fontId="31" fillId="0" borderId="137" xfId="52" applyFont="1" applyFill="1" applyBorder="1" applyAlignment="1">
      <alignment horizontal="center" vertical="top" wrapText="1"/>
      <protection/>
    </xf>
    <xf numFmtId="1" fontId="50" fillId="0" borderId="113" xfId="52" applyNumberFormat="1" applyFont="1" applyFill="1" applyBorder="1" applyAlignment="1">
      <alignment horizontal="center" vertical="center"/>
      <protection/>
    </xf>
    <xf numFmtId="3" fontId="55" fillId="0" borderId="105" xfId="52" applyNumberFormat="1" applyFont="1" applyFill="1" applyBorder="1" applyAlignment="1">
      <alignment horizontal="center" vertical="center"/>
      <protection/>
    </xf>
    <xf numFmtId="0" fontId="55" fillId="0" borderId="135" xfId="52" applyNumberFormat="1" applyFont="1" applyFill="1" applyBorder="1" applyAlignment="1">
      <alignment horizontal="center" vertical="center"/>
      <protection/>
    </xf>
    <xf numFmtId="3" fontId="55" fillId="0" borderId="137" xfId="52" applyNumberFormat="1" applyFont="1" applyFill="1" applyBorder="1" applyAlignment="1">
      <alignment horizontal="center" vertical="center"/>
      <protection/>
    </xf>
    <xf numFmtId="1" fontId="55" fillId="0" borderId="135" xfId="52" applyNumberFormat="1" applyFont="1" applyFill="1" applyBorder="1" applyAlignment="1">
      <alignment horizontal="center" vertical="center"/>
      <protection/>
    </xf>
    <xf numFmtId="3" fontId="55" fillId="0" borderId="138" xfId="52" applyNumberFormat="1" applyFont="1" applyFill="1" applyBorder="1" applyAlignment="1">
      <alignment horizontal="center" vertical="center"/>
      <protection/>
    </xf>
    <xf numFmtId="3" fontId="50" fillId="0" borderId="139" xfId="52" applyNumberFormat="1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3" fontId="1" fillId="0" borderId="72" xfId="57" applyNumberFormat="1" applyFont="1" applyFill="1" applyBorder="1" applyAlignment="1">
      <alignment vertical="center" wrapText="1"/>
      <protection/>
    </xf>
    <xf numFmtId="3" fontId="33" fillId="0" borderId="104" xfId="57" applyNumberFormat="1" applyFont="1" applyFill="1" applyBorder="1" applyAlignment="1">
      <alignment vertical="center" wrapText="1"/>
      <protection/>
    </xf>
    <xf numFmtId="0" fontId="31" fillId="20" borderId="140" xfId="57" applyFont="1" applyFill="1" applyBorder="1" applyAlignment="1">
      <alignment horizontal="center" vertical="center" wrapText="1"/>
      <protection/>
    </xf>
    <xf numFmtId="0" fontId="33" fillId="0" borderId="141" xfId="57" applyFont="1" applyFill="1" applyBorder="1" applyAlignment="1">
      <alignment horizontal="center" vertical="center" wrapText="1"/>
      <protection/>
    </xf>
    <xf numFmtId="0" fontId="30" fillId="0" borderId="142" xfId="57" applyFont="1" applyFill="1" applyBorder="1" applyAlignment="1">
      <alignment horizontal="center" vertical="center" wrapText="1"/>
      <protection/>
    </xf>
    <xf numFmtId="0" fontId="29" fillId="0" borderId="143" xfId="57" applyFont="1" applyFill="1" applyBorder="1" applyAlignment="1">
      <alignment horizontal="center" vertical="center" wrapText="1"/>
      <protection/>
    </xf>
    <xf numFmtId="0" fontId="29" fillId="0" borderId="144" xfId="57" applyFont="1" applyFill="1" applyBorder="1" applyAlignment="1">
      <alignment horizontal="center" vertical="center" wrapText="1"/>
      <protection/>
    </xf>
    <xf numFmtId="0" fontId="1" fillId="0" borderId="145" xfId="57" applyFont="1" applyFill="1" applyBorder="1" applyAlignment="1">
      <alignment vertical="center" wrapText="1"/>
      <protection/>
    </xf>
    <xf numFmtId="0" fontId="34" fillId="0" borderId="146" xfId="0" applyFont="1" applyFill="1" applyBorder="1" applyAlignment="1">
      <alignment horizontal="left" vertical="center" wrapText="1"/>
    </xf>
    <xf numFmtId="0" fontId="1" fillId="0" borderId="147" xfId="57" applyFont="1" applyFill="1" applyBorder="1" applyAlignment="1">
      <alignment vertical="center" wrapText="1"/>
      <protection/>
    </xf>
    <xf numFmtId="0" fontId="29" fillId="0" borderId="148" xfId="57" applyFont="1" applyFill="1" applyBorder="1" applyAlignment="1">
      <alignment horizontal="center" vertical="center" wrapText="1"/>
      <protection/>
    </xf>
    <xf numFmtId="0" fontId="31" fillId="0" borderId="149" xfId="57" applyFont="1" applyFill="1" applyBorder="1" applyAlignment="1">
      <alignment vertical="center" wrapText="1"/>
      <protection/>
    </xf>
    <xf numFmtId="3" fontId="31" fillId="0" borderId="150" xfId="57" applyNumberFormat="1" applyFont="1" applyFill="1" applyBorder="1" applyAlignment="1">
      <alignment vertical="center" wrapText="1"/>
      <protection/>
    </xf>
    <xf numFmtId="3" fontId="31" fillId="0" borderId="151" xfId="57" applyNumberFormat="1" applyFont="1" applyFill="1" applyBorder="1" applyAlignment="1">
      <alignment vertical="center" wrapText="1"/>
      <protection/>
    </xf>
    <xf numFmtId="0" fontId="0" fillId="0" borderId="4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2" fillId="0" borderId="0" xfId="0" applyNumberFormat="1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10" xfId="0" applyNumberFormat="1" applyFont="1" applyFill="1" applyBorder="1" applyAlignment="1" applyProtection="1">
      <alignment horizontal="left" vertical="center" wrapText="1"/>
      <protection locked="0"/>
    </xf>
    <xf numFmtId="4" fontId="18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7" borderId="12" xfId="0" applyNumberFormat="1" applyFont="1" applyFill="1" applyBorder="1" applyAlignment="1" applyProtection="1">
      <alignment horizontal="left" vertical="top" wrapText="1"/>
      <protection locked="0"/>
    </xf>
    <xf numFmtId="49" fontId="22" fillId="17" borderId="75" xfId="0" applyNumberFormat="1" applyFont="1" applyFill="1" applyBorder="1" applyAlignment="1" applyProtection="1">
      <alignment horizontal="left" vertical="top" wrapText="1"/>
      <protection locked="0"/>
    </xf>
    <xf numFmtId="49" fontId="22" fillId="17" borderId="76" xfId="0" applyNumberFormat="1" applyFont="1" applyFill="1" applyBorder="1" applyAlignment="1" applyProtection="1">
      <alignment horizontal="left" vertical="top" wrapText="1"/>
      <protection locked="0"/>
    </xf>
    <xf numFmtId="49" fontId="21" fillId="17" borderId="12" xfId="0" applyNumberFormat="1" applyFont="1" applyFill="1" applyBorder="1" applyAlignment="1" applyProtection="1">
      <alignment horizontal="right" vertical="center" wrapText="1"/>
      <protection locked="0"/>
    </xf>
    <xf numFmtId="49" fontId="21" fillId="17" borderId="76" xfId="0" applyNumberFormat="1" applyFont="1" applyFill="1" applyBorder="1" applyAlignment="1" applyProtection="1">
      <alignment horizontal="right" vertical="center" wrapText="1"/>
      <protection locked="0"/>
    </xf>
    <xf numFmtId="4" fontId="21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7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22" fillId="17" borderId="0" xfId="0" applyNumberFormat="1" applyFont="1" applyFill="1" applyBorder="1" applyAlignment="1" applyProtection="1">
      <alignment horizontal="right" vertical="center" wrapText="1"/>
      <protection locked="0"/>
    </xf>
    <xf numFmtId="49" fontId="22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3" fillId="25" borderId="152" xfId="0" applyNumberFormat="1" applyFont="1" applyFill="1" applyBorder="1" applyAlignment="1" applyProtection="1">
      <alignment horizontal="center" vertical="center" wrapText="1"/>
      <protection locked="0"/>
    </xf>
    <xf numFmtId="49" fontId="23" fillId="25" borderId="96" xfId="0" applyNumberFormat="1" applyFont="1" applyFill="1" applyBorder="1" applyAlignment="1" applyProtection="1">
      <alignment horizontal="center" vertical="center" wrapText="1"/>
      <protection locked="0"/>
    </xf>
    <xf numFmtId="49" fontId="23" fillId="25" borderId="96" xfId="0" applyNumberFormat="1" applyFont="1" applyFill="1" applyBorder="1" applyAlignment="1" applyProtection="1">
      <alignment horizontal="right" vertical="center" wrapText="1"/>
      <protection locked="0"/>
    </xf>
    <xf numFmtId="49" fontId="23" fillId="25" borderId="10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57" applyFont="1" applyBorder="1" applyAlignment="1">
      <alignment horizontal="center" vertical="center" wrapText="1"/>
      <protection/>
    </xf>
    <xf numFmtId="0" fontId="31" fillId="20" borderId="153" xfId="57" applyFont="1" applyFill="1" applyBorder="1" applyAlignment="1">
      <alignment horizontal="center" vertical="center" wrapText="1"/>
      <protection/>
    </xf>
    <xf numFmtId="0" fontId="31" fillId="20" borderId="154" xfId="57" applyFont="1" applyFill="1" applyBorder="1" applyAlignment="1">
      <alignment horizontal="center" vertical="center" wrapText="1"/>
      <protection/>
    </xf>
    <xf numFmtId="3" fontId="32" fillId="20" borderId="154" xfId="57" applyNumberFormat="1" applyFont="1" applyFill="1" applyBorder="1" applyAlignment="1">
      <alignment horizontal="center" vertical="center" wrapText="1"/>
      <protection/>
    </xf>
    <xf numFmtId="0" fontId="31" fillId="20" borderId="86" xfId="57" applyFont="1" applyFill="1" applyBorder="1" applyAlignment="1">
      <alignment horizontal="center" vertical="center" wrapText="1"/>
      <protection/>
    </xf>
    <xf numFmtId="0" fontId="67" fillId="20" borderId="155" xfId="57" applyFont="1" applyFill="1" applyBorder="1" applyAlignment="1">
      <alignment horizontal="center" vertical="center" wrapText="1"/>
      <protection/>
    </xf>
    <xf numFmtId="0" fontId="62" fillId="20" borderId="13" xfId="57" applyFont="1" applyFill="1" applyBorder="1" applyAlignment="1">
      <alignment horizontal="center" vertical="center" wrapText="1"/>
      <protection/>
    </xf>
    <xf numFmtId="0" fontId="31" fillId="20" borderId="10" xfId="57" applyFont="1" applyFill="1" applyBorder="1" applyAlignment="1">
      <alignment horizontal="center" vertical="center" wrapText="1"/>
      <protection/>
    </xf>
    <xf numFmtId="0" fontId="32" fillId="20" borderId="13" xfId="57" applyFont="1" applyFill="1" applyBorder="1" applyAlignment="1">
      <alignment horizontal="center" vertical="center" wrapText="1"/>
      <protection/>
    </xf>
    <xf numFmtId="0" fontId="32" fillId="20" borderId="10" xfId="57" applyFont="1" applyFill="1" applyBorder="1" applyAlignment="1">
      <alignment horizontal="center" vertical="center" wrapText="1"/>
      <protection/>
    </xf>
    <xf numFmtId="0" fontId="31" fillId="0" borderId="64" xfId="57" applyFont="1" applyFill="1" applyBorder="1" applyAlignment="1">
      <alignment horizontal="center" vertical="center" wrapText="1"/>
      <protection/>
    </xf>
    <xf numFmtId="0" fontId="34" fillId="0" borderId="156" xfId="57" applyFont="1" applyFill="1" applyBorder="1" applyAlignment="1">
      <alignment horizontal="left" vertical="center" wrapText="1"/>
      <protection/>
    </xf>
    <xf numFmtId="3" fontId="1" fillId="0" borderId="77" xfId="57" applyNumberFormat="1" applyFont="1" applyFill="1" applyBorder="1" applyAlignment="1">
      <alignment horizontal="center" vertical="center" wrapText="1"/>
      <protection/>
    </xf>
    <xf numFmtId="3" fontId="33" fillId="0" borderId="30" xfId="57" applyNumberFormat="1" applyFont="1" applyFill="1" applyBorder="1" applyAlignment="1">
      <alignment horizontal="center" vertical="center" wrapText="1"/>
      <protection/>
    </xf>
    <xf numFmtId="0" fontId="1" fillId="0" borderId="157" xfId="57" applyFont="1" applyFill="1" applyBorder="1" applyAlignment="1">
      <alignment horizontal="center" vertical="center" wrapText="1"/>
      <protection/>
    </xf>
    <xf numFmtId="3" fontId="1" fillId="0" borderId="33" xfId="57" applyNumberFormat="1" applyFont="1" applyFill="1" applyBorder="1" applyAlignment="1">
      <alignment horizontal="center" vertical="center" wrapText="1"/>
      <protection/>
    </xf>
    <xf numFmtId="0" fontId="31" fillId="0" borderId="64" xfId="0" applyFont="1" applyFill="1" applyBorder="1" applyAlignment="1">
      <alignment horizontal="center" vertical="center" wrapText="1"/>
    </xf>
    <xf numFmtId="0" fontId="34" fillId="0" borderId="158" xfId="0" applyFont="1" applyFill="1" applyBorder="1" applyAlignment="1">
      <alignment horizontal="left" vertical="center" wrapText="1"/>
    </xf>
    <xf numFmtId="3" fontId="1" fillId="0" borderId="159" xfId="57" applyNumberFormat="1" applyFont="1" applyFill="1" applyBorder="1" applyAlignment="1">
      <alignment horizontal="center" vertical="center" wrapText="1"/>
      <protection/>
    </xf>
    <xf numFmtId="0" fontId="31" fillId="20" borderId="13" xfId="57" applyFont="1" applyFill="1" applyBorder="1" applyAlignment="1">
      <alignment horizontal="center" vertical="center" wrapText="1"/>
      <protection/>
    </xf>
    <xf numFmtId="0" fontId="34" fillId="0" borderId="158" xfId="57" applyFont="1" applyFill="1" applyBorder="1" applyAlignment="1">
      <alignment horizontal="left" vertical="center" wrapText="1"/>
      <protection/>
    </xf>
    <xf numFmtId="3" fontId="1" fillId="0" borderId="33" xfId="57" applyNumberFormat="1" applyFont="1" applyFill="1" applyBorder="1" applyAlignment="1">
      <alignment vertical="center" wrapText="1"/>
      <protection/>
    </xf>
    <xf numFmtId="0" fontId="31" fillId="0" borderId="152" xfId="0" applyFont="1" applyFill="1" applyBorder="1" applyAlignment="1">
      <alignment horizontal="center" vertical="center" wrapText="1"/>
    </xf>
    <xf numFmtId="0" fontId="31" fillId="0" borderId="160" xfId="0" applyFont="1" applyFill="1" applyBorder="1" applyAlignment="1">
      <alignment horizontal="center" vertical="center" wrapText="1"/>
    </xf>
    <xf numFmtId="0" fontId="34" fillId="0" borderId="161" xfId="0" applyFont="1" applyFill="1" applyBorder="1" applyAlignment="1">
      <alignment horizontal="left" vertical="center" wrapText="1"/>
    </xf>
    <xf numFmtId="0" fontId="31" fillId="20" borderId="162" xfId="57" applyFont="1" applyFill="1" applyBorder="1" applyAlignment="1">
      <alignment horizontal="center" vertical="center" wrapText="1"/>
      <protection/>
    </xf>
    <xf numFmtId="0" fontId="31" fillId="20" borderId="163" xfId="57" applyFont="1" applyFill="1" applyBorder="1" applyAlignment="1">
      <alignment horizontal="center" vertical="center" wrapText="1"/>
      <protection/>
    </xf>
    <xf numFmtId="0" fontId="31" fillId="20" borderId="164" xfId="57" applyFont="1" applyFill="1" applyBorder="1" applyAlignment="1">
      <alignment horizontal="center" vertical="center" wrapText="1"/>
      <protection/>
    </xf>
    <xf numFmtId="3" fontId="32" fillId="20" borderId="164" xfId="57" applyNumberFormat="1" applyFont="1" applyFill="1" applyBorder="1" applyAlignment="1">
      <alignment horizontal="center" vertical="center" wrapText="1"/>
      <protection/>
    </xf>
    <xf numFmtId="0" fontId="31" fillId="20" borderId="165" xfId="57" applyFont="1" applyFill="1" applyBorder="1" applyAlignment="1">
      <alignment horizontal="center" vertical="center" wrapText="1"/>
      <protection/>
    </xf>
    <xf numFmtId="0" fontId="31" fillId="0" borderId="150" xfId="57" applyFont="1" applyFill="1" applyBorder="1" applyAlignment="1">
      <alignment horizontal="center" vertical="center" wrapText="1"/>
      <protection/>
    </xf>
    <xf numFmtId="0" fontId="34" fillId="0" borderId="166" xfId="0" applyFont="1" applyFill="1" applyBorder="1" applyAlignment="1">
      <alignment horizontal="left" vertical="center" wrapText="1"/>
    </xf>
    <xf numFmtId="0" fontId="1" fillId="0" borderId="167" xfId="57" applyFont="1" applyFill="1" applyBorder="1" applyAlignment="1">
      <alignment horizontal="center" vertical="center" wrapText="1"/>
      <protection/>
    </xf>
    <xf numFmtId="0" fontId="31" fillId="0" borderId="168" xfId="57" applyFont="1" applyFill="1" applyBorder="1" applyAlignment="1">
      <alignment horizontal="center" vertical="center" wrapText="1"/>
      <protection/>
    </xf>
    <xf numFmtId="0" fontId="34" fillId="0" borderId="169" xfId="57" applyFont="1" applyFill="1" applyBorder="1" applyAlignment="1">
      <alignment horizontal="left" vertical="center" wrapText="1"/>
      <protection/>
    </xf>
    <xf numFmtId="3" fontId="1" fillId="0" borderId="170" xfId="57" applyNumberFormat="1" applyFont="1" applyFill="1" applyBorder="1" applyAlignment="1">
      <alignment horizontal="center" vertical="center" wrapText="1"/>
      <protection/>
    </xf>
    <xf numFmtId="3" fontId="1" fillId="0" borderId="171" xfId="57" applyNumberFormat="1" applyFont="1" applyFill="1" applyBorder="1" applyAlignment="1">
      <alignment horizontal="center" vertical="center" wrapText="1"/>
      <protection/>
    </xf>
    <xf numFmtId="3" fontId="1" fillId="0" borderId="172" xfId="57" applyNumberFormat="1" applyFont="1" applyFill="1" applyBorder="1" applyAlignment="1">
      <alignment horizontal="center" vertical="center" wrapText="1"/>
      <protection/>
    </xf>
    <xf numFmtId="0" fontId="67" fillId="20" borderId="173" xfId="57" applyFont="1" applyFill="1" applyBorder="1" applyAlignment="1">
      <alignment horizontal="center" vertical="center" wrapText="1"/>
      <protection/>
    </xf>
    <xf numFmtId="0" fontId="67" fillId="20" borderId="174" xfId="57" applyFont="1" applyFill="1" applyBorder="1" applyAlignment="1">
      <alignment horizontal="center" vertical="center" wrapText="1"/>
      <protection/>
    </xf>
    <xf numFmtId="3" fontId="1" fillId="0" borderId="26" xfId="57" applyNumberFormat="1" applyFont="1" applyFill="1" applyBorder="1" applyAlignment="1">
      <alignment horizontal="center" vertical="center" wrapText="1"/>
      <protection/>
    </xf>
    <xf numFmtId="49" fontId="44" fillId="0" borderId="119" xfId="52" applyNumberFormat="1" applyFont="1" applyFill="1" applyBorder="1" applyAlignment="1">
      <alignment horizontal="center" vertical="center"/>
      <protection/>
    </xf>
    <xf numFmtId="49" fontId="44" fillId="0" borderId="111" xfId="52" applyNumberFormat="1" applyFont="1" applyFill="1" applyBorder="1" applyAlignment="1">
      <alignment horizontal="center" vertical="center"/>
      <protection/>
    </xf>
    <xf numFmtId="49" fontId="44" fillId="0" borderId="116" xfId="52" applyNumberFormat="1" applyFont="1" applyFill="1" applyBorder="1" applyAlignment="1">
      <alignment horizontal="center" vertical="center"/>
      <protection/>
    </xf>
    <xf numFmtId="0" fontId="47" fillId="24" borderId="119" xfId="52" applyFont="1" applyFill="1" applyBorder="1" applyAlignment="1">
      <alignment horizontal="center" vertical="center" wrapText="1"/>
      <protection/>
    </xf>
    <xf numFmtId="0" fontId="47" fillId="24" borderId="111" xfId="52" applyFont="1" applyFill="1" applyBorder="1" applyAlignment="1">
      <alignment horizontal="center" vertical="center" wrapText="1"/>
      <protection/>
    </xf>
    <xf numFmtId="0" fontId="47" fillId="24" borderId="116" xfId="52" applyFont="1" applyFill="1" applyBorder="1" applyAlignment="1">
      <alignment horizontal="center" vertical="center" wrapText="1"/>
      <protection/>
    </xf>
    <xf numFmtId="49" fontId="44" fillId="0" borderId="119" xfId="52" applyNumberFormat="1" applyFont="1" applyFill="1" applyBorder="1" applyAlignment="1">
      <alignment horizontal="center" vertical="center" wrapText="1"/>
      <protection/>
    </xf>
    <xf numFmtId="49" fontId="44" fillId="0" borderId="111" xfId="52" applyNumberFormat="1" applyFont="1" applyFill="1" applyBorder="1" applyAlignment="1">
      <alignment horizontal="center" vertical="center" wrapText="1"/>
      <protection/>
    </xf>
    <xf numFmtId="49" fontId="44" fillId="0" borderId="116" xfId="52" applyNumberFormat="1" applyFont="1" applyFill="1" applyBorder="1" applyAlignment="1">
      <alignment horizontal="center" vertical="center" wrapText="1"/>
      <protection/>
    </xf>
    <xf numFmtId="49" fontId="44" fillId="0" borderId="107" xfId="52" applyNumberFormat="1" applyFont="1" applyFill="1" applyBorder="1" applyAlignment="1">
      <alignment horizontal="center" vertical="center"/>
      <protection/>
    </xf>
    <xf numFmtId="0" fontId="47" fillId="24" borderId="175" xfId="52" applyFont="1" applyFill="1" applyBorder="1" applyAlignment="1">
      <alignment horizontal="center" vertical="center" wrapText="1"/>
      <protection/>
    </xf>
    <xf numFmtId="0" fontId="47" fillId="24" borderId="176" xfId="52" applyFont="1" applyFill="1" applyBorder="1" applyAlignment="1">
      <alignment horizontal="center" vertical="center" wrapText="1"/>
      <protection/>
    </xf>
    <xf numFmtId="0" fontId="0" fillId="0" borderId="120" xfId="55" applyBorder="1" applyAlignment="1">
      <alignment horizontal="center" vertical="center" wrapText="1"/>
      <protection/>
    </xf>
    <xf numFmtId="0" fontId="47" fillId="24" borderId="177" xfId="52" applyFont="1" applyFill="1" applyBorder="1" applyAlignment="1">
      <alignment horizontal="center" vertical="center" wrapText="1"/>
      <protection/>
    </xf>
    <xf numFmtId="0" fontId="47" fillId="24" borderId="113" xfId="52" applyFont="1" applyFill="1" applyBorder="1" applyAlignment="1">
      <alignment horizontal="center" vertical="center" wrapText="1"/>
      <protection/>
    </xf>
    <xf numFmtId="0" fontId="47" fillId="24" borderId="90" xfId="52" applyFont="1" applyFill="1" applyBorder="1" applyAlignment="1">
      <alignment horizontal="center" vertical="center" wrapText="1"/>
      <protection/>
    </xf>
    <xf numFmtId="0" fontId="47" fillId="24" borderId="109" xfId="52" applyFont="1" applyFill="1" applyBorder="1" applyAlignment="1">
      <alignment horizontal="center" vertical="center" wrapText="1"/>
      <protection/>
    </xf>
    <xf numFmtId="0" fontId="47" fillId="24" borderId="92" xfId="52" applyFont="1" applyFill="1" applyBorder="1" applyAlignment="1">
      <alignment horizontal="center" vertical="center" wrapText="1"/>
      <protection/>
    </xf>
    <xf numFmtId="0" fontId="62" fillId="24" borderId="121" xfId="52" applyFont="1" applyFill="1" applyBorder="1" applyAlignment="1">
      <alignment horizontal="center" vertical="center" wrapText="1"/>
      <protection/>
    </xf>
    <xf numFmtId="0" fontId="62" fillId="24" borderId="123" xfId="52" applyFont="1" applyFill="1" applyBorder="1" applyAlignment="1">
      <alignment horizontal="center" vertical="center" wrapText="1"/>
      <protection/>
    </xf>
    <xf numFmtId="0" fontId="62" fillId="24" borderId="108" xfId="52" applyFont="1" applyFill="1" applyBorder="1" applyAlignment="1">
      <alignment horizontal="center" vertical="center" wrapText="1"/>
      <protection/>
    </xf>
    <xf numFmtId="0" fontId="47" fillId="24" borderId="122" xfId="52" applyFont="1" applyFill="1" applyBorder="1" applyAlignment="1">
      <alignment horizontal="center" vertical="center" wrapText="1"/>
      <protection/>
    </xf>
    <xf numFmtId="0" fontId="50" fillId="0" borderId="0" xfId="52" applyFont="1" applyBorder="1" applyAlignment="1">
      <alignment horizontal="center" vertical="top" wrapText="1"/>
      <protection/>
    </xf>
    <xf numFmtId="0" fontId="21" fillId="0" borderId="92" xfId="52" applyFont="1" applyFill="1" applyBorder="1" applyAlignment="1">
      <alignment horizontal="left" vertical="center" wrapText="1"/>
      <protection/>
    </xf>
    <xf numFmtId="0" fontId="21" fillId="0" borderId="116" xfId="52" applyFont="1" applyFill="1" applyBorder="1" applyAlignment="1">
      <alignment horizontal="left" vertical="center" wrapText="1"/>
      <protection/>
    </xf>
    <xf numFmtId="0" fontId="47" fillId="24" borderId="178" xfId="52" applyFont="1" applyFill="1" applyBorder="1" applyAlignment="1">
      <alignment horizontal="center" vertical="center" wrapText="1"/>
      <protection/>
    </xf>
    <xf numFmtId="0" fontId="47" fillId="24" borderId="105" xfId="52" applyFont="1" applyFill="1" applyBorder="1" applyAlignment="1">
      <alignment horizontal="center" vertical="center" wrapText="1"/>
      <protection/>
    </xf>
    <xf numFmtId="0" fontId="21" fillId="0" borderId="179" xfId="52" applyFont="1" applyFill="1" applyBorder="1" applyAlignment="1">
      <alignment horizontal="left" vertical="center" wrapText="1"/>
      <protection/>
    </xf>
    <xf numFmtId="0" fontId="21" fillId="0" borderId="106" xfId="52" applyFont="1" applyFill="1" applyBorder="1" applyAlignment="1">
      <alignment horizontal="left" vertical="center" wrapText="1"/>
      <protection/>
    </xf>
    <xf numFmtId="0" fontId="64" fillId="0" borderId="116" xfId="52" applyFont="1" applyFill="1" applyBorder="1" applyAlignment="1">
      <alignment horizontal="left" vertical="center" wrapText="1"/>
      <protection/>
    </xf>
    <xf numFmtId="0" fontId="66" fillId="0" borderId="0" xfId="52" applyFont="1" applyBorder="1" applyAlignment="1">
      <alignment horizontal="left" wrapText="1"/>
      <protection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50" fillId="0" borderId="180" xfId="53" applyFont="1" applyBorder="1" applyAlignment="1">
      <alignment horizontal="center" vertical="top"/>
      <protection/>
    </xf>
    <xf numFmtId="0" fontId="1" fillId="0" borderId="52" xfId="53" applyBorder="1" applyAlignment="1">
      <alignment horizontal="center" vertical="center"/>
      <protection/>
    </xf>
    <xf numFmtId="3" fontId="1" fillId="0" borderId="52" xfId="53" applyNumberFormat="1" applyBorder="1" applyAlignment="1">
      <alignment horizontal="center" vertical="center"/>
      <protection/>
    </xf>
    <xf numFmtId="3" fontId="1" fillId="0" borderId="52" xfId="53" applyNumberFormat="1" applyFont="1" applyBorder="1" applyAlignment="1">
      <alignment horizontal="center" vertical="center"/>
      <protection/>
    </xf>
    <xf numFmtId="0" fontId="1" fillId="0" borderId="51" xfId="53" applyBorder="1" applyAlignment="1">
      <alignment horizontal="center" vertical="center"/>
      <protection/>
    </xf>
    <xf numFmtId="3" fontId="1" fillId="0" borderId="51" xfId="53" applyNumberFormat="1" applyBorder="1" applyAlignment="1">
      <alignment horizontal="center" vertical="center"/>
      <protection/>
    </xf>
    <xf numFmtId="0" fontId="1" fillId="0" borderId="59" xfId="53" applyBorder="1" applyAlignment="1">
      <alignment horizontal="center" vertical="center"/>
      <protection/>
    </xf>
    <xf numFmtId="0" fontId="1" fillId="0" borderId="59" xfId="53" applyFont="1" applyBorder="1" applyAlignment="1">
      <alignment horizontal="center" vertical="center"/>
      <protection/>
    </xf>
    <xf numFmtId="3" fontId="1" fillId="0" borderId="59" xfId="53" applyNumberFormat="1" applyBorder="1" applyAlignment="1">
      <alignment horizontal="center" vertical="center"/>
      <protection/>
    </xf>
    <xf numFmtId="0" fontId="1" fillId="0" borderId="52" xfId="53" applyFont="1" applyBorder="1" applyAlignment="1">
      <alignment horizontal="center" vertical="center" wrapText="1"/>
      <protection/>
    </xf>
    <xf numFmtId="3" fontId="46" fillId="0" borderId="52" xfId="53" applyNumberFormat="1" applyFont="1" applyBorder="1" applyAlignment="1">
      <alignment horizontal="center" vertical="center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47" fillId="0" borderId="52" xfId="53" applyFont="1" applyBorder="1" applyAlignment="1">
      <alignment horizontal="center" vertical="center" wrapText="1"/>
      <protection/>
    </xf>
    <xf numFmtId="0" fontId="46" fillId="0" borderId="52" xfId="53" applyFont="1" applyBorder="1" applyAlignment="1">
      <alignment horizontal="right" vertical="center"/>
      <protection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0" fillId="0" borderId="0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 vertical="center" wrapText="1"/>
      <protection/>
    </xf>
    <xf numFmtId="0" fontId="31" fillId="20" borderId="10" xfId="58" applyFont="1" applyFill="1" applyBorder="1" applyAlignment="1">
      <alignment horizontal="center"/>
      <protection/>
    </xf>
    <xf numFmtId="0" fontId="31" fillId="0" borderId="64" xfId="58" applyFont="1" applyBorder="1" applyAlignment="1">
      <alignment horizontal="center" vertical="center"/>
      <protection/>
    </xf>
    <xf numFmtId="0" fontId="31" fillId="20" borderId="10" xfId="58" applyFont="1" applyFill="1" applyBorder="1" applyAlignment="1">
      <alignment horizontal="center" vertical="center"/>
      <protection/>
    </xf>
    <xf numFmtId="0" fontId="1" fillId="0" borderId="0" xfId="58" applyFont="1" applyBorder="1" applyAlignment="1">
      <alignment horizontal="left" vertical="center"/>
      <protection/>
    </xf>
    <xf numFmtId="0" fontId="51" fillId="6" borderId="25" xfId="54" applyFont="1" applyFill="1" applyBorder="1" applyAlignment="1">
      <alignment horizontal="center" vertical="center" wrapText="1"/>
      <protection/>
    </xf>
    <xf numFmtId="0" fontId="31" fillId="0" borderId="152" xfId="54" applyFont="1" applyBorder="1" applyAlignment="1">
      <alignment horizontal="center" vertical="center"/>
      <protection/>
    </xf>
    <xf numFmtId="0" fontId="31" fillId="0" borderId="160" xfId="54" applyFont="1" applyBorder="1" applyAlignment="1">
      <alignment horizontal="center" vertical="center"/>
      <protection/>
    </xf>
    <xf numFmtId="0" fontId="1" fillId="0" borderId="0" xfId="54" applyBorder="1" applyAlignment="1">
      <alignment horizontal="left" wrapText="1"/>
      <protection/>
    </xf>
    <xf numFmtId="0" fontId="40" fillId="0" borderId="0" xfId="54" applyFont="1" applyBorder="1" applyAlignment="1">
      <alignment horizontal="center"/>
      <protection/>
    </xf>
    <xf numFmtId="0" fontId="50" fillId="0" borderId="0" xfId="54" applyFont="1" applyBorder="1" applyAlignment="1">
      <alignment horizontal="center"/>
      <protection/>
    </xf>
    <xf numFmtId="0" fontId="51" fillId="6" borderId="181" xfId="54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41" fillId="0" borderId="133" xfId="56" applyFont="1" applyBorder="1" applyAlignment="1">
      <alignment horizontal="center" vertical="center"/>
      <protection/>
    </xf>
    <xf numFmtId="0" fontId="41" fillId="0" borderId="132" xfId="56" applyFont="1" applyBorder="1" applyAlignment="1">
      <alignment horizontal="center" vertical="center"/>
      <protection/>
    </xf>
    <xf numFmtId="0" fontId="32" fillId="24" borderId="90" xfId="56" applyFont="1" applyFill="1" applyBorder="1" applyAlignment="1">
      <alignment horizontal="center" vertical="center" wrapText="1"/>
      <protection/>
    </xf>
    <xf numFmtId="0" fontId="49" fillId="0" borderId="133" xfId="56" applyFont="1" applyBorder="1" applyAlignment="1">
      <alignment horizontal="center" vertical="center"/>
      <protection/>
    </xf>
    <xf numFmtId="0" fontId="49" fillId="0" borderId="132" xfId="56" applyFont="1" applyBorder="1" applyAlignment="1">
      <alignment horizontal="center" vertical="center"/>
      <protection/>
    </xf>
    <xf numFmtId="0" fontId="49" fillId="0" borderId="114" xfId="56" applyFont="1" applyBorder="1" applyAlignment="1">
      <alignment horizontal="center" vertical="center"/>
      <protection/>
    </xf>
    <xf numFmtId="0" fontId="40" fillId="0" borderId="0" xfId="56" applyFont="1" applyAlignment="1">
      <alignment horizontal="center" vertical="center" wrapText="1"/>
      <protection/>
    </xf>
    <xf numFmtId="0" fontId="32" fillId="24" borderId="90" xfId="56" applyFont="1" applyFill="1" applyBorder="1" applyAlignment="1">
      <alignment horizontal="center" vertical="center"/>
      <protection/>
    </xf>
    <xf numFmtId="0" fontId="32" fillId="24" borderId="92" xfId="56" applyFont="1" applyFill="1" applyBorder="1" applyAlignment="1">
      <alignment horizontal="center" vertical="center"/>
      <protection/>
    </xf>
    <xf numFmtId="0" fontId="32" fillId="24" borderId="111" xfId="56" applyFont="1" applyFill="1" applyBorder="1" applyAlignment="1">
      <alignment horizontal="center" vertical="center"/>
      <protection/>
    </xf>
    <xf numFmtId="0" fontId="32" fillId="24" borderId="107" xfId="56" applyFont="1" applyFill="1" applyBorder="1" applyAlignment="1">
      <alignment horizontal="center" vertical="center"/>
      <protection/>
    </xf>
    <xf numFmtId="0" fontId="49" fillId="0" borderId="133" xfId="56" applyFont="1" applyBorder="1" applyAlignment="1">
      <alignment horizontal="center" vertical="center" wrapText="1"/>
      <protection/>
    </xf>
    <xf numFmtId="0" fontId="49" fillId="0" borderId="132" xfId="56" applyFont="1" applyBorder="1" applyAlignment="1">
      <alignment horizontal="center" vertical="center" wrapText="1"/>
      <protection/>
    </xf>
    <xf numFmtId="0" fontId="49" fillId="0" borderId="114" xfId="56" applyFont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fundusz budżet-4" xfId="53"/>
    <cellStyle name="Normalny_Kopia zalaczniki" xfId="54"/>
    <cellStyle name="Normalny_ukł wykonawczy_Projekt załączników" xfId="55"/>
    <cellStyle name="Normalny_Zał_budżet_252" xfId="56"/>
    <cellStyle name="Normalny_Zarz78_Zał1_Projekt załączników2008" xfId="57"/>
    <cellStyle name="Normalny_Zeszyt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24">
      <selection activeCell="B1" sqref="B1:L1"/>
    </sheetView>
  </sheetViews>
  <sheetFormatPr defaultColWidth="7.375" defaultRowHeight="12.75"/>
  <cols>
    <col min="1" max="1" width="5.00390625" style="1" customWidth="1"/>
    <col min="2" max="2" width="5.625" style="1" customWidth="1"/>
    <col min="3" max="3" width="8.625" style="1" customWidth="1"/>
    <col min="4" max="5" width="2.625" style="1" customWidth="1"/>
    <col min="6" max="6" width="27.75390625" style="1" customWidth="1"/>
    <col min="7" max="7" width="0.37109375" style="1" customWidth="1"/>
    <col min="8" max="8" width="25.625" style="1" customWidth="1"/>
    <col min="9" max="9" width="6.00390625" style="1" customWidth="1"/>
    <col min="10" max="10" width="2.375" style="1" customWidth="1"/>
    <col min="11" max="11" width="3.25390625" style="1" customWidth="1"/>
    <col min="12" max="12" width="3.00390625" style="1" customWidth="1"/>
    <col min="13" max="13" width="0.74609375" style="1" customWidth="1"/>
    <col min="14" max="14" width="7.375" style="0" customWidth="1"/>
    <col min="15" max="15" width="18.75390625" style="0" customWidth="1"/>
  </cols>
  <sheetData>
    <row r="1" spans="1:15" ht="27.75" customHeight="1">
      <c r="A1" s="390"/>
      <c r="B1" s="558" t="s">
        <v>768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390"/>
      <c r="N1" s="390"/>
      <c r="O1" s="390"/>
    </row>
    <row r="2" spans="1:15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3" ht="24" customHeight="1">
      <c r="B3" s="3" t="s">
        <v>0</v>
      </c>
      <c r="C3" s="3" t="s">
        <v>1</v>
      </c>
      <c r="D3" s="557" t="s">
        <v>2</v>
      </c>
      <c r="E3" s="557"/>
      <c r="F3" s="557" t="s">
        <v>3</v>
      </c>
      <c r="G3" s="557"/>
      <c r="H3" s="557"/>
      <c r="I3" s="557" t="s">
        <v>4</v>
      </c>
      <c r="J3" s="557"/>
      <c r="K3" s="557"/>
      <c r="L3" s="557"/>
      <c r="M3" s="557"/>
    </row>
    <row r="4" spans="2:13" s="4" customFormat="1" ht="7.5" customHeight="1">
      <c r="B4" s="5" t="s">
        <v>5</v>
      </c>
      <c r="C4" s="5" t="s">
        <v>6</v>
      </c>
      <c r="D4" s="559" t="s">
        <v>7</v>
      </c>
      <c r="E4" s="559"/>
      <c r="F4" s="559" t="s">
        <v>8</v>
      </c>
      <c r="G4" s="559"/>
      <c r="H4" s="559"/>
      <c r="I4" s="559" t="s">
        <v>9</v>
      </c>
      <c r="J4" s="559"/>
      <c r="K4" s="559"/>
      <c r="L4" s="559"/>
      <c r="M4" s="559"/>
    </row>
    <row r="5" spans="2:13" ht="10.5" customHeight="1">
      <c r="B5" s="560" t="s">
        <v>10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</row>
    <row r="6" spans="2:13" s="6" customFormat="1" ht="17.25" customHeight="1">
      <c r="B6" s="7" t="s">
        <v>11</v>
      </c>
      <c r="C6" s="7"/>
      <c r="D6" s="561"/>
      <c r="E6" s="561"/>
      <c r="F6" s="562" t="s">
        <v>12</v>
      </c>
      <c r="G6" s="562"/>
      <c r="H6" s="562"/>
      <c r="I6" s="563" t="s">
        <v>13</v>
      </c>
      <c r="J6" s="563"/>
      <c r="K6" s="563"/>
      <c r="L6" s="563"/>
      <c r="M6" s="563"/>
    </row>
    <row r="7" spans="2:13" s="8" customFormat="1" ht="24" customHeight="1">
      <c r="B7" s="9"/>
      <c r="C7" s="9"/>
      <c r="D7" s="564"/>
      <c r="E7" s="564"/>
      <c r="F7" s="565" t="s">
        <v>14</v>
      </c>
      <c r="G7" s="565"/>
      <c r="H7" s="565"/>
      <c r="I7" s="566" t="s">
        <v>15</v>
      </c>
      <c r="J7" s="566"/>
      <c r="K7" s="566"/>
      <c r="L7" s="566"/>
      <c r="M7" s="566"/>
    </row>
    <row r="8" spans="2:13" s="6" customFormat="1" ht="13.5" customHeight="1">
      <c r="B8" s="7"/>
      <c r="C8" s="7" t="s">
        <v>16</v>
      </c>
      <c r="D8" s="561"/>
      <c r="E8" s="561"/>
      <c r="F8" s="562" t="s">
        <v>17</v>
      </c>
      <c r="G8" s="562"/>
      <c r="H8" s="562"/>
      <c r="I8" s="563" t="s">
        <v>13</v>
      </c>
      <c r="J8" s="563"/>
      <c r="K8" s="563"/>
      <c r="L8" s="563"/>
      <c r="M8" s="563"/>
    </row>
    <row r="9" spans="2:13" s="8" customFormat="1" ht="25.5" customHeight="1">
      <c r="B9" s="9"/>
      <c r="C9" s="9"/>
      <c r="D9" s="564"/>
      <c r="E9" s="564"/>
      <c r="F9" s="565" t="s">
        <v>14</v>
      </c>
      <c r="G9" s="565"/>
      <c r="H9" s="565"/>
      <c r="I9" s="566" t="s">
        <v>15</v>
      </c>
      <c r="J9" s="566"/>
      <c r="K9" s="566"/>
      <c r="L9" s="566"/>
      <c r="M9" s="566"/>
    </row>
    <row r="10" spans="2:13" s="6" customFormat="1" ht="54" customHeight="1">
      <c r="B10" s="7"/>
      <c r="C10" s="7"/>
      <c r="D10" s="561" t="s">
        <v>18</v>
      </c>
      <c r="E10" s="561"/>
      <c r="F10" s="562" t="s">
        <v>19</v>
      </c>
      <c r="G10" s="562"/>
      <c r="H10" s="562"/>
      <c r="I10" s="563" t="s">
        <v>13</v>
      </c>
      <c r="J10" s="563"/>
      <c r="K10" s="563"/>
      <c r="L10" s="563"/>
      <c r="M10" s="563"/>
    </row>
    <row r="11" spans="2:13" s="6" customFormat="1" ht="21" customHeight="1">
      <c r="B11" s="7" t="s">
        <v>20</v>
      </c>
      <c r="C11" s="7"/>
      <c r="D11" s="561"/>
      <c r="E11" s="561"/>
      <c r="F11" s="562" t="s">
        <v>21</v>
      </c>
      <c r="G11" s="562"/>
      <c r="H11" s="562"/>
      <c r="I11" s="563" t="s">
        <v>22</v>
      </c>
      <c r="J11" s="563"/>
      <c r="K11" s="563"/>
      <c r="L11" s="563"/>
      <c r="M11" s="563"/>
    </row>
    <row r="12" spans="2:13" s="8" customFormat="1" ht="29.25" customHeight="1">
      <c r="B12" s="9"/>
      <c r="C12" s="9"/>
      <c r="D12" s="564"/>
      <c r="E12" s="564"/>
      <c r="F12" s="565" t="s">
        <v>14</v>
      </c>
      <c r="G12" s="565"/>
      <c r="H12" s="565"/>
      <c r="I12" s="566" t="s">
        <v>15</v>
      </c>
      <c r="J12" s="566"/>
      <c r="K12" s="566"/>
      <c r="L12" s="566"/>
      <c r="M12" s="566"/>
    </row>
    <row r="13" spans="2:13" s="6" customFormat="1" ht="13.5" customHeight="1">
      <c r="B13" s="7"/>
      <c r="C13" s="7" t="s">
        <v>23</v>
      </c>
      <c r="D13" s="561"/>
      <c r="E13" s="561"/>
      <c r="F13" s="562" t="s">
        <v>24</v>
      </c>
      <c r="G13" s="562"/>
      <c r="H13" s="562"/>
      <c r="I13" s="563" t="s">
        <v>22</v>
      </c>
      <c r="J13" s="563"/>
      <c r="K13" s="563"/>
      <c r="L13" s="563"/>
      <c r="M13" s="563"/>
    </row>
    <row r="14" spans="2:13" s="8" customFormat="1" ht="28.5" customHeight="1">
      <c r="B14" s="9"/>
      <c r="C14" s="9"/>
      <c r="D14" s="564"/>
      <c r="E14" s="564"/>
      <c r="F14" s="565" t="s">
        <v>14</v>
      </c>
      <c r="G14" s="565"/>
      <c r="H14" s="565"/>
      <c r="I14" s="566" t="s">
        <v>15</v>
      </c>
      <c r="J14" s="566"/>
      <c r="K14" s="566"/>
      <c r="L14" s="566"/>
      <c r="M14" s="566"/>
    </row>
    <row r="15" spans="2:13" s="6" customFormat="1" ht="15" customHeight="1">
      <c r="B15" s="7"/>
      <c r="C15" s="7"/>
      <c r="D15" s="561" t="s">
        <v>25</v>
      </c>
      <c r="E15" s="561"/>
      <c r="F15" s="562" t="s">
        <v>26</v>
      </c>
      <c r="G15" s="562"/>
      <c r="H15" s="562"/>
      <c r="I15" s="563" t="s">
        <v>22</v>
      </c>
      <c r="J15" s="563"/>
      <c r="K15" s="563"/>
      <c r="L15" s="563"/>
      <c r="M15" s="563"/>
    </row>
    <row r="16" spans="2:13" s="6" customFormat="1" ht="13.5" customHeight="1">
      <c r="B16" s="7" t="s">
        <v>27</v>
      </c>
      <c r="C16" s="7"/>
      <c r="D16" s="561"/>
      <c r="E16" s="561"/>
      <c r="F16" s="562" t="s">
        <v>28</v>
      </c>
      <c r="G16" s="562"/>
      <c r="H16" s="562"/>
      <c r="I16" s="563" t="s">
        <v>29</v>
      </c>
      <c r="J16" s="563"/>
      <c r="K16" s="563"/>
      <c r="L16" s="563"/>
      <c r="M16" s="563"/>
    </row>
    <row r="17" spans="2:13" s="8" customFormat="1" ht="27.75" customHeight="1">
      <c r="B17" s="9"/>
      <c r="C17" s="9"/>
      <c r="D17" s="564"/>
      <c r="E17" s="564"/>
      <c r="F17" s="565" t="s">
        <v>14</v>
      </c>
      <c r="G17" s="565"/>
      <c r="H17" s="565"/>
      <c r="I17" s="566" t="s">
        <v>15</v>
      </c>
      <c r="J17" s="566"/>
      <c r="K17" s="566"/>
      <c r="L17" s="566"/>
      <c r="M17" s="566"/>
    </row>
    <row r="18" spans="2:13" s="6" customFormat="1" ht="13.5" customHeight="1">
      <c r="B18" s="7"/>
      <c r="C18" s="7" t="s">
        <v>30</v>
      </c>
      <c r="D18" s="561"/>
      <c r="E18" s="561"/>
      <c r="F18" s="562" t="s">
        <v>31</v>
      </c>
      <c r="G18" s="562"/>
      <c r="H18" s="562"/>
      <c r="I18" s="563" t="s">
        <v>29</v>
      </c>
      <c r="J18" s="563"/>
      <c r="K18" s="563"/>
      <c r="L18" s="563"/>
      <c r="M18" s="563"/>
    </row>
    <row r="19" spans="2:13" s="8" customFormat="1" ht="27" customHeight="1">
      <c r="B19" s="9"/>
      <c r="C19" s="9"/>
      <c r="D19" s="564"/>
      <c r="E19" s="564"/>
      <c r="F19" s="565" t="s">
        <v>14</v>
      </c>
      <c r="G19" s="565"/>
      <c r="H19" s="565"/>
      <c r="I19" s="566" t="s">
        <v>15</v>
      </c>
      <c r="J19" s="566"/>
      <c r="K19" s="566"/>
      <c r="L19" s="566"/>
      <c r="M19" s="566"/>
    </row>
    <row r="20" spans="2:13" s="6" customFormat="1" ht="43.5" customHeight="1">
      <c r="B20" s="7"/>
      <c r="C20" s="7"/>
      <c r="D20" s="561" t="s">
        <v>32</v>
      </c>
      <c r="E20" s="561"/>
      <c r="F20" s="562" t="s">
        <v>33</v>
      </c>
      <c r="G20" s="562"/>
      <c r="H20" s="562"/>
      <c r="I20" s="563" t="s">
        <v>29</v>
      </c>
      <c r="J20" s="563"/>
      <c r="K20" s="563"/>
      <c r="L20" s="563"/>
      <c r="M20" s="563"/>
    </row>
    <row r="21" spans="2:13" s="6" customFormat="1" ht="13.5" customHeight="1">
      <c r="B21" s="7" t="s">
        <v>34</v>
      </c>
      <c r="C21" s="7"/>
      <c r="D21" s="561"/>
      <c r="E21" s="561"/>
      <c r="F21" s="562" t="s">
        <v>35</v>
      </c>
      <c r="G21" s="562"/>
      <c r="H21" s="562"/>
      <c r="I21" s="563" t="s">
        <v>36</v>
      </c>
      <c r="J21" s="563"/>
      <c r="K21" s="563"/>
      <c r="L21" s="563"/>
      <c r="M21" s="563"/>
    </row>
    <row r="22" spans="2:13" s="8" customFormat="1" ht="28.5" customHeight="1">
      <c r="B22" s="9"/>
      <c r="C22" s="9"/>
      <c r="D22" s="564"/>
      <c r="E22" s="564"/>
      <c r="F22" s="565" t="s">
        <v>14</v>
      </c>
      <c r="G22" s="565"/>
      <c r="H22" s="565"/>
      <c r="I22" s="566" t="s">
        <v>15</v>
      </c>
      <c r="J22" s="566"/>
      <c r="K22" s="566"/>
      <c r="L22" s="566"/>
      <c r="M22" s="566"/>
    </row>
    <row r="23" spans="2:13" s="6" customFormat="1" ht="13.5" customHeight="1">
      <c r="B23" s="7"/>
      <c r="C23" s="7" t="s">
        <v>37</v>
      </c>
      <c r="D23" s="561"/>
      <c r="E23" s="561"/>
      <c r="F23" s="562" t="s">
        <v>38</v>
      </c>
      <c r="G23" s="562"/>
      <c r="H23" s="562"/>
      <c r="I23" s="563" t="s">
        <v>36</v>
      </c>
      <c r="J23" s="563"/>
      <c r="K23" s="563"/>
      <c r="L23" s="563"/>
      <c r="M23" s="563"/>
    </row>
    <row r="24" spans="2:13" s="8" customFormat="1" ht="33.75" customHeight="1">
      <c r="B24" s="9"/>
      <c r="C24" s="9"/>
      <c r="D24" s="564"/>
      <c r="E24" s="564"/>
      <c r="F24" s="565" t="s">
        <v>14</v>
      </c>
      <c r="G24" s="565"/>
      <c r="H24" s="565"/>
      <c r="I24" s="566" t="s">
        <v>15</v>
      </c>
      <c r="J24" s="566"/>
      <c r="K24" s="566"/>
      <c r="L24" s="566"/>
      <c r="M24" s="566"/>
    </row>
    <row r="25" spans="2:13" s="6" customFormat="1" ht="25.5" customHeight="1">
      <c r="B25" s="7"/>
      <c r="C25" s="7"/>
      <c r="D25" s="561" t="s">
        <v>39</v>
      </c>
      <c r="E25" s="561"/>
      <c r="F25" s="562" t="s">
        <v>40</v>
      </c>
      <c r="G25" s="562"/>
      <c r="H25" s="562"/>
      <c r="I25" s="563" t="s">
        <v>41</v>
      </c>
      <c r="J25" s="563"/>
      <c r="K25" s="563"/>
      <c r="L25" s="563"/>
      <c r="M25" s="563"/>
    </row>
    <row r="26" spans="2:13" s="6" customFormat="1" ht="15" customHeight="1">
      <c r="B26" s="7"/>
      <c r="C26" s="7"/>
      <c r="D26" s="561" t="s">
        <v>42</v>
      </c>
      <c r="E26" s="561"/>
      <c r="F26" s="562" t="s">
        <v>43</v>
      </c>
      <c r="G26" s="562"/>
      <c r="H26" s="562"/>
      <c r="I26" s="563" t="s">
        <v>44</v>
      </c>
      <c r="J26" s="563"/>
      <c r="K26" s="563"/>
      <c r="L26" s="563"/>
      <c r="M26" s="563"/>
    </row>
    <row r="27" spans="2:13" s="6" customFormat="1" ht="54" customHeight="1">
      <c r="B27" s="7"/>
      <c r="C27" s="7"/>
      <c r="D27" s="561" t="s">
        <v>18</v>
      </c>
      <c r="E27" s="561"/>
      <c r="F27" s="562" t="s">
        <v>19</v>
      </c>
      <c r="G27" s="562"/>
      <c r="H27" s="562"/>
      <c r="I27" s="563" t="s">
        <v>45</v>
      </c>
      <c r="J27" s="563"/>
      <c r="K27" s="563"/>
      <c r="L27" s="563"/>
      <c r="M27" s="563"/>
    </row>
    <row r="28" spans="2:13" s="6" customFormat="1" ht="15" customHeight="1">
      <c r="B28" s="7"/>
      <c r="C28" s="7"/>
      <c r="D28" s="561" t="s">
        <v>46</v>
      </c>
      <c r="E28" s="561"/>
      <c r="F28" s="562" t="s">
        <v>47</v>
      </c>
      <c r="G28" s="562"/>
      <c r="H28" s="562"/>
      <c r="I28" s="563" t="s">
        <v>48</v>
      </c>
      <c r="J28" s="563"/>
      <c r="K28" s="563"/>
      <c r="L28" s="563"/>
      <c r="M28" s="563"/>
    </row>
    <row r="29" spans="2:13" s="6" customFormat="1" ht="15.75" customHeight="1">
      <c r="B29" s="7" t="s">
        <v>49</v>
      </c>
      <c r="C29" s="7"/>
      <c r="D29" s="561"/>
      <c r="E29" s="561"/>
      <c r="F29" s="562" t="s">
        <v>50</v>
      </c>
      <c r="G29" s="562"/>
      <c r="H29" s="562"/>
      <c r="I29" s="563" t="s">
        <v>51</v>
      </c>
      <c r="J29" s="563"/>
      <c r="K29" s="563"/>
      <c r="L29" s="563"/>
      <c r="M29" s="563"/>
    </row>
    <row r="30" spans="2:13" s="8" customFormat="1" ht="29.25" customHeight="1">
      <c r="B30" s="9"/>
      <c r="C30" s="9"/>
      <c r="D30" s="564"/>
      <c r="E30" s="564"/>
      <c r="F30" s="565" t="s">
        <v>14</v>
      </c>
      <c r="G30" s="565"/>
      <c r="H30" s="565"/>
      <c r="I30" s="566" t="s">
        <v>15</v>
      </c>
      <c r="J30" s="566"/>
      <c r="K30" s="566"/>
      <c r="L30" s="566"/>
      <c r="M30" s="566"/>
    </row>
    <row r="31" spans="2:13" s="6" customFormat="1" ht="13.5" customHeight="1">
      <c r="B31" s="7"/>
      <c r="C31" s="7" t="s">
        <v>52</v>
      </c>
      <c r="D31" s="561"/>
      <c r="E31" s="561"/>
      <c r="F31" s="562" t="s">
        <v>53</v>
      </c>
      <c r="G31" s="562"/>
      <c r="H31" s="562"/>
      <c r="I31" s="563" t="s">
        <v>54</v>
      </c>
      <c r="J31" s="563"/>
      <c r="K31" s="563"/>
      <c r="L31" s="563"/>
      <c r="M31" s="563"/>
    </row>
    <row r="32" spans="2:13" s="8" customFormat="1" ht="24.75" customHeight="1">
      <c r="B32" s="9"/>
      <c r="C32" s="9"/>
      <c r="D32" s="564"/>
      <c r="E32" s="564"/>
      <c r="F32" s="565" t="s">
        <v>14</v>
      </c>
      <c r="G32" s="565"/>
      <c r="H32" s="565"/>
      <c r="I32" s="566" t="s">
        <v>15</v>
      </c>
      <c r="J32" s="566"/>
      <c r="K32" s="566"/>
      <c r="L32" s="566"/>
      <c r="M32" s="566"/>
    </row>
    <row r="33" spans="2:13" s="6" customFormat="1" ht="43.5" customHeight="1">
      <c r="B33" s="7"/>
      <c r="C33" s="7"/>
      <c r="D33" s="561" t="s">
        <v>55</v>
      </c>
      <c r="E33" s="561"/>
      <c r="F33" s="562" t="s">
        <v>56</v>
      </c>
      <c r="G33" s="562"/>
      <c r="H33" s="562"/>
      <c r="I33" s="563" t="s">
        <v>54</v>
      </c>
      <c r="J33" s="563"/>
      <c r="K33" s="563"/>
      <c r="L33" s="563"/>
      <c r="M33" s="563"/>
    </row>
    <row r="34" spans="1:15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3" ht="24" customHeight="1">
      <c r="B35" s="3" t="s">
        <v>0</v>
      </c>
      <c r="C35" s="3" t="s">
        <v>1</v>
      </c>
      <c r="D35" s="557" t="s">
        <v>2</v>
      </c>
      <c r="E35" s="557"/>
      <c r="F35" s="557" t="s">
        <v>3</v>
      </c>
      <c r="G35" s="557"/>
      <c r="H35" s="557"/>
      <c r="I35" s="557" t="s">
        <v>4</v>
      </c>
      <c r="J35" s="557"/>
      <c r="K35" s="557"/>
      <c r="L35" s="557"/>
      <c r="M35" s="557"/>
    </row>
    <row r="36" spans="2:13" s="4" customFormat="1" ht="7.5" customHeight="1">
      <c r="B36" s="5" t="s">
        <v>5</v>
      </c>
      <c r="C36" s="5" t="s">
        <v>6</v>
      </c>
      <c r="D36" s="559" t="s">
        <v>7</v>
      </c>
      <c r="E36" s="559"/>
      <c r="F36" s="559" t="s">
        <v>8</v>
      </c>
      <c r="G36" s="559"/>
      <c r="H36" s="559"/>
      <c r="I36" s="559" t="s">
        <v>9</v>
      </c>
      <c r="J36" s="559"/>
      <c r="K36" s="559"/>
      <c r="L36" s="559"/>
      <c r="M36" s="559"/>
    </row>
    <row r="37" spans="2:13" s="6" customFormat="1" ht="13.5" customHeight="1">
      <c r="B37" s="7"/>
      <c r="C37" s="7" t="s">
        <v>57</v>
      </c>
      <c r="D37" s="561"/>
      <c r="E37" s="561"/>
      <c r="F37" s="562" t="s">
        <v>58</v>
      </c>
      <c r="G37" s="562"/>
      <c r="H37" s="562"/>
      <c r="I37" s="563" t="s">
        <v>59</v>
      </c>
      <c r="J37" s="563"/>
      <c r="K37" s="563"/>
      <c r="L37" s="563"/>
      <c r="M37" s="563"/>
    </row>
    <row r="38" spans="2:13" s="8" customFormat="1" ht="27" customHeight="1">
      <c r="B38" s="9"/>
      <c r="C38" s="9"/>
      <c r="D38" s="564"/>
      <c r="E38" s="564"/>
      <c r="F38" s="565" t="s">
        <v>14</v>
      </c>
      <c r="G38" s="565"/>
      <c r="H38" s="565"/>
      <c r="I38" s="566" t="s">
        <v>15</v>
      </c>
      <c r="J38" s="566"/>
      <c r="K38" s="566"/>
      <c r="L38" s="566"/>
      <c r="M38" s="566"/>
    </row>
    <row r="39" spans="2:13" s="6" customFormat="1" ht="15" customHeight="1">
      <c r="B39" s="7"/>
      <c r="C39" s="7"/>
      <c r="D39" s="561" t="s">
        <v>46</v>
      </c>
      <c r="E39" s="561"/>
      <c r="F39" s="562" t="s">
        <v>47</v>
      </c>
      <c r="G39" s="562"/>
      <c r="H39" s="562"/>
      <c r="I39" s="563" t="s">
        <v>60</v>
      </c>
      <c r="J39" s="563"/>
      <c r="K39" s="563"/>
      <c r="L39" s="563"/>
      <c r="M39" s="563"/>
    </row>
    <row r="40" spans="2:13" s="6" customFormat="1" ht="15" customHeight="1">
      <c r="B40" s="7"/>
      <c r="C40" s="7"/>
      <c r="D40" s="561" t="s">
        <v>25</v>
      </c>
      <c r="E40" s="561"/>
      <c r="F40" s="562" t="s">
        <v>26</v>
      </c>
      <c r="G40" s="562"/>
      <c r="H40" s="562"/>
      <c r="I40" s="563" t="s">
        <v>61</v>
      </c>
      <c r="J40" s="563"/>
      <c r="K40" s="563"/>
      <c r="L40" s="563"/>
      <c r="M40" s="563"/>
    </row>
    <row r="41" spans="2:13" s="6" customFormat="1" ht="29.25" customHeight="1">
      <c r="B41" s="7" t="s">
        <v>62</v>
      </c>
      <c r="C41" s="7"/>
      <c r="D41" s="561"/>
      <c r="E41" s="561"/>
      <c r="F41" s="562" t="s">
        <v>63</v>
      </c>
      <c r="G41" s="562"/>
      <c r="H41" s="562"/>
      <c r="I41" s="563" t="s">
        <v>64</v>
      </c>
      <c r="J41" s="563"/>
      <c r="K41" s="563"/>
      <c r="L41" s="563"/>
      <c r="M41" s="563"/>
    </row>
    <row r="42" spans="2:13" s="8" customFormat="1" ht="26.25" customHeight="1">
      <c r="B42" s="9"/>
      <c r="C42" s="9"/>
      <c r="D42" s="564"/>
      <c r="E42" s="564"/>
      <c r="F42" s="565" t="s">
        <v>65</v>
      </c>
      <c r="G42" s="565"/>
      <c r="H42" s="565"/>
      <c r="I42" s="566" t="s">
        <v>15</v>
      </c>
      <c r="J42" s="566"/>
      <c r="K42" s="566"/>
      <c r="L42" s="566"/>
      <c r="M42" s="566"/>
    </row>
    <row r="43" spans="2:13" s="6" customFormat="1" ht="24.75" customHeight="1">
      <c r="B43" s="7"/>
      <c r="C43" s="7" t="s">
        <v>66</v>
      </c>
      <c r="D43" s="561"/>
      <c r="E43" s="561"/>
      <c r="F43" s="562" t="s">
        <v>67</v>
      </c>
      <c r="G43" s="562"/>
      <c r="H43" s="562"/>
      <c r="I43" s="563" t="s">
        <v>64</v>
      </c>
      <c r="J43" s="563"/>
      <c r="K43" s="563"/>
      <c r="L43" s="563"/>
      <c r="M43" s="563"/>
    </row>
    <row r="44" spans="2:13" s="8" customFormat="1" ht="27.75" customHeight="1">
      <c r="B44" s="9"/>
      <c r="C44" s="9"/>
      <c r="D44" s="564"/>
      <c r="E44" s="564"/>
      <c r="F44" s="567" t="s">
        <v>65</v>
      </c>
      <c r="G44" s="568"/>
      <c r="H44" s="569"/>
      <c r="I44" s="566" t="s">
        <v>15</v>
      </c>
      <c r="J44" s="566"/>
      <c r="K44" s="566"/>
      <c r="L44" s="566"/>
      <c r="M44" s="566"/>
    </row>
    <row r="45" spans="2:13" s="6" customFormat="1" ht="43.5" customHeight="1">
      <c r="B45" s="7"/>
      <c r="C45" s="7"/>
      <c r="D45" s="561" t="s">
        <v>55</v>
      </c>
      <c r="E45" s="561"/>
      <c r="F45" s="562" t="s">
        <v>56</v>
      </c>
      <c r="G45" s="562"/>
      <c r="H45" s="562"/>
      <c r="I45" s="563" t="s">
        <v>64</v>
      </c>
      <c r="J45" s="563"/>
      <c r="K45" s="563"/>
      <c r="L45" s="563"/>
      <c r="M45" s="563"/>
    </row>
    <row r="46" spans="2:13" s="6" customFormat="1" ht="19.5" customHeight="1">
      <c r="B46" s="7" t="s">
        <v>68</v>
      </c>
      <c r="C46" s="7"/>
      <c r="D46" s="561"/>
      <c r="E46" s="561"/>
      <c r="F46" s="562" t="s">
        <v>69</v>
      </c>
      <c r="G46" s="562"/>
      <c r="H46" s="562"/>
      <c r="I46" s="563" t="s">
        <v>70</v>
      </c>
      <c r="J46" s="563"/>
      <c r="K46" s="563"/>
      <c r="L46" s="563"/>
      <c r="M46" s="563"/>
    </row>
    <row r="47" spans="2:13" s="8" customFormat="1" ht="27.75" customHeight="1">
      <c r="B47" s="9"/>
      <c r="C47" s="9"/>
      <c r="D47" s="564"/>
      <c r="E47" s="564"/>
      <c r="F47" s="567" t="s">
        <v>65</v>
      </c>
      <c r="G47" s="568"/>
      <c r="H47" s="569"/>
      <c r="I47" s="566" t="s">
        <v>15</v>
      </c>
      <c r="J47" s="566"/>
      <c r="K47" s="566"/>
      <c r="L47" s="566"/>
      <c r="M47" s="566"/>
    </row>
    <row r="48" spans="2:13" s="6" customFormat="1" ht="13.5" customHeight="1">
      <c r="B48" s="7"/>
      <c r="C48" s="7" t="s">
        <v>71</v>
      </c>
      <c r="D48" s="561"/>
      <c r="E48" s="561"/>
      <c r="F48" s="562" t="s">
        <v>72</v>
      </c>
      <c r="G48" s="562"/>
      <c r="H48" s="562"/>
      <c r="I48" s="563" t="s">
        <v>70</v>
      </c>
      <c r="J48" s="563"/>
      <c r="K48" s="563"/>
      <c r="L48" s="563"/>
      <c r="M48" s="563"/>
    </row>
    <row r="49" spans="2:13" s="8" customFormat="1" ht="29.25" customHeight="1">
      <c r="B49" s="9"/>
      <c r="C49" s="9"/>
      <c r="D49" s="564"/>
      <c r="E49" s="564"/>
      <c r="F49" s="567" t="s">
        <v>65</v>
      </c>
      <c r="G49" s="568"/>
      <c r="H49" s="569"/>
      <c r="I49" s="566" t="s">
        <v>15</v>
      </c>
      <c r="J49" s="566"/>
      <c r="K49" s="566"/>
      <c r="L49" s="566"/>
      <c r="M49" s="566"/>
    </row>
    <row r="50" spans="2:13" s="6" customFormat="1" ht="43.5" customHeight="1">
      <c r="B50" s="7"/>
      <c r="C50" s="7"/>
      <c r="D50" s="561" t="s">
        <v>55</v>
      </c>
      <c r="E50" s="561"/>
      <c r="F50" s="562" t="s">
        <v>56</v>
      </c>
      <c r="G50" s="562"/>
      <c r="H50" s="562"/>
      <c r="I50" s="563" t="s">
        <v>70</v>
      </c>
      <c r="J50" s="563"/>
      <c r="K50" s="563"/>
      <c r="L50" s="563"/>
      <c r="M50" s="563"/>
    </row>
    <row r="51" spans="2:13" s="6" customFormat="1" ht="18.75" customHeight="1">
      <c r="B51" s="7" t="s">
        <v>73</v>
      </c>
      <c r="C51" s="7"/>
      <c r="D51" s="561"/>
      <c r="E51" s="561"/>
      <c r="F51" s="562" t="s">
        <v>74</v>
      </c>
      <c r="G51" s="562"/>
      <c r="H51" s="562"/>
      <c r="I51" s="563" t="s">
        <v>60</v>
      </c>
      <c r="J51" s="563"/>
      <c r="K51" s="563"/>
      <c r="L51" s="563"/>
      <c r="M51" s="563"/>
    </row>
    <row r="52" spans="2:13" s="8" customFormat="1" ht="27" customHeight="1">
      <c r="B52" s="9"/>
      <c r="C52" s="9"/>
      <c r="D52" s="564"/>
      <c r="E52" s="564"/>
      <c r="F52" s="567" t="s">
        <v>65</v>
      </c>
      <c r="G52" s="568"/>
      <c r="H52" s="569"/>
      <c r="I52" s="566" t="s">
        <v>15</v>
      </c>
      <c r="J52" s="566"/>
      <c r="K52" s="566"/>
      <c r="L52" s="566"/>
      <c r="M52" s="566"/>
    </row>
    <row r="53" spans="2:13" s="6" customFormat="1" ht="13.5" customHeight="1">
      <c r="B53" s="7"/>
      <c r="C53" s="7" t="s">
        <v>75</v>
      </c>
      <c r="D53" s="561"/>
      <c r="E53" s="561"/>
      <c r="F53" s="562" t="s">
        <v>76</v>
      </c>
      <c r="G53" s="562"/>
      <c r="H53" s="562"/>
      <c r="I53" s="563" t="s">
        <v>60</v>
      </c>
      <c r="J53" s="563"/>
      <c r="K53" s="563"/>
      <c r="L53" s="563"/>
      <c r="M53" s="563"/>
    </row>
    <row r="54" spans="2:13" s="8" customFormat="1" ht="26.25" customHeight="1">
      <c r="B54" s="9"/>
      <c r="C54" s="9"/>
      <c r="D54" s="564"/>
      <c r="E54" s="564"/>
      <c r="F54" s="567" t="s">
        <v>65</v>
      </c>
      <c r="G54" s="568"/>
      <c r="H54" s="569"/>
      <c r="I54" s="566" t="s">
        <v>15</v>
      </c>
      <c r="J54" s="566"/>
      <c r="K54" s="566"/>
      <c r="L54" s="566"/>
      <c r="M54" s="566"/>
    </row>
    <row r="55" spans="2:13" s="6" customFormat="1" ht="43.5" customHeight="1">
      <c r="B55" s="7"/>
      <c r="C55" s="7"/>
      <c r="D55" s="561" t="s">
        <v>55</v>
      </c>
      <c r="E55" s="561"/>
      <c r="F55" s="562" t="s">
        <v>56</v>
      </c>
      <c r="G55" s="562"/>
      <c r="H55" s="562"/>
      <c r="I55" s="563" t="s">
        <v>60</v>
      </c>
      <c r="J55" s="563"/>
      <c r="K55" s="563"/>
      <c r="L55" s="563"/>
      <c r="M55" s="563"/>
    </row>
    <row r="56" spans="2:13" s="6" customFormat="1" ht="38.25" customHeight="1">
      <c r="B56" s="7" t="s">
        <v>77</v>
      </c>
      <c r="C56" s="7"/>
      <c r="D56" s="561"/>
      <c r="E56" s="561"/>
      <c r="F56" s="562" t="s">
        <v>78</v>
      </c>
      <c r="G56" s="562"/>
      <c r="H56" s="562"/>
      <c r="I56" s="563" t="s">
        <v>79</v>
      </c>
      <c r="J56" s="563"/>
      <c r="K56" s="563"/>
      <c r="L56" s="563"/>
      <c r="M56" s="563"/>
    </row>
    <row r="57" spans="2:13" s="8" customFormat="1" ht="27" customHeight="1">
      <c r="B57" s="9"/>
      <c r="C57" s="9"/>
      <c r="D57" s="564"/>
      <c r="E57" s="564"/>
      <c r="F57" s="565" t="s">
        <v>14</v>
      </c>
      <c r="G57" s="565"/>
      <c r="H57" s="565"/>
      <c r="I57" s="566" t="s">
        <v>15</v>
      </c>
      <c r="J57" s="566"/>
      <c r="K57" s="566"/>
      <c r="L57" s="566"/>
      <c r="M57" s="566"/>
    </row>
    <row r="58" spans="2:13" s="6" customFormat="1" ht="18.75" customHeight="1">
      <c r="B58" s="7"/>
      <c r="C58" s="7" t="s">
        <v>80</v>
      </c>
      <c r="D58" s="561"/>
      <c r="E58" s="561"/>
      <c r="F58" s="562" t="s">
        <v>81</v>
      </c>
      <c r="G58" s="562"/>
      <c r="H58" s="562"/>
      <c r="I58" s="563" t="s">
        <v>60</v>
      </c>
      <c r="J58" s="563"/>
      <c r="K58" s="563"/>
      <c r="L58" s="563"/>
      <c r="M58" s="563"/>
    </row>
    <row r="59" spans="2:13" s="8" customFormat="1" ht="26.25" customHeight="1">
      <c r="B59" s="9"/>
      <c r="C59" s="9"/>
      <c r="D59" s="564"/>
      <c r="E59" s="564"/>
      <c r="F59" s="565" t="s">
        <v>14</v>
      </c>
      <c r="G59" s="565"/>
      <c r="H59" s="565"/>
      <c r="I59" s="566" t="s">
        <v>15</v>
      </c>
      <c r="J59" s="566"/>
      <c r="K59" s="566"/>
      <c r="L59" s="566"/>
      <c r="M59" s="566"/>
    </row>
    <row r="60" spans="2:13" s="6" customFormat="1" ht="25.5" customHeight="1">
      <c r="B60" s="7"/>
      <c r="C60" s="7"/>
      <c r="D60" s="561" t="s">
        <v>82</v>
      </c>
      <c r="E60" s="561"/>
      <c r="F60" s="562" t="s">
        <v>83</v>
      </c>
      <c r="G60" s="562"/>
      <c r="H60" s="562"/>
      <c r="I60" s="563" t="s">
        <v>60</v>
      </c>
      <c r="J60" s="563"/>
      <c r="K60" s="563"/>
      <c r="L60" s="563"/>
      <c r="M60" s="563"/>
    </row>
    <row r="61" spans="2:13" s="6" customFormat="1" ht="38.25" customHeight="1">
      <c r="B61" s="7"/>
      <c r="C61" s="7" t="s">
        <v>84</v>
      </c>
      <c r="D61" s="561"/>
      <c r="E61" s="561"/>
      <c r="F61" s="562" t="s">
        <v>85</v>
      </c>
      <c r="G61" s="562"/>
      <c r="H61" s="562"/>
      <c r="I61" s="563" t="s">
        <v>86</v>
      </c>
      <c r="J61" s="563"/>
      <c r="K61" s="563"/>
      <c r="L61" s="563"/>
      <c r="M61" s="563"/>
    </row>
    <row r="62" spans="2:13" s="8" customFormat="1" ht="27.75" customHeight="1">
      <c r="B62" s="9"/>
      <c r="C62" s="9"/>
      <c r="D62" s="564"/>
      <c r="E62" s="564"/>
      <c r="F62" s="567" t="s">
        <v>65</v>
      </c>
      <c r="G62" s="568"/>
      <c r="H62" s="569"/>
      <c r="I62" s="566" t="s">
        <v>15</v>
      </c>
      <c r="J62" s="566"/>
      <c r="K62" s="566"/>
      <c r="L62" s="566"/>
      <c r="M62" s="566"/>
    </row>
    <row r="63" spans="2:13" s="6" customFormat="1" ht="15" customHeight="1">
      <c r="B63" s="7"/>
      <c r="C63" s="7"/>
      <c r="D63" s="561" t="s">
        <v>87</v>
      </c>
      <c r="E63" s="561"/>
      <c r="F63" s="562" t="s">
        <v>88</v>
      </c>
      <c r="G63" s="562"/>
      <c r="H63" s="562"/>
      <c r="I63" s="563" t="s">
        <v>89</v>
      </c>
      <c r="J63" s="563"/>
      <c r="K63" s="563"/>
      <c r="L63" s="563"/>
      <c r="M63" s="563"/>
    </row>
    <row r="64" spans="2:13" s="6" customFormat="1" ht="15" customHeight="1">
      <c r="B64" s="7"/>
      <c r="C64" s="7"/>
      <c r="D64" s="561" t="s">
        <v>90</v>
      </c>
      <c r="E64" s="561"/>
      <c r="F64" s="562" t="s">
        <v>91</v>
      </c>
      <c r="G64" s="562"/>
      <c r="H64" s="562"/>
      <c r="I64" s="563" t="s">
        <v>92</v>
      </c>
      <c r="J64" s="563"/>
      <c r="K64" s="563"/>
      <c r="L64" s="563"/>
      <c r="M64" s="563"/>
    </row>
    <row r="65" spans="2:13" s="6" customFormat="1" ht="15" customHeight="1">
      <c r="B65" s="7"/>
      <c r="C65" s="7"/>
      <c r="D65" s="561" t="s">
        <v>93</v>
      </c>
      <c r="E65" s="561"/>
      <c r="F65" s="562" t="s">
        <v>94</v>
      </c>
      <c r="G65" s="562"/>
      <c r="H65" s="562"/>
      <c r="I65" s="563" t="s">
        <v>95</v>
      </c>
      <c r="J65" s="563"/>
      <c r="K65" s="563"/>
      <c r="L65" s="563"/>
      <c r="M65" s="563"/>
    </row>
    <row r="66" spans="2:13" s="6" customFormat="1" ht="15" customHeight="1">
      <c r="B66" s="7"/>
      <c r="C66" s="7"/>
      <c r="D66" s="561" t="s">
        <v>96</v>
      </c>
      <c r="E66" s="561"/>
      <c r="F66" s="562" t="s">
        <v>97</v>
      </c>
      <c r="G66" s="562"/>
      <c r="H66" s="562"/>
      <c r="I66" s="563" t="s">
        <v>98</v>
      </c>
      <c r="J66" s="563"/>
      <c r="K66" s="563"/>
      <c r="L66" s="563"/>
      <c r="M66" s="563"/>
    </row>
    <row r="67" spans="1:15" ht="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3" ht="24" customHeight="1">
      <c r="B68" s="3" t="s">
        <v>0</v>
      </c>
      <c r="C68" s="3" t="s">
        <v>1</v>
      </c>
      <c r="D68" s="557" t="s">
        <v>2</v>
      </c>
      <c r="E68" s="557"/>
      <c r="F68" s="557" t="s">
        <v>3</v>
      </c>
      <c r="G68" s="557"/>
      <c r="H68" s="557"/>
      <c r="I68" s="557" t="s">
        <v>4</v>
      </c>
      <c r="J68" s="557"/>
      <c r="K68" s="557"/>
      <c r="L68" s="557"/>
      <c r="M68" s="557"/>
    </row>
    <row r="69" spans="2:13" s="4" customFormat="1" ht="7.5" customHeight="1">
      <c r="B69" s="5" t="s">
        <v>5</v>
      </c>
      <c r="C69" s="5" t="s">
        <v>6</v>
      </c>
      <c r="D69" s="559" t="s">
        <v>7</v>
      </c>
      <c r="E69" s="559"/>
      <c r="F69" s="559" t="s">
        <v>8</v>
      </c>
      <c r="G69" s="559"/>
      <c r="H69" s="559"/>
      <c r="I69" s="559" t="s">
        <v>9</v>
      </c>
      <c r="J69" s="559"/>
      <c r="K69" s="559"/>
      <c r="L69" s="559"/>
      <c r="M69" s="559"/>
    </row>
    <row r="70" spans="2:13" s="6" customFormat="1" ht="15" customHeight="1">
      <c r="B70" s="7"/>
      <c r="C70" s="7"/>
      <c r="D70" s="561" t="s">
        <v>99</v>
      </c>
      <c r="E70" s="561"/>
      <c r="F70" s="562" t="s">
        <v>100</v>
      </c>
      <c r="G70" s="562"/>
      <c r="H70" s="562"/>
      <c r="I70" s="563" t="s">
        <v>101</v>
      </c>
      <c r="J70" s="563"/>
      <c r="K70" s="563"/>
      <c r="L70" s="563"/>
      <c r="M70" s="563"/>
    </row>
    <row r="71" spans="2:13" s="6" customFormat="1" ht="15" customHeight="1">
      <c r="B71" s="7"/>
      <c r="C71" s="7"/>
      <c r="D71" s="561" t="s">
        <v>42</v>
      </c>
      <c r="E71" s="561"/>
      <c r="F71" s="562" t="s">
        <v>43</v>
      </c>
      <c r="G71" s="562"/>
      <c r="H71" s="562"/>
      <c r="I71" s="563" t="s">
        <v>102</v>
      </c>
      <c r="J71" s="563"/>
      <c r="K71" s="563"/>
      <c r="L71" s="563"/>
      <c r="M71" s="563"/>
    </row>
    <row r="72" spans="2:13" s="6" customFormat="1" ht="15" customHeight="1">
      <c r="B72" s="7"/>
      <c r="C72" s="7"/>
      <c r="D72" s="561" t="s">
        <v>103</v>
      </c>
      <c r="E72" s="561"/>
      <c r="F72" s="562" t="s">
        <v>104</v>
      </c>
      <c r="G72" s="562"/>
      <c r="H72" s="562"/>
      <c r="I72" s="563" t="s">
        <v>60</v>
      </c>
      <c r="J72" s="563"/>
      <c r="K72" s="563"/>
      <c r="L72" s="563"/>
      <c r="M72" s="563"/>
    </row>
    <row r="73" spans="2:13" s="6" customFormat="1" ht="38.25" customHeight="1">
      <c r="B73" s="7"/>
      <c r="C73" s="7" t="s">
        <v>105</v>
      </c>
      <c r="D73" s="561"/>
      <c r="E73" s="561"/>
      <c r="F73" s="562" t="s">
        <v>106</v>
      </c>
      <c r="G73" s="562"/>
      <c r="H73" s="562"/>
      <c r="I73" s="563" t="s">
        <v>107</v>
      </c>
      <c r="J73" s="563"/>
      <c r="K73" s="563"/>
      <c r="L73" s="563"/>
      <c r="M73" s="563"/>
    </row>
    <row r="74" spans="2:13" s="8" customFormat="1" ht="25.5" customHeight="1">
      <c r="B74" s="9"/>
      <c r="C74" s="9"/>
      <c r="D74" s="564"/>
      <c r="E74" s="564"/>
      <c r="F74" s="567" t="s">
        <v>65</v>
      </c>
      <c r="G74" s="568"/>
      <c r="H74" s="569"/>
      <c r="I74" s="566" t="s">
        <v>15</v>
      </c>
      <c r="J74" s="566"/>
      <c r="K74" s="566"/>
      <c r="L74" s="566"/>
      <c r="M74" s="566"/>
    </row>
    <row r="75" spans="2:13" s="6" customFormat="1" ht="15" customHeight="1">
      <c r="B75" s="7"/>
      <c r="C75" s="7"/>
      <c r="D75" s="561" t="s">
        <v>87</v>
      </c>
      <c r="E75" s="561"/>
      <c r="F75" s="562" t="s">
        <v>88</v>
      </c>
      <c r="G75" s="562"/>
      <c r="H75" s="562"/>
      <c r="I75" s="563" t="s">
        <v>108</v>
      </c>
      <c r="J75" s="563"/>
      <c r="K75" s="563"/>
      <c r="L75" s="563"/>
      <c r="M75" s="563"/>
    </row>
    <row r="76" spans="2:13" s="6" customFormat="1" ht="15" customHeight="1">
      <c r="B76" s="7"/>
      <c r="C76" s="7"/>
      <c r="D76" s="561" t="s">
        <v>90</v>
      </c>
      <c r="E76" s="561"/>
      <c r="F76" s="562" t="s">
        <v>91</v>
      </c>
      <c r="G76" s="562"/>
      <c r="H76" s="562"/>
      <c r="I76" s="563" t="s">
        <v>109</v>
      </c>
      <c r="J76" s="563"/>
      <c r="K76" s="563"/>
      <c r="L76" s="563"/>
      <c r="M76" s="563"/>
    </row>
    <row r="77" spans="2:13" s="6" customFormat="1" ht="15" customHeight="1">
      <c r="B77" s="7"/>
      <c r="C77" s="7"/>
      <c r="D77" s="561" t="s">
        <v>93</v>
      </c>
      <c r="E77" s="561"/>
      <c r="F77" s="562" t="s">
        <v>94</v>
      </c>
      <c r="G77" s="562"/>
      <c r="H77" s="562"/>
      <c r="I77" s="563" t="s">
        <v>110</v>
      </c>
      <c r="J77" s="563"/>
      <c r="K77" s="563"/>
      <c r="L77" s="563"/>
      <c r="M77" s="563"/>
    </row>
    <row r="78" spans="2:13" s="6" customFormat="1" ht="15" customHeight="1">
      <c r="B78" s="7"/>
      <c r="C78" s="7"/>
      <c r="D78" s="561" t="s">
        <v>96</v>
      </c>
      <c r="E78" s="561"/>
      <c r="F78" s="562" t="s">
        <v>97</v>
      </c>
      <c r="G78" s="562"/>
      <c r="H78" s="562"/>
      <c r="I78" s="563" t="s">
        <v>111</v>
      </c>
      <c r="J78" s="563"/>
      <c r="K78" s="563"/>
      <c r="L78" s="563"/>
      <c r="M78" s="563"/>
    </row>
    <row r="79" spans="2:13" s="6" customFormat="1" ht="15" customHeight="1">
      <c r="B79" s="7"/>
      <c r="C79" s="7"/>
      <c r="D79" s="561" t="s">
        <v>112</v>
      </c>
      <c r="E79" s="561"/>
      <c r="F79" s="562" t="s">
        <v>113</v>
      </c>
      <c r="G79" s="562"/>
      <c r="H79" s="562"/>
      <c r="I79" s="563" t="s">
        <v>101</v>
      </c>
      <c r="J79" s="563"/>
      <c r="K79" s="563"/>
      <c r="L79" s="563"/>
      <c r="M79" s="563"/>
    </row>
    <row r="80" spans="2:13" s="6" customFormat="1" ht="15" customHeight="1">
      <c r="B80" s="7"/>
      <c r="C80" s="7"/>
      <c r="D80" s="561" t="s">
        <v>114</v>
      </c>
      <c r="E80" s="561"/>
      <c r="F80" s="562" t="s">
        <v>115</v>
      </c>
      <c r="G80" s="562"/>
      <c r="H80" s="562"/>
      <c r="I80" s="563" t="s">
        <v>116</v>
      </c>
      <c r="J80" s="563"/>
      <c r="K80" s="563"/>
      <c r="L80" s="563"/>
      <c r="M80" s="563"/>
    </row>
    <row r="81" spans="2:13" s="6" customFormat="1" ht="15" customHeight="1">
      <c r="B81" s="7"/>
      <c r="C81" s="7"/>
      <c r="D81" s="561" t="s">
        <v>117</v>
      </c>
      <c r="E81" s="561"/>
      <c r="F81" s="562" t="s">
        <v>118</v>
      </c>
      <c r="G81" s="562"/>
      <c r="H81" s="562"/>
      <c r="I81" s="563" t="s">
        <v>119</v>
      </c>
      <c r="J81" s="563"/>
      <c r="K81" s="563"/>
      <c r="L81" s="563"/>
      <c r="M81" s="563"/>
    </row>
    <row r="82" spans="2:13" s="6" customFormat="1" ht="15" customHeight="1">
      <c r="B82" s="7"/>
      <c r="C82" s="7"/>
      <c r="D82" s="561" t="s">
        <v>99</v>
      </c>
      <c r="E82" s="561"/>
      <c r="F82" s="562" t="s">
        <v>100</v>
      </c>
      <c r="G82" s="562"/>
      <c r="H82" s="562"/>
      <c r="I82" s="563" t="s">
        <v>120</v>
      </c>
      <c r="J82" s="563"/>
      <c r="K82" s="563"/>
      <c r="L82" s="563"/>
      <c r="M82" s="563"/>
    </row>
    <row r="83" spans="2:13" s="6" customFormat="1" ht="15" customHeight="1">
      <c r="B83" s="7"/>
      <c r="C83" s="7"/>
      <c r="D83" s="561" t="s">
        <v>42</v>
      </c>
      <c r="E83" s="561"/>
      <c r="F83" s="562" t="s">
        <v>43</v>
      </c>
      <c r="G83" s="562"/>
      <c r="H83" s="562"/>
      <c r="I83" s="563" t="s">
        <v>121</v>
      </c>
      <c r="J83" s="563"/>
      <c r="K83" s="563"/>
      <c r="L83" s="563"/>
      <c r="M83" s="563"/>
    </row>
    <row r="84" spans="2:13" s="6" customFormat="1" ht="15" customHeight="1">
      <c r="B84" s="7"/>
      <c r="C84" s="7"/>
      <c r="D84" s="561" t="s">
        <v>103</v>
      </c>
      <c r="E84" s="561"/>
      <c r="F84" s="562" t="s">
        <v>104</v>
      </c>
      <c r="G84" s="562"/>
      <c r="H84" s="562"/>
      <c r="I84" s="563" t="s">
        <v>122</v>
      </c>
      <c r="J84" s="563"/>
      <c r="K84" s="563"/>
      <c r="L84" s="563"/>
      <c r="M84" s="563"/>
    </row>
    <row r="85" spans="2:13" s="6" customFormat="1" ht="29.25" customHeight="1">
      <c r="B85" s="7"/>
      <c r="C85" s="7" t="s">
        <v>123</v>
      </c>
      <c r="D85" s="561"/>
      <c r="E85" s="561"/>
      <c r="F85" s="562" t="s">
        <v>124</v>
      </c>
      <c r="G85" s="562"/>
      <c r="H85" s="562"/>
      <c r="I85" s="563" t="s">
        <v>125</v>
      </c>
      <c r="J85" s="563"/>
      <c r="K85" s="563"/>
      <c r="L85" s="563"/>
      <c r="M85" s="563"/>
    </row>
    <row r="86" spans="2:13" s="8" customFormat="1" ht="24.75" customHeight="1">
      <c r="B86" s="9"/>
      <c r="C86" s="9"/>
      <c r="D86" s="564"/>
      <c r="E86" s="564"/>
      <c r="F86" s="567" t="s">
        <v>65</v>
      </c>
      <c r="G86" s="568"/>
      <c r="H86" s="569"/>
      <c r="I86" s="566" t="s">
        <v>15</v>
      </c>
      <c r="J86" s="566"/>
      <c r="K86" s="566"/>
      <c r="L86" s="566"/>
      <c r="M86" s="566"/>
    </row>
    <row r="87" spans="2:13" s="6" customFormat="1" ht="15" customHeight="1">
      <c r="B87" s="7"/>
      <c r="C87" s="7"/>
      <c r="D87" s="561" t="s">
        <v>126</v>
      </c>
      <c r="E87" s="561"/>
      <c r="F87" s="562" t="s">
        <v>127</v>
      </c>
      <c r="G87" s="562"/>
      <c r="H87" s="562"/>
      <c r="I87" s="563" t="s">
        <v>44</v>
      </c>
      <c r="J87" s="563"/>
      <c r="K87" s="563"/>
      <c r="L87" s="563"/>
      <c r="M87" s="563"/>
    </row>
    <row r="88" spans="2:13" s="6" customFormat="1" ht="15" customHeight="1">
      <c r="B88" s="7"/>
      <c r="C88" s="7"/>
      <c r="D88" s="561" t="s">
        <v>128</v>
      </c>
      <c r="E88" s="561"/>
      <c r="F88" s="562" t="s">
        <v>129</v>
      </c>
      <c r="G88" s="562"/>
      <c r="H88" s="562"/>
      <c r="I88" s="563" t="s">
        <v>130</v>
      </c>
      <c r="J88" s="563"/>
      <c r="K88" s="563"/>
      <c r="L88" s="563"/>
      <c r="M88" s="563"/>
    </row>
    <row r="89" spans="2:13" s="6" customFormat="1" ht="14.25" customHeight="1">
      <c r="B89" s="7"/>
      <c r="C89" s="7"/>
      <c r="D89" s="561" t="s">
        <v>131</v>
      </c>
      <c r="E89" s="561"/>
      <c r="F89" s="562" t="s">
        <v>132</v>
      </c>
      <c r="G89" s="562"/>
      <c r="H89" s="562"/>
      <c r="I89" s="563" t="s">
        <v>133</v>
      </c>
      <c r="J89" s="563"/>
      <c r="K89" s="563"/>
      <c r="L89" s="563"/>
      <c r="M89" s="563"/>
    </row>
    <row r="90" spans="2:13" s="6" customFormat="1" ht="24" customHeight="1">
      <c r="B90" s="7"/>
      <c r="C90" s="7" t="s">
        <v>134</v>
      </c>
      <c r="D90" s="561"/>
      <c r="E90" s="561"/>
      <c r="F90" s="562" t="s">
        <v>135</v>
      </c>
      <c r="G90" s="562"/>
      <c r="H90" s="562"/>
      <c r="I90" s="563" t="s">
        <v>136</v>
      </c>
      <c r="J90" s="563"/>
      <c r="K90" s="563"/>
      <c r="L90" s="563"/>
      <c r="M90" s="563"/>
    </row>
    <row r="91" spans="2:13" s="8" customFormat="1" ht="23.25" customHeight="1">
      <c r="B91" s="9"/>
      <c r="C91" s="9"/>
      <c r="D91" s="564"/>
      <c r="E91" s="564"/>
      <c r="F91" s="567" t="s">
        <v>65</v>
      </c>
      <c r="G91" s="568"/>
      <c r="H91" s="569"/>
      <c r="I91" s="566" t="s">
        <v>15</v>
      </c>
      <c r="J91" s="566"/>
      <c r="K91" s="566"/>
      <c r="L91" s="566"/>
      <c r="M91" s="566"/>
    </row>
    <row r="92" spans="2:13" s="6" customFormat="1" ht="15" customHeight="1">
      <c r="B92" s="7"/>
      <c r="C92" s="7"/>
      <c r="D92" s="561" t="s">
        <v>137</v>
      </c>
      <c r="E92" s="561"/>
      <c r="F92" s="562" t="s">
        <v>138</v>
      </c>
      <c r="G92" s="562"/>
      <c r="H92" s="562"/>
      <c r="I92" s="563" t="s">
        <v>139</v>
      </c>
      <c r="J92" s="563"/>
      <c r="K92" s="563"/>
      <c r="L92" s="563"/>
      <c r="M92" s="563"/>
    </row>
    <row r="93" spans="2:13" s="6" customFormat="1" ht="15" customHeight="1">
      <c r="B93" s="7"/>
      <c r="C93" s="7"/>
      <c r="D93" s="561" t="s">
        <v>140</v>
      </c>
      <c r="E93" s="561"/>
      <c r="F93" s="562" t="s">
        <v>141</v>
      </c>
      <c r="G93" s="562"/>
      <c r="H93" s="562"/>
      <c r="I93" s="563" t="s">
        <v>142</v>
      </c>
      <c r="J93" s="563"/>
      <c r="K93" s="563"/>
      <c r="L93" s="563"/>
      <c r="M93" s="563"/>
    </row>
    <row r="94" spans="2:13" s="6" customFormat="1" ht="13.5" customHeight="1">
      <c r="B94" s="7" t="s">
        <v>143</v>
      </c>
      <c r="C94" s="7"/>
      <c r="D94" s="561"/>
      <c r="E94" s="561"/>
      <c r="F94" s="562" t="s">
        <v>144</v>
      </c>
      <c r="G94" s="562"/>
      <c r="H94" s="562"/>
      <c r="I94" s="563" t="s">
        <v>145</v>
      </c>
      <c r="J94" s="563"/>
      <c r="K94" s="563"/>
      <c r="L94" s="563"/>
      <c r="M94" s="563"/>
    </row>
    <row r="95" spans="2:13" s="8" customFormat="1" ht="24" customHeight="1">
      <c r="B95" s="9"/>
      <c r="C95" s="9"/>
      <c r="D95" s="564"/>
      <c r="E95" s="564"/>
      <c r="F95" s="567" t="s">
        <v>65</v>
      </c>
      <c r="G95" s="568"/>
      <c r="H95" s="569"/>
      <c r="I95" s="566" t="s">
        <v>15</v>
      </c>
      <c r="J95" s="566"/>
      <c r="K95" s="566"/>
      <c r="L95" s="566"/>
      <c r="M95" s="566"/>
    </row>
    <row r="96" spans="2:13" s="6" customFormat="1" ht="24.75" customHeight="1">
      <c r="B96" s="7"/>
      <c r="C96" s="7" t="s">
        <v>146</v>
      </c>
      <c r="D96" s="561"/>
      <c r="E96" s="561"/>
      <c r="F96" s="562" t="s">
        <v>147</v>
      </c>
      <c r="G96" s="562"/>
      <c r="H96" s="562"/>
      <c r="I96" s="563" t="s">
        <v>148</v>
      </c>
      <c r="J96" s="563"/>
      <c r="K96" s="563"/>
      <c r="L96" s="563"/>
      <c r="M96" s="563"/>
    </row>
    <row r="97" spans="2:13" s="8" customFormat="1" ht="21.75" customHeight="1">
      <c r="B97" s="9"/>
      <c r="C97" s="9"/>
      <c r="D97" s="564"/>
      <c r="E97" s="564"/>
      <c r="F97" s="567" t="s">
        <v>65</v>
      </c>
      <c r="G97" s="568"/>
      <c r="H97" s="569"/>
      <c r="I97" s="566" t="s">
        <v>15</v>
      </c>
      <c r="J97" s="566"/>
      <c r="K97" s="566"/>
      <c r="L97" s="566"/>
      <c r="M97" s="566"/>
    </row>
    <row r="98" spans="2:13" s="6" customFormat="1" ht="15" customHeight="1">
      <c r="B98" s="7"/>
      <c r="C98" s="7"/>
      <c r="D98" s="561" t="s">
        <v>149</v>
      </c>
      <c r="E98" s="561"/>
      <c r="F98" s="562" t="s">
        <v>150</v>
      </c>
      <c r="G98" s="562"/>
      <c r="H98" s="562"/>
      <c r="I98" s="563" t="s">
        <v>148</v>
      </c>
      <c r="J98" s="563"/>
      <c r="K98" s="563"/>
      <c r="L98" s="563"/>
      <c r="M98" s="563"/>
    </row>
    <row r="99" spans="2:13" s="6" customFormat="1" ht="13.5" customHeight="1">
      <c r="B99" s="7"/>
      <c r="C99" s="7" t="s">
        <v>151</v>
      </c>
      <c r="D99" s="561"/>
      <c r="E99" s="561"/>
      <c r="F99" s="562" t="s">
        <v>152</v>
      </c>
      <c r="G99" s="562"/>
      <c r="H99" s="562"/>
      <c r="I99" s="563" t="s">
        <v>153</v>
      </c>
      <c r="J99" s="563"/>
      <c r="K99" s="563"/>
      <c r="L99" s="563"/>
      <c r="M99" s="563"/>
    </row>
    <row r="100" spans="2:13" s="8" customFormat="1" ht="26.25" customHeight="1">
      <c r="B100" s="9"/>
      <c r="C100" s="9"/>
      <c r="D100" s="564"/>
      <c r="E100" s="564"/>
      <c r="F100" s="567" t="s">
        <v>65</v>
      </c>
      <c r="G100" s="568"/>
      <c r="H100" s="569"/>
      <c r="I100" s="566" t="s">
        <v>15</v>
      </c>
      <c r="J100" s="566"/>
      <c r="K100" s="566"/>
      <c r="L100" s="566"/>
      <c r="M100" s="566"/>
    </row>
    <row r="101" spans="2:13" s="6" customFormat="1" ht="15" customHeight="1">
      <c r="B101" s="7"/>
      <c r="C101" s="7"/>
      <c r="D101" s="561" t="s">
        <v>149</v>
      </c>
      <c r="E101" s="561"/>
      <c r="F101" s="562" t="s">
        <v>150</v>
      </c>
      <c r="G101" s="562"/>
      <c r="H101" s="562"/>
      <c r="I101" s="563" t="s">
        <v>153</v>
      </c>
      <c r="J101" s="563"/>
      <c r="K101" s="563"/>
      <c r="L101" s="563"/>
      <c r="M101" s="563"/>
    </row>
    <row r="102" spans="2:13" s="6" customFormat="1" ht="13.5" customHeight="1">
      <c r="B102" s="7"/>
      <c r="C102" s="7" t="s">
        <v>154</v>
      </c>
      <c r="D102" s="561"/>
      <c r="E102" s="561"/>
      <c r="F102" s="562" t="s">
        <v>782</v>
      </c>
      <c r="G102" s="562"/>
      <c r="H102" s="562"/>
      <c r="I102" s="563" t="s">
        <v>155</v>
      </c>
      <c r="J102" s="563"/>
      <c r="K102" s="563"/>
      <c r="L102" s="563"/>
      <c r="M102" s="563"/>
    </row>
    <row r="103" spans="2:13" s="8" customFormat="1" ht="24.75" customHeight="1">
      <c r="B103" s="9"/>
      <c r="C103" s="9"/>
      <c r="D103" s="564"/>
      <c r="E103" s="564"/>
      <c r="F103" s="567" t="s">
        <v>65</v>
      </c>
      <c r="G103" s="568"/>
      <c r="H103" s="569"/>
      <c r="I103" s="566" t="s">
        <v>15</v>
      </c>
      <c r="J103" s="566"/>
      <c r="K103" s="566"/>
      <c r="L103" s="566"/>
      <c r="M103" s="566"/>
    </row>
    <row r="104" spans="2:13" s="6" customFormat="1" ht="15" customHeight="1">
      <c r="B104" s="7"/>
      <c r="C104" s="7"/>
      <c r="D104" s="561" t="s">
        <v>25</v>
      </c>
      <c r="E104" s="561"/>
      <c r="F104" s="562" t="s">
        <v>26</v>
      </c>
      <c r="G104" s="562"/>
      <c r="H104" s="562"/>
      <c r="I104" s="563" t="s">
        <v>155</v>
      </c>
      <c r="J104" s="563"/>
      <c r="K104" s="563"/>
      <c r="L104" s="563"/>
      <c r="M104" s="563"/>
    </row>
    <row r="105" spans="2:13" s="6" customFormat="1" ht="13.5" customHeight="1">
      <c r="B105" s="7" t="s">
        <v>156</v>
      </c>
      <c r="C105" s="7"/>
      <c r="D105" s="561"/>
      <c r="E105" s="561"/>
      <c r="F105" s="562" t="s">
        <v>157</v>
      </c>
      <c r="G105" s="562"/>
      <c r="H105" s="562"/>
      <c r="I105" s="563" t="s">
        <v>158</v>
      </c>
      <c r="J105" s="563"/>
      <c r="K105" s="563"/>
      <c r="L105" s="563"/>
      <c r="M105" s="563"/>
    </row>
    <row r="106" spans="2:13" s="8" customFormat="1" ht="19.5" customHeight="1">
      <c r="B106" s="9"/>
      <c r="C106" s="9"/>
      <c r="D106" s="564"/>
      <c r="E106" s="564"/>
      <c r="F106" s="567" t="s">
        <v>65</v>
      </c>
      <c r="G106" s="568"/>
      <c r="H106" s="569"/>
      <c r="I106" s="566" t="s">
        <v>15</v>
      </c>
      <c r="J106" s="566"/>
      <c r="K106" s="566"/>
      <c r="L106" s="566"/>
      <c r="M106" s="566"/>
    </row>
    <row r="107" spans="2:13" s="6" customFormat="1" ht="38.25" customHeight="1">
      <c r="B107" s="7"/>
      <c r="C107" s="7" t="s">
        <v>159</v>
      </c>
      <c r="D107" s="561"/>
      <c r="E107" s="561"/>
      <c r="F107" s="562" t="s">
        <v>160</v>
      </c>
      <c r="G107" s="562"/>
      <c r="H107" s="562"/>
      <c r="I107" s="563" t="s">
        <v>161</v>
      </c>
      <c r="J107" s="563"/>
      <c r="K107" s="563"/>
      <c r="L107" s="563"/>
      <c r="M107" s="563"/>
    </row>
    <row r="108" spans="2:13" s="8" customFormat="1" ht="26.25" customHeight="1">
      <c r="B108" s="9"/>
      <c r="C108" s="9"/>
      <c r="D108" s="564"/>
      <c r="E108" s="564"/>
      <c r="F108" s="567" t="s">
        <v>65</v>
      </c>
      <c r="G108" s="568"/>
      <c r="H108" s="569"/>
      <c r="I108" s="566" t="s">
        <v>15</v>
      </c>
      <c r="J108" s="566"/>
      <c r="K108" s="566"/>
      <c r="L108" s="566"/>
      <c r="M108" s="566"/>
    </row>
    <row r="109" spans="1:15" ht="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3" ht="24" customHeight="1">
      <c r="B110" s="3" t="s">
        <v>0</v>
      </c>
      <c r="C110" s="3" t="s">
        <v>1</v>
      </c>
      <c r="D110" s="557" t="s">
        <v>2</v>
      </c>
      <c r="E110" s="557"/>
      <c r="F110" s="557" t="s">
        <v>3</v>
      </c>
      <c r="G110" s="557"/>
      <c r="H110" s="557"/>
      <c r="I110" s="557" t="s">
        <v>4</v>
      </c>
      <c r="J110" s="557"/>
      <c r="K110" s="557"/>
      <c r="L110" s="557"/>
      <c r="M110" s="557"/>
    </row>
    <row r="111" spans="2:13" s="4" customFormat="1" ht="7.5" customHeight="1">
      <c r="B111" s="5" t="s">
        <v>5</v>
      </c>
      <c r="C111" s="5" t="s">
        <v>6</v>
      </c>
      <c r="D111" s="559" t="s">
        <v>7</v>
      </c>
      <c r="E111" s="559"/>
      <c r="F111" s="559" t="s">
        <v>8</v>
      </c>
      <c r="G111" s="559"/>
      <c r="H111" s="559"/>
      <c r="I111" s="559" t="s">
        <v>9</v>
      </c>
      <c r="J111" s="559"/>
      <c r="K111" s="559"/>
      <c r="L111" s="559"/>
      <c r="M111" s="559"/>
    </row>
    <row r="112" spans="2:13" s="6" customFormat="1" ht="40.5" customHeight="1">
      <c r="B112" s="7"/>
      <c r="C112" s="7"/>
      <c r="D112" s="561" t="s">
        <v>55</v>
      </c>
      <c r="E112" s="561"/>
      <c r="F112" s="562" t="s">
        <v>56</v>
      </c>
      <c r="G112" s="562"/>
      <c r="H112" s="562"/>
      <c r="I112" s="563" t="s">
        <v>162</v>
      </c>
      <c r="J112" s="563"/>
      <c r="K112" s="563"/>
      <c r="L112" s="563"/>
      <c r="M112" s="563"/>
    </row>
    <row r="113" spans="2:13" s="6" customFormat="1" ht="43.5" customHeight="1">
      <c r="B113" s="7"/>
      <c r="C113" s="7"/>
      <c r="D113" s="561" t="s">
        <v>163</v>
      </c>
      <c r="E113" s="561"/>
      <c r="F113" s="562" t="s">
        <v>164</v>
      </c>
      <c r="G113" s="562"/>
      <c r="H113" s="562"/>
      <c r="I113" s="563" t="s">
        <v>121</v>
      </c>
      <c r="J113" s="563"/>
      <c r="K113" s="563"/>
      <c r="L113" s="563"/>
      <c r="M113" s="563"/>
    </row>
    <row r="114" spans="2:13" s="6" customFormat="1" ht="51.75" customHeight="1">
      <c r="B114" s="7"/>
      <c r="C114" s="7" t="s">
        <v>165</v>
      </c>
      <c r="D114" s="561"/>
      <c r="E114" s="561"/>
      <c r="F114" s="562" t="s">
        <v>166</v>
      </c>
      <c r="G114" s="562"/>
      <c r="H114" s="562"/>
      <c r="I114" s="563" t="s">
        <v>167</v>
      </c>
      <c r="J114" s="563"/>
      <c r="K114" s="563"/>
      <c r="L114" s="563"/>
      <c r="M114" s="563"/>
    </row>
    <row r="115" spans="2:13" s="8" customFormat="1" ht="25.5" customHeight="1">
      <c r="B115" s="9"/>
      <c r="C115" s="9"/>
      <c r="D115" s="564"/>
      <c r="E115" s="564"/>
      <c r="F115" s="565" t="s">
        <v>14</v>
      </c>
      <c r="G115" s="565"/>
      <c r="H115" s="565"/>
      <c r="I115" s="566" t="s">
        <v>15</v>
      </c>
      <c r="J115" s="566"/>
      <c r="K115" s="566"/>
      <c r="L115" s="566"/>
      <c r="M115" s="566"/>
    </row>
    <row r="116" spans="2:13" s="6" customFormat="1" ht="43.5" customHeight="1">
      <c r="B116" s="7"/>
      <c r="C116" s="7"/>
      <c r="D116" s="561" t="s">
        <v>55</v>
      </c>
      <c r="E116" s="561"/>
      <c r="F116" s="562" t="s">
        <v>56</v>
      </c>
      <c r="G116" s="562"/>
      <c r="H116" s="562"/>
      <c r="I116" s="563" t="s">
        <v>168</v>
      </c>
      <c r="J116" s="563"/>
      <c r="K116" s="563"/>
      <c r="L116" s="563"/>
      <c r="M116" s="563"/>
    </row>
    <row r="117" spans="2:13" s="6" customFormat="1" ht="30" customHeight="1">
      <c r="B117" s="7"/>
      <c r="C117" s="7"/>
      <c r="D117" s="561" t="s">
        <v>169</v>
      </c>
      <c r="E117" s="561"/>
      <c r="F117" s="562" t="s">
        <v>170</v>
      </c>
      <c r="G117" s="562"/>
      <c r="H117" s="562"/>
      <c r="I117" s="563" t="s">
        <v>171</v>
      </c>
      <c r="J117" s="563"/>
      <c r="K117" s="563"/>
      <c r="L117" s="563"/>
      <c r="M117" s="563"/>
    </row>
    <row r="118" spans="2:13" s="6" customFormat="1" ht="24.75" customHeight="1">
      <c r="B118" s="7"/>
      <c r="C118" s="7" t="s">
        <v>172</v>
      </c>
      <c r="D118" s="561"/>
      <c r="E118" s="561"/>
      <c r="F118" s="562" t="s">
        <v>173</v>
      </c>
      <c r="G118" s="562"/>
      <c r="H118" s="562"/>
      <c r="I118" s="563" t="s">
        <v>174</v>
      </c>
      <c r="J118" s="563"/>
      <c r="K118" s="563"/>
      <c r="L118" s="563"/>
      <c r="M118" s="563"/>
    </row>
    <row r="119" spans="2:13" s="8" customFormat="1" ht="25.5" customHeight="1">
      <c r="B119" s="9"/>
      <c r="C119" s="9"/>
      <c r="D119" s="564"/>
      <c r="E119" s="564"/>
      <c r="F119" s="565" t="s">
        <v>14</v>
      </c>
      <c r="G119" s="565"/>
      <c r="H119" s="565"/>
      <c r="I119" s="566" t="s">
        <v>15</v>
      </c>
      <c r="J119" s="566"/>
      <c r="K119" s="566"/>
      <c r="L119" s="566"/>
      <c r="M119" s="566"/>
    </row>
    <row r="120" spans="2:13" s="6" customFormat="1" ht="30" customHeight="1">
      <c r="B120" s="7"/>
      <c r="C120" s="7"/>
      <c r="D120" s="561" t="s">
        <v>169</v>
      </c>
      <c r="E120" s="561"/>
      <c r="F120" s="562" t="s">
        <v>170</v>
      </c>
      <c r="G120" s="562"/>
      <c r="H120" s="562"/>
      <c r="I120" s="563" t="s">
        <v>174</v>
      </c>
      <c r="J120" s="563"/>
      <c r="K120" s="563"/>
      <c r="L120" s="563"/>
      <c r="M120" s="563"/>
    </row>
    <row r="121" spans="2:13" s="6" customFormat="1" ht="13.5" customHeight="1">
      <c r="B121" s="7"/>
      <c r="C121" s="7" t="s">
        <v>175</v>
      </c>
      <c r="D121" s="561"/>
      <c r="E121" s="561"/>
      <c r="F121" s="562" t="s">
        <v>176</v>
      </c>
      <c r="G121" s="562"/>
      <c r="H121" s="562"/>
      <c r="I121" s="563" t="s">
        <v>177</v>
      </c>
      <c r="J121" s="563"/>
      <c r="K121" s="563"/>
      <c r="L121" s="563"/>
      <c r="M121" s="563"/>
    </row>
    <row r="122" spans="2:13" s="8" customFormat="1" ht="26.25" customHeight="1">
      <c r="B122" s="9"/>
      <c r="C122" s="9"/>
      <c r="D122" s="564"/>
      <c r="E122" s="564"/>
      <c r="F122" s="565" t="s">
        <v>65</v>
      </c>
      <c r="G122" s="565"/>
      <c r="H122" s="565"/>
      <c r="I122" s="566" t="s">
        <v>15</v>
      </c>
      <c r="J122" s="566"/>
      <c r="K122" s="566"/>
      <c r="L122" s="566"/>
      <c r="M122" s="566"/>
    </row>
    <row r="123" spans="2:13" s="6" customFormat="1" ht="30" customHeight="1">
      <c r="B123" s="7"/>
      <c r="C123" s="7"/>
      <c r="D123" s="561" t="s">
        <v>169</v>
      </c>
      <c r="E123" s="561"/>
      <c r="F123" s="562" t="s">
        <v>170</v>
      </c>
      <c r="G123" s="562"/>
      <c r="H123" s="562"/>
      <c r="I123" s="563" t="s">
        <v>177</v>
      </c>
      <c r="J123" s="563"/>
      <c r="K123" s="563"/>
      <c r="L123" s="563"/>
      <c r="M123" s="563"/>
    </row>
    <row r="124" spans="2:13" s="6" customFormat="1" ht="13.5" customHeight="1">
      <c r="B124" s="7"/>
      <c r="C124" s="7" t="s">
        <v>178</v>
      </c>
      <c r="D124" s="561"/>
      <c r="E124" s="561"/>
      <c r="F124" s="562" t="s">
        <v>179</v>
      </c>
      <c r="G124" s="562"/>
      <c r="H124" s="562"/>
      <c r="I124" s="563" t="s">
        <v>180</v>
      </c>
      <c r="J124" s="563"/>
      <c r="K124" s="563"/>
      <c r="L124" s="563"/>
      <c r="M124" s="563"/>
    </row>
    <row r="125" spans="2:13" s="8" customFormat="1" ht="33" customHeight="1">
      <c r="B125" s="9"/>
      <c r="C125" s="9"/>
      <c r="D125" s="564"/>
      <c r="E125" s="564"/>
      <c r="F125" s="565" t="s">
        <v>14</v>
      </c>
      <c r="G125" s="565"/>
      <c r="H125" s="565"/>
      <c r="I125" s="566" t="s">
        <v>15</v>
      </c>
      <c r="J125" s="566"/>
      <c r="K125" s="566"/>
      <c r="L125" s="566"/>
      <c r="M125" s="566"/>
    </row>
    <row r="126" spans="2:13" s="6" customFormat="1" ht="30" customHeight="1">
      <c r="B126" s="7"/>
      <c r="C126" s="7"/>
      <c r="D126" s="561" t="s">
        <v>169</v>
      </c>
      <c r="E126" s="561"/>
      <c r="F126" s="562" t="s">
        <v>170</v>
      </c>
      <c r="G126" s="562"/>
      <c r="H126" s="562"/>
      <c r="I126" s="563" t="s">
        <v>180</v>
      </c>
      <c r="J126" s="563"/>
      <c r="K126" s="563"/>
      <c r="L126" s="563"/>
      <c r="M126" s="563"/>
    </row>
    <row r="127" spans="2:13" s="6" customFormat="1" ht="18.75" customHeight="1">
      <c r="B127" s="7"/>
      <c r="C127" s="7" t="s">
        <v>181</v>
      </c>
      <c r="D127" s="561"/>
      <c r="E127" s="561"/>
      <c r="F127" s="562" t="s">
        <v>182</v>
      </c>
      <c r="G127" s="562"/>
      <c r="H127" s="562"/>
      <c r="I127" s="563" t="s">
        <v>183</v>
      </c>
      <c r="J127" s="563"/>
      <c r="K127" s="563"/>
      <c r="L127" s="563"/>
      <c r="M127" s="563"/>
    </row>
    <row r="128" spans="2:13" s="8" customFormat="1" ht="33" customHeight="1">
      <c r="B128" s="9"/>
      <c r="C128" s="9"/>
      <c r="D128" s="564"/>
      <c r="E128" s="564"/>
      <c r="F128" s="565" t="s">
        <v>14</v>
      </c>
      <c r="G128" s="565"/>
      <c r="H128" s="565"/>
      <c r="I128" s="566" t="s">
        <v>15</v>
      </c>
      <c r="J128" s="566"/>
      <c r="K128" s="566"/>
      <c r="L128" s="566"/>
      <c r="M128" s="566"/>
    </row>
    <row r="129" spans="2:13" s="6" customFormat="1" ht="15" customHeight="1">
      <c r="B129" s="7"/>
      <c r="C129" s="7"/>
      <c r="D129" s="561" t="s">
        <v>184</v>
      </c>
      <c r="E129" s="561"/>
      <c r="F129" s="562" t="s">
        <v>185</v>
      </c>
      <c r="G129" s="562"/>
      <c r="H129" s="562"/>
      <c r="I129" s="563" t="s">
        <v>183</v>
      </c>
      <c r="J129" s="563"/>
      <c r="K129" s="563"/>
      <c r="L129" s="563"/>
      <c r="M129" s="563"/>
    </row>
    <row r="130" spans="2:13" s="6" customFormat="1" ht="13.5" customHeight="1">
      <c r="B130" s="7"/>
      <c r="C130" s="7" t="s">
        <v>186</v>
      </c>
      <c r="D130" s="561"/>
      <c r="E130" s="561"/>
      <c r="F130" s="562" t="s">
        <v>187</v>
      </c>
      <c r="G130" s="562"/>
      <c r="H130" s="562"/>
      <c r="I130" s="563" t="s">
        <v>188</v>
      </c>
      <c r="J130" s="563"/>
      <c r="K130" s="563"/>
      <c r="L130" s="563"/>
      <c r="M130" s="563"/>
    </row>
    <row r="131" spans="2:13" s="8" customFormat="1" ht="26.25" customHeight="1">
      <c r="B131" s="9"/>
      <c r="C131" s="9"/>
      <c r="D131" s="564"/>
      <c r="E131" s="564"/>
      <c r="F131" s="565" t="s">
        <v>65</v>
      </c>
      <c r="G131" s="565"/>
      <c r="H131" s="565"/>
      <c r="I131" s="566" t="s">
        <v>15</v>
      </c>
      <c r="J131" s="566"/>
      <c r="K131" s="566"/>
      <c r="L131" s="566"/>
      <c r="M131" s="566"/>
    </row>
    <row r="132" spans="2:13" s="6" customFormat="1" ht="30" customHeight="1">
      <c r="B132" s="7"/>
      <c r="C132" s="7"/>
      <c r="D132" s="561" t="s">
        <v>169</v>
      </c>
      <c r="E132" s="561"/>
      <c r="F132" s="562" t="s">
        <v>170</v>
      </c>
      <c r="G132" s="562"/>
      <c r="H132" s="562"/>
      <c r="I132" s="563" t="s">
        <v>188</v>
      </c>
      <c r="J132" s="563"/>
      <c r="K132" s="563"/>
      <c r="L132" s="563"/>
      <c r="M132" s="563"/>
    </row>
    <row r="133" spans="2:13" s="6" customFormat="1" ht="13.5" customHeight="1">
      <c r="B133" s="7" t="s">
        <v>189</v>
      </c>
      <c r="C133" s="7"/>
      <c r="D133" s="561"/>
      <c r="E133" s="561"/>
      <c r="F133" s="562" t="s">
        <v>190</v>
      </c>
      <c r="G133" s="562"/>
      <c r="H133" s="562"/>
      <c r="I133" s="563" t="s">
        <v>122</v>
      </c>
      <c r="J133" s="563"/>
      <c r="K133" s="563"/>
      <c r="L133" s="563"/>
      <c r="M133" s="563"/>
    </row>
    <row r="134" spans="2:13" s="8" customFormat="1" ht="25.5" customHeight="1">
      <c r="B134" s="9"/>
      <c r="C134" s="9"/>
      <c r="D134" s="564"/>
      <c r="E134" s="564"/>
      <c r="F134" s="565" t="s">
        <v>14</v>
      </c>
      <c r="G134" s="565"/>
      <c r="H134" s="565"/>
      <c r="I134" s="566" t="s">
        <v>15</v>
      </c>
      <c r="J134" s="566"/>
      <c r="K134" s="566"/>
      <c r="L134" s="566"/>
      <c r="M134" s="566"/>
    </row>
    <row r="135" spans="2:13" s="6" customFormat="1" ht="29.25" customHeight="1">
      <c r="B135" s="7"/>
      <c r="C135" s="7" t="s">
        <v>191</v>
      </c>
      <c r="D135" s="561"/>
      <c r="E135" s="561"/>
      <c r="F135" s="562" t="s">
        <v>192</v>
      </c>
      <c r="G135" s="562"/>
      <c r="H135" s="562"/>
      <c r="I135" s="563" t="s">
        <v>122</v>
      </c>
      <c r="J135" s="563"/>
      <c r="K135" s="563"/>
      <c r="L135" s="563"/>
      <c r="M135" s="563"/>
    </row>
    <row r="136" spans="2:13" s="8" customFormat="1" ht="27" customHeight="1">
      <c r="B136" s="9"/>
      <c r="C136" s="9"/>
      <c r="D136" s="564"/>
      <c r="E136" s="564"/>
      <c r="F136" s="565" t="s">
        <v>14</v>
      </c>
      <c r="G136" s="565"/>
      <c r="H136" s="565"/>
      <c r="I136" s="566" t="s">
        <v>15</v>
      </c>
      <c r="J136" s="566"/>
      <c r="K136" s="566"/>
      <c r="L136" s="566"/>
      <c r="M136" s="566"/>
    </row>
    <row r="137" spans="2:13" s="6" customFormat="1" ht="15" customHeight="1">
      <c r="B137" s="7"/>
      <c r="C137" s="7"/>
      <c r="D137" s="561" t="s">
        <v>42</v>
      </c>
      <c r="E137" s="561"/>
      <c r="F137" s="562" t="s">
        <v>43</v>
      </c>
      <c r="G137" s="562"/>
      <c r="H137" s="562"/>
      <c r="I137" s="563" t="s">
        <v>122</v>
      </c>
      <c r="J137" s="563"/>
      <c r="K137" s="563"/>
      <c r="L137" s="563"/>
      <c r="M137" s="563"/>
    </row>
    <row r="138" spans="2:13" s="6" customFormat="1" ht="13.5" customHeight="1">
      <c r="B138" s="570" t="s">
        <v>10</v>
      </c>
      <c r="C138" s="570"/>
      <c r="D138" s="570"/>
      <c r="E138" s="570"/>
      <c r="F138" s="570"/>
      <c r="G138" s="571" t="s">
        <v>193</v>
      </c>
      <c r="H138" s="571"/>
      <c r="I138" s="572">
        <f>I6+I11+I16+I21+I29+I41+I46+I51+I56+I94+I105+I133</f>
        <v>13653647</v>
      </c>
      <c r="J138" s="572"/>
      <c r="K138" s="572"/>
      <c r="L138" s="572"/>
      <c r="M138" s="572"/>
    </row>
    <row r="139" spans="2:13" s="8" customFormat="1" ht="27.75" customHeight="1">
      <c r="B139" s="564"/>
      <c r="C139" s="564"/>
      <c r="D139" s="564"/>
      <c r="E139" s="564"/>
      <c r="F139" s="565" t="s">
        <v>14</v>
      </c>
      <c r="G139" s="565"/>
      <c r="H139" s="565"/>
      <c r="I139" s="566" t="s">
        <v>15</v>
      </c>
      <c r="J139" s="566"/>
      <c r="K139" s="566"/>
      <c r="L139" s="566"/>
      <c r="M139" s="566"/>
    </row>
    <row r="140" spans="1:15" ht="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3" ht="24" customHeight="1">
      <c r="B141" s="3" t="s">
        <v>0</v>
      </c>
      <c r="C141" s="3" t="s">
        <v>1</v>
      </c>
      <c r="D141" s="557" t="s">
        <v>2</v>
      </c>
      <c r="E141" s="557"/>
      <c r="F141" s="557" t="s">
        <v>3</v>
      </c>
      <c r="G141" s="557"/>
      <c r="H141" s="557"/>
      <c r="I141" s="557" t="s">
        <v>4</v>
      </c>
      <c r="J141" s="557"/>
      <c r="K141" s="557"/>
      <c r="L141" s="557"/>
      <c r="M141" s="557"/>
    </row>
    <row r="142" spans="2:13" s="4" customFormat="1" ht="7.5" customHeight="1">
      <c r="B142" s="5" t="s">
        <v>5</v>
      </c>
      <c r="C142" s="5" t="s">
        <v>6</v>
      </c>
      <c r="D142" s="559" t="s">
        <v>7</v>
      </c>
      <c r="E142" s="559"/>
      <c r="F142" s="559" t="s">
        <v>8</v>
      </c>
      <c r="G142" s="559"/>
      <c r="H142" s="559"/>
      <c r="I142" s="559" t="s">
        <v>9</v>
      </c>
      <c r="J142" s="559"/>
      <c r="K142" s="559"/>
      <c r="L142" s="559"/>
      <c r="M142" s="559"/>
    </row>
    <row r="143" spans="2:13" s="6" customFormat="1" ht="13.5" customHeight="1">
      <c r="B143" s="560" t="s">
        <v>194</v>
      </c>
      <c r="C143" s="560"/>
      <c r="D143" s="560"/>
      <c r="E143" s="560"/>
      <c r="F143" s="560"/>
      <c r="G143" s="560"/>
      <c r="H143" s="560"/>
      <c r="I143" s="560"/>
      <c r="J143" s="560"/>
      <c r="K143" s="560"/>
      <c r="L143" s="560"/>
      <c r="M143" s="560"/>
    </row>
    <row r="144" spans="2:13" s="6" customFormat="1" ht="13.5" customHeight="1">
      <c r="B144" s="7" t="s">
        <v>195</v>
      </c>
      <c r="C144" s="7"/>
      <c r="D144" s="561"/>
      <c r="E144" s="561"/>
      <c r="F144" s="562" t="s">
        <v>196</v>
      </c>
      <c r="G144" s="562"/>
      <c r="H144" s="562"/>
      <c r="I144" s="563">
        <f>I146</f>
        <v>1123848</v>
      </c>
      <c r="J144" s="563"/>
      <c r="K144" s="563"/>
      <c r="L144" s="563"/>
      <c r="M144" s="563"/>
    </row>
    <row r="145" spans="2:13" s="8" customFormat="1" ht="29.25" customHeight="1">
      <c r="B145" s="9"/>
      <c r="C145" s="9"/>
      <c r="D145" s="564"/>
      <c r="E145" s="564"/>
      <c r="F145" s="565" t="s">
        <v>14</v>
      </c>
      <c r="G145" s="565"/>
      <c r="H145" s="565"/>
      <c r="I145" s="566">
        <f>I147</f>
        <v>1123848</v>
      </c>
      <c r="J145" s="566"/>
      <c r="K145" s="566"/>
      <c r="L145" s="566"/>
      <c r="M145" s="566"/>
    </row>
    <row r="146" spans="2:13" s="6" customFormat="1" ht="13.5" customHeight="1">
      <c r="B146" s="7"/>
      <c r="C146" s="7" t="s">
        <v>197</v>
      </c>
      <c r="D146" s="561"/>
      <c r="E146" s="561"/>
      <c r="F146" s="562" t="s">
        <v>198</v>
      </c>
      <c r="G146" s="562"/>
      <c r="H146" s="562"/>
      <c r="I146" s="563">
        <f>I147</f>
        <v>1123848</v>
      </c>
      <c r="J146" s="563"/>
      <c r="K146" s="563"/>
      <c r="L146" s="563"/>
      <c r="M146" s="563"/>
    </row>
    <row r="147" spans="2:13" s="8" customFormat="1" ht="27.75" customHeight="1">
      <c r="B147" s="9"/>
      <c r="C147" s="9"/>
      <c r="D147" s="564"/>
      <c r="E147" s="564"/>
      <c r="F147" s="565" t="s">
        <v>14</v>
      </c>
      <c r="G147" s="565"/>
      <c r="H147" s="565"/>
      <c r="I147" s="566">
        <f>I148</f>
        <v>1123848</v>
      </c>
      <c r="J147" s="566"/>
      <c r="K147" s="566"/>
      <c r="L147" s="566"/>
      <c r="M147" s="566"/>
    </row>
    <row r="148" spans="2:13" s="6" customFormat="1" ht="51.75" customHeight="1">
      <c r="B148" s="7"/>
      <c r="C148" s="7"/>
      <c r="D148" s="561" t="s">
        <v>199</v>
      </c>
      <c r="E148" s="561"/>
      <c r="F148" s="562" t="s">
        <v>200</v>
      </c>
      <c r="G148" s="562"/>
      <c r="H148" s="562"/>
      <c r="I148" s="563">
        <v>1123848</v>
      </c>
      <c r="J148" s="563"/>
      <c r="K148" s="563"/>
      <c r="L148" s="563"/>
      <c r="M148" s="563"/>
    </row>
    <row r="149" spans="2:13" s="6" customFormat="1" ht="13.5" customHeight="1">
      <c r="B149" s="7" t="s">
        <v>34</v>
      </c>
      <c r="C149" s="7"/>
      <c r="D149" s="561"/>
      <c r="E149" s="561"/>
      <c r="F149" s="562" t="s">
        <v>35</v>
      </c>
      <c r="G149" s="562"/>
      <c r="H149" s="562"/>
      <c r="I149" s="563">
        <f>I151</f>
        <v>948500</v>
      </c>
      <c r="J149" s="563"/>
      <c r="K149" s="563"/>
      <c r="L149" s="563"/>
      <c r="M149" s="563"/>
    </row>
    <row r="150" spans="2:15" s="8" customFormat="1" ht="28.5" customHeight="1">
      <c r="B150" s="9"/>
      <c r="C150" s="9"/>
      <c r="D150" s="564"/>
      <c r="E150" s="564"/>
      <c r="F150" s="565" t="s">
        <v>14</v>
      </c>
      <c r="G150" s="565"/>
      <c r="H150" s="565"/>
      <c r="I150" s="566" t="s">
        <v>15</v>
      </c>
      <c r="J150" s="566"/>
      <c r="K150" s="566"/>
      <c r="L150" s="566"/>
      <c r="M150" s="566"/>
      <c r="O150" s="555"/>
    </row>
    <row r="151" spans="2:13" s="6" customFormat="1" ht="13.5" customHeight="1">
      <c r="B151" s="7"/>
      <c r="C151" s="7" t="s">
        <v>37</v>
      </c>
      <c r="D151" s="561"/>
      <c r="E151" s="561"/>
      <c r="F151" s="562" t="s">
        <v>38</v>
      </c>
      <c r="G151" s="562"/>
      <c r="H151" s="562"/>
      <c r="I151" s="563">
        <f>I153</f>
        <v>948500</v>
      </c>
      <c r="J151" s="563"/>
      <c r="K151" s="563"/>
      <c r="L151" s="563"/>
      <c r="M151" s="563"/>
    </row>
    <row r="152" spans="2:13" s="8" customFormat="1" ht="27.75" customHeight="1">
      <c r="B152" s="9"/>
      <c r="C152" s="9"/>
      <c r="D152" s="564"/>
      <c r="E152" s="564"/>
      <c r="F152" s="565" t="s">
        <v>14</v>
      </c>
      <c r="G152" s="565"/>
      <c r="H152" s="565"/>
      <c r="I152" s="566" t="s">
        <v>15</v>
      </c>
      <c r="J152" s="566"/>
      <c r="K152" s="566"/>
      <c r="L152" s="566"/>
      <c r="M152" s="566"/>
    </row>
    <row r="153" spans="2:13" s="6" customFormat="1" ht="34.5" customHeight="1">
      <c r="B153" s="7"/>
      <c r="C153" s="7"/>
      <c r="D153" s="561" t="s">
        <v>201</v>
      </c>
      <c r="E153" s="561"/>
      <c r="F153" s="562" t="s">
        <v>202</v>
      </c>
      <c r="G153" s="562"/>
      <c r="H153" s="562"/>
      <c r="I153" s="563">
        <v>948500</v>
      </c>
      <c r="J153" s="563"/>
      <c r="K153" s="563"/>
      <c r="L153" s="563"/>
      <c r="M153" s="563"/>
    </row>
    <row r="154" spans="2:13" s="6" customFormat="1" ht="13.5" customHeight="1">
      <c r="B154" s="570" t="s">
        <v>194</v>
      </c>
      <c r="C154" s="570"/>
      <c r="D154" s="570"/>
      <c r="E154" s="570"/>
      <c r="F154" s="570"/>
      <c r="G154" s="571" t="s">
        <v>193</v>
      </c>
      <c r="H154" s="571"/>
      <c r="I154" s="572">
        <f>I149+I144</f>
        <v>2072348</v>
      </c>
      <c r="J154" s="572"/>
      <c r="K154" s="572"/>
      <c r="L154" s="572"/>
      <c r="M154" s="572"/>
    </row>
    <row r="155" spans="2:13" s="8" customFormat="1" ht="29.25" customHeight="1">
      <c r="B155" s="564"/>
      <c r="C155" s="564"/>
      <c r="D155" s="564"/>
      <c r="E155" s="564"/>
      <c r="F155" s="565" t="s">
        <v>14</v>
      </c>
      <c r="G155" s="565"/>
      <c r="H155" s="565"/>
      <c r="I155" s="566">
        <f>I145</f>
        <v>1123848</v>
      </c>
      <c r="J155" s="566"/>
      <c r="K155" s="566"/>
      <c r="L155" s="566"/>
      <c r="M155" s="566"/>
    </row>
    <row r="156" spans="1:13" s="6" customFormat="1" ht="16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5" s="6" customFormat="1" ht="13.5" customHeight="1">
      <c r="B157" s="560" t="s">
        <v>203</v>
      </c>
      <c r="C157" s="560"/>
      <c r="D157" s="560"/>
      <c r="E157" s="560"/>
      <c r="F157" s="560"/>
      <c r="G157" s="560"/>
      <c r="H157" s="560"/>
      <c r="I157" s="572">
        <f>I154+I138</f>
        <v>15725995</v>
      </c>
      <c r="J157" s="572"/>
      <c r="K157" s="572"/>
      <c r="L157" s="572"/>
      <c r="M157" s="572"/>
      <c r="O157" s="556"/>
    </row>
    <row r="158" spans="2:13" s="8" customFormat="1" ht="31.5" customHeight="1">
      <c r="B158" s="573"/>
      <c r="C158" s="573"/>
      <c r="D158" s="573"/>
      <c r="E158" s="573"/>
      <c r="F158" s="574" t="s">
        <v>14</v>
      </c>
      <c r="G158" s="574"/>
      <c r="H158" s="574"/>
      <c r="I158" s="575">
        <f>I145</f>
        <v>1123848</v>
      </c>
      <c r="J158" s="575"/>
      <c r="K158" s="575"/>
      <c r="L158" s="575"/>
      <c r="M158" s="575"/>
    </row>
    <row r="159" spans="1:13" ht="5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2:13" ht="37.5" customHeight="1">
      <c r="B160" s="578"/>
      <c r="C160" s="578"/>
      <c r="D160" s="578"/>
      <c r="E160" s="576"/>
      <c r="F160" s="576"/>
      <c r="G160" s="576"/>
      <c r="H160" s="576"/>
      <c r="I160" s="576"/>
      <c r="J160" s="576"/>
      <c r="K160" s="576"/>
      <c r="L160" s="576"/>
      <c r="M160" s="576"/>
    </row>
    <row r="161" spans="1:13" ht="243.75" customHeight="1">
      <c r="A161" s="576"/>
      <c r="B161" s="576"/>
      <c r="C161" s="576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</row>
    <row r="162" spans="1:13" ht="243.75" customHeight="1">
      <c r="A162" s="576"/>
      <c r="B162" s="576"/>
      <c r="C162" s="576"/>
      <c r="D162" s="576"/>
      <c r="E162" s="576"/>
      <c r="F162" s="576"/>
      <c r="G162" s="576"/>
      <c r="H162" s="576"/>
      <c r="I162" s="576"/>
      <c r="J162" s="576"/>
      <c r="K162" s="576"/>
      <c r="L162" s="576"/>
      <c r="M162" s="576"/>
    </row>
    <row r="163" spans="1:12" ht="13.5" customHeight="1">
      <c r="A163" s="576"/>
      <c r="B163" s="576"/>
      <c r="C163" s="576"/>
      <c r="D163" s="576"/>
      <c r="E163" s="576"/>
      <c r="F163" s="576"/>
      <c r="G163" s="576"/>
      <c r="H163" s="576"/>
      <c r="I163" s="576"/>
      <c r="J163" s="577" t="s">
        <v>204</v>
      </c>
      <c r="K163" s="577"/>
      <c r="L163" s="577"/>
    </row>
  </sheetData>
  <sheetProtection/>
  <mergeCells count="455">
    <mergeCell ref="A163:I163"/>
    <mergeCell ref="J163:L163"/>
    <mergeCell ref="B160:D160"/>
    <mergeCell ref="E160:M160"/>
    <mergeCell ref="A161:M161"/>
    <mergeCell ref="A162:M162"/>
    <mergeCell ref="B155:E155"/>
    <mergeCell ref="F155:H155"/>
    <mergeCell ref="I155:M155"/>
    <mergeCell ref="B157:H157"/>
    <mergeCell ref="I157:M157"/>
    <mergeCell ref="B158:E158"/>
    <mergeCell ref="F158:H158"/>
    <mergeCell ref="I158:M158"/>
    <mergeCell ref="D153:E153"/>
    <mergeCell ref="F153:H153"/>
    <mergeCell ref="I153:M153"/>
    <mergeCell ref="B154:F154"/>
    <mergeCell ref="G154:H154"/>
    <mergeCell ref="I154:M154"/>
    <mergeCell ref="D151:E151"/>
    <mergeCell ref="F151:H151"/>
    <mergeCell ref="I151:M151"/>
    <mergeCell ref="D152:E152"/>
    <mergeCell ref="F152:H152"/>
    <mergeCell ref="I152:M152"/>
    <mergeCell ref="D149:E149"/>
    <mergeCell ref="F149:H149"/>
    <mergeCell ref="I149:M149"/>
    <mergeCell ref="D150:E150"/>
    <mergeCell ref="F150:H150"/>
    <mergeCell ref="I150:M150"/>
    <mergeCell ref="D147:E147"/>
    <mergeCell ref="F147:H147"/>
    <mergeCell ref="I147:M147"/>
    <mergeCell ref="D148:E148"/>
    <mergeCell ref="F148:H148"/>
    <mergeCell ref="I148:M148"/>
    <mergeCell ref="D145:E145"/>
    <mergeCell ref="F145:H145"/>
    <mergeCell ref="I145:M145"/>
    <mergeCell ref="D146:E146"/>
    <mergeCell ref="F146:H146"/>
    <mergeCell ref="I146:M146"/>
    <mergeCell ref="D142:E142"/>
    <mergeCell ref="F142:H142"/>
    <mergeCell ref="I142:M142"/>
    <mergeCell ref="B143:M143"/>
    <mergeCell ref="D144:E144"/>
    <mergeCell ref="F144:H144"/>
    <mergeCell ref="I144:M144"/>
    <mergeCell ref="B139:E139"/>
    <mergeCell ref="F139:H139"/>
    <mergeCell ref="I139:M139"/>
    <mergeCell ref="D141:E141"/>
    <mergeCell ref="F141:H141"/>
    <mergeCell ref="I141:M141"/>
    <mergeCell ref="D137:E137"/>
    <mergeCell ref="F137:H137"/>
    <mergeCell ref="I137:M137"/>
    <mergeCell ref="B138:F138"/>
    <mergeCell ref="G138:H138"/>
    <mergeCell ref="I138:M138"/>
    <mergeCell ref="D135:E135"/>
    <mergeCell ref="F135:H135"/>
    <mergeCell ref="I135:M135"/>
    <mergeCell ref="D136:E136"/>
    <mergeCell ref="F136:H136"/>
    <mergeCell ref="I136:M136"/>
    <mergeCell ref="D133:E133"/>
    <mergeCell ref="F133:H133"/>
    <mergeCell ref="I133:M133"/>
    <mergeCell ref="D134:E134"/>
    <mergeCell ref="F134:H134"/>
    <mergeCell ref="I134:M134"/>
    <mergeCell ref="D131:E131"/>
    <mergeCell ref="F131:H131"/>
    <mergeCell ref="I131:M131"/>
    <mergeCell ref="D132:E132"/>
    <mergeCell ref="F132:H132"/>
    <mergeCell ref="I132:M132"/>
    <mergeCell ref="D129:E129"/>
    <mergeCell ref="F129:H129"/>
    <mergeCell ref="I129:M129"/>
    <mergeCell ref="D130:E130"/>
    <mergeCell ref="F130:H130"/>
    <mergeCell ref="I130:M130"/>
    <mergeCell ref="D127:E127"/>
    <mergeCell ref="F127:H127"/>
    <mergeCell ref="I127:M127"/>
    <mergeCell ref="D128:E128"/>
    <mergeCell ref="F128:H128"/>
    <mergeCell ref="I128:M128"/>
    <mergeCell ref="D125:E125"/>
    <mergeCell ref="F125:H125"/>
    <mergeCell ref="I125:M125"/>
    <mergeCell ref="D126:E126"/>
    <mergeCell ref="F126:H126"/>
    <mergeCell ref="I126:M126"/>
    <mergeCell ref="D123:E123"/>
    <mergeCell ref="F123:H123"/>
    <mergeCell ref="I123:M123"/>
    <mergeCell ref="D124:E124"/>
    <mergeCell ref="F124:H124"/>
    <mergeCell ref="I124:M124"/>
    <mergeCell ref="D121:E121"/>
    <mergeCell ref="F121:H121"/>
    <mergeCell ref="I121:M121"/>
    <mergeCell ref="D122:E122"/>
    <mergeCell ref="F122:H122"/>
    <mergeCell ref="I122:M122"/>
    <mergeCell ref="D119:E119"/>
    <mergeCell ref="F119:H119"/>
    <mergeCell ref="I119:M119"/>
    <mergeCell ref="D120:E120"/>
    <mergeCell ref="F120:H120"/>
    <mergeCell ref="I120:M120"/>
    <mergeCell ref="D117:E117"/>
    <mergeCell ref="F117:H117"/>
    <mergeCell ref="I117:M117"/>
    <mergeCell ref="D118:E118"/>
    <mergeCell ref="F118:H118"/>
    <mergeCell ref="I118:M118"/>
    <mergeCell ref="D115:E115"/>
    <mergeCell ref="F115:H115"/>
    <mergeCell ref="I115:M115"/>
    <mergeCell ref="D116:E116"/>
    <mergeCell ref="F116:H116"/>
    <mergeCell ref="I116:M116"/>
    <mergeCell ref="D113:E113"/>
    <mergeCell ref="F113:H113"/>
    <mergeCell ref="I113:M113"/>
    <mergeCell ref="D114:E114"/>
    <mergeCell ref="F114:H114"/>
    <mergeCell ref="I114:M114"/>
    <mergeCell ref="D111:E111"/>
    <mergeCell ref="F111:H111"/>
    <mergeCell ref="I111:M111"/>
    <mergeCell ref="D112:E112"/>
    <mergeCell ref="F112:H112"/>
    <mergeCell ref="I112:M112"/>
    <mergeCell ref="D108:E108"/>
    <mergeCell ref="F108:H108"/>
    <mergeCell ref="I108:M108"/>
    <mergeCell ref="D110:E110"/>
    <mergeCell ref="F110:H110"/>
    <mergeCell ref="I110:M110"/>
    <mergeCell ref="D106:E106"/>
    <mergeCell ref="F106:H106"/>
    <mergeCell ref="I106:M106"/>
    <mergeCell ref="D107:E107"/>
    <mergeCell ref="F107:H107"/>
    <mergeCell ref="I107:M107"/>
    <mergeCell ref="D104:E104"/>
    <mergeCell ref="F104:H104"/>
    <mergeCell ref="I104:M104"/>
    <mergeCell ref="D105:E105"/>
    <mergeCell ref="F105:H105"/>
    <mergeCell ref="I105:M105"/>
    <mergeCell ref="D102:E102"/>
    <mergeCell ref="F102:H102"/>
    <mergeCell ref="I102:M102"/>
    <mergeCell ref="D103:E103"/>
    <mergeCell ref="F103:H103"/>
    <mergeCell ref="I103:M103"/>
    <mergeCell ref="D100:E100"/>
    <mergeCell ref="F100:H100"/>
    <mergeCell ref="I100:M100"/>
    <mergeCell ref="D101:E101"/>
    <mergeCell ref="F101:H101"/>
    <mergeCell ref="I101:M101"/>
    <mergeCell ref="D98:E98"/>
    <mergeCell ref="F98:H98"/>
    <mergeCell ref="I98:M98"/>
    <mergeCell ref="D99:E99"/>
    <mergeCell ref="F99:H99"/>
    <mergeCell ref="I99:M99"/>
    <mergeCell ref="D96:E96"/>
    <mergeCell ref="F96:H96"/>
    <mergeCell ref="I96:M96"/>
    <mergeCell ref="D97:E97"/>
    <mergeCell ref="F97:H97"/>
    <mergeCell ref="I97:M97"/>
    <mergeCell ref="D94:E94"/>
    <mergeCell ref="F94:H94"/>
    <mergeCell ref="I94:M94"/>
    <mergeCell ref="D95:E95"/>
    <mergeCell ref="F95:H95"/>
    <mergeCell ref="I95:M95"/>
    <mergeCell ref="D92:E92"/>
    <mergeCell ref="F92:H92"/>
    <mergeCell ref="I92:M92"/>
    <mergeCell ref="D93:E93"/>
    <mergeCell ref="F93:H93"/>
    <mergeCell ref="I93:M93"/>
    <mergeCell ref="D90:E90"/>
    <mergeCell ref="F90:H90"/>
    <mergeCell ref="I90:M90"/>
    <mergeCell ref="D91:E91"/>
    <mergeCell ref="F91:H91"/>
    <mergeCell ref="I91:M91"/>
    <mergeCell ref="D88:E88"/>
    <mergeCell ref="F88:H88"/>
    <mergeCell ref="I88:M88"/>
    <mergeCell ref="D89:E89"/>
    <mergeCell ref="F89:H89"/>
    <mergeCell ref="I89:M89"/>
    <mergeCell ref="D86:E86"/>
    <mergeCell ref="F86:H86"/>
    <mergeCell ref="I86:M86"/>
    <mergeCell ref="D87:E87"/>
    <mergeCell ref="F87:H87"/>
    <mergeCell ref="I87:M87"/>
    <mergeCell ref="D84:E84"/>
    <mergeCell ref="F84:H84"/>
    <mergeCell ref="I84:M84"/>
    <mergeCell ref="D85:E85"/>
    <mergeCell ref="F85:H85"/>
    <mergeCell ref="I85:M85"/>
    <mergeCell ref="D82:E82"/>
    <mergeCell ref="F82:H82"/>
    <mergeCell ref="I82:M82"/>
    <mergeCell ref="D83:E83"/>
    <mergeCell ref="F83:H83"/>
    <mergeCell ref="I83:M83"/>
    <mergeCell ref="D80:E80"/>
    <mergeCell ref="F80:H80"/>
    <mergeCell ref="I80:M80"/>
    <mergeCell ref="D81:E81"/>
    <mergeCell ref="F81:H81"/>
    <mergeCell ref="I81:M81"/>
    <mergeCell ref="D78:E78"/>
    <mergeCell ref="F78:H78"/>
    <mergeCell ref="I78:M78"/>
    <mergeCell ref="D79:E79"/>
    <mergeCell ref="F79:H79"/>
    <mergeCell ref="I79:M79"/>
    <mergeCell ref="D76:E76"/>
    <mergeCell ref="F76:H76"/>
    <mergeCell ref="I76:M76"/>
    <mergeCell ref="D77:E77"/>
    <mergeCell ref="F77:H77"/>
    <mergeCell ref="I77:M77"/>
    <mergeCell ref="D74:E74"/>
    <mergeCell ref="F74:H74"/>
    <mergeCell ref="I74:M74"/>
    <mergeCell ref="D75:E75"/>
    <mergeCell ref="F75:H75"/>
    <mergeCell ref="I75:M75"/>
    <mergeCell ref="D72:E72"/>
    <mergeCell ref="F72:H72"/>
    <mergeCell ref="I72:M72"/>
    <mergeCell ref="D73:E73"/>
    <mergeCell ref="F73:H73"/>
    <mergeCell ref="I73:M73"/>
    <mergeCell ref="D70:E70"/>
    <mergeCell ref="F70:H70"/>
    <mergeCell ref="I70:M70"/>
    <mergeCell ref="D71:E71"/>
    <mergeCell ref="F71:H71"/>
    <mergeCell ref="I71:M71"/>
    <mergeCell ref="D69:E69"/>
    <mergeCell ref="F69:H69"/>
    <mergeCell ref="I69:M69"/>
    <mergeCell ref="D66:E66"/>
    <mergeCell ref="F66:H66"/>
    <mergeCell ref="I66:M66"/>
    <mergeCell ref="D65:E65"/>
    <mergeCell ref="F65:H65"/>
    <mergeCell ref="I65:M65"/>
    <mergeCell ref="D68:E68"/>
    <mergeCell ref="F68:H68"/>
    <mergeCell ref="I68:M68"/>
    <mergeCell ref="D63:E63"/>
    <mergeCell ref="F63:H63"/>
    <mergeCell ref="I63:M63"/>
    <mergeCell ref="D64:E64"/>
    <mergeCell ref="F64:H64"/>
    <mergeCell ref="I64:M64"/>
    <mergeCell ref="D61:E61"/>
    <mergeCell ref="F61:H61"/>
    <mergeCell ref="I61:M61"/>
    <mergeCell ref="D62:E62"/>
    <mergeCell ref="F62:H62"/>
    <mergeCell ref="I62:M62"/>
    <mergeCell ref="D59:E59"/>
    <mergeCell ref="F59:H59"/>
    <mergeCell ref="I59:M59"/>
    <mergeCell ref="D60:E60"/>
    <mergeCell ref="F60:H60"/>
    <mergeCell ref="I60:M60"/>
    <mergeCell ref="D57:E57"/>
    <mergeCell ref="F57:H57"/>
    <mergeCell ref="I57:M57"/>
    <mergeCell ref="D58:E58"/>
    <mergeCell ref="F58:H58"/>
    <mergeCell ref="I58:M58"/>
    <mergeCell ref="D55:E55"/>
    <mergeCell ref="F55:H55"/>
    <mergeCell ref="I55:M55"/>
    <mergeCell ref="D56:E56"/>
    <mergeCell ref="F56:H56"/>
    <mergeCell ref="I56:M56"/>
    <mergeCell ref="D53:E53"/>
    <mergeCell ref="F53:H53"/>
    <mergeCell ref="I53:M53"/>
    <mergeCell ref="D54:E54"/>
    <mergeCell ref="F54:H54"/>
    <mergeCell ref="I54:M54"/>
    <mergeCell ref="D51:E51"/>
    <mergeCell ref="F51:H51"/>
    <mergeCell ref="I51:M51"/>
    <mergeCell ref="D52:E52"/>
    <mergeCell ref="F52:H52"/>
    <mergeCell ref="I52:M52"/>
    <mergeCell ref="D49:E49"/>
    <mergeCell ref="F49:H49"/>
    <mergeCell ref="I49:M49"/>
    <mergeCell ref="D50:E50"/>
    <mergeCell ref="F50:H50"/>
    <mergeCell ref="I50:M50"/>
    <mergeCell ref="D47:E47"/>
    <mergeCell ref="F47:H47"/>
    <mergeCell ref="I47:M47"/>
    <mergeCell ref="D48:E48"/>
    <mergeCell ref="F48:H48"/>
    <mergeCell ref="I48:M48"/>
    <mergeCell ref="D45:E45"/>
    <mergeCell ref="F45:H45"/>
    <mergeCell ref="I45:M45"/>
    <mergeCell ref="D46:E46"/>
    <mergeCell ref="F46:H46"/>
    <mergeCell ref="I46:M46"/>
    <mergeCell ref="D43:E43"/>
    <mergeCell ref="F43:H43"/>
    <mergeCell ref="I43:M43"/>
    <mergeCell ref="D44:E44"/>
    <mergeCell ref="F44:H44"/>
    <mergeCell ref="I44:M44"/>
    <mergeCell ref="D41:E41"/>
    <mergeCell ref="F41:H41"/>
    <mergeCell ref="I41:M41"/>
    <mergeCell ref="D42:E42"/>
    <mergeCell ref="F42:H42"/>
    <mergeCell ref="I42:M42"/>
    <mergeCell ref="D39:E39"/>
    <mergeCell ref="F39:H39"/>
    <mergeCell ref="I39:M39"/>
    <mergeCell ref="D40:E40"/>
    <mergeCell ref="F40:H40"/>
    <mergeCell ref="I40:M40"/>
    <mergeCell ref="D37:E37"/>
    <mergeCell ref="F37:H37"/>
    <mergeCell ref="I37:M37"/>
    <mergeCell ref="D38:E38"/>
    <mergeCell ref="F38:H38"/>
    <mergeCell ref="I38:M38"/>
    <mergeCell ref="D35:E35"/>
    <mergeCell ref="F35:H35"/>
    <mergeCell ref="I35:M35"/>
    <mergeCell ref="D36:E36"/>
    <mergeCell ref="F36:H36"/>
    <mergeCell ref="I36:M36"/>
    <mergeCell ref="D32:E32"/>
    <mergeCell ref="F32:H32"/>
    <mergeCell ref="I32:M32"/>
    <mergeCell ref="D33:E33"/>
    <mergeCell ref="F33:H33"/>
    <mergeCell ref="I33:M33"/>
    <mergeCell ref="D30:E30"/>
    <mergeCell ref="F30:H30"/>
    <mergeCell ref="I30:M30"/>
    <mergeCell ref="D31:E31"/>
    <mergeCell ref="F31:H31"/>
    <mergeCell ref="I31:M31"/>
    <mergeCell ref="D28:E28"/>
    <mergeCell ref="F28:H28"/>
    <mergeCell ref="I28:M28"/>
    <mergeCell ref="D29:E29"/>
    <mergeCell ref="F29:H29"/>
    <mergeCell ref="I29:M29"/>
    <mergeCell ref="D26:E26"/>
    <mergeCell ref="F26:H26"/>
    <mergeCell ref="I26:M26"/>
    <mergeCell ref="D27:E27"/>
    <mergeCell ref="F27:H27"/>
    <mergeCell ref="I27:M27"/>
    <mergeCell ref="D24:E24"/>
    <mergeCell ref="F24:H24"/>
    <mergeCell ref="I24:M24"/>
    <mergeCell ref="D25:E25"/>
    <mergeCell ref="F25:H25"/>
    <mergeCell ref="I25:M25"/>
    <mergeCell ref="D22:E22"/>
    <mergeCell ref="F22:H22"/>
    <mergeCell ref="I22:M22"/>
    <mergeCell ref="D23:E23"/>
    <mergeCell ref="F23:H23"/>
    <mergeCell ref="I23:M23"/>
    <mergeCell ref="D20:E20"/>
    <mergeCell ref="F20:H20"/>
    <mergeCell ref="I20:M20"/>
    <mergeCell ref="D21:E21"/>
    <mergeCell ref="F21:H21"/>
    <mergeCell ref="I21:M21"/>
    <mergeCell ref="D18:E18"/>
    <mergeCell ref="F18:H18"/>
    <mergeCell ref="I18:M18"/>
    <mergeCell ref="D19:E19"/>
    <mergeCell ref="F19:H19"/>
    <mergeCell ref="I19:M19"/>
    <mergeCell ref="D16:E16"/>
    <mergeCell ref="F16:H16"/>
    <mergeCell ref="I16:M16"/>
    <mergeCell ref="D17:E17"/>
    <mergeCell ref="F17:H17"/>
    <mergeCell ref="I17:M17"/>
    <mergeCell ref="D14:E14"/>
    <mergeCell ref="F14:H14"/>
    <mergeCell ref="I14:M14"/>
    <mergeCell ref="D15:E15"/>
    <mergeCell ref="F15:H15"/>
    <mergeCell ref="I15:M15"/>
    <mergeCell ref="D12:E12"/>
    <mergeCell ref="F12:H12"/>
    <mergeCell ref="I12:M12"/>
    <mergeCell ref="D13:E13"/>
    <mergeCell ref="F13:H13"/>
    <mergeCell ref="I13:M13"/>
    <mergeCell ref="D10:E10"/>
    <mergeCell ref="F10:H10"/>
    <mergeCell ref="I10:M10"/>
    <mergeCell ref="D11:E11"/>
    <mergeCell ref="F11:H11"/>
    <mergeCell ref="I11:M11"/>
    <mergeCell ref="D8:E8"/>
    <mergeCell ref="F8:H8"/>
    <mergeCell ref="I8:M8"/>
    <mergeCell ref="D9:E9"/>
    <mergeCell ref="F9:H9"/>
    <mergeCell ref="I9:M9"/>
    <mergeCell ref="B5:M5"/>
    <mergeCell ref="D6:E6"/>
    <mergeCell ref="F6:H6"/>
    <mergeCell ref="I6:M6"/>
    <mergeCell ref="D7:E7"/>
    <mergeCell ref="F7:H7"/>
    <mergeCell ref="I7:M7"/>
    <mergeCell ref="D3:E3"/>
    <mergeCell ref="F3:H3"/>
    <mergeCell ref="I3:M3"/>
    <mergeCell ref="B1:L1"/>
    <mergeCell ref="D4:E4"/>
    <mergeCell ref="F4:H4"/>
    <mergeCell ref="I4:M4"/>
  </mergeCells>
  <printOptions horizontalCentered="1"/>
  <pageMargins left="0.6692913385826772" right="0.4330708661417323" top="0.6299212598425197" bottom="0.3937007874015748" header="0.2755905511811024" footer="0.15748031496062992"/>
  <pageSetup horizontalDpi="300" verticalDpi="300" orientation="portrait" paperSize="9" r:id="rId1"/>
  <headerFooter alignWithMargins="0">
    <oddHeader>&amp;R&amp;"Arial,Pogrubiony"Załącznik nr &amp;A
do Uchwały Rady Gminy Miłkowice Nr III/15/2010 
z dnia 30 grudnia 2010r.</oddHeader>
    <oddFooter>&amp;C&amp;"Arial,Normalny"&amp;8Strona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167"/>
  <sheetViews>
    <sheetView zoomScale="90" zoomScaleNormal="90" zoomScalePageLayoutView="0" workbookViewId="0" topLeftCell="A1">
      <selection activeCell="A2" sqref="A2:C37"/>
    </sheetView>
  </sheetViews>
  <sheetFormatPr defaultColWidth="8.625" defaultRowHeight="12.75"/>
  <cols>
    <col min="1" max="1" width="14.625" style="220" customWidth="1"/>
    <col min="2" max="2" width="49.375" style="220" customWidth="1"/>
    <col min="3" max="3" width="18.00390625" style="220" customWidth="1"/>
    <col min="4" max="4" width="15.375" style="220" customWidth="1"/>
    <col min="5" max="16384" width="8.625" style="220" customWidth="1"/>
  </cols>
  <sheetData>
    <row r="1" ht="4.5" customHeight="1"/>
    <row r="2" spans="1:3" ht="25.5" customHeight="1">
      <c r="A2" s="697" t="s">
        <v>772</v>
      </c>
      <c r="B2" s="697"/>
      <c r="C2" s="697"/>
    </row>
    <row r="3" spans="1:3" ht="24.75" customHeight="1">
      <c r="A3" s="698" t="s">
        <v>774</v>
      </c>
      <c r="B3" s="698"/>
      <c r="C3" s="698"/>
    </row>
    <row r="4" ht="6.75" customHeight="1"/>
    <row r="5" spans="1:3" ht="16.5" customHeight="1">
      <c r="A5" s="699" t="s">
        <v>646</v>
      </c>
      <c r="B5" s="699"/>
      <c r="C5" s="699"/>
    </row>
    <row r="6" spans="1:3" ht="16.5" customHeight="1">
      <c r="A6" s="221" t="s">
        <v>647</v>
      </c>
      <c r="B6" s="222" t="s">
        <v>648</v>
      </c>
      <c r="C6" s="223">
        <v>-588880.12</v>
      </c>
    </row>
    <row r="7" spans="1:4" ht="18.75" customHeight="1">
      <c r="A7" s="224" t="s">
        <v>649</v>
      </c>
      <c r="B7" s="225" t="s">
        <v>650</v>
      </c>
      <c r="C7" s="226">
        <v>888975.74</v>
      </c>
      <c r="D7" s="227">
        <f>SUM(C7:C9)</f>
        <v>2813404.66</v>
      </c>
    </row>
    <row r="8" spans="1:3" ht="51">
      <c r="A8" s="228" t="s">
        <v>651</v>
      </c>
      <c r="B8" s="229" t="s">
        <v>19</v>
      </c>
      <c r="C8" s="230">
        <v>120000</v>
      </c>
    </row>
    <row r="9" spans="1:3" ht="16.5" customHeight="1">
      <c r="A9" s="228" t="s">
        <v>652</v>
      </c>
      <c r="B9" s="229" t="s">
        <v>185</v>
      </c>
      <c r="C9" s="230">
        <v>1804428.92</v>
      </c>
    </row>
    <row r="10" spans="1:4" ht="16.5" customHeight="1">
      <c r="A10" s="231"/>
      <c r="B10" s="232" t="s">
        <v>653</v>
      </c>
      <c r="C10" s="226"/>
      <c r="D10" s="227"/>
    </row>
    <row r="11" spans="1:4" ht="16.5" customHeight="1">
      <c r="A11" s="700" t="s">
        <v>549</v>
      </c>
      <c r="B11" s="700"/>
      <c r="C11" s="233">
        <f>SUM(C6:C10)</f>
        <v>2224524.54</v>
      </c>
      <c r="D11" s="227"/>
    </row>
    <row r="12" spans="1:3" ht="9.75" customHeight="1">
      <c r="A12" s="234"/>
      <c r="B12" s="235"/>
      <c r="C12" s="236"/>
    </row>
    <row r="13" spans="1:3" ht="16.5" customHeight="1">
      <c r="A13" s="701" t="s">
        <v>773</v>
      </c>
      <c r="B13" s="701"/>
      <c r="C13" s="701"/>
    </row>
    <row r="14" spans="1:3" ht="16.5" customHeight="1">
      <c r="A14" s="237" t="s">
        <v>654</v>
      </c>
      <c r="B14" s="238" t="s">
        <v>655</v>
      </c>
      <c r="C14" s="239">
        <v>3000</v>
      </c>
    </row>
    <row r="15" spans="1:4" ht="16.5" customHeight="1">
      <c r="A15" s="228" t="s">
        <v>656</v>
      </c>
      <c r="B15" s="240" t="s">
        <v>657</v>
      </c>
      <c r="C15" s="241">
        <v>958700.56</v>
      </c>
      <c r="D15" s="227">
        <f>SUM(C15:C20)-8000</f>
        <v>1245396.56</v>
      </c>
    </row>
    <row r="16" spans="1:3" ht="16.5" customHeight="1">
      <c r="A16" s="228" t="s">
        <v>658</v>
      </c>
      <c r="B16" s="240" t="s">
        <v>659</v>
      </c>
      <c r="C16" s="241">
        <v>79452.78</v>
      </c>
    </row>
    <row r="17" spans="1:3" ht="16.5" customHeight="1">
      <c r="A17" s="228" t="s">
        <v>660</v>
      </c>
      <c r="B17" s="240" t="s">
        <v>661</v>
      </c>
      <c r="C17" s="241">
        <v>158619.53</v>
      </c>
    </row>
    <row r="18" spans="1:3" ht="16.5" customHeight="1">
      <c r="A18" s="228" t="s">
        <v>662</v>
      </c>
      <c r="B18" s="240" t="s">
        <v>663</v>
      </c>
      <c r="C18" s="241">
        <v>24847.69</v>
      </c>
    </row>
    <row r="19" spans="1:3" ht="16.5" customHeight="1">
      <c r="A19" s="228" t="s">
        <v>664</v>
      </c>
      <c r="B19" s="240" t="s">
        <v>665</v>
      </c>
      <c r="C19" s="241">
        <v>8000</v>
      </c>
    </row>
    <row r="20" spans="1:3" ht="16.5" customHeight="1">
      <c r="A20" s="228" t="s">
        <v>666</v>
      </c>
      <c r="B20" s="240" t="s">
        <v>667</v>
      </c>
      <c r="C20" s="241">
        <v>23776</v>
      </c>
    </row>
    <row r="21" spans="1:3" ht="16.5" customHeight="1">
      <c r="A21" s="228" t="s">
        <v>668</v>
      </c>
      <c r="B21" s="242" t="s">
        <v>925</v>
      </c>
      <c r="C21" s="241">
        <v>200000</v>
      </c>
    </row>
    <row r="22" spans="1:3" ht="16.5" customHeight="1">
      <c r="A22" s="228" t="s">
        <v>669</v>
      </c>
      <c r="B22" s="240" t="s">
        <v>670</v>
      </c>
      <c r="C22" s="241">
        <v>1051676</v>
      </c>
    </row>
    <row r="23" spans="1:3" ht="16.5" customHeight="1">
      <c r="A23" s="228" t="s">
        <v>671</v>
      </c>
      <c r="B23" s="242" t="s">
        <v>926</v>
      </c>
      <c r="C23" s="241">
        <v>45000</v>
      </c>
    </row>
    <row r="24" spans="1:3" ht="16.5" customHeight="1">
      <c r="A24" s="228" t="s">
        <v>672</v>
      </c>
      <c r="B24" s="242" t="s">
        <v>673</v>
      </c>
      <c r="C24" s="241">
        <v>1500</v>
      </c>
    </row>
    <row r="25" spans="1:3" ht="16.5" customHeight="1">
      <c r="A25" s="228" t="s">
        <v>674</v>
      </c>
      <c r="B25" s="242" t="s">
        <v>675</v>
      </c>
      <c r="C25" s="241">
        <v>183027.98</v>
      </c>
    </row>
    <row r="26" spans="1:3" ht="24" customHeight="1">
      <c r="A26" s="228" t="s">
        <v>676</v>
      </c>
      <c r="B26" s="242" t="s">
        <v>924</v>
      </c>
      <c r="C26" s="241">
        <v>3600</v>
      </c>
    </row>
    <row r="27" spans="1:4" ht="24" customHeight="1">
      <c r="A27" s="228" t="s">
        <v>677</v>
      </c>
      <c r="B27" s="242" t="s">
        <v>927</v>
      </c>
      <c r="C27" s="241">
        <v>2700</v>
      </c>
      <c r="D27" s="220">
        <f>SUM(C14:C34)</f>
        <v>2812524.54</v>
      </c>
    </row>
    <row r="28" spans="1:3" ht="25.5" customHeight="1">
      <c r="A28" s="228" t="s">
        <v>678</v>
      </c>
      <c r="B28" s="242" t="s">
        <v>679</v>
      </c>
      <c r="C28" s="241">
        <v>10000</v>
      </c>
    </row>
    <row r="29" spans="1:3" ht="16.5" customHeight="1">
      <c r="A29" s="228" t="s">
        <v>680</v>
      </c>
      <c r="B29" s="240" t="s">
        <v>681</v>
      </c>
      <c r="C29" s="241">
        <v>11000</v>
      </c>
    </row>
    <row r="30" spans="1:3" ht="16.5" customHeight="1">
      <c r="A30" s="228" t="s">
        <v>682</v>
      </c>
      <c r="B30" s="240" t="s">
        <v>683</v>
      </c>
      <c r="C30" s="241">
        <v>11000</v>
      </c>
    </row>
    <row r="31" spans="1:3" ht="16.5" customHeight="1">
      <c r="A31" s="228" t="s">
        <v>684</v>
      </c>
      <c r="B31" s="240" t="s">
        <v>685</v>
      </c>
      <c r="C31" s="241">
        <v>25324</v>
      </c>
    </row>
    <row r="32" spans="1:3" ht="16.5" customHeight="1">
      <c r="A32" s="228" t="s">
        <v>686</v>
      </c>
      <c r="B32" s="240" t="s">
        <v>687</v>
      </c>
      <c r="C32" s="241">
        <v>1900</v>
      </c>
    </row>
    <row r="33" spans="1:3" ht="25.5">
      <c r="A33" s="228" t="s">
        <v>688</v>
      </c>
      <c r="B33" s="240" t="s">
        <v>689</v>
      </c>
      <c r="C33" s="241">
        <v>8000</v>
      </c>
    </row>
    <row r="34" spans="1:3" ht="18" customHeight="1">
      <c r="A34" s="228" t="s">
        <v>690</v>
      </c>
      <c r="B34" s="240" t="s">
        <v>691</v>
      </c>
      <c r="C34" s="241">
        <v>1400</v>
      </c>
    </row>
    <row r="35" spans="1:4" ht="16.5" customHeight="1">
      <c r="A35" s="243"/>
      <c r="B35" s="244" t="s">
        <v>692</v>
      </c>
      <c r="C35" s="241"/>
      <c r="D35" s="227"/>
    </row>
    <row r="36" spans="1:3" ht="16.5" customHeight="1">
      <c r="A36" s="231"/>
      <c r="B36" s="245" t="s">
        <v>693</v>
      </c>
      <c r="C36" s="246">
        <v>-588000</v>
      </c>
    </row>
    <row r="37" spans="1:3" s="248" customFormat="1" ht="21.75" customHeight="1">
      <c r="A37" s="700" t="s">
        <v>549</v>
      </c>
      <c r="B37" s="700"/>
      <c r="C37" s="247">
        <f>SUM(C14:C36)</f>
        <v>2224524.54</v>
      </c>
    </row>
    <row r="38" spans="1:3" ht="8.25" customHeight="1">
      <c r="A38" s="249"/>
      <c r="B38" s="235"/>
      <c r="C38" s="250"/>
    </row>
    <row r="39" spans="1:3" ht="12.75" customHeight="1" hidden="1">
      <c r="A39" s="702" t="s">
        <v>694</v>
      </c>
      <c r="B39" s="702"/>
      <c r="C39" s="250"/>
    </row>
    <row r="40" spans="1:3" ht="16.5" customHeight="1">
      <c r="A40" s="702"/>
      <c r="B40" s="702"/>
      <c r="C40" s="250"/>
    </row>
    <row r="41" spans="1:3" ht="16.5" customHeight="1">
      <c r="A41" s="249"/>
      <c r="B41" s="235"/>
      <c r="C41" s="250"/>
    </row>
    <row r="42" spans="1:3" ht="16.5" customHeight="1">
      <c r="A42" s="249"/>
      <c r="B42" s="235"/>
      <c r="C42" s="250"/>
    </row>
    <row r="43" spans="1:3" ht="16.5" customHeight="1">
      <c r="A43" s="249"/>
      <c r="B43" s="235"/>
      <c r="C43" s="250"/>
    </row>
    <row r="44" spans="1:3" ht="16.5" customHeight="1">
      <c r="A44" s="249"/>
      <c r="B44" s="235"/>
      <c r="C44" s="250"/>
    </row>
    <row r="45" spans="1:3" ht="16.5" customHeight="1">
      <c r="A45" s="249"/>
      <c r="B45" s="235"/>
      <c r="C45" s="250"/>
    </row>
    <row r="46" spans="1:2" ht="16.5" customHeight="1">
      <c r="A46" s="249"/>
      <c r="B46" s="235"/>
    </row>
    <row r="47" spans="1:2" ht="16.5" customHeight="1">
      <c r="A47" s="249"/>
      <c r="B47" s="235"/>
    </row>
    <row r="48" spans="1:2" ht="16.5" customHeight="1">
      <c r="A48" s="249"/>
      <c r="B48" s="235"/>
    </row>
    <row r="49" spans="1:2" ht="16.5" customHeight="1">
      <c r="A49" s="249"/>
      <c r="B49" s="235"/>
    </row>
    <row r="50" spans="1:2" ht="16.5" customHeight="1">
      <c r="A50" s="249"/>
      <c r="B50" s="235"/>
    </row>
    <row r="51" ht="22.5" customHeight="1">
      <c r="A51" s="249"/>
    </row>
    <row r="52" ht="12.75">
      <c r="A52" s="249"/>
    </row>
    <row r="53" ht="12.75">
      <c r="A53" s="249"/>
    </row>
    <row r="54" ht="12.75">
      <c r="A54" s="249"/>
    </row>
    <row r="55" ht="12.75">
      <c r="A55" s="249"/>
    </row>
    <row r="56" ht="12.75">
      <c r="A56" s="249"/>
    </row>
    <row r="57" ht="12.75">
      <c r="A57" s="249"/>
    </row>
    <row r="58" ht="12.75">
      <c r="A58" s="249"/>
    </row>
    <row r="59" ht="12.75">
      <c r="A59" s="249"/>
    </row>
    <row r="60" ht="12.75">
      <c r="A60" s="249"/>
    </row>
    <row r="61" ht="12.75">
      <c r="A61" s="249"/>
    </row>
    <row r="62" ht="12.75">
      <c r="A62" s="249"/>
    </row>
    <row r="63" ht="12.75">
      <c r="A63" s="249"/>
    </row>
    <row r="64" ht="12.75">
      <c r="A64" s="249"/>
    </row>
    <row r="65" ht="12.75">
      <c r="A65" s="249"/>
    </row>
    <row r="66" ht="12.75">
      <c r="A66" s="249"/>
    </row>
    <row r="67" ht="12.75">
      <c r="A67" s="249"/>
    </row>
    <row r="68" ht="12.75">
      <c r="A68" s="249"/>
    </row>
    <row r="69" ht="12.75">
      <c r="A69" s="249"/>
    </row>
    <row r="70" ht="12.75">
      <c r="A70" s="249"/>
    </row>
    <row r="71" ht="12.75">
      <c r="A71" s="249"/>
    </row>
    <row r="72" ht="12.75">
      <c r="A72" s="249"/>
    </row>
    <row r="73" ht="12.75">
      <c r="A73" s="249"/>
    </row>
    <row r="74" ht="12.75">
      <c r="A74" s="249"/>
    </row>
    <row r="75" ht="12.75">
      <c r="A75" s="249"/>
    </row>
    <row r="76" ht="12.75">
      <c r="A76" s="249"/>
    </row>
    <row r="77" ht="12.75">
      <c r="A77" s="249"/>
    </row>
    <row r="78" ht="12.75">
      <c r="A78" s="249"/>
    </row>
    <row r="79" ht="12.75">
      <c r="A79" s="249"/>
    </row>
    <row r="80" ht="12.75">
      <c r="A80" s="249"/>
    </row>
    <row r="81" ht="12.75">
      <c r="A81" s="249"/>
    </row>
    <row r="82" ht="12.75">
      <c r="A82" s="249"/>
    </row>
    <row r="83" ht="12.75">
      <c r="A83" s="249"/>
    </row>
    <row r="84" ht="12.75">
      <c r="A84" s="249"/>
    </row>
    <row r="85" ht="12.75">
      <c r="A85" s="249"/>
    </row>
    <row r="86" ht="12.75">
      <c r="A86" s="249"/>
    </row>
    <row r="87" ht="12.75">
      <c r="A87" s="249"/>
    </row>
    <row r="88" ht="12.75">
      <c r="A88" s="249"/>
    </row>
    <row r="89" ht="12.75">
      <c r="A89" s="249"/>
    </row>
    <row r="90" ht="12.75">
      <c r="A90" s="249"/>
    </row>
    <row r="91" ht="12.75">
      <c r="A91" s="249"/>
    </row>
    <row r="92" ht="12.75">
      <c r="A92" s="249"/>
    </row>
    <row r="93" ht="12.75">
      <c r="A93" s="249"/>
    </row>
    <row r="94" ht="12.75">
      <c r="A94" s="249"/>
    </row>
    <row r="95" ht="12.75">
      <c r="A95" s="249"/>
    </row>
    <row r="96" ht="12.75">
      <c r="A96" s="249"/>
    </row>
    <row r="97" ht="12.75">
      <c r="A97" s="249"/>
    </row>
    <row r="98" ht="12.75">
      <c r="A98" s="249"/>
    </row>
    <row r="99" ht="12.75">
      <c r="A99" s="249"/>
    </row>
    <row r="100" ht="12.75">
      <c r="A100" s="249"/>
    </row>
    <row r="101" ht="12.75">
      <c r="A101" s="249"/>
    </row>
    <row r="102" ht="12.75">
      <c r="A102" s="249"/>
    </row>
    <row r="103" ht="12.75">
      <c r="A103" s="249"/>
    </row>
    <row r="104" ht="12.75">
      <c r="A104" s="249"/>
    </row>
    <row r="105" ht="12.75">
      <c r="A105" s="249"/>
    </row>
    <row r="106" ht="12.75">
      <c r="A106" s="249"/>
    </row>
    <row r="107" ht="12.75">
      <c r="A107" s="249"/>
    </row>
    <row r="108" ht="12.75">
      <c r="A108" s="249"/>
    </row>
    <row r="109" ht="12.75">
      <c r="A109" s="249"/>
    </row>
    <row r="110" ht="12.75">
      <c r="A110" s="249"/>
    </row>
    <row r="111" ht="12.75">
      <c r="A111" s="249"/>
    </row>
    <row r="112" ht="12.75">
      <c r="A112" s="249"/>
    </row>
    <row r="113" ht="12.75">
      <c r="A113" s="249"/>
    </row>
    <row r="114" ht="12.75">
      <c r="A114" s="249"/>
    </row>
    <row r="115" ht="12.75">
      <c r="A115" s="249"/>
    </row>
    <row r="116" ht="12.75">
      <c r="A116" s="249"/>
    </row>
    <row r="117" ht="12.75">
      <c r="A117" s="249"/>
    </row>
    <row r="118" ht="12.75">
      <c r="A118" s="249"/>
    </row>
    <row r="119" ht="12.75">
      <c r="A119" s="249"/>
    </row>
    <row r="120" ht="12.75">
      <c r="A120" s="249"/>
    </row>
    <row r="121" ht="12.75">
      <c r="A121" s="249"/>
    </row>
    <row r="122" ht="12.75">
      <c r="A122" s="249"/>
    </row>
    <row r="123" ht="12.75">
      <c r="A123" s="249"/>
    </row>
    <row r="124" ht="12.75">
      <c r="A124" s="249"/>
    </row>
    <row r="125" ht="12.75">
      <c r="A125" s="249"/>
    </row>
    <row r="126" ht="12.75">
      <c r="A126" s="249"/>
    </row>
    <row r="127" ht="12.75">
      <c r="A127" s="249"/>
    </row>
    <row r="128" ht="12.75">
      <c r="A128" s="249"/>
    </row>
    <row r="129" ht="12.75">
      <c r="A129" s="249"/>
    </row>
    <row r="130" ht="12.75">
      <c r="A130" s="249"/>
    </row>
    <row r="131" ht="12.75">
      <c r="A131" s="249"/>
    </row>
    <row r="132" ht="12.75">
      <c r="A132" s="249"/>
    </row>
    <row r="133" ht="12.75">
      <c r="A133" s="249"/>
    </row>
    <row r="134" ht="12.75">
      <c r="A134" s="249"/>
    </row>
    <row r="135" ht="12.75">
      <c r="A135" s="249"/>
    </row>
    <row r="136" ht="12.75">
      <c r="A136" s="249"/>
    </row>
    <row r="137" ht="12.75">
      <c r="A137" s="249"/>
    </row>
    <row r="138" ht="12.75">
      <c r="A138" s="249"/>
    </row>
    <row r="139" ht="12.75">
      <c r="A139" s="249"/>
    </row>
    <row r="140" ht="12.75">
      <c r="A140" s="249"/>
    </row>
    <row r="141" ht="12.75">
      <c r="A141" s="249"/>
    </row>
    <row r="142" ht="12.75">
      <c r="A142" s="249"/>
    </row>
    <row r="143" ht="12.75">
      <c r="A143" s="249"/>
    </row>
    <row r="144" ht="12.75">
      <c r="A144" s="249"/>
    </row>
    <row r="145" ht="12.75">
      <c r="A145" s="249"/>
    </row>
    <row r="146" ht="12.75">
      <c r="A146" s="249"/>
    </row>
    <row r="147" ht="12.75">
      <c r="A147" s="249"/>
    </row>
    <row r="148" ht="12.75">
      <c r="A148" s="249"/>
    </row>
    <row r="149" ht="12.75">
      <c r="A149" s="249"/>
    </row>
    <row r="150" ht="12.75">
      <c r="A150" s="249"/>
    </row>
    <row r="151" ht="12.75">
      <c r="A151" s="249"/>
    </row>
    <row r="152" ht="12.75">
      <c r="A152" s="249"/>
    </row>
    <row r="153" ht="12.75">
      <c r="A153" s="249"/>
    </row>
    <row r="154" ht="12.75">
      <c r="A154" s="249"/>
    </row>
    <row r="155" ht="12.75">
      <c r="A155" s="249"/>
    </row>
    <row r="156" ht="12.75">
      <c r="A156" s="249"/>
    </row>
    <row r="157" ht="12.75">
      <c r="A157" s="249"/>
    </row>
    <row r="158" ht="12.75">
      <c r="A158" s="249"/>
    </row>
    <row r="159" ht="12.75">
      <c r="A159" s="249"/>
    </row>
    <row r="160" ht="12.75">
      <c r="A160" s="249"/>
    </row>
    <row r="161" ht="12.75">
      <c r="A161" s="249"/>
    </row>
    <row r="162" ht="12.75">
      <c r="A162" s="249"/>
    </row>
    <row r="163" ht="12.75">
      <c r="A163" s="249"/>
    </row>
    <row r="164" ht="12.75">
      <c r="A164" s="249"/>
    </row>
    <row r="165" ht="12.75">
      <c r="A165" s="249"/>
    </row>
    <row r="166" ht="12.75">
      <c r="A166" s="249"/>
    </row>
    <row r="167" ht="12.75">
      <c r="A167" s="249"/>
    </row>
  </sheetData>
  <sheetProtection/>
  <mergeCells count="8">
    <mergeCell ref="A39:B39"/>
    <mergeCell ref="A40:B40"/>
    <mergeCell ref="A2:C2"/>
    <mergeCell ref="A3:C3"/>
    <mergeCell ref="A5:C5"/>
    <mergeCell ref="A11:B11"/>
    <mergeCell ref="A13:C13"/>
    <mergeCell ref="A37:B37"/>
  </mergeCell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90" zoomScaleNormal="90" zoomScalePageLayoutView="0" workbookViewId="0" topLeftCell="A1">
      <selection activeCell="A2" sqref="A2:G39"/>
    </sheetView>
  </sheetViews>
  <sheetFormatPr defaultColWidth="8.625" defaultRowHeight="12.75"/>
  <cols>
    <col min="1" max="1" width="5.625" style="251" customWidth="1"/>
    <col min="2" max="2" width="8.625" style="251" customWidth="1"/>
    <col min="3" max="3" width="39.625" style="251" customWidth="1"/>
    <col min="4" max="4" width="11.375" style="251" customWidth="1"/>
    <col min="5" max="5" width="13.00390625" style="251" customWidth="1"/>
    <col min="6" max="6" width="10.75390625" style="251" customWidth="1"/>
    <col min="7" max="7" width="11.25390625" style="251" customWidth="1"/>
    <col min="8" max="16384" width="8.625" style="251" customWidth="1"/>
  </cols>
  <sheetData>
    <row r="1" spans="3:4" ht="5.25" customHeight="1">
      <c r="C1" s="252"/>
      <c r="D1" s="252"/>
    </row>
    <row r="2" spans="1:7" ht="15.75">
      <c r="A2" s="707" t="s">
        <v>775</v>
      </c>
      <c r="B2" s="707"/>
      <c r="C2" s="707"/>
      <c r="D2" s="707"/>
      <c r="E2" s="707"/>
      <c r="F2" s="707"/>
      <c r="G2" s="707"/>
    </row>
    <row r="3" spans="1:7" ht="15.75">
      <c r="A3" s="707" t="s">
        <v>921</v>
      </c>
      <c r="B3" s="707"/>
      <c r="C3" s="707"/>
      <c r="D3" s="707"/>
      <c r="E3" s="707"/>
      <c r="F3" s="707"/>
      <c r="G3" s="707"/>
    </row>
    <row r="4" spans="1:7" ht="15.75">
      <c r="A4" s="708"/>
      <c r="B4" s="708"/>
      <c r="C4" s="708"/>
      <c r="D4" s="708"/>
      <c r="E4" s="708"/>
      <c r="F4" s="708"/>
      <c r="G4" s="708"/>
    </row>
    <row r="5" spans="1:7" ht="8.25" customHeight="1">
      <c r="A5" s="253"/>
      <c r="B5" s="253"/>
      <c r="C5" s="253"/>
      <c r="D5" s="253"/>
      <c r="E5" s="253"/>
      <c r="F5" s="253"/>
      <c r="G5" s="253"/>
    </row>
    <row r="6" spans="1:7" ht="24.75" customHeight="1">
      <c r="A6" s="254" t="s">
        <v>695</v>
      </c>
      <c r="B6" s="255" t="s">
        <v>696</v>
      </c>
      <c r="C6" s="255" t="s">
        <v>697</v>
      </c>
      <c r="D6" s="256" t="s">
        <v>698</v>
      </c>
      <c r="E6" s="255" t="s">
        <v>699</v>
      </c>
      <c r="F6" s="255" t="s">
        <v>700</v>
      </c>
      <c r="G6" s="257" t="s">
        <v>701</v>
      </c>
    </row>
    <row r="7" spans="1:7" ht="18" customHeight="1">
      <c r="A7" s="709" t="s">
        <v>699</v>
      </c>
      <c r="B7" s="709"/>
      <c r="C7" s="709"/>
      <c r="D7" s="258">
        <f>SUM(D8)</f>
        <v>0</v>
      </c>
      <c r="E7" s="258">
        <f>SUM(E8)</f>
        <v>101300</v>
      </c>
      <c r="F7" s="259"/>
      <c r="G7" s="260"/>
    </row>
    <row r="8" spans="1:7" ht="15.75" customHeight="1">
      <c r="A8" s="261" t="s">
        <v>308</v>
      </c>
      <c r="B8" s="262"/>
      <c r="C8" s="263" t="s">
        <v>309</v>
      </c>
      <c r="D8" s="264">
        <f>D17+D18</f>
        <v>0</v>
      </c>
      <c r="E8" s="264">
        <f>E17+E18</f>
        <v>101300</v>
      </c>
      <c r="F8" s="265"/>
      <c r="G8" s="266"/>
    </row>
    <row r="9" spans="1:8" ht="17.25" customHeight="1">
      <c r="A9" s="267" t="s">
        <v>308</v>
      </c>
      <c r="B9" s="268" t="s">
        <v>311</v>
      </c>
      <c r="C9" s="269" t="s">
        <v>702</v>
      </c>
      <c r="D9" s="270"/>
      <c r="E9" s="271">
        <f>SUM(E10:E12)</f>
        <v>12800</v>
      </c>
      <c r="F9" s="272"/>
      <c r="G9" s="273"/>
      <c r="H9" s="274"/>
    </row>
    <row r="10" spans="1:7" ht="15.75" customHeight="1">
      <c r="A10" s="275"/>
      <c r="B10" s="276"/>
      <c r="C10" s="277" t="s">
        <v>703</v>
      </c>
      <c r="D10" s="278"/>
      <c r="E10" s="279">
        <v>800</v>
      </c>
      <c r="F10" s="280"/>
      <c r="G10" s="281"/>
    </row>
    <row r="11" spans="1:7" ht="15.75" customHeight="1">
      <c r="A11" s="275"/>
      <c r="B11" s="276"/>
      <c r="C11" s="282" t="s">
        <v>704</v>
      </c>
      <c r="D11" s="283"/>
      <c r="E11" s="284">
        <v>5000</v>
      </c>
      <c r="F11" s="285"/>
      <c r="G11" s="286"/>
    </row>
    <row r="12" spans="1:7" ht="15.75" customHeight="1">
      <c r="A12" s="275"/>
      <c r="B12" s="276"/>
      <c r="C12" s="287" t="s">
        <v>705</v>
      </c>
      <c r="D12" s="288"/>
      <c r="E12" s="289">
        <v>7000</v>
      </c>
      <c r="F12" s="290"/>
      <c r="G12" s="291"/>
    </row>
    <row r="13" spans="1:8" ht="25.5">
      <c r="A13" s="267" t="s">
        <v>308</v>
      </c>
      <c r="B13" s="268" t="s">
        <v>311</v>
      </c>
      <c r="C13" s="292" t="s">
        <v>706</v>
      </c>
      <c r="D13" s="293"/>
      <c r="E13" s="294">
        <f>SUM(E14:E16)</f>
        <v>49500</v>
      </c>
      <c r="F13" s="265"/>
      <c r="G13" s="266"/>
      <c r="H13" s="274"/>
    </row>
    <row r="14" spans="1:7" ht="15.75" customHeight="1">
      <c r="A14" s="275"/>
      <c r="B14" s="276"/>
      <c r="C14" s="277" t="s">
        <v>703</v>
      </c>
      <c r="D14" s="278"/>
      <c r="E14" s="279">
        <v>1000</v>
      </c>
      <c r="F14" s="280"/>
      <c r="G14" s="281"/>
    </row>
    <row r="15" spans="1:7" ht="15.75" customHeight="1">
      <c r="A15" s="275"/>
      <c r="B15" s="276"/>
      <c r="C15" s="282" t="s">
        <v>704</v>
      </c>
      <c r="D15" s="283"/>
      <c r="E15" s="284">
        <v>4500</v>
      </c>
      <c r="F15" s="285"/>
      <c r="G15" s="286"/>
    </row>
    <row r="16" spans="1:7" ht="15.75" customHeight="1">
      <c r="A16" s="275"/>
      <c r="B16" s="276"/>
      <c r="C16" s="295" t="s">
        <v>705</v>
      </c>
      <c r="D16" s="288"/>
      <c r="E16" s="296">
        <v>44000</v>
      </c>
      <c r="F16" s="290"/>
      <c r="G16" s="291"/>
    </row>
    <row r="17" spans="1:7" ht="15.75" customHeight="1">
      <c r="A17" s="297"/>
      <c r="B17" s="298"/>
      <c r="C17" s="299" t="s">
        <v>707</v>
      </c>
      <c r="D17" s="300">
        <f>D9+D13</f>
        <v>0</v>
      </c>
      <c r="E17" s="300">
        <f>E9+E13</f>
        <v>62300</v>
      </c>
      <c r="F17" s="265"/>
      <c r="G17" s="301"/>
    </row>
    <row r="18" spans="1:8" ht="25.5">
      <c r="A18" s="267" t="s">
        <v>308</v>
      </c>
      <c r="B18" s="268" t="s">
        <v>330</v>
      </c>
      <c r="C18" s="292" t="s">
        <v>706</v>
      </c>
      <c r="D18" s="302"/>
      <c r="E18" s="303">
        <f>SUM(E19:E21)</f>
        <v>39000</v>
      </c>
      <c r="F18" s="304"/>
      <c r="G18" s="281"/>
      <c r="H18" s="274"/>
    </row>
    <row r="19" spans="1:7" ht="15.75" customHeight="1">
      <c r="A19" s="275"/>
      <c r="B19" s="276"/>
      <c r="C19" s="277" t="s">
        <v>703</v>
      </c>
      <c r="D19" s="278"/>
      <c r="E19" s="279">
        <v>6000</v>
      </c>
      <c r="F19" s="280"/>
      <c r="G19" s="281"/>
    </row>
    <row r="20" spans="1:7" ht="15.75" customHeight="1">
      <c r="A20" s="275"/>
      <c r="B20" s="276"/>
      <c r="C20" s="282" t="s">
        <v>704</v>
      </c>
      <c r="D20" s="283"/>
      <c r="E20" s="284">
        <v>5000</v>
      </c>
      <c r="F20" s="285"/>
      <c r="G20" s="286"/>
    </row>
    <row r="21" spans="1:7" ht="15.75" customHeight="1">
      <c r="A21" s="275"/>
      <c r="B21" s="276"/>
      <c r="C21" s="287" t="s">
        <v>705</v>
      </c>
      <c r="D21" s="288"/>
      <c r="E21" s="289">
        <v>28000</v>
      </c>
      <c r="F21" s="290"/>
      <c r="G21" s="291"/>
    </row>
    <row r="22" spans="1:7" ht="8.25" customHeight="1">
      <c r="A22" s="305"/>
      <c r="B22" s="306"/>
      <c r="C22" s="307"/>
      <c r="D22" s="308"/>
      <c r="E22" s="309"/>
      <c r="F22" s="310"/>
      <c r="G22" s="266"/>
    </row>
    <row r="23" spans="1:7" ht="18" customHeight="1">
      <c r="A23" s="703" t="s">
        <v>700</v>
      </c>
      <c r="B23" s="703"/>
      <c r="C23" s="703"/>
      <c r="D23" s="311"/>
      <c r="E23" s="312"/>
      <c r="F23" s="258">
        <f>F24</f>
        <v>0</v>
      </c>
      <c r="G23" s="313">
        <f>G24</f>
        <v>101300</v>
      </c>
    </row>
    <row r="24" spans="1:7" ht="15.75" customHeight="1">
      <c r="A24" s="261" t="s">
        <v>308</v>
      </c>
      <c r="B24" s="262"/>
      <c r="C24" s="263" t="s">
        <v>309</v>
      </c>
      <c r="D24" s="314"/>
      <c r="E24" s="265"/>
      <c r="F24" s="264">
        <f>F34+F35</f>
        <v>0</v>
      </c>
      <c r="G24" s="315">
        <f>G34+G35</f>
        <v>101300</v>
      </c>
    </row>
    <row r="25" spans="1:7" ht="16.5" customHeight="1">
      <c r="A25" s="267" t="s">
        <v>308</v>
      </c>
      <c r="B25" s="268" t="s">
        <v>311</v>
      </c>
      <c r="C25" s="269" t="s">
        <v>702</v>
      </c>
      <c r="D25" s="316"/>
      <c r="E25" s="272"/>
      <c r="F25" s="317">
        <f>SUM(F26:F28)</f>
        <v>0</v>
      </c>
      <c r="G25" s="273">
        <f>SUM(G26:G28)</f>
        <v>12800</v>
      </c>
    </row>
    <row r="26" spans="1:7" ht="15.75" customHeight="1">
      <c r="A26" s="275"/>
      <c r="B26" s="276"/>
      <c r="C26" s="318" t="s">
        <v>708</v>
      </c>
      <c r="D26" s="319"/>
      <c r="E26" s="320"/>
      <c r="F26" s="321"/>
      <c r="G26" s="322">
        <v>3000</v>
      </c>
    </row>
    <row r="27" spans="1:7" ht="15.75" customHeight="1">
      <c r="A27" s="275"/>
      <c r="B27" s="276"/>
      <c r="C27" s="282" t="s">
        <v>709</v>
      </c>
      <c r="D27" s="283"/>
      <c r="E27" s="284"/>
      <c r="F27" s="285"/>
      <c r="G27" s="286">
        <v>3300</v>
      </c>
    </row>
    <row r="28" spans="1:7" ht="15.75" customHeight="1">
      <c r="A28" s="275"/>
      <c r="B28" s="276"/>
      <c r="C28" s="323" t="s">
        <v>710</v>
      </c>
      <c r="D28" s="324"/>
      <c r="E28" s="325"/>
      <c r="F28" s="326"/>
      <c r="G28" s="327">
        <v>6500</v>
      </c>
    </row>
    <row r="29" spans="1:7" ht="25.5">
      <c r="A29" s="267" t="s">
        <v>308</v>
      </c>
      <c r="B29" s="268" t="s">
        <v>311</v>
      </c>
      <c r="C29" s="292" t="s">
        <v>706</v>
      </c>
      <c r="D29" s="328"/>
      <c r="E29" s="317"/>
      <c r="F29" s="317">
        <f>SUM(F30:F32)</f>
        <v>0</v>
      </c>
      <c r="G29" s="329">
        <f>SUM(G30:G33)</f>
        <v>49500</v>
      </c>
    </row>
    <row r="30" spans="1:7" ht="15.75" customHeight="1">
      <c r="A30" s="275"/>
      <c r="B30" s="276"/>
      <c r="C30" s="277" t="s">
        <v>708</v>
      </c>
      <c r="D30" s="278"/>
      <c r="E30" s="279"/>
      <c r="F30" s="280"/>
      <c r="G30" s="281">
        <v>3000</v>
      </c>
    </row>
    <row r="31" spans="1:7" ht="15.75" customHeight="1">
      <c r="A31" s="275"/>
      <c r="B31" s="276"/>
      <c r="C31" s="282" t="s">
        <v>709</v>
      </c>
      <c r="D31" s="283"/>
      <c r="E31" s="284"/>
      <c r="F31" s="285"/>
      <c r="G31" s="286">
        <v>2000</v>
      </c>
    </row>
    <row r="32" spans="1:7" ht="15.75" customHeight="1">
      <c r="A32" s="275"/>
      <c r="B32" s="276"/>
      <c r="C32" s="282" t="s">
        <v>710</v>
      </c>
      <c r="D32" s="393"/>
      <c r="E32" s="394"/>
      <c r="F32" s="395"/>
      <c r="G32" s="396">
        <v>44000</v>
      </c>
    </row>
    <row r="33" spans="1:7" ht="15.75" customHeight="1">
      <c r="A33" s="275"/>
      <c r="B33" s="276"/>
      <c r="C33" s="287" t="s">
        <v>711</v>
      </c>
      <c r="D33" s="288"/>
      <c r="E33" s="289"/>
      <c r="F33" s="290"/>
      <c r="G33" s="291">
        <v>500</v>
      </c>
    </row>
    <row r="34" spans="1:7" ht="15.75" customHeight="1">
      <c r="A34" s="297"/>
      <c r="B34" s="298"/>
      <c r="C34" s="299" t="s">
        <v>707</v>
      </c>
      <c r="D34" s="300"/>
      <c r="E34" s="300"/>
      <c r="F34" s="330">
        <f>F25+F29</f>
        <v>0</v>
      </c>
      <c r="G34" s="330">
        <f>G25+G29</f>
        <v>62300</v>
      </c>
    </row>
    <row r="35" spans="1:8" ht="25.5">
      <c r="A35" s="267" t="s">
        <v>308</v>
      </c>
      <c r="B35" s="268" t="s">
        <v>330</v>
      </c>
      <c r="C35" s="292" t="s">
        <v>706</v>
      </c>
      <c r="D35" s="328"/>
      <c r="E35" s="317"/>
      <c r="F35" s="317">
        <f>SUM(F36:F38)</f>
        <v>0</v>
      </c>
      <c r="G35" s="329">
        <f>SUM(G36:G38)</f>
        <v>39000</v>
      </c>
      <c r="H35" s="274"/>
    </row>
    <row r="36" spans="1:7" ht="15.75" customHeight="1">
      <c r="A36" s="275"/>
      <c r="B36" s="276"/>
      <c r="C36" s="277" t="s">
        <v>708</v>
      </c>
      <c r="D36" s="278"/>
      <c r="E36" s="279"/>
      <c r="F36" s="280"/>
      <c r="G36" s="281">
        <v>5000</v>
      </c>
    </row>
    <row r="37" spans="1:7" ht="15.75" customHeight="1">
      <c r="A37" s="275"/>
      <c r="B37" s="276"/>
      <c r="C37" s="282" t="s">
        <v>709</v>
      </c>
      <c r="D37" s="283"/>
      <c r="E37" s="284"/>
      <c r="F37" s="285"/>
      <c r="G37" s="286">
        <v>6000</v>
      </c>
    </row>
    <row r="38" spans="1:7" ht="15.75" customHeight="1">
      <c r="A38" s="275"/>
      <c r="B38" s="276"/>
      <c r="C38" s="295" t="s">
        <v>710</v>
      </c>
      <c r="D38" s="288"/>
      <c r="E38" s="296"/>
      <c r="F38" s="290"/>
      <c r="G38" s="291">
        <v>28000</v>
      </c>
    </row>
    <row r="39" spans="1:7" ht="24.75" customHeight="1">
      <c r="A39" s="704" t="s">
        <v>712</v>
      </c>
      <c r="B39" s="705"/>
      <c r="C39" s="705"/>
      <c r="D39" s="397" t="s">
        <v>713</v>
      </c>
      <c r="E39" s="398">
        <f>E8+D8</f>
        <v>101300</v>
      </c>
      <c r="F39" s="397" t="s">
        <v>714</v>
      </c>
      <c r="G39" s="399">
        <f>F23+G23</f>
        <v>101300</v>
      </c>
    </row>
    <row r="40" spans="1:7" ht="12.75">
      <c r="A40" s="331"/>
      <c r="B40" s="331"/>
      <c r="E40" s="250"/>
      <c r="F40" s="250"/>
      <c r="G40" s="250"/>
    </row>
    <row r="42" spans="3:7" ht="25.5" customHeight="1">
      <c r="C42" s="706"/>
      <c r="D42" s="706"/>
      <c r="E42" s="706"/>
      <c r="F42" s="706"/>
      <c r="G42" s="706"/>
    </row>
  </sheetData>
  <sheetProtection/>
  <mergeCells count="7">
    <mergeCell ref="A23:C23"/>
    <mergeCell ref="A39:C39"/>
    <mergeCell ref="C42:G42"/>
    <mergeCell ref="A2:G2"/>
    <mergeCell ref="A3:G3"/>
    <mergeCell ref="A4:G4"/>
    <mergeCell ref="A7:C7"/>
  </mergeCells>
  <printOptions/>
  <pageMargins left="0.7874015748031497" right="0.6692913385826772" top="1.299212598425197" bottom="1.062992125984252" header="0.7874015748031497" footer="0.7874015748031497"/>
  <pageSetup fitToHeight="1" fitToWidth="1" horizontalDpi="300" verticalDpi="300" orientation="portrait" paperSize="9" scale="88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="90" zoomScaleNormal="90" zoomScalePageLayoutView="0" workbookViewId="0" topLeftCell="A22">
      <selection activeCell="A29" sqref="A1:G29"/>
    </sheetView>
  </sheetViews>
  <sheetFormatPr defaultColWidth="8.625" defaultRowHeight="12.75"/>
  <cols>
    <col min="1" max="1" width="3.75390625" style="106" customWidth="1"/>
    <col min="2" max="2" width="7.625" style="106" customWidth="1"/>
    <col min="3" max="3" width="9.25390625" style="106" customWidth="1"/>
    <col min="4" max="4" width="18.375" style="106" customWidth="1"/>
    <col min="5" max="5" width="22.75390625" style="106" customWidth="1"/>
    <col min="6" max="6" width="26.375" style="106" customWidth="1"/>
    <col min="7" max="7" width="11.125" style="106" customWidth="1"/>
    <col min="8" max="8" width="1.875" style="106" customWidth="1"/>
    <col min="9" max="9" width="13.125" style="106" customWidth="1"/>
    <col min="10" max="16384" width="8.625" style="106" customWidth="1"/>
  </cols>
  <sheetData>
    <row r="1" spans="1:7" ht="33.75" customHeight="1">
      <c r="A1" s="710" t="s">
        <v>715</v>
      </c>
      <c r="B1" s="710"/>
      <c r="C1" s="710"/>
      <c r="D1" s="710"/>
      <c r="E1" s="710"/>
      <c r="F1" s="710"/>
      <c r="G1" s="710"/>
    </row>
    <row r="2" ht="10.5" customHeight="1">
      <c r="G2" s="332" t="s">
        <v>436</v>
      </c>
    </row>
    <row r="3" spans="1:7" ht="22.5" customHeight="1">
      <c r="A3" s="113" t="s">
        <v>437</v>
      </c>
      <c r="B3" s="113" t="s">
        <v>0</v>
      </c>
      <c r="C3" s="113" t="s">
        <v>1</v>
      </c>
      <c r="D3" s="113" t="s">
        <v>638</v>
      </c>
      <c r="E3" s="113" t="s">
        <v>716</v>
      </c>
      <c r="F3" s="113" t="s">
        <v>717</v>
      </c>
      <c r="G3" s="114" t="s">
        <v>718</v>
      </c>
    </row>
    <row r="4" spans="1:7" ht="7.5" customHeight="1">
      <c r="A4" s="201">
        <v>1</v>
      </c>
      <c r="B4" s="201">
        <v>2</v>
      </c>
      <c r="C4" s="201">
        <v>3</v>
      </c>
      <c r="D4" s="201"/>
      <c r="E4" s="201">
        <v>4</v>
      </c>
      <c r="F4" s="201">
        <v>5</v>
      </c>
      <c r="G4" s="201">
        <v>6</v>
      </c>
    </row>
    <row r="5" spans="1:7" ht="15" customHeight="1">
      <c r="A5" s="333" t="s">
        <v>719</v>
      </c>
      <c r="B5" s="334"/>
      <c r="C5" s="334"/>
      <c r="D5" s="334"/>
      <c r="E5" s="334"/>
      <c r="F5" s="334"/>
      <c r="G5" s="335">
        <f>G6</f>
        <v>928235</v>
      </c>
    </row>
    <row r="6" spans="1:7" ht="15.75" customHeight="1">
      <c r="A6" s="336" t="s">
        <v>720</v>
      </c>
      <c r="B6" s="337"/>
      <c r="C6" s="337"/>
      <c r="D6" s="337"/>
      <c r="E6" s="337"/>
      <c r="F6" s="337"/>
      <c r="G6" s="338">
        <f>SUM(G7:G13)</f>
        <v>928235</v>
      </c>
    </row>
    <row r="7" spans="1:256" ht="38.25">
      <c r="A7" s="339">
        <v>1</v>
      </c>
      <c r="B7" s="340" t="s">
        <v>195</v>
      </c>
      <c r="C7" s="340" t="s">
        <v>197</v>
      </c>
      <c r="D7" s="538" t="s">
        <v>721</v>
      </c>
      <c r="E7" s="341" t="s">
        <v>722</v>
      </c>
      <c r="F7" s="342" t="s">
        <v>723</v>
      </c>
      <c r="G7" s="121">
        <v>200000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8.25">
      <c r="A8" s="339">
        <v>1</v>
      </c>
      <c r="B8" s="120">
        <v>400</v>
      </c>
      <c r="C8" s="120">
        <v>40002</v>
      </c>
      <c r="D8" s="120" t="s">
        <v>24</v>
      </c>
      <c r="E8" s="341" t="s">
        <v>722</v>
      </c>
      <c r="F8" s="342" t="s">
        <v>724</v>
      </c>
      <c r="G8" s="121">
        <v>330000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8.25">
      <c r="A9" s="339">
        <v>2</v>
      </c>
      <c r="B9" s="120">
        <v>600</v>
      </c>
      <c r="C9" s="120">
        <v>60016</v>
      </c>
      <c r="D9" s="538" t="s">
        <v>257</v>
      </c>
      <c r="E9" s="341" t="s">
        <v>722</v>
      </c>
      <c r="F9" s="341" t="s">
        <v>725</v>
      </c>
      <c r="G9" s="121">
        <v>96322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0">
      <c r="A10" s="339">
        <v>3</v>
      </c>
      <c r="B10" s="120">
        <v>700</v>
      </c>
      <c r="C10" s="120">
        <v>70004</v>
      </c>
      <c r="D10" s="538" t="s">
        <v>726</v>
      </c>
      <c r="E10" s="341" t="s">
        <v>722</v>
      </c>
      <c r="F10" s="553" t="s">
        <v>928</v>
      </c>
      <c r="G10" s="121">
        <v>61518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>
      <c r="A11" s="343">
        <v>4</v>
      </c>
      <c r="B11" s="118">
        <v>801</v>
      </c>
      <c r="C11" s="118">
        <v>80113</v>
      </c>
      <c r="D11" s="538" t="s">
        <v>338</v>
      </c>
      <c r="E11" s="344" t="s">
        <v>722</v>
      </c>
      <c r="F11" s="344" t="s">
        <v>727</v>
      </c>
      <c r="G11" s="345">
        <v>197000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1">
      <c r="A12" s="343">
        <v>5</v>
      </c>
      <c r="B12" s="118">
        <v>900</v>
      </c>
      <c r="C12" s="118">
        <v>90002</v>
      </c>
      <c r="D12" s="538" t="s">
        <v>384</v>
      </c>
      <c r="E12" s="344" t="s">
        <v>722</v>
      </c>
      <c r="F12" s="554" t="s">
        <v>929</v>
      </c>
      <c r="G12" s="345">
        <v>36432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343">
        <v>6</v>
      </c>
      <c r="B13" s="118">
        <v>900</v>
      </c>
      <c r="C13" s="118">
        <v>90004</v>
      </c>
      <c r="D13" s="120" t="s">
        <v>728</v>
      </c>
      <c r="E13" s="344" t="s">
        <v>722</v>
      </c>
      <c r="F13" s="344" t="s">
        <v>729</v>
      </c>
      <c r="G13" s="345">
        <v>6963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5.75" customHeight="1">
      <c r="A14" s="346" t="s">
        <v>730</v>
      </c>
      <c r="B14" s="347"/>
      <c r="C14" s="347"/>
      <c r="D14" s="347"/>
      <c r="E14" s="347"/>
      <c r="F14" s="347"/>
      <c r="G14" s="348">
        <f>G15+G20</f>
        <v>654000</v>
      </c>
    </row>
    <row r="15" spans="1:7" ht="15.75" customHeight="1">
      <c r="A15" s="336" t="s">
        <v>731</v>
      </c>
      <c r="B15" s="337"/>
      <c r="C15" s="337"/>
      <c r="D15" s="337"/>
      <c r="E15" s="337"/>
      <c r="F15" s="337"/>
      <c r="G15" s="338">
        <f>SUM(G16:G19)</f>
        <v>556000</v>
      </c>
    </row>
    <row r="16" spans="1:7" ht="41.25" customHeight="1">
      <c r="A16" s="343">
        <v>1</v>
      </c>
      <c r="B16" s="118">
        <v>852</v>
      </c>
      <c r="C16" s="118">
        <v>85295</v>
      </c>
      <c r="D16" s="349" t="s">
        <v>732</v>
      </c>
      <c r="E16" s="344" t="s">
        <v>733</v>
      </c>
      <c r="F16" s="344" t="s">
        <v>734</v>
      </c>
      <c r="G16" s="345">
        <v>59000</v>
      </c>
    </row>
    <row r="17" spans="1:7" ht="36.75" customHeight="1">
      <c r="A17" s="343">
        <v>2</v>
      </c>
      <c r="B17" s="118">
        <v>921</v>
      </c>
      <c r="C17" s="118">
        <v>92109</v>
      </c>
      <c r="D17" s="349" t="s">
        <v>412</v>
      </c>
      <c r="E17" s="344" t="s">
        <v>733</v>
      </c>
      <c r="F17" s="344" t="s">
        <v>735</v>
      </c>
      <c r="G17" s="345">
        <v>242000</v>
      </c>
    </row>
    <row r="18" spans="1:7" ht="30" customHeight="1">
      <c r="A18" s="343">
        <v>3</v>
      </c>
      <c r="B18" s="118">
        <v>921</v>
      </c>
      <c r="C18" s="118">
        <v>92116</v>
      </c>
      <c r="D18" s="118" t="s">
        <v>419</v>
      </c>
      <c r="E18" s="344" t="s">
        <v>733</v>
      </c>
      <c r="F18" s="344" t="s">
        <v>736</v>
      </c>
      <c r="G18" s="345">
        <v>232000</v>
      </c>
    </row>
    <row r="19" spans="1:8" ht="38.25">
      <c r="A19" s="343">
        <v>4</v>
      </c>
      <c r="B19" s="118">
        <v>926</v>
      </c>
      <c r="C19" s="118">
        <v>92605</v>
      </c>
      <c r="D19" s="349" t="s">
        <v>737</v>
      </c>
      <c r="E19" s="344" t="s">
        <v>733</v>
      </c>
      <c r="F19" s="344" t="s">
        <v>738</v>
      </c>
      <c r="G19" s="345">
        <v>23000</v>
      </c>
      <c r="H19" s="124"/>
    </row>
    <row r="20" spans="1:7" ht="15.75" customHeight="1">
      <c r="A20" s="336" t="s">
        <v>739</v>
      </c>
      <c r="B20" s="337"/>
      <c r="C20" s="337"/>
      <c r="D20" s="337"/>
      <c r="E20" s="337"/>
      <c r="F20" s="337"/>
      <c r="G20" s="338">
        <f>G21</f>
        <v>98000</v>
      </c>
    </row>
    <row r="21" spans="1:7" ht="38.25">
      <c r="A21" s="343">
        <v>1</v>
      </c>
      <c r="B21" s="118">
        <v>801</v>
      </c>
      <c r="C21" s="118">
        <v>80104</v>
      </c>
      <c r="D21" s="118" t="s">
        <v>740</v>
      </c>
      <c r="E21" s="344" t="s">
        <v>741</v>
      </c>
      <c r="F21" s="344" t="s">
        <v>742</v>
      </c>
      <c r="G21" s="345">
        <v>98000</v>
      </c>
    </row>
    <row r="22" spans="1:7" ht="15.75" customHeight="1">
      <c r="A22" s="346" t="s">
        <v>743</v>
      </c>
      <c r="B22" s="347"/>
      <c r="C22" s="347"/>
      <c r="D22" s="347"/>
      <c r="E22" s="347"/>
      <c r="F22" s="347"/>
      <c r="G22" s="348">
        <f>G23+G27</f>
        <v>215000</v>
      </c>
    </row>
    <row r="23" spans="1:7" ht="15.75" customHeight="1">
      <c r="A23" s="336" t="s">
        <v>744</v>
      </c>
      <c r="B23" s="337"/>
      <c r="C23" s="337"/>
      <c r="D23" s="337"/>
      <c r="E23" s="337"/>
      <c r="F23" s="337"/>
      <c r="G23" s="338">
        <f>SUM(G24:G26)</f>
        <v>130000</v>
      </c>
    </row>
    <row r="24" spans="1:7" ht="36.75" customHeight="1">
      <c r="A24" s="343">
        <v>1</v>
      </c>
      <c r="B24" s="118">
        <v>851</v>
      </c>
      <c r="C24" s="118">
        <v>85154</v>
      </c>
      <c r="D24" s="349" t="s">
        <v>352</v>
      </c>
      <c r="E24" s="344" t="s">
        <v>733</v>
      </c>
      <c r="F24" s="344" t="s">
        <v>745</v>
      </c>
      <c r="G24" s="345">
        <v>30000</v>
      </c>
    </row>
    <row r="25" spans="1:7" ht="51">
      <c r="A25" s="350">
        <v>2</v>
      </c>
      <c r="B25" s="351" t="s">
        <v>195</v>
      </c>
      <c r="C25" s="351" t="s">
        <v>197</v>
      </c>
      <c r="D25" s="352" t="s">
        <v>198</v>
      </c>
      <c r="E25" s="353" t="s">
        <v>722</v>
      </c>
      <c r="F25" s="353" t="s">
        <v>746</v>
      </c>
      <c r="G25" s="354">
        <v>40000</v>
      </c>
    </row>
    <row r="26" spans="1:7" ht="40.5" customHeight="1">
      <c r="A26" s="350">
        <v>3</v>
      </c>
      <c r="B26" s="351" t="s">
        <v>195</v>
      </c>
      <c r="C26" s="351" t="s">
        <v>197</v>
      </c>
      <c r="D26" s="352" t="s">
        <v>198</v>
      </c>
      <c r="E26" s="353" t="s">
        <v>722</v>
      </c>
      <c r="F26" s="353" t="s">
        <v>747</v>
      </c>
      <c r="G26" s="355">
        <v>60000</v>
      </c>
    </row>
    <row r="27" spans="1:7" ht="15.75" customHeight="1">
      <c r="A27" s="336" t="s">
        <v>748</v>
      </c>
      <c r="B27" s="337"/>
      <c r="C27" s="337"/>
      <c r="D27" s="337"/>
      <c r="E27" s="337"/>
      <c r="F27" s="337"/>
      <c r="G27" s="338">
        <f>SUM(G28:G28)</f>
        <v>85000</v>
      </c>
    </row>
    <row r="28" spans="1:7" ht="38.25">
      <c r="A28" s="356">
        <v>9</v>
      </c>
      <c r="B28" s="357">
        <v>926</v>
      </c>
      <c r="C28" s="357">
        <v>92605</v>
      </c>
      <c r="D28" s="349" t="s">
        <v>737</v>
      </c>
      <c r="E28" s="358" t="s">
        <v>749</v>
      </c>
      <c r="F28" s="359" t="s">
        <v>750</v>
      </c>
      <c r="G28" s="360">
        <v>85000</v>
      </c>
    </row>
    <row r="29" spans="1:9" ht="19.5" customHeight="1">
      <c r="A29" s="711" t="s">
        <v>771</v>
      </c>
      <c r="B29" s="711"/>
      <c r="C29" s="711"/>
      <c r="D29" s="711"/>
      <c r="E29" s="711"/>
      <c r="F29" s="711"/>
      <c r="G29" s="361">
        <f>G22+G14+G5</f>
        <v>1797235</v>
      </c>
      <c r="I29" s="140">
        <f>G29-G25-G26</f>
        <v>1697235</v>
      </c>
    </row>
    <row r="30" spans="8:9" ht="12.75">
      <c r="H30" s="124"/>
      <c r="I30" s="124"/>
    </row>
    <row r="31" spans="2:8" ht="12.75">
      <c r="B31" s="136"/>
      <c r="D31" s="136"/>
      <c r="H31" s="124"/>
    </row>
  </sheetData>
  <sheetProtection/>
  <mergeCells count="2">
    <mergeCell ref="A1:G1"/>
    <mergeCell ref="A29:F29"/>
  </mergeCells>
  <printOptions/>
  <pageMargins left="0.7874015748031497" right="0.4724409448818898" top="1.0236220472440944" bottom="1.062992125984252" header="0.4330708661417323" footer="0.7874015748031497"/>
  <pageSetup fitToHeight="1" fitToWidth="1" horizontalDpi="300" verticalDpi="300" orientation="portrait" paperSize="9" scale="81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C18"/>
    </sheetView>
  </sheetViews>
  <sheetFormatPr defaultColWidth="8.625" defaultRowHeight="12.75"/>
  <cols>
    <col min="1" max="1" width="5.00390625" style="106" customWidth="1"/>
    <col min="2" max="2" width="57.00390625" style="106" customWidth="1"/>
    <col min="3" max="3" width="16.625" style="106" customWidth="1"/>
    <col min="4" max="16384" width="8.625" style="106" customWidth="1"/>
  </cols>
  <sheetData>
    <row r="1" spans="1:10" ht="19.5" customHeight="1">
      <c r="A1" s="712" t="s">
        <v>776</v>
      </c>
      <c r="B1" s="712"/>
      <c r="C1" s="712"/>
      <c r="D1" s="362"/>
      <c r="E1" s="362"/>
      <c r="F1" s="362"/>
      <c r="G1" s="362"/>
      <c r="H1" s="362"/>
      <c r="I1" s="362"/>
      <c r="J1" s="362"/>
    </row>
    <row r="2" spans="1:7" ht="30.75" customHeight="1">
      <c r="A2" s="712"/>
      <c r="B2" s="712"/>
      <c r="C2" s="712"/>
      <c r="D2" s="362"/>
      <c r="E2" s="362"/>
      <c r="F2" s="362"/>
      <c r="G2" s="362"/>
    </row>
    <row r="4" ht="12.75">
      <c r="C4" s="199" t="s">
        <v>436</v>
      </c>
    </row>
    <row r="5" spans="1:10" ht="19.5" customHeight="1">
      <c r="A5" s="113" t="s">
        <v>437</v>
      </c>
      <c r="B5" s="113" t="s">
        <v>638</v>
      </c>
      <c r="C5" s="113" t="s">
        <v>751</v>
      </c>
      <c r="D5" s="363"/>
      <c r="E5" s="363"/>
      <c r="F5" s="363"/>
      <c r="G5" s="363"/>
      <c r="H5" s="363"/>
      <c r="I5" s="364"/>
      <c r="J5" s="364"/>
    </row>
    <row r="6" spans="1:10" ht="19.5" customHeight="1">
      <c r="A6" s="117" t="s">
        <v>752</v>
      </c>
      <c r="B6" s="365" t="s">
        <v>753</v>
      </c>
      <c r="C6" s="366">
        <v>0</v>
      </c>
      <c r="D6" s="363"/>
      <c r="E6" s="363"/>
      <c r="F6" s="363"/>
      <c r="G6" s="363"/>
      <c r="H6" s="363"/>
      <c r="I6" s="364"/>
      <c r="J6" s="364"/>
    </row>
    <row r="7" spans="1:10" ht="19.5" customHeight="1">
      <c r="A7" s="117" t="s">
        <v>754</v>
      </c>
      <c r="B7" s="365" t="s">
        <v>755</v>
      </c>
      <c r="C7" s="366">
        <f>C8</f>
        <v>6000</v>
      </c>
      <c r="D7" s="363"/>
      <c r="E7" s="363"/>
      <c r="F7" s="363"/>
      <c r="G7" s="363"/>
      <c r="H7" s="363"/>
      <c r="I7" s="364"/>
      <c r="J7" s="364"/>
    </row>
    <row r="8" spans="1:10" ht="33" customHeight="1">
      <c r="A8" s="367" t="s">
        <v>512</v>
      </c>
      <c r="B8" s="392" t="s">
        <v>756</v>
      </c>
      <c r="C8" s="369">
        <f>C9</f>
        <v>6000</v>
      </c>
      <c r="D8" s="363"/>
      <c r="E8" s="363"/>
      <c r="F8" s="363"/>
      <c r="G8" s="363"/>
      <c r="H8" s="363"/>
      <c r="I8" s="364"/>
      <c r="J8" s="364"/>
    </row>
    <row r="9" spans="1:10" ht="30" customHeight="1">
      <c r="A9" s="122"/>
      <c r="B9" s="391" t="s">
        <v>757</v>
      </c>
      <c r="C9" s="371">
        <f>C10</f>
        <v>6000</v>
      </c>
      <c r="D9" s="363"/>
      <c r="E9" s="363"/>
      <c r="F9" s="363"/>
      <c r="G9" s="363"/>
      <c r="H9" s="363"/>
      <c r="I9" s="364"/>
      <c r="J9" s="364"/>
    </row>
    <row r="10" spans="1:10" ht="19.5" customHeight="1">
      <c r="A10" s="125"/>
      <c r="B10" s="372" t="s">
        <v>758</v>
      </c>
      <c r="C10" s="373">
        <v>6000</v>
      </c>
      <c r="D10" s="363"/>
      <c r="E10" s="363"/>
      <c r="F10" s="363"/>
      <c r="G10" s="363"/>
      <c r="H10" s="363"/>
      <c r="I10" s="364"/>
      <c r="J10" s="364"/>
    </row>
    <row r="11" spans="1:10" ht="19.5" customHeight="1">
      <c r="A11" s="117" t="s">
        <v>759</v>
      </c>
      <c r="B11" s="365" t="s">
        <v>760</v>
      </c>
      <c r="C11" s="366">
        <f>C12</f>
        <v>6000</v>
      </c>
      <c r="D11" s="363"/>
      <c r="E11" s="363"/>
      <c r="F11" s="363"/>
      <c r="G11" s="363"/>
      <c r="H11" s="363"/>
      <c r="I11" s="364"/>
      <c r="J11" s="364"/>
    </row>
    <row r="12" spans="1:10" ht="19.5" customHeight="1">
      <c r="A12" s="374" t="s">
        <v>512</v>
      </c>
      <c r="B12" s="370" t="s">
        <v>626</v>
      </c>
      <c r="C12" s="375">
        <f>C13</f>
        <v>6000</v>
      </c>
      <c r="D12" s="363"/>
      <c r="E12" s="363"/>
      <c r="F12" s="363"/>
      <c r="G12" s="363"/>
      <c r="H12" s="363"/>
      <c r="I12" s="364"/>
      <c r="J12" s="364"/>
    </row>
    <row r="13" spans="1:10" ht="19.5" customHeight="1">
      <c r="A13" s="357"/>
      <c r="B13" s="368" t="s">
        <v>761</v>
      </c>
      <c r="C13" s="376">
        <f>C14</f>
        <v>6000</v>
      </c>
      <c r="D13" s="363"/>
      <c r="E13" s="363"/>
      <c r="F13" s="363"/>
      <c r="G13" s="363"/>
      <c r="H13" s="363"/>
      <c r="I13" s="364"/>
      <c r="J13" s="364"/>
    </row>
    <row r="14" spans="1:10" ht="31.5" customHeight="1">
      <c r="A14" s="122"/>
      <c r="B14" s="391" t="s">
        <v>762</v>
      </c>
      <c r="C14" s="371">
        <f>SUM(C15:C15)</f>
        <v>6000</v>
      </c>
      <c r="D14" s="363"/>
      <c r="E14" s="363"/>
      <c r="F14" s="363"/>
      <c r="G14" s="363"/>
      <c r="H14" s="363"/>
      <c r="I14" s="364"/>
      <c r="J14" s="364"/>
    </row>
    <row r="15" spans="1:10" ht="30.75" customHeight="1">
      <c r="A15" s="122"/>
      <c r="B15" s="391" t="s">
        <v>930</v>
      </c>
      <c r="C15" s="371">
        <v>6000</v>
      </c>
      <c r="D15" s="363"/>
      <c r="E15" s="363"/>
      <c r="F15" s="363"/>
      <c r="G15" s="363"/>
      <c r="H15" s="363"/>
      <c r="I15" s="364"/>
      <c r="J15" s="364"/>
    </row>
    <row r="16" spans="1:10" ht="15">
      <c r="A16" s="122"/>
      <c r="B16" s="127"/>
      <c r="C16" s="371"/>
      <c r="D16" s="363"/>
      <c r="E16" s="363"/>
      <c r="F16" s="363"/>
      <c r="G16" s="363"/>
      <c r="H16" s="363"/>
      <c r="I16" s="364"/>
      <c r="J16" s="364"/>
    </row>
    <row r="17" spans="1:10" ht="15" customHeight="1">
      <c r="A17" s="125"/>
      <c r="B17" s="377"/>
      <c r="C17" s="373"/>
      <c r="D17" s="363"/>
      <c r="E17" s="363"/>
      <c r="F17" s="363"/>
      <c r="G17" s="363"/>
      <c r="H17" s="363"/>
      <c r="I17" s="364"/>
      <c r="J17" s="364"/>
    </row>
    <row r="18" spans="1:10" ht="19.5" customHeight="1">
      <c r="A18" s="117" t="s">
        <v>763</v>
      </c>
      <c r="B18" s="365" t="s">
        <v>764</v>
      </c>
      <c r="C18" s="366">
        <v>0</v>
      </c>
      <c r="D18" s="363"/>
      <c r="E18" s="363"/>
      <c r="F18" s="363"/>
      <c r="G18" s="363"/>
      <c r="H18" s="363"/>
      <c r="I18" s="364"/>
      <c r="J18" s="364"/>
    </row>
    <row r="19" spans="1:10" ht="15">
      <c r="A19" s="363"/>
      <c r="B19" s="363"/>
      <c r="C19" s="363"/>
      <c r="D19" s="363"/>
      <c r="E19" s="363"/>
      <c r="F19" s="363"/>
      <c r="G19" s="363"/>
      <c r="H19" s="363"/>
      <c r="I19" s="364"/>
      <c r="J19" s="364"/>
    </row>
    <row r="20" spans="1:10" ht="15">
      <c r="A20" s="363"/>
      <c r="B20" s="363"/>
      <c r="C20" s="363"/>
      <c r="D20" s="363"/>
      <c r="E20" s="363"/>
      <c r="F20" s="363"/>
      <c r="G20" s="363"/>
      <c r="H20" s="363"/>
      <c r="I20" s="364"/>
      <c r="J20" s="364"/>
    </row>
    <row r="21" spans="1:10" ht="15">
      <c r="A21" s="363"/>
      <c r="B21" s="363"/>
      <c r="C21" s="363"/>
      <c r="D21" s="363"/>
      <c r="E21" s="363"/>
      <c r="F21" s="363"/>
      <c r="G21" s="363"/>
      <c r="H21" s="363"/>
      <c r="I21" s="364"/>
      <c r="J21" s="364"/>
    </row>
    <row r="22" spans="1:10" ht="15">
      <c r="A22" s="363"/>
      <c r="B22" s="363"/>
      <c r="C22" s="363"/>
      <c r="D22" s="363"/>
      <c r="E22" s="363"/>
      <c r="F22" s="363"/>
      <c r="G22" s="363"/>
      <c r="H22" s="363"/>
      <c r="I22" s="364"/>
      <c r="J22" s="364"/>
    </row>
    <row r="23" spans="1:10" ht="15">
      <c r="A23" s="363"/>
      <c r="B23" s="363"/>
      <c r="C23" s="363"/>
      <c r="D23" s="363"/>
      <c r="E23" s="363"/>
      <c r="F23" s="363"/>
      <c r="G23" s="363"/>
      <c r="H23" s="363"/>
      <c r="I23" s="364"/>
      <c r="J23" s="364"/>
    </row>
    <row r="24" spans="1:10" ht="15">
      <c r="A24" s="364"/>
      <c r="B24" s="364"/>
      <c r="C24" s="364"/>
      <c r="D24" s="364"/>
      <c r="E24" s="364"/>
      <c r="F24" s="364"/>
      <c r="G24" s="364"/>
      <c r="H24" s="364"/>
      <c r="I24" s="364"/>
      <c r="J24" s="364"/>
    </row>
    <row r="25" spans="1:10" ht="15">
      <c r="A25" s="364"/>
      <c r="B25" s="364"/>
      <c r="C25" s="364"/>
      <c r="D25" s="364"/>
      <c r="E25" s="364"/>
      <c r="F25" s="364"/>
      <c r="G25" s="364"/>
      <c r="H25" s="364"/>
      <c r="I25" s="364"/>
      <c r="J25" s="364"/>
    </row>
    <row r="26" spans="1:10" ht="15">
      <c r="A26" s="364"/>
      <c r="B26" s="364"/>
      <c r="C26" s="364"/>
      <c r="D26" s="364"/>
      <c r="E26" s="364"/>
      <c r="F26" s="364"/>
      <c r="G26" s="364"/>
      <c r="H26" s="364"/>
      <c r="I26" s="364"/>
      <c r="J26" s="364"/>
    </row>
    <row r="27" spans="1:10" ht="15">
      <c r="A27" s="364"/>
      <c r="B27" s="364"/>
      <c r="C27" s="364"/>
      <c r="D27" s="364"/>
      <c r="E27" s="364"/>
      <c r="F27" s="364"/>
      <c r="G27" s="364"/>
      <c r="H27" s="364"/>
      <c r="I27" s="364"/>
      <c r="J27" s="364"/>
    </row>
  </sheetData>
  <sheetProtection/>
  <mergeCells count="1">
    <mergeCell ref="A1:C2"/>
  </mergeCells>
  <printOptions horizontalCentered="1"/>
  <pageMargins left="0.7874015748031497" right="0.6692913385826772" top="1.299212598425197" bottom="1.062992125984252" header="0.5905511811023623" footer="0.7874015748031497"/>
  <pageSetup horizontalDpi="300" verticalDpi="300" orientation="portrait" paperSize="9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showGridLines="0" defaultGridColor="0" zoomScalePageLayoutView="0" colorId="8" workbookViewId="0" topLeftCell="A1">
      <selection activeCell="E18" sqref="E18"/>
    </sheetView>
  </sheetViews>
  <sheetFormatPr defaultColWidth="9.00390625" defaultRowHeight="12.75"/>
  <cols>
    <col min="1" max="1" width="5.625" style="379" bestFit="1" customWidth="1"/>
    <col min="2" max="2" width="8.875" style="379" bestFit="1" customWidth="1"/>
    <col min="3" max="3" width="14.25390625" style="379" customWidth="1"/>
    <col min="4" max="4" width="14.875" style="379" customWidth="1"/>
    <col min="5" max="5" width="13.625" style="379" customWidth="1"/>
    <col min="6" max="6" width="15.625" style="378" customWidth="1"/>
    <col min="7" max="7" width="12.25390625" style="378" customWidth="1"/>
    <col min="8" max="8" width="15.875" style="378" customWidth="1"/>
    <col min="9" max="16384" width="9.125" style="378" customWidth="1"/>
  </cols>
  <sheetData>
    <row r="1" spans="1:8" ht="48.75" customHeight="1">
      <c r="A1" s="719" t="s">
        <v>766</v>
      </c>
      <c r="B1" s="719"/>
      <c r="C1" s="719"/>
      <c r="D1" s="719"/>
      <c r="E1" s="719"/>
      <c r="F1" s="719"/>
      <c r="G1" s="719"/>
      <c r="H1" s="719"/>
    </row>
    <row r="2" ht="12.75">
      <c r="H2" s="380" t="s">
        <v>436</v>
      </c>
    </row>
    <row r="3" spans="1:8" s="382" customFormat="1" ht="20.25" customHeight="1">
      <c r="A3" s="720" t="s">
        <v>0</v>
      </c>
      <c r="B3" s="721" t="s">
        <v>1</v>
      </c>
      <c r="C3" s="715" t="s">
        <v>630</v>
      </c>
      <c r="D3" s="715" t="s">
        <v>631</v>
      </c>
      <c r="E3" s="715" t="s">
        <v>208</v>
      </c>
      <c r="F3" s="715"/>
      <c r="G3" s="715"/>
      <c r="H3" s="715"/>
    </row>
    <row r="4" spans="1:8" s="382" customFormat="1" ht="20.25" customHeight="1">
      <c r="A4" s="720"/>
      <c r="B4" s="722"/>
      <c r="C4" s="720"/>
      <c r="D4" s="715"/>
      <c r="E4" s="715" t="s">
        <v>632</v>
      </c>
      <c r="F4" s="715" t="s">
        <v>211</v>
      </c>
      <c r="G4" s="715"/>
      <c r="H4" s="715" t="s">
        <v>633</v>
      </c>
    </row>
    <row r="5" spans="1:8" s="382" customFormat="1" ht="65.25" customHeight="1">
      <c r="A5" s="720"/>
      <c r="B5" s="723"/>
      <c r="C5" s="720"/>
      <c r="D5" s="715"/>
      <c r="E5" s="715"/>
      <c r="F5" s="381" t="s">
        <v>634</v>
      </c>
      <c r="G5" s="381" t="s">
        <v>635</v>
      </c>
      <c r="H5" s="715"/>
    </row>
    <row r="6" spans="1:8" ht="9" customHeight="1">
      <c r="A6" s="383">
        <v>1</v>
      </c>
      <c r="B6" s="383">
        <v>2</v>
      </c>
      <c r="C6" s="383">
        <v>4</v>
      </c>
      <c r="D6" s="383">
        <v>5</v>
      </c>
      <c r="E6" s="383">
        <v>6</v>
      </c>
      <c r="F6" s="383">
        <v>7</v>
      </c>
      <c r="G6" s="383">
        <v>8</v>
      </c>
      <c r="H6" s="383">
        <v>9</v>
      </c>
    </row>
    <row r="7" spans="1:8" ht="22.5" customHeight="1" hidden="1">
      <c r="A7" s="716" t="s">
        <v>765</v>
      </c>
      <c r="B7" s="717"/>
      <c r="C7" s="717"/>
      <c r="D7" s="717"/>
      <c r="E7" s="717"/>
      <c r="F7" s="717"/>
      <c r="G7" s="717"/>
      <c r="H7" s="718"/>
    </row>
    <row r="8" spans="1:8" ht="19.5" customHeight="1">
      <c r="A8" s="384">
        <v>852</v>
      </c>
      <c r="B8" s="384">
        <v>85295</v>
      </c>
      <c r="C8" s="385">
        <v>97000</v>
      </c>
      <c r="D8" s="386">
        <f>E8</f>
        <v>195000</v>
      </c>
      <c r="E8" s="385">
        <f>G8</f>
        <v>195000</v>
      </c>
      <c r="F8" s="385"/>
      <c r="G8" s="385">
        <v>195000</v>
      </c>
      <c r="H8" s="385"/>
    </row>
    <row r="9" spans="1:8" ht="19.5" customHeight="1">
      <c r="A9" s="713" t="s">
        <v>636</v>
      </c>
      <c r="B9" s="714"/>
      <c r="C9" s="387">
        <f aca="true" t="shared" si="0" ref="C9:H9">SUM(C8:C8)</f>
        <v>97000</v>
      </c>
      <c r="D9" s="387">
        <f t="shared" si="0"/>
        <v>195000</v>
      </c>
      <c r="E9" s="387">
        <f t="shared" si="0"/>
        <v>195000</v>
      </c>
      <c r="F9" s="387">
        <f t="shared" si="0"/>
        <v>0</v>
      </c>
      <c r="G9" s="387">
        <f t="shared" si="0"/>
        <v>195000</v>
      </c>
      <c r="H9" s="387">
        <f t="shared" si="0"/>
        <v>0</v>
      </c>
    </row>
    <row r="11" ht="12.75">
      <c r="A11" s="388"/>
    </row>
    <row r="12" ht="12.75">
      <c r="B12" s="389"/>
    </row>
  </sheetData>
  <sheetProtection/>
  <mergeCells count="11">
    <mergeCell ref="B3:B5"/>
    <mergeCell ref="A9:B9"/>
    <mergeCell ref="F4:G4"/>
    <mergeCell ref="H4:H5"/>
    <mergeCell ref="E3:H3"/>
    <mergeCell ref="A7:H7"/>
    <mergeCell ref="A1:H1"/>
    <mergeCell ref="E4:E5"/>
    <mergeCell ref="C3:C5"/>
    <mergeCell ref="D3:D5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&amp;R&amp;"Arial CE,Pogrubiony"Załącznik nr &amp;A
do Uchwały Rady Gminy Miłkowice Nr III/15/2010 
z dnia 30 grudnia 2010r.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showGridLines="0" defaultGridColor="0" zoomScalePageLayoutView="0" colorId="8" workbookViewId="0" topLeftCell="A1">
      <selection activeCell="F15" sqref="F15"/>
    </sheetView>
  </sheetViews>
  <sheetFormatPr defaultColWidth="9.00390625" defaultRowHeight="12.75"/>
  <cols>
    <col min="1" max="1" width="5.625" style="379" bestFit="1" customWidth="1"/>
    <col min="2" max="2" width="8.875" style="379" bestFit="1" customWidth="1"/>
    <col min="3" max="3" width="14.25390625" style="379" customWidth="1"/>
    <col min="4" max="4" width="14.875" style="379" customWidth="1"/>
    <col min="5" max="5" width="13.625" style="379" customWidth="1"/>
    <col min="6" max="6" width="15.625" style="378" customWidth="1"/>
    <col min="7" max="7" width="12.25390625" style="378" customWidth="1"/>
    <col min="8" max="8" width="15.875" style="378" customWidth="1"/>
    <col min="9" max="16384" width="9.125" style="378" customWidth="1"/>
  </cols>
  <sheetData>
    <row r="1" spans="1:8" ht="48.75" customHeight="1">
      <c r="A1" s="719" t="s">
        <v>767</v>
      </c>
      <c r="B1" s="719"/>
      <c r="C1" s="719"/>
      <c r="D1" s="719"/>
      <c r="E1" s="719"/>
      <c r="F1" s="719"/>
      <c r="G1" s="719"/>
      <c r="H1" s="719"/>
    </row>
    <row r="2" ht="12.75">
      <c r="H2" s="380" t="s">
        <v>436</v>
      </c>
    </row>
    <row r="3" spans="1:8" s="382" customFormat="1" ht="20.25" customHeight="1">
      <c r="A3" s="720" t="s">
        <v>0</v>
      </c>
      <c r="B3" s="721" t="s">
        <v>1</v>
      </c>
      <c r="C3" s="715" t="s">
        <v>630</v>
      </c>
      <c r="D3" s="715" t="s">
        <v>631</v>
      </c>
      <c r="E3" s="715" t="s">
        <v>208</v>
      </c>
      <c r="F3" s="715"/>
      <c r="G3" s="715"/>
      <c r="H3" s="715"/>
    </row>
    <row r="4" spans="1:8" s="382" customFormat="1" ht="20.25" customHeight="1">
      <c r="A4" s="720"/>
      <c r="B4" s="722"/>
      <c r="C4" s="720"/>
      <c r="D4" s="715"/>
      <c r="E4" s="715" t="s">
        <v>632</v>
      </c>
      <c r="F4" s="715" t="s">
        <v>211</v>
      </c>
      <c r="G4" s="715"/>
      <c r="H4" s="715" t="s">
        <v>633</v>
      </c>
    </row>
    <row r="5" spans="1:8" s="382" customFormat="1" ht="65.25" customHeight="1">
      <c r="A5" s="720"/>
      <c r="B5" s="723"/>
      <c r="C5" s="720"/>
      <c r="D5" s="715"/>
      <c r="E5" s="715"/>
      <c r="F5" s="381" t="s">
        <v>634</v>
      </c>
      <c r="G5" s="381" t="s">
        <v>635</v>
      </c>
      <c r="H5" s="715"/>
    </row>
    <row r="6" spans="1:8" ht="9" customHeight="1">
      <c r="A6" s="383">
        <v>1</v>
      </c>
      <c r="B6" s="383">
        <v>2</v>
      </c>
      <c r="C6" s="383">
        <v>4</v>
      </c>
      <c r="D6" s="383">
        <v>5</v>
      </c>
      <c r="E6" s="383">
        <v>6</v>
      </c>
      <c r="F6" s="383">
        <v>7</v>
      </c>
      <c r="G6" s="383">
        <v>8</v>
      </c>
      <c r="H6" s="383">
        <v>9</v>
      </c>
    </row>
    <row r="7" spans="1:8" ht="45" customHeight="1" hidden="1">
      <c r="A7" s="724" t="s">
        <v>780</v>
      </c>
      <c r="B7" s="725"/>
      <c r="C7" s="725"/>
      <c r="D7" s="725"/>
      <c r="E7" s="725"/>
      <c r="F7" s="725"/>
      <c r="G7" s="725"/>
      <c r="H7" s="726"/>
    </row>
    <row r="8" spans="1:8" ht="19.5" customHeight="1">
      <c r="A8" s="384">
        <v>600</v>
      </c>
      <c r="B8" s="384">
        <v>60014</v>
      </c>
      <c r="C8" s="385">
        <v>31500</v>
      </c>
      <c r="D8" s="386">
        <f>E8</f>
        <v>31500</v>
      </c>
      <c r="E8" s="385">
        <v>31500</v>
      </c>
      <c r="F8" s="385"/>
      <c r="G8" s="385"/>
      <c r="H8" s="385"/>
    </row>
    <row r="9" spans="1:8" ht="19.5" customHeight="1">
      <c r="A9" s="713" t="s">
        <v>636</v>
      </c>
      <c r="B9" s="714"/>
      <c r="C9" s="387">
        <f aca="true" t="shared" si="0" ref="C9:H9">SUM(C8:C8)</f>
        <v>31500</v>
      </c>
      <c r="D9" s="387">
        <f t="shared" si="0"/>
        <v>31500</v>
      </c>
      <c r="E9" s="387">
        <f t="shared" si="0"/>
        <v>31500</v>
      </c>
      <c r="F9" s="387">
        <f t="shared" si="0"/>
        <v>0</v>
      </c>
      <c r="G9" s="387">
        <f t="shared" si="0"/>
        <v>0</v>
      </c>
      <c r="H9" s="387">
        <f t="shared" si="0"/>
        <v>0</v>
      </c>
    </row>
    <row r="11" ht="12.75">
      <c r="A11" s="388"/>
    </row>
    <row r="12" ht="12.75">
      <c r="B12" s="389"/>
    </row>
  </sheetData>
  <sheetProtection/>
  <mergeCells count="11">
    <mergeCell ref="A9:B9"/>
    <mergeCell ref="F4:G4"/>
    <mergeCell ref="H4:H5"/>
    <mergeCell ref="E3:H3"/>
    <mergeCell ref="A7:H7"/>
    <mergeCell ref="A1:H1"/>
    <mergeCell ref="E4:E5"/>
    <mergeCell ref="C3:C5"/>
    <mergeCell ref="D3:D5"/>
    <mergeCell ref="A3:A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&amp;R&amp;"Arial CE,Pogrubiony"Załącznik nr &amp;A&amp;"Arial CE,Standardowy"
do Uchwały Rady Gminy Miłkowice Nr III/15/2010 
z dnia 30 grudnia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tabSelected="1" zoomScalePageLayoutView="0" workbookViewId="0" topLeftCell="I97">
      <selection activeCell="T6" sqref="T6:U7"/>
    </sheetView>
  </sheetViews>
  <sheetFormatPr defaultColWidth="8.00390625" defaultRowHeight="12.75"/>
  <cols>
    <col min="1" max="1" width="3.75390625" style="418" customWidth="1"/>
    <col min="2" max="2" width="1.00390625" style="418" customWidth="1"/>
    <col min="3" max="3" width="6.75390625" style="418" customWidth="1"/>
    <col min="4" max="4" width="4.875" style="418" hidden="1" customWidth="1"/>
    <col min="5" max="5" width="5.25390625" style="418" customWidth="1"/>
    <col min="6" max="6" width="30.00390625" style="418" customWidth="1"/>
    <col min="7" max="7" width="6.00390625" style="418" customWidth="1"/>
    <col min="8" max="8" width="6.25390625" style="418" customWidth="1"/>
    <col min="9" max="9" width="11.25390625" style="418" customWidth="1"/>
    <col min="10" max="10" width="12.25390625" style="418" customWidth="1"/>
    <col min="11" max="11" width="12.00390625" style="418" customWidth="1"/>
    <col min="12" max="12" width="10.125" style="418" customWidth="1"/>
    <col min="13" max="13" width="9.875" style="418" customWidth="1"/>
    <col min="14" max="14" width="10.875" style="418" customWidth="1"/>
    <col min="15" max="15" width="10.25390625" style="418" customWidth="1"/>
    <col min="16" max="16" width="7.625" style="418" customWidth="1"/>
    <col min="17" max="17" width="9.75390625" style="418" customWidth="1"/>
    <col min="18" max="19" width="10.00390625" style="418" customWidth="1"/>
    <col min="20" max="20" width="1.625" style="418" customWidth="1"/>
    <col min="21" max="21" width="8.375" style="418" customWidth="1"/>
    <col min="22" max="22" width="9.75390625" style="418" customWidth="1"/>
    <col min="23" max="23" width="0.37109375" style="418" customWidth="1"/>
    <col min="24" max="16384" width="8.00390625" style="418" customWidth="1"/>
  </cols>
  <sheetData>
    <row r="1" spans="1:23" ht="8.25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</row>
    <row r="2" spans="1:22" s="12" customFormat="1" ht="17.25" customHeight="1">
      <c r="A2" s="582" t="s">
        <v>769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</row>
    <row r="3" spans="1:23" ht="13.5" customHeight="1">
      <c r="A3" s="417"/>
      <c r="B3" s="419"/>
      <c r="C3" s="419"/>
      <c r="D3" s="419"/>
      <c r="E3" s="419"/>
      <c r="F3" s="420"/>
      <c r="G3" s="420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</row>
    <row r="4" spans="1:23" s="422" customFormat="1" ht="10.5" customHeight="1">
      <c r="A4" s="581" t="s">
        <v>0</v>
      </c>
      <c r="B4" s="581"/>
      <c r="C4" s="581" t="s">
        <v>1</v>
      </c>
      <c r="D4" s="581" t="s">
        <v>2</v>
      </c>
      <c r="E4" s="581" t="s">
        <v>3</v>
      </c>
      <c r="F4" s="581"/>
      <c r="G4" s="581" t="s">
        <v>205</v>
      </c>
      <c r="H4" s="581"/>
      <c r="I4" s="581" t="s">
        <v>206</v>
      </c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</row>
    <row r="5" spans="1:23" s="422" customFormat="1" ht="11.25" customHeight="1">
      <c r="A5" s="581"/>
      <c r="B5" s="581"/>
      <c r="C5" s="581"/>
      <c r="D5" s="581"/>
      <c r="E5" s="581"/>
      <c r="F5" s="581"/>
      <c r="G5" s="581"/>
      <c r="H5" s="581"/>
      <c r="I5" s="581" t="s">
        <v>207</v>
      </c>
      <c r="J5" s="581" t="s">
        <v>208</v>
      </c>
      <c r="K5" s="581"/>
      <c r="L5" s="581"/>
      <c r="M5" s="581"/>
      <c r="N5" s="581"/>
      <c r="O5" s="581"/>
      <c r="P5" s="581"/>
      <c r="Q5" s="581"/>
      <c r="R5" s="581" t="s">
        <v>209</v>
      </c>
      <c r="S5" s="581" t="s">
        <v>208</v>
      </c>
      <c r="T5" s="581"/>
      <c r="U5" s="581"/>
      <c r="V5" s="581"/>
      <c r="W5" s="581"/>
    </row>
    <row r="6" spans="1:23" s="422" customFormat="1" ht="2.25" customHeight="1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 t="s">
        <v>210</v>
      </c>
      <c r="T6" s="581" t="s">
        <v>211</v>
      </c>
      <c r="U6" s="581"/>
      <c r="V6" s="580" t="s">
        <v>212</v>
      </c>
      <c r="W6" s="580"/>
    </row>
    <row r="7" spans="1:23" s="422" customFormat="1" ht="12" customHeight="1">
      <c r="A7" s="581"/>
      <c r="B7" s="581"/>
      <c r="C7" s="581"/>
      <c r="D7" s="581"/>
      <c r="E7" s="581"/>
      <c r="F7" s="581"/>
      <c r="G7" s="581"/>
      <c r="H7" s="581"/>
      <c r="I7" s="581"/>
      <c r="J7" s="581" t="s">
        <v>785</v>
      </c>
      <c r="K7" s="581" t="s">
        <v>208</v>
      </c>
      <c r="L7" s="581"/>
      <c r="M7" s="581" t="s">
        <v>213</v>
      </c>
      <c r="N7" s="581" t="s">
        <v>786</v>
      </c>
      <c r="O7" s="580" t="s">
        <v>787</v>
      </c>
      <c r="P7" s="581" t="s">
        <v>214</v>
      </c>
      <c r="Q7" s="581" t="s">
        <v>215</v>
      </c>
      <c r="R7" s="581"/>
      <c r="S7" s="581"/>
      <c r="T7" s="581"/>
      <c r="U7" s="581"/>
      <c r="V7" s="580"/>
      <c r="W7" s="580"/>
    </row>
    <row r="8" spans="1:23" s="422" customFormat="1" ht="2.25" customHeight="1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0"/>
      <c r="P8" s="581"/>
      <c r="Q8" s="581"/>
      <c r="R8" s="581"/>
      <c r="S8" s="581"/>
      <c r="T8" s="581" t="s">
        <v>216</v>
      </c>
      <c r="U8" s="581"/>
      <c r="V8" s="580"/>
      <c r="W8" s="580"/>
    </row>
    <row r="9" spans="1:23" s="422" customFormat="1" ht="62.2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424" t="s">
        <v>217</v>
      </c>
      <c r="L9" s="424" t="s">
        <v>788</v>
      </c>
      <c r="M9" s="581"/>
      <c r="N9" s="581"/>
      <c r="O9" s="580"/>
      <c r="P9" s="581"/>
      <c r="Q9" s="581"/>
      <c r="R9" s="581"/>
      <c r="S9" s="581"/>
      <c r="T9" s="581"/>
      <c r="U9" s="581"/>
      <c r="V9" s="580"/>
      <c r="W9" s="580"/>
    </row>
    <row r="10" spans="1:23" s="423" customFormat="1" ht="8.25" customHeight="1">
      <c r="A10" s="579" t="s">
        <v>5</v>
      </c>
      <c r="B10" s="579"/>
      <c r="C10" s="425" t="s">
        <v>6</v>
      </c>
      <c r="D10" s="425" t="s">
        <v>7</v>
      </c>
      <c r="E10" s="579" t="s">
        <v>8</v>
      </c>
      <c r="F10" s="579"/>
      <c r="G10" s="579" t="s">
        <v>9</v>
      </c>
      <c r="H10" s="579"/>
      <c r="I10" s="425" t="s">
        <v>218</v>
      </c>
      <c r="J10" s="425" t="s">
        <v>219</v>
      </c>
      <c r="K10" s="425" t="s">
        <v>220</v>
      </c>
      <c r="L10" s="425" t="s">
        <v>221</v>
      </c>
      <c r="M10" s="425" t="s">
        <v>222</v>
      </c>
      <c r="N10" s="425" t="s">
        <v>223</v>
      </c>
      <c r="O10" s="425" t="s">
        <v>224</v>
      </c>
      <c r="P10" s="425" t="s">
        <v>225</v>
      </c>
      <c r="Q10" s="425" t="s">
        <v>226</v>
      </c>
      <c r="R10" s="425" t="s">
        <v>227</v>
      </c>
      <c r="S10" s="425" t="s">
        <v>228</v>
      </c>
      <c r="T10" s="579" t="s">
        <v>229</v>
      </c>
      <c r="U10" s="579"/>
      <c r="V10" s="579" t="s">
        <v>230</v>
      </c>
      <c r="W10" s="579"/>
    </row>
    <row r="11" spans="1:23" s="422" customFormat="1" ht="16.5" customHeight="1">
      <c r="A11" s="581" t="s">
        <v>195</v>
      </c>
      <c r="B11" s="581"/>
      <c r="C11" s="424"/>
      <c r="D11" s="424"/>
      <c r="E11" s="583" t="s">
        <v>196</v>
      </c>
      <c r="F11" s="583"/>
      <c r="G11" s="584" t="s">
        <v>789</v>
      </c>
      <c r="H11" s="584"/>
      <c r="I11" s="426" t="s">
        <v>790</v>
      </c>
      <c r="J11" s="426" t="s">
        <v>791</v>
      </c>
      <c r="K11" s="426" t="s">
        <v>231</v>
      </c>
      <c r="L11" s="426" t="s">
        <v>792</v>
      </c>
      <c r="M11" s="426" t="s">
        <v>232</v>
      </c>
      <c r="N11" s="426" t="s">
        <v>233</v>
      </c>
      <c r="O11" s="426"/>
      <c r="P11" s="426"/>
      <c r="Q11" s="426"/>
      <c r="R11" s="426" t="s">
        <v>793</v>
      </c>
      <c r="S11" s="426" t="s">
        <v>793</v>
      </c>
      <c r="T11" s="584" t="s">
        <v>794</v>
      </c>
      <c r="U11" s="584"/>
      <c r="V11" s="584"/>
      <c r="W11" s="584"/>
    </row>
    <row r="12" spans="1:23" s="422" customFormat="1" ht="13.5" customHeight="1">
      <c r="A12" s="581"/>
      <c r="B12" s="581"/>
      <c r="C12" s="424" t="s">
        <v>234</v>
      </c>
      <c r="D12" s="424"/>
      <c r="E12" s="583" t="s">
        <v>235</v>
      </c>
      <c r="F12" s="583"/>
      <c r="G12" s="584" t="s">
        <v>236</v>
      </c>
      <c r="H12" s="584"/>
      <c r="I12" s="426" t="s">
        <v>236</v>
      </c>
      <c r="J12" s="426" t="s">
        <v>237</v>
      </c>
      <c r="K12" s="426" t="s">
        <v>231</v>
      </c>
      <c r="L12" s="426" t="s">
        <v>238</v>
      </c>
      <c r="M12" s="426"/>
      <c r="N12" s="426" t="s">
        <v>233</v>
      </c>
      <c r="O12" s="426"/>
      <c r="P12" s="426"/>
      <c r="Q12" s="426"/>
      <c r="R12" s="426"/>
      <c r="S12" s="426"/>
      <c r="T12" s="584"/>
      <c r="U12" s="584"/>
      <c r="V12" s="584"/>
      <c r="W12" s="584"/>
    </row>
    <row r="13" spans="1:23" s="422" customFormat="1" ht="13.5" customHeight="1">
      <c r="A13" s="581"/>
      <c r="B13" s="581"/>
      <c r="C13" s="424" t="s">
        <v>197</v>
      </c>
      <c r="D13" s="424"/>
      <c r="E13" s="583" t="s">
        <v>198</v>
      </c>
      <c r="F13" s="583"/>
      <c r="G13" s="584" t="s">
        <v>795</v>
      </c>
      <c r="H13" s="584"/>
      <c r="I13" s="426" t="s">
        <v>232</v>
      </c>
      <c r="J13" s="426"/>
      <c r="K13" s="426"/>
      <c r="L13" s="426"/>
      <c r="M13" s="426" t="s">
        <v>232</v>
      </c>
      <c r="N13" s="426"/>
      <c r="O13" s="426"/>
      <c r="P13" s="426"/>
      <c r="Q13" s="426"/>
      <c r="R13" s="426" t="s">
        <v>793</v>
      </c>
      <c r="S13" s="426" t="s">
        <v>793</v>
      </c>
      <c r="T13" s="584" t="s">
        <v>794</v>
      </c>
      <c r="U13" s="584"/>
      <c r="V13" s="584"/>
      <c r="W13" s="584"/>
    </row>
    <row r="14" spans="1:23" s="422" customFormat="1" ht="13.5" customHeight="1">
      <c r="A14" s="581"/>
      <c r="B14" s="581"/>
      <c r="C14" s="424" t="s">
        <v>239</v>
      </c>
      <c r="D14" s="424"/>
      <c r="E14" s="583" t="s">
        <v>240</v>
      </c>
      <c r="F14" s="583"/>
      <c r="G14" s="584" t="s">
        <v>241</v>
      </c>
      <c r="H14" s="584"/>
      <c r="I14" s="426" t="s">
        <v>241</v>
      </c>
      <c r="J14" s="426" t="s">
        <v>241</v>
      </c>
      <c r="K14" s="426"/>
      <c r="L14" s="426" t="s">
        <v>241</v>
      </c>
      <c r="M14" s="426"/>
      <c r="N14" s="426"/>
      <c r="O14" s="426"/>
      <c r="P14" s="426"/>
      <c r="Q14" s="426"/>
      <c r="R14" s="426"/>
      <c r="S14" s="426"/>
      <c r="T14" s="584"/>
      <c r="U14" s="584"/>
      <c r="V14" s="584"/>
      <c r="W14" s="584"/>
    </row>
    <row r="15" spans="1:23" s="422" customFormat="1" ht="13.5" customHeight="1">
      <c r="A15" s="581"/>
      <c r="B15" s="581"/>
      <c r="C15" s="424" t="s">
        <v>242</v>
      </c>
      <c r="D15" s="424"/>
      <c r="E15" s="583" t="s">
        <v>243</v>
      </c>
      <c r="F15" s="583"/>
      <c r="G15" s="584" t="s">
        <v>796</v>
      </c>
      <c r="H15" s="584"/>
      <c r="I15" s="426" t="s">
        <v>796</v>
      </c>
      <c r="J15" s="426" t="s">
        <v>796</v>
      </c>
      <c r="K15" s="426"/>
      <c r="L15" s="426" t="s">
        <v>796</v>
      </c>
      <c r="M15" s="426"/>
      <c r="N15" s="426"/>
      <c r="O15" s="426"/>
      <c r="P15" s="426"/>
      <c r="Q15" s="426"/>
      <c r="R15" s="426"/>
      <c r="S15" s="426"/>
      <c r="T15" s="584"/>
      <c r="U15" s="584"/>
      <c r="V15" s="584"/>
      <c r="W15" s="584"/>
    </row>
    <row r="16" spans="1:23" s="422" customFormat="1" ht="13.5" customHeight="1">
      <c r="A16" s="581"/>
      <c r="B16" s="581"/>
      <c r="C16" s="424" t="s">
        <v>244</v>
      </c>
      <c r="D16" s="424"/>
      <c r="E16" s="583" t="s">
        <v>187</v>
      </c>
      <c r="F16" s="583"/>
      <c r="G16" s="584" t="s">
        <v>245</v>
      </c>
      <c r="H16" s="584"/>
      <c r="I16" s="426" t="s">
        <v>245</v>
      </c>
      <c r="J16" s="426" t="s">
        <v>245</v>
      </c>
      <c r="K16" s="426"/>
      <c r="L16" s="426" t="s">
        <v>245</v>
      </c>
      <c r="M16" s="426"/>
      <c r="N16" s="426"/>
      <c r="O16" s="426"/>
      <c r="P16" s="426"/>
      <c r="Q16" s="426"/>
      <c r="R16" s="426"/>
      <c r="S16" s="426"/>
      <c r="T16" s="584"/>
      <c r="U16" s="584"/>
      <c r="V16" s="584"/>
      <c r="W16" s="584"/>
    </row>
    <row r="17" spans="1:23" s="422" customFormat="1" ht="21.75" customHeight="1">
      <c r="A17" s="581" t="s">
        <v>20</v>
      </c>
      <c r="B17" s="581"/>
      <c r="C17" s="424"/>
      <c r="D17" s="424"/>
      <c r="E17" s="583" t="s">
        <v>21</v>
      </c>
      <c r="F17" s="583"/>
      <c r="G17" s="584" t="s">
        <v>246</v>
      </c>
      <c r="H17" s="584"/>
      <c r="I17" s="426" t="s">
        <v>246</v>
      </c>
      <c r="J17" s="426" t="s">
        <v>22</v>
      </c>
      <c r="K17" s="426"/>
      <c r="L17" s="426" t="s">
        <v>22</v>
      </c>
      <c r="M17" s="426" t="s">
        <v>247</v>
      </c>
      <c r="N17" s="426"/>
      <c r="O17" s="426"/>
      <c r="P17" s="426"/>
      <c r="Q17" s="426"/>
      <c r="R17" s="426"/>
      <c r="S17" s="426"/>
      <c r="T17" s="584"/>
      <c r="U17" s="584"/>
      <c r="V17" s="584"/>
      <c r="W17" s="584"/>
    </row>
    <row r="18" spans="1:23" s="422" customFormat="1" ht="13.5" customHeight="1">
      <c r="A18" s="581"/>
      <c r="B18" s="581"/>
      <c r="C18" s="424" t="s">
        <v>23</v>
      </c>
      <c r="D18" s="424"/>
      <c r="E18" s="583" t="s">
        <v>24</v>
      </c>
      <c r="F18" s="583"/>
      <c r="G18" s="584" t="s">
        <v>246</v>
      </c>
      <c r="H18" s="584"/>
      <c r="I18" s="426" t="s">
        <v>246</v>
      </c>
      <c r="J18" s="426" t="s">
        <v>22</v>
      </c>
      <c r="K18" s="426"/>
      <c r="L18" s="426" t="s">
        <v>22</v>
      </c>
      <c r="M18" s="426" t="s">
        <v>247</v>
      </c>
      <c r="N18" s="426"/>
      <c r="O18" s="426"/>
      <c r="P18" s="426"/>
      <c r="Q18" s="426"/>
      <c r="R18" s="426"/>
      <c r="S18" s="426"/>
      <c r="T18" s="584"/>
      <c r="U18" s="584"/>
      <c r="V18" s="584"/>
      <c r="W18" s="584"/>
    </row>
    <row r="19" spans="1:23" s="422" customFormat="1" ht="16.5" customHeight="1">
      <c r="A19" s="581" t="s">
        <v>27</v>
      </c>
      <c r="B19" s="581"/>
      <c r="C19" s="424"/>
      <c r="D19" s="424"/>
      <c r="E19" s="583" t="s">
        <v>28</v>
      </c>
      <c r="F19" s="583"/>
      <c r="G19" s="584" t="s">
        <v>248</v>
      </c>
      <c r="H19" s="584"/>
      <c r="I19" s="426" t="s">
        <v>249</v>
      </c>
      <c r="J19" s="426" t="s">
        <v>250</v>
      </c>
      <c r="K19" s="426" t="s">
        <v>251</v>
      </c>
      <c r="L19" s="426" t="s">
        <v>252</v>
      </c>
      <c r="M19" s="426" t="s">
        <v>253</v>
      </c>
      <c r="N19" s="426"/>
      <c r="O19" s="426"/>
      <c r="P19" s="426"/>
      <c r="Q19" s="426"/>
      <c r="R19" s="426" t="s">
        <v>254</v>
      </c>
      <c r="S19" s="426" t="s">
        <v>254</v>
      </c>
      <c r="T19" s="584"/>
      <c r="U19" s="584"/>
      <c r="V19" s="584"/>
      <c r="W19" s="584"/>
    </row>
    <row r="20" spans="1:23" s="422" customFormat="1" ht="13.5" customHeight="1">
      <c r="A20" s="581"/>
      <c r="B20" s="581"/>
      <c r="C20" s="424" t="s">
        <v>30</v>
      </c>
      <c r="D20" s="424"/>
      <c r="E20" s="583" t="s">
        <v>31</v>
      </c>
      <c r="F20" s="583"/>
      <c r="G20" s="584" t="s">
        <v>255</v>
      </c>
      <c r="H20" s="584"/>
      <c r="I20" s="426" t="s">
        <v>255</v>
      </c>
      <c r="J20" s="426" t="s">
        <v>255</v>
      </c>
      <c r="K20" s="426"/>
      <c r="L20" s="426" t="s">
        <v>255</v>
      </c>
      <c r="M20" s="426"/>
      <c r="N20" s="426"/>
      <c r="O20" s="426"/>
      <c r="P20" s="426"/>
      <c r="Q20" s="426"/>
      <c r="R20" s="426"/>
      <c r="S20" s="426"/>
      <c r="T20" s="584"/>
      <c r="U20" s="584"/>
      <c r="V20" s="584"/>
      <c r="W20" s="584"/>
    </row>
    <row r="21" spans="1:23" s="422" customFormat="1" ht="13.5" customHeight="1">
      <c r="A21" s="581"/>
      <c r="B21" s="581"/>
      <c r="C21" s="424" t="s">
        <v>256</v>
      </c>
      <c r="D21" s="424"/>
      <c r="E21" s="583" t="s">
        <v>257</v>
      </c>
      <c r="F21" s="583"/>
      <c r="G21" s="584" t="s">
        <v>258</v>
      </c>
      <c r="H21" s="584"/>
      <c r="I21" s="426" t="s">
        <v>259</v>
      </c>
      <c r="J21" s="426" t="s">
        <v>260</v>
      </c>
      <c r="K21" s="426" t="s">
        <v>251</v>
      </c>
      <c r="L21" s="426" t="s">
        <v>261</v>
      </c>
      <c r="M21" s="426" t="s">
        <v>253</v>
      </c>
      <c r="N21" s="426"/>
      <c r="O21" s="426"/>
      <c r="P21" s="426"/>
      <c r="Q21" s="426"/>
      <c r="R21" s="426" t="s">
        <v>254</v>
      </c>
      <c r="S21" s="426" t="s">
        <v>254</v>
      </c>
      <c r="T21" s="584"/>
      <c r="U21" s="584"/>
      <c r="V21" s="584"/>
      <c r="W21" s="584"/>
    </row>
    <row r="22" spans="1:23" s="422" customFormat="1" ht="18" customHeight="1">
      <c r="A22" s="581" t="s">
        <v>34</v>
      </c>
      <c r="B22" s="581"/>
      <c r="C22" s="424"/>
      <c r="D22" s="424"/>
      <c r="E22" s="583" t="s">
        <v>35</v>
      </c>
      <c r="F22" s="583"/>
      <c r="G22" s="584" t="s">
        <v>262</v>
      </c>
      <c r="H22" s="584"/>
      <c r="I22" s="426" t="s">
        <v>262</v>
      </c>
      <c r="J22" s="426" t="s">
        <v>263</v>
      </c>
      <c r="K22" s="426"/>
      <c r="L22" s="426" t="s">
        <v>263</v>
      </c>
      <c r="M22" s="426" t="s">
        <v>264</v>
      </c>
      <c r="N22" s="426"/>
      <c r="O22" s="426"/>
      <c r="P22" s="426"/>
      <c r="Q22" s="426"/>
      <c r="R22" s="426"/>
      <c r="S22" s="426"/>
      <c r="T22" s="584"/>
      <c r="U22" s="584"/>
      <c r="V22" s="584"/>
      <c r="W22" s="584"/>
    </row>
    <row r="23" spans="1:23" s="422" customFormat="1" ht="13.5" customHeight="1">
      <c r="A23" s="581"/>
      <c r="B23" s="581"/>
      <c r="C23" s="424" t="s">
        <v>265</v>
      </c>
      <c r="D23" s="424"/>
      <c r="E23" s="583" t="s">
        <v>266</v>
      </c>
      <c r="F23" s="583"/>
      <c r="G23" s="584" t="s">
        <v>264</v>
      </c>
      <c r="H23" s="584"/>
      <c r="I23" s="426" t="s">
        <v>264</v>
      </c>
      <c r="J23" s="426"/>
      <c r="K23" s="426"/>
      <c r="L23" s="426"/>
      <c r="M23" s="426" t="s">
        <v>264</v>
      </c>
      <c r="N23" s="426"/>
      <c r="O23" s="426"/>
      <c r="P23" s="426"/>
      <c r="Q23" s="426"/>
      <c r="R23" s="426"/>
      <c r="S23" s="426"/>
      <c r="T23" s="584"/>
      <c r="U23" s="584"/>
      <c r="V23" s="584"/>
      <c r="W23" s="584"/>
    </row>
    <row r="24" spans="1:23" s="422" customFormat="1" ht="13.5" customHeight="1">
      <c r="A24" s="581"/>
      <c r="B24" s="581"/>
      <c r="C24" s="424" t="s">
        <v>37</v>
      </c>
      <c r="D24" s="424"/>
      <c r="E24" s="583" t="s">
        <v>38</v>
      </c>
      <c r="F24" s="583"/>
      <c r="G24" s="584" t="s">
        <v>267</v>
      </c>
      <c r="H24" s="584"/>
      <c r="I24" s="426" t="s">
        <v>267</v>
      </c>
      <c r="J24" s="426" t="s">
        <v>267</v>
      </c>
      <c r="K24" s="426"/>
      <c r="L24" s="426" t="s">
        <v>267</v>
      </c>
      <c r="M24" s="426"/>
      <c r="N24" s="426"/>
      <c r="O24" s="426"/>
      <c r="P24" s="426"/>
      <c r="Q24" s="426"/>
      <c r="R24" s="426"/>
      <c r="S24" s="426"/>
      <c r="T24" s="584"/>
      <c r="U24" s="584"/>
      <c r="V24" s="584"/>
      <c r="W24" s="584"/>
    </row>
    <row r="25" spans="1:23" s="422" customFormat="1" ht="13.5" customHeight="1">
      <c r="A25" s="581"/>
      <c r="B25" s="581"/>
      <c r="C25" s="424" t="s">
        <v>268</v>
      </c>
      <c r="D25" s="424"/>
      <c r="E25" s="583" t="s">
        <v>187</v>
      </c>
      <c r="F25" s="583"/>
      <c r="G25" s="584" t="s">
        <v>269</v>
      </c>
      <c r="H25" s="584"/>
      <c r="I25" s="426" t="s">
        <v>269</v>
      </c>
      <c r="J25" s="426" t="s">
        <v>269</v>
      </c>
      <c r="K25" s="426"/>
      <c r="L25" s="426" t="s">
        <v>269</v>
      </c>
      <c r="M25" s="426"/>
      <c r="N25" s="426"/>
      <c r="O25" s="426"/>
      <c r="P25" s="426"/>
      <c r="Q25" s="426"/>
      <c r="R25" s="426"/>
      <c r="S25" s="426"/>
      <c r="T25" s="584"/>
      <c r="U25" s="584"/>
      <c r="V25" s="584"/>
      <c r="W25" s="584"/>
    </row>
    <row r="26" spans="1:23" s="422" customFormat="1" ht="15.75" customHeight="1">
      <c r="A26" s="581" t="s">
        <v>270</v>
      </c>
      <c r="B26" s="581"/>
      <c r="C26" s="424"/>
      <c r="D26" s="424"/>
      <c r="E26" s="583" t="s">
        <v>271</v>
      </c>
      <c r="F26" s="583"/>
      <c r="G26" s="584" t="s">
        <v>272</v>
      </c>
      <c r="H26" s="584"/>
      <c r="I26" s="426" t="s">
        <v>272</v>
      </c>
      <c r="J26" s="426" t="s">
        <v>272</v>
      </c>
      <c r="K26" s="426" t="s">
        <v>60</v>
      </c>
      <c r="L26" s="426" t="s">
        <v>273</v>
      </c>
      <c r="M26" s="426"/>
      <c r="N26" s="426"/>
      <c r="O26" s="426"/>
      <c r="P26" s="426"/>
      <c r="Q26" s="426"/>
      <c r="R26" s="426"/>
      <c r="S26" s="426"/>
      <c r="T26" s="584"/>
      <c r="U26" s="584"/>
      <c r="V26" s="584"/>
      <c r="W26" s="584"/>
    </row>
    <row r="27" spans="1:23" s="422" customFormat="1" ht="13.5" customHeight="1">
      <c r="A27" s="581"/>
      <c r="B27" s="581"/>
      <c r="C27" s="424" t="s">
        <v>274</v>
      </c>
      <c r="D27" s="424"/>
      <c r="E27" s="583" t="s">
        <v>275</v>
      </c>
      <c r="F27" s="583"/>
      <c r="G27" s="584" t="s">
        <v>272</v>
      </c>
      <c r="H27" s="584"/>
      <c r="I27" s="426" t="s">
        <v>272</v>
      </c>
      <c r="J27" s="426" t="s">
        <v>272</v>
      </c>
      <c r="K27" s="426" t="s">
        <v>60</v>
      </c>
      <c r="L27" s="426" t="s">
        <v>273</v>
      </c>
      <c r="M27" s="426"/>
      <c r="N27" s="426"/>
      <c r="O27" s="426"/>
      <c r="P27" s="426"/>
      <c r="Q27" s="426"/>
      <c r="R27" s="426"/>
      <c r="S27" s="426"/>
      <c r="T27" s="584"/>
      <c r="U27" s="584"/>
      <c r="V27" s="584"/>
      <c r="W27" s="584"/>
    </row>
    <row r="28" spans="1:23" s="422" customFormat="1" ht="14.25" customHeight="1">
      <c r="A28" s="581" t="s">
        <v>49</v>
      </c>
      <c r="B28" s="581"/>
      <c r="C28" s="424"/>
      <c r="D28" s="424"/>
      <c r="E28" s="583" t="s">
        <v>50</v>
      </c>
      <c r="F28" s="583"/>
      <c r="G28" s="584" t="s">
        <v>797</v>
      </c>
      <c r="H28" s="584"/>
      <c r="I28" s="426" t="s">
        <v>797</v>
      </c>
      <c r="J28" s="426" t="s">
        <v>798</v>
      </c>
      <c r="K28" s="426" t="s">
        <v>799</v>
      </c>
      <c r="L28" s="426" t="s">
        <v>800</v>
      </c>
      <c r="M28" s="426"/>
      <c r="N28" s="426" t="s">
        <v>801</v>
      </c>
      <c r="O28" s="426"/>
      <c r="P28" s="426"/>
      <c r="Q28" s="426"/>
      <c r="R28" s="426"/>
      <c r="S28" s="426"/>
      <c r="T28" s="584"/>
      <c r="U28" s="584"/>
      <c r="V28" s="584"/>
      <c r="W28" s="584"/>
    </row>
    <row r="29" spans="1:23" s="422" customFormat="1" ht="13.5" customHeight="1">
      <c r="A29" s="581"/>
      <c r="B29" s="581"/>
      <c r="C29" s="424" t="s">
        <v>52</v>
      </c>
      <c r="D29" s="424"/>
      <c r="E29" s="583" t="s">
        <v>53</v>
      </c>
      <c r="F29" s="583"/>
      <c r="G29" s="584" t="s">
        <v>54</v>
      </c>
      <c r="H29" s="584"/>
      <c r="I29" s="426" t="s">
        <v>54</v>
      </c>
      <c r="J29" s="426" t="s">
        <v>54</v>
      </c>
      <c r="K29" s="426" t="s">
        <v>54</v>
      </c>
      <c r="L29" s="426"/>
      <c r="M29" s="426"/>
      <c r="N29" s="426"/>
      <c r="O29" s="426"/>
      <c r="P29" s="426"/>
      <c r="Q29" s="426"/>
      <c r="R29" s="426"/>
      <c r="S29" s="426"/>
      <c r="T29" s="584"/>
      <c r="U29" s="584"/>
      <c r="V29" s="584"/>
      <c r="W29" s="584"/>
    </row>
    <row r="30" spans="1:23" s="422" customFormat="1" ht="13.5" customHeight="1">
      <c r="A30" s="581"/>
      <c r="B30" s="581"/>
      <c r="C30" s="424" t="s">
        <v>276</v>
      </c>
      <c r="D30" s="424"/>
      <c r="E30" s="583" t="s">
        <v>802</v>
      </c>
      <c r="F30" s="583"/>
      <c r="G30" s="584" t="s">
        <v>277</v>
      </c>
      <c r="H30" s="584"/>
      <c r="I30" s="426" t="s">
        <v>277</v>
      </c>
      <c r="J30" s="426" t="s">
        <v>278</v>
      </c>
      <c r="K30" s="426"/>
      <c r="L30" s="426" t="s">
        <v>278</v>
      </c>
      <c r="M30" s="426"/>
      <c r="N30" s="426" t="s">
        <v>279</v>
      </c>
      <c r="O30" s="426"/>
      <c r="P30" s="426"/>
      <c r="Q30" s="426"/>
      <c r="R30" s="426"/>
      <c r="S30" s="426"/>
      <c r="T30" s="584"/>
      <c r="U30" s="584"/>
      <c r="V30" s="584"/>
      <c r="W30" s="584"/>
    </row>
    <row r="31" spans="1:23" s="422" customFormat="1" ht="13.5" customHeight="1">
      <c r="A31" s="581"/>
      <c r="B31" s="581"/>
      <c r="C31" s="424" t="s">
        <v>57</v>
      </c>
      <c r="D31" s="424"/>
      <c r="E31" s="583" t="s">
        <v>58</v>
      </c>
      <c r="F31" s="583"/>
      <c r="G31" s="584" t="s">
        <v>803</v>
      </c>
      <c r="H31" s="584"/>
      <c r="I31" s="426" t="s">
        <v>803</v>
      </c>
      <c r="J31" s="426" t="s">
        <v>804</v>
      </c>
      <c r="K31" s="426" t="s">
        <v>280</v>
      </c>
      <c r="L31" s="426" t="s">
        <v>805</v>
      </c>
      <c r="M31" s="426"/>
      <c r="N31" s="426" t="s">
        <v>281</v>
      </c>
      <c r="O31" s="426"/>
      <c r="P31" s="426"/>
      <c r="Q31" s="426"/>
      <c r="R31" s="426"/>
      <c r="S31" s="426"/>
      <c r="T31" s="584"/>
      <c r="U31" s="584"/>
      <c r="V31" s="584"/>
      <c r="W31" s="584"/>
    </row>
    <row r="32" spans="1:23" s="422" customFormat="1" ht="13.5" customHeight="1">
      <c r="A32" s="581"/>
      <c r="B32" s="581"/>
      <c r="C32" s="424" t="s">
        <v>282</v>
      </c>
      <c r="D32" s="424"/>
      <c r="E32" s="583" t="s">
        <v>283</v>
      </c>
      <c r="F32" s="583"/>
      <c r="G32" s="584" t="s">
        <v>806</v>
      </c>
      <c r="H32" s="584"/>
      <c r="I32" s="426" t="s">
        <v>806</v>
      </c>
      <c r="J32" s="426" t="s">
        <v>806</v>
      </c>
      <c r="K32" s="426"/>
      <c r="L32" s="426" t="s">
        <v>806</v>
      </c>
      <c r="M32" s="426"/>
      <c r="N32" s="426"/>
      <c r="O32" s="426"/>
      <c r="P32" s="426"/>
      <c r="Q32" s="426"/>
      <c r="R32" s="426"/>
      <c r="S32" s="426"/>
      <c r="T32" s="584"/>
      <c r="U32" s="584"/>
      <c r="V32" s="584"/>
      <c r="W32" s="584"/>
    </row>
    <row r="33" spans="1:23" s="422" customFormat="1" ht="13.5" customHeight="1">
      <c r="A33" s="581"/>
      <c r="B33" s="581"/>
      <c r="C33" s="424" t="s">
        <v>284</v>
      </c>
      <c r="D33" s="424"/>
      <c r="E33" s="583" t="s">
        <v>187</v>
      </c>
      <c r="F33" s="583"/>
      <c r="G33" s="584" t="s">
        <v>285</v>
      </c>
      <c r="H33" s="584"/>
      <c r="I33" s="426" t="s">
        <v>285</v>
      </c>
      <c r="J33" s="426" t="s">
        <v>286</v>
      </c>
      <c r="K33" s="426"/>
      <c r="L33" s="426" t="s">
        <v>286</v>
      </c>
      <c r="M33" s="426"/>
      <c r="N33" s="426" t="s">
        <v>287</v>
      </c>
      <c r="O33" s="426"/>
      <c r="P33" s="426"/>
      <c r="Q33" s="426"/>
      <c r="R33" s="426"/>
      <c r="S33" s="426"/>
      <c r="T33" s="584"/>
      <c r="U33" s="584"/>
      <c r="V33" s="584"/>
      <c r="W33" s="584"/>
    </row>
    <row r="34" spans="1:23" s="422" customFormat="1" ht="26.25" customHeight="1">
      <c r="A34" s="581" t="s">
        <v>62</v>
      </c>
      <c r="B34" s="581"/>
      <c r="C34" s="424"/>
      <c r="D34" s="424"/>
      <c r="E34" s="583" t="s">
        <v>63</v>
      </c>
      <c r="F34" s="583"/>
      <c r="G34" s="584" t="s">
        <v>64</v>
      </c>
      <c r="H34" s="584"/>
      <c r="I34" s="426" t="s">
        <v>64</v>
      </c>
      <c r="J34" s="426" t="s">
        <v>64</v>
      </c>
      <c r="K34" s="426" t="s">
        <v>64</v>
      </c>
      <c r="L34" s="426"/>
      <c r="M34" s="426"/>
      <c r="N34" s="426"/>
      <c r="O34" s="426"/>
      <c r="P34" s="426"/>
      <c r="Q34" s="426"/>
      <c r="R34" s="426"/>
      <c r="S34" s="426"/>
      <c r="T34" s="584"/>
      <c r="U34" s="584"/>
      <c r="V34" s="584"/>
      <c r="W34" s="584"/>
    </row>
    <row r="35" spans="1:23" s="422" customFormat="1" ht="21" customHeight="1">
      <c r="A35" s="581"/>
      <c r="B35" s="581"/>
      <c r="C35" s="424" t="s">
        <v>66</v>
      </c>
      <c r="D35" s="424"/>
      <c r="E35" s="583" t="s">
        <v>67</v>
      </c>
      <c r="F35" s="583"/>
      <c r="G35" s="584" t="s">
        <v>64</v>
      </c>
      <c r="H35" s="584"/>
      <c r="I35" s="426" t="s">
        <v>64</v>
      </c>
      <c r="J35" s="426" t="s">
        <v>64</v>
      </c>
      <c r="K35" s="426" t="s">
        <v>64</v>
      </c>
      <c r="L35" s="426"/>
      <c r="M35" s="426"/>
      <c r="N35" s="426"/>
      <c r="O35" s="426"/>
      <c r="P35" s="426"/>
      <c r="Q35" s="426"/>
      <c r="R35" s="426"/>
      <c r="S35" s="426"/>
      <c r="T35" s="584"/>
      <c r="U35" s="584"/>
      <c r="V35" s="584"/>
      <c r="W35" s="584"/>
    </row>
    <row r="36" spans="1:23" s="422" customFormat="1" ht="13.5" customHeight="1">
      <c r="A36" s="581" t="s">
        <v>68</v>
      </c>
      <c r="B36" s="581"/>
      <c r="C36" s="424"/>
      <c r="D36" s="424"/>
      <c r="E36" s="583" t="s">
        <v>69</v>
      </c>
      <c r="F36" s="583"/>
      <c r="G36" s="584" t="s">
        <v>70</v>
      </c>
      <c r="H36" s="584"/>
      <c r="I36" s="426" t="s">
        <v>70</v>
      </c>
      <c r="J36" s="426" t="s">
        <v>70</v>
      </c>
      <c r="K36" s="426"/>
      <c r="L36" s="426" t="s">
        <v>70</v>
      </c>
      <c r="M36" s="426"/>
      <c r="N36" s="426"/>
      <c r="O36" s="426"/>
      <c r="P36" s="426"/>
      <c r="Q36" s="426"/>
      <c r="R36" s="426"/>
      <c r="S36" s="426"/>
      <c r="T36" s="584"/>
      <c r="U36" s="584"/>
      <c r="V36" s="584"/>
      <c r="W36" s="584"/>
    </row>
    <row r="37" spans="1:23" s="422" customFormat="1" ht="13.5" customHeight="1">
      <c r="A37" s="581"/>
      <c r="B37" s="581"/>
      <c r="C37" s="424" t="s">
        <v>71</v>
      </c>
      <c r="D37" s="424"/>
      <c r="E37" s="583" t="s">
        <v>72</v>
      </c>
      <c r="F37" s="583"/>
      <c r="G37" s="584" t="s">
        <v>70</v>
      </c>
      <c r="H37" s="584"/>
      <c r="I37" s="426" t="s">
        <v>70</v>
      </c>
      <c r="J37" s="426" t="s">
        <v>70</v>
      </c>
      <c r="K37" s="426"/>
      <c r="L37" s="426" t="s">
        <v>70</v>
      </c>
      <c r="M37" s="426"/>
      <c r="N37" s="426"/>
      <c r="O37" s="426"/>
      <c r="P37" s="426"/>
      <c r="Q37" s="426"/>
      <c r="R37" s="426"/>
      <c r="S37" s="426"/>
      <c r="T37" s="584"/>
      <c r="U37" s="584"/>
      <c r="V37" s="584"/>
      <c r="W37" s="584"/>
    </row>
    <row r="38" spans="1:23" s="422" customFormat="1" ht="17.25" customHeight="1">
      <c r="A38" s="581" t="s">
        <v>73</v>
      </c>
      <c r="B38" s="581"/>
      <c r="C38" s="424"/>
      <c r="D38" s="424"/>
      <c r="E38" s="583" t="s">
        <v>74</v>
      </c>
      <c r="F38" s="583"/>
      <c r="G38" s="584" t="s">
        <v>807</v>
      </c>
      <c r="H38" s="584"/>
      <c r="I38" s="426" t="s">
        <v>808</v>
      </c>
      <c r="J38" s="426" t="s">
        <v>809</v>
      </c>
      <c r="K38" s="426" t="s">
        <v>810</v>
      </c>
      <c r="L38" s="426" t="s">
        <v>811</v>
      </c>
      <c r="M38" s="426"/>
      <c r="N38" s="426" t="s">
        <v>130</v>
      </c>
      <c r="O38" s="426"/>
      <c r="P38" s="426"/>
      <c r="Q38" s="426"/>
      <c r="R38" s="426" t="s">
        <v>288</v>
      </c>
      <c r="S38" s="426" t="s">
        <v>288</v>
      </c>
      <c r="T38" s="584"/>
      <c r="U38" s="584"/>
      <c r="V38" s="584"/>
      <c r="W38" s="584"/>
    </row>
    <row r="39" spans="1:23" s="422" customFormat="1" ht="13.5" customHeight="1">
      <c r="A39" s="581"/>
      <c r="B39" s="581"/>
      <c r="C39" s="424" t="s">
        <v>289</v>
      </c>
      <c r="D39" s="424"/>
      <c r="E39" s="583" t="s">
        <v>290</v>
      </c>
      <c r="F39" s="583"/>
      <c r="G39" s="584" t="s">
        <v>812</v>
      </c>
      <c r="H39" s="584"/>
      <c r="I39" s="426" t="s">
        <v>813</v>
      </c>
      <c r="J39" s="426" t="s">
        <v>814</v>
      </c>
      <c r="K39" s="426" t="s">
        <v>291</v>
      </c>
      <c r="L39" s="426" t="s">
        <v>815</v>
      </c>
      <c r="M39" s="426"/>
      <c r="N39" s="426" t="s">
        <v>130</v>
      </c>
      <c r="O39" s="426"/>
      <c r="P39" s="426"/>
      <c r="Q39" s="426"/>
      <c r="R39" s="426" t="s">
        <v>288</v>
      </c>
      <c r="S39" s="426" t="s">
        <v>288</v>
      </c>
      <c r="T39" s="584"/>
      <c r="U39" s="584"/>
      <c r="V39" s="584"/>
      <c r="W39" s="584"/>
    </row>
    <row r="40" spans="1:23" s="422" customFormat="1" ht="13.5" customHeight="1">
      <c r="A40" s="581"/>
      <c r="B40" s="581"/>
      <c r="C40" s="424" t="s">
        <v>75</v>
      </c>
      <c r="D40" s="424"/>
      <c r="E40" s="583" t="s">
        <v>76</v>
      </c>
      <c r="F40" s="583"/>
      <c r="G40" s="584" t="s">
        <v>60</v>
      </c>
      <c r="H40" s="584"/>
      <c r="I40" s="426" t="s">
        <v>60</v>
      </c>
      <c r="J40" s="426" t="s">
        <v>60</v>
      </c>
      <c r="K40" s="426"/>
      <c r="L40" s="426" t="s">
        <v>60</v>
      </c>
      <c r="M40" s="426"/>
      <c r="N40" s="426"/>
      <c r="O40" s="426"/>
      <c r="P40" s="426"/>
      <c r="Q40" s="426"/>
      <c r="R40" s="426"/>
      <c r="S40" s="426"/>
      <c r="T40" s="584"/>
      <c r="U40" s="584"/>
      <c r="V40" s="584"/>
      <c r="W40" s="584"/>
    </row>
    <row r="41" spans="1:23" s="422" customFormat="1" ht="13.5" customHeight="1">
      <c r="A41" s="581"/>
      <c r="B41" s="581"/>
      <c r="C41" s="424" t="s">
        <v>292</v>
      </c>
      <c r="D41" s="424"/>
      <c r="E41" s="583" t="s">
        <v>293</v>
      </c>
      <c r="F41" s="583"/>
      <c r="G41" s="584" t="s">
        <v>816</v>
      </c>
      <c r="H41" s="584"/>
      <c r="I41" s="426" t="s">
        <v>816</v>
      </c>
      <c r="J41" s="426" t="s">
        <v>816</v>
      </c>
      <c r="K41" s="426" t="s">
        <v>294</v>
      </c>
      <c r="L41" s="426" t="s">
        <v>48</v>
      </c>
      <c r="M41" s="426"/>
      <c r="N41" s="426"/>
      <c r="O41" s="426"/>
      <c r="P41" s="426"/>
      <c r="Q41" s="426"/>
      <c r="R41" s="426"/>
      <c r="S41" s="426"/>
      <c r="T41" s="584"/>
      <c r="U41" s="584"/>
      <c r="V41" s="584"/>
      <c r="W41" s="584"/>
    </row>
    <row r="42" spans="1:23" s="422" customFormat="1" ht="35.25" customHeight="1">
      <c r="A42" s="581" t="s">
        <v>77</v>
      </c>
      <c r="B42" s="581"/>
      <c r="C42" s="424"/>
      <c r="D42" s="424"/>
      <c r="E42" s="583" t="s">
        <v>78</v>
      </c>
      <c r="F42" s="583"/>
      <c r="G42" s="584" t="s">
        <v>296</v>
      </c>
      <c r="H42" s="584"/>
      <c r="I42" s="426" t="s">
        <v>296</v>
      </c>
      <c r="J42" s="426" t="s">
        <v>296</v>
      </c>
      <c r="K42" s="426" t="s">
        <v>297</v>
      </c>
      <c r="L42" s="426" t="s">
        <v>298</v>
      </c>
      <c r="M42" s="426"/>
      <c r="N42" s="426"/>
      <c r="O42" s="426"/>
      <c r="P42" s="426"/>
      <c r="Q42" s="426"/>
      <c r="R42" s="426"/>
      <c r="S42" s="426"/>
      <c r="T42" s="584"/>
      <c r="U42" s="584"/>
      <c r="V42" s="584"/>
      <c r="W42" s="584"/>
    </row>
    <row r="43" spans="1:23" s="422" customFormat="1" ht="17.25" customHeight="1">
      <c r="A43" s="581"/>
      <c r="B43" s="581"/>
      <c r="C43" s="424" t="s">
        <v>299</v>
      </c>
      <c r="D43" s="424"/>
      <c r="E43" s="583" t="s">
        <v>300</v>
      </c>
      <c r="F43" s="583"/>
      <c r="G43" s="584" t="s">
        <v>296</v>
      </c>
      <c r="H43" s="584"/>
      <c r="I43" s="426" t="s">
        <v>296</v>
      </c>
      <c r="J43" s="426" t="s">
        <v>296</v>
      </c>
      <c r="K43" s="426" t="s">
        <v>297</v>
      </c>
      <c r="L43" s="426" t="s">
        <v>298</v>
      </c>
      <c r="M43" s="426"/>
      <c r="N43" s="426"/>
      <c r="O43" s="426"/>
      <c r="P43" s="426"/>
      <c r="Q43" s="426"/>
      <c r="R43" s="426"/>
      <c r="S43" s="426"/>
      <c r="T43" s="584"/>
      <c r="U43" s="584"/>
      <c r="V43" s="584"/>
      <c r="W43" s="584"/>
    </row>
    <row r="44" spans="1:23" s="422" customFormat="1" ht="15" customHeight="1">
      <c r="A44" s="581" t="s">
        <v>301</v>
      </c>
      <c r="B44" s="581"/>
      <c r="C44" s="424"/>
      <c r="D44" s="424"/>
      <c r="E44" s="583" t="s">
        <v>302</v>
      </c>
      <c r="F44" s="583"/>
      <c r="G44" s="584" t="s">
        <v>817</v>
      </c>
      <c r="H44" s="584"/>
      <c r="I44" s="426" t="s">
        <v>817</v>
      </c>
      <c r="J44" s="426"/>
      <c r="K44" s="426"/>
      <c r="L44" s="426"/>
      <c r="M44" s="426"/>
      <c r="N44" s="426"/>
      <c r="O44" s="426"/>
      <c r="P44" s="426"/>
      <c r="Q44" s="426" t="s">
        <v>817</v>
      </c>
      <c r="R44" s="426"/>
      <c r="S44" s="426"/>
      <c r="T44" s="584"/>
      <c r="U44" s="584"/>
      <c r="V44" s="584"/>
      <c r="W44" s="584"/>
    </row>
    <row r="45" spans="1:23" s="422" customFormat="1" ht="17.25" customHeight="1">
      <c r="A45" s="581"/>
      <c r="B45" s="581"/>
      <c r="C45" s="424" t="s">
        <v>304</v>
      </c>
      <c r="D45" s="424"/>
      <c r="E45" s="583" t="s">
        <v>305</v>
      </c>
      <c r="F45" s="583"/>
      <c r="G45" s="584" t="s">
        <v>817</v>
      </c>
      <c r="H45" s="584"/>
      <c r="I45" s="426" t="s">
        <v>817</v>
      </c>
      <c r="J45" s="426"/>
      <c r="K45" s="426"/>
      <c r="L45" s="426"/>
      <c r="M45" s="426"/>
      <c r="N45" s="426"/>
      <c r="O45" s="426"/>
      <c r="P45" s="426"/>
      <c r="Q45" s="426" t="s">
        <v>817</v>
      </c>
      <c r="R45" s="426"/>
      <c r="S45" s="426"/>
      <c r="T45" s="584"/>
      <c r="U45" s="584"/>
      <c r="V45" s="584"/>
      <c r="W45" s="584"/>
    </row>
    <row r="46" spans="1:23" s="422" customFormat="1" ht="15.75" customHeight="1">
      <c r="A46" s="581" t="s">
        <v>143</v>
      </c>
      <c r="B46" s="581"/>
      <c r="C46" s="424"/>
      <c r="D46" s="424"/>
      <c r="E46" s="583" t="s">
        <v>144</v>
      </c>
      <c r="F46" s="583"/>
      <c r="G46" s="584" t="s">
        <v>818</v>
      </c>
      <c r="H46" s="584"/>
      <c r="I46" s="426" t="s">
        <v>818</v>
      </c>
      <c r="J46" s="426" t="s">
        <v>818</v>
      </c>
      <c r="K46" s="426"/>
      <c r="L46" s="426" t="s">
        <v>818</v>
      </c>
      <c r="M46" s="426"/>
      <c r="N46" s="426"/>
      <c r="O46" s="426"/>
      <c r="P46" s="426"/>
      <c r="Q46" s="426"/>
      <c r="R46" s="426"/>
      <c r="S46" s="426"/>
      <c r="T46" s="584"/>
      <c r="U46" s="584"/>
      <c r="V46" s="584"/>
      <c r="W46" s="584"/>
    </row>
    <row r="47" spans="1:23" s="422" customFormat="1" ht="13.5" customHeight="1">
      <c r="A47" s="581"/>
      <c r="B47" s="581"/>
      <c r="C47" s="424" t="s">
        <v>306</v>
      </c>
      <c r="D47" s="424"/>
      <c r="E47" s="583" t="s">
        <v>307</v>
      </c>
      <c r="F47" s="583"/>
      <c r="G47" s="584" t="s">
        <v>818</v>
      </c>
      <c r="H47" s="584"/>
      <c r="I47" s="426" t="s">
        <v>818</v>
      </c>
      <c r="J47" s="426" t="s">
        <v>818</v>
      </c>
      <c r="K47" s="426"/>
      <c r="L47" s="426" t="s">
        <v>818</v>
      </c>
      <c r="M47" s="426"/>
      <c r="N47" s="426"/>
      <c r="O47" s="426"/>
      <c r="P47" s="426"/>
      <c r="Q47" s="426"/>
      <c r="R47" s="426"/>
      <c r="S47" s="426"/>
      <c r="T47" s="584"/>
      <c r="U47" s="584"/>
      <c r="V47" s="584"/>
      <c r="W47" s="584"/>
    </row>
    <row r="48" spans="1:23" ht="13.5" customHeight="1">
      <c r="A48" s="417"/>
      <c r="B48" s="419"/>
      <c r="C48" s="419"/>
      <c r="D48" s="419"/>
      <c r="E48" s="419"/>
      <c r="F48" s="420"/>
      <c r="G48" s="420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</row>
    <row r="49" spans="1:23" s="422" customFormat="1" ht="8.25" customHeight="1">
      <c r="A49" s="581" t="s">
        <v>0</v>
      </c>
      <c r="B49" s="581"/>
      <c r="C49" s="581" t="s">
        <v>1</v>
      </c>
      <c r="D49" s="581" t="s">
        <v>2</v>
      </c>
      <c r="E49" s="581" t="s">
        <v>3</v>
      </c>
      <c r="F49" s="581"/>
      <c r="G49" s="581" t="s">
        <v>205</v>
      </c>
      <c r="H49" s="581"/>
      <c r="I49" s="581" t="s">
        <v>206</v>
      </c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</row>
    <row r="50" spans="1:23" s="422" customFormat="1" ht="11.25" customHeight="1">
      <c r="A50" s="581"/>
      <c r="B50" s="581"/>
      <c r="C50" s="581"/>
      <c r="D50" s="581"/>
      <c r="E50" s="581"/>
      <c r="F50" s="581"/>
      <c r="G50" s="581"/>
      <c r="H50" s="581"/>
      <c r="I50" s="581" t="s">
        <v>207</v>
      </c>
      <c r="J50" s="581" t="s">
        <v>208</v>
      </c>
      <c r="K50" s="581"/>
      <c r="L50" s="581"/>
      <c r="M50" s="581"/>
      <c r="N50" s="581"/>
      <c r="O50" s="581"/>
      <c r="P50" s="581"/>
      <c r="Q50" s="581"/>
      <c r="R50" s="581" t="s">
        <v>209</v>
      </c>
      <c r="S50" s="581" t="s">
        <v>208</v>
      </c>
      <c r="T50" s="581"/>
      <c r="U50" s="581"/>
      <c r="V50" s="581"/>
      <c r="W50" s="581"/>
    </row>
    <row r="51" spans="1:23" s="422" customFormat="1" ht="2.25" customHeight="1">
      <c r="A51" s="581"/>
      <c r="B51" s="581"/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 t="s">
        <v>210</v>
      </c>
      <c r="T51" s="581" t="s">
        <v>211</v>
      </c>
      <c r="U51" s="581"/>
      <c r="V51" s="580" t="s">
        <v>212</v>
      </c>
      <c r="W51" s="580"/>
    </row>
    <row r="52" spans="1:23" s="422" customFormat="1" ht="5.25" customHeight="1">
      <c r="A52" s="581"/>
      <c r="B52" s="581"/>
      <c r="C52" s="581"/>
      <c r="D52" s="581"/>
      <c r="E52" s="581"/>
      <c r="F52" s="581"/>
      <c r="G52" s="581"/>
      <c r="H52" s="581"/>
      <c r="I52" s="581"/>
      <c r="J52" s="581" t="s">
        <v>785</v>
      </c>
      <c r="K52" s="581" t="s">
        <v>208</v>
      </c>
      <c r="L52" s="581"/>
      <c r="M52" s="581" t="s">
        <v>213</v>
      </c>
      <c r="N52" s="581" t="s">
        <v>786</v>
      </c>
      <c r="O52" s="580" t="s">
        <v>787</v>
      </c>
      <c r="P52" s="581" t="s">
        <v>214</v>
      </c>
      <c r="Q52" s="581" t="s">
        <v>215</v>
      </c>
      <c r="R52" s="581"/>
      <c r="S52" s="581"/>
      <c r="T52" s="581"/>
      <c r="U52" s="581"/>
      <c r="V52" s="580"/>
      <c r="W52" s="580"/>
    </row>
    <row r="53" spans="1:23" s="422" customFormat="1" ht="2.25" customHeight="1">
      <c r="A53" s="581"/>
      <c r="B53" s="581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0"/>
      <c r="P53" s="581"/>
      <c r="Q53" s="581"/>
      <c r="R53" s="581"/>
      <c r="S53" s="581"/>
      <c r="T53" s="581" t="s">
        <v>216</v>
      </c>
      <c r="U53" s="581"/>
      <c r="V53" s="580"/>
      <c r="W53" s="580"/>
    </row>
    <row r="54" spans="1:23" s="422" customFormat="1" ht="62.25" customHeight="1">
      <c r="A54" s="581"/>
      <c r="B54" s="581"/>
      <c r="C54" s="581"/>
      <c r="D54" s="581"/>
      <c r="E54" s="581"/>
      <c r="F54" s="581"/>
      <c r="G54" s="581"/>
      <c r="H54" s="581"/>
      <c r="I54" s="581"/>
      <c r="J54" s="581"/>
      <c r="K54" s="424" t="s">
        <v>217</v>
      </c>
      <c r="L54" s="424" t="s">
        <v>788</v>
      </c>
      <c r="M54" s="581"/>
      <c r="N54" s="581"/>
      <c r="O54" s="580"/>
      <c r="P54" s="581"/>
      <c r="Q54" s="581"/>
      <c r="R54" s="581"/>
      <c r="S54" s="581"/>
      <c r="T54" s="581"/>
      <c r="U54" s="581"/>
      <c r="V54" s="580"/>
      <c r="W54" s="580"/>
    </row>
    <row r="55" spans="1:23" s="423" customFormat="1" ht="8.25" customHeight="1">
      <c r="A55" s="579" t="s">
        <v>5</v>
      </c>
      <c r="B55" s="579"/>
      <c r="C55" s="425" t="s">
        <v>6</v>
      </c>
      <c r="D55" s="425" t="s">
        <v>7</v>
      </c>
      <c r="E55" s="579" t="s">
        <v>8</v>
      </c>
      <c r="F55" s="579"/>
      <c r="G55" s="579" t="s">
        <v>9</v>
      </c>
      <c r="H55" s="579"/>
      <c r="I55" s="425" t="s">
        <v>218</v>
      </c>
      <c r="J55" s="425" t="s">
        <v>219</v>
      </c>
      <c r="K55" s="425" t="s">
        <v>220</v>
      </c>
      <c r="L55" s="425" t="s">
        <v>221</v>
      </c>
      <c r="M55" s="425" t="s">
        <v>222</v>
      </c>
      <c r="N55" s="425" t="s">
        <v>223</v>
      </c>
      <c r="O55" s="425" t="s">
        <v>224</v>
      </c>
      <c r="P55" s="425" t="s">
        <v>225</v>
      </c>
      <c r="Q55" s="425" t="s">
        <v>226</v>
      </c>
      <c r="R55" s="425" t="s">
        <v>227</v>
      </c>
      <c r="S55" s="425" t="s">
        <v>228</v>
      </c>
      <c r="T55" s="579" t="s">
        <v>229</v>
      </c>
      <c r="U55" s="579"/>
      <c r="V55" s="579" t="s">
        <v>230</v>
      </c>
      <c r="W55" s="579"/>
    </row>
    <row r="56" spans="1:23" s="422" customFormat="1" ht="16.5" customHeight="1">
      <c r="A56" s="581" t="s">
        <v>308</v>
      </c>
      <c r="B56" s="581"/>
      <c r="C56" s="424"/>
      <c r="D56" s="424"/>
      <c r="E56" s="583" t="s">
        <v>309</v>
      </c>
      <c r="F56" s="583"/>
      <c r="G56" s="584" t="s">
        <v>310</v>
      </c>
      <c r="H56" s="584"/>
      <c r="I56" s="426" t="s">
        <v>310</v>
      </c>
      <c r="J56" s="426" t="s">
        <v>819</v>
      </c>
      <c r="K56" s="426" t="s">
        <v>820</v>
      </c>
      <c r="L56" s="426" t="s">
        <v>821</v>
      </c>
      <c r="M56" s="426" t="s">
        <v>822</v>
      </c>
      <c r="N56" s="426"/>
      <c r="O56" s="426"/>
      <c r="P56" s="426"/>
      <c r="Q56" s="426"/>
      <c r="R56" s="426"/>
      <c r="S56" s="426"/>
      <c r="T56" s="584"/>
      <c r="U56" s="584"/>
      <c r="V56" s="584"/>
      <c r="W56" s="584"/>
    </row>
    <row r="57" spans="1:23" s="422" customFormat="1" ht="13.5" customHeight="1">
      <c r="A57" s="581"/>
      <c r="B57" s="581"/>
      <c r="C57" s="424" t="s">
        <v>311</v>
      </c>
      <c r="D57" s="424"/>
      <c r="E57" s="583" t="s">
        <v>312</v>
      </c>
      <c r="F57" s="583"/>
      <c r="G57" s="584" t="s">
        <v>313</v>
      </c>
      <c r="H57" s="584"/>
      <c r="I57" s="426" t="s">
        <v>313</v>
      </c>
      <c r="J57" s="426" t="s">
        <v>314</v>
      </c>
      <c r="K57" s="426" t="s">
        <v>823</v>
      </c>
      <c r="L57" s="426" t="s">
        <v>824</v>
      </c>
      <c r="M57" s="426"/>
      <c r="N57" s="426" t="s">
        <v>315</v>
      </c>
      <c r="O57" s="426"/>
      <c r="P57" s="426"/>
      <c r="Q57" s="426"/>
      <c r="R57" s="426"/>
      <c r="S57" s="426"/>
      <c r="T57" s="584"/>
      <c r="U57" s="584"/>
      <c r="V57" s="584"/>
      <c r="W57" s="584"/>
    </row>
    <row r="58" spans="1:23" s="422" customFormat="1" ht="13.5" customHeight="1">
      <c r="A58" s="581"/>
      <c r="B58" s="581"/>
      <c r="C58" s="424" t="s">
        <v>316</v>
      </c>
      <c r="D58" s="424"/>
      <c r="E58" s="583" t="s">
        <v>317</v>
      </c>
      <c r="F58" s="583"/>
      <c r="G58" s="584" t="s">
        <v>318</v>
      </c>
      <c r="H58" s="584"/>
      <c r="I58" s="426" t="s">
        <v>318</v>
      </c>
      <c r="J58" s="426" t="s">
        <v>319</v>
      </c>
      <c r="K58" s="426" t="s">
        <v>320</v>
      </c>
      <c r="L58" s="426" t="s">
        <v>321</v>
      </c>
      <c r="M58" s="426"/>
      <c r="N58" s="426" t="s">
        <v>322</v>
      </c>
      <c r="O58" s="426"/>
      <c r="P58" s="426"/>
      <c r="Q58" s="426"/>
      <c r="R58" s="426"/>
      <c r="S58" s="426"/>
      <c r="T58" s="584"/>
      <c r="U58" s="584"/>
      <c r="V58" s="584"/>
      <c r="W58" s="584"/>
    </row>
    <row r="59" spans="1:23" s="422" customFormat="1" ht="13.5" customHeight="1">
      <c r="A59" s="581"/>
      <c r="B59" s="581"/>
      <c r="C59" s="424" t="s">
        <v>323</v>
      </c>
      <c r="D59" s="424"/>
      <c r="E59" s="583" t="s">
        <v>324</v>
      </c>
      <c r="F59" s="583"/>
      <c r="G59" s="584" t="s">
        <v>325</v>
      </c>
      <c r="H59" s="584"/>
      <c r="I59" s="426" t="s">
        <v>325</v>
      </c>
      <c r="J59" s="426" t="s">
        <v>326</v>
      </c>
      <c r="K59" s="426" t="s">
        <v>327</v>
      </c>
      <c r="L59" s="426" t="s">
        <v>328</v>
      </c>
      <c r="M59" s="426" t="s">
        <v>329</v>
      </c>
      <c r="N59" s="426"/>
      <c r="O59" s="426"/>
      <c r="P59" s="426"/>
      <c r="Q59" s="426"/>
      <c r="R59" s="426"/>
      <c r="S59" s="426"/>
      <c r="T59" s="584"/>
      <c r="U59" s="584"/>
      <c r="V59" s="584"/>
      <c r="W59" s="584"/>
    </row>
    <row r="60" spans="1:23" s="422" customFormat="1" ht="13.5" customHeight="1">
      <c r="A60" s="581"/>
      <c r="B60" s="581"/>
      <c r="C60" s="424" t="s">
        <v>330</v>
      </c>
      <c r="D60" s="424"/>
      <c r="E60" s="583" t="s">
        <v>331</v>
      </c>
      <c r="F60" s="583"/>
      <c r="G60" s="584" t="s">
        <v>332</v>
      </c>
      <c r="H60" s="584"/>
      <c r="I60" s="426" t="s">
        <v>332</v>
      </c>
      <c r="J60" s="426" t="s">
        <v>333</v>
      </c>
      <c r="K60" s="426" t="s">
        <v>334</v>
      </c>
      <c r="L60" s="426" t="s">
        <v>335</v>
      </c>
      <c r="M60" s="426"/>
      <c r="N60" s="426" t="s">
        <v>336</v>
      </c>
      <c r="O60" s="426"/>
      <c r="P60" s="426"/>
      <c r="Q60" s="426"/>
      <c r="R60" s="426"/>
      <c r="S60" s="426"/>
      <c r="T60" s="584"/>
      <c r="U60" s="584"/>
      <c r="V60" s="584"/>
      <c r="W60" s="584"/>
    </row>
    <row r="61" spans="1:23" s="422" customFormat="1" ht="13.5" customHeight="1">
      <c r="A61" s="581"/>
      <c r="B61" s="581"/>
      <c r="C61" s="424" t="s">
        <v>337</v>
      </c>
      <c r="D61" s="424"/>
      <c r="E61" s="583" t="s">
        <v>338</v>
      </c>
      <c r="F61" s="583"/>
      <c r="G61" s="584" t="s">
        <v>339</v>
      </c>
      <c r="H61" s="584"/>
      <c r="I61" s="426" t="s">
        <v>339</v>
      </c>
      <c r="J61" s="426" t="s">
        <v>340</v>
      </c>
      <c r="K61" s="426" t="s">
        <v>341</v>
      </c>
      <c r="L61" s="426" t="s">
        <v>342</v>
      </c>
      <c r="M61" s="426" t="s">
        <v>343</v>
      </c>
      <c r="N61" s="426"/>
      <c r="O61" s="426"/>
      <c r="P61" s="426"/>
      <c r="Q61" s="426"/>
      <c r="R61" s="426"/>
      <c r="S61" s="426"/>
      <c r="T61" s="584"/>
      <c r="U61" s="584"/>
      <c r="V61" s="584"/>
      <c r="W61" s="584"/>
    </row>
    <row r="62" spans="1:23" s="422" customFormat="1" ht="13.5" customHeight="1">
      <c r="A62" s="581"/>
      <c r="B62" s="581"/>
      <c r="C62" s="424" t="s">
        <v>344</v>
      </c>
      <c r="D62" s="424"/>
      <c r="E62" s="583" t="s">
        <v>345</v>
      </c>
      <c r="F62" s="583"/>
      <c r="G62" s="584" t="s">
        <v>346</v>
      </c>
      <c r="H62" s="584"/>
      <c r="I62" s="426" t="s">
        <v>346</v>
      </c>
      <c r="J62" s="426" t="s">
        <v>346</v>
      </c>
      <c r="K62" s="426"/>
      <c r="L62" s="426" t="s">
        <v>346</v>
      </c>
      <c r="M62" s="426"/>
      <c r="N62" s="426"/>
      <c r="O62" s="426"/>
      <c r="P62" s="426"/>
      <c r="Q62" s="426"/>
      <c r="R62" s="426"/>
      <c r="S62" s="426"/>
      <c r="T62" s="584"/>
      <c r="U62" s="584"/>
      <c r="V62" s="584"/>
      <c r="W62" s="584"/>
    </row>
    <row r="63" spans="1:23" s="422" customFormat="1" ht="13.5" customHeight="1">
      <c r="A63" s="581"/>
      <c r="B63" s="581"/>
      <c r="C63" s="424" t="s">
        <v>347</v>
      </c>
      <c r="D63" s="424"/>
      <c r="E63" s="583" t="s">
        <v>187</v>
      </c>
      <c r="F63" s="583"/>
      <c r="G63" s="584" t="s">
        <v>348</v>
      </c>
      <c r="H63" s="584"/>
      <c r="I63" s="426" t="s">
        <v>348</v>
      </c>
      <c r="J63" s="426" t="s">
        <v>348</v>
      </c>
      <c r="K63" s="426"/>
      <c r="L63" s="426" t="s">
        <v>348</v>
      </c>
      <c r="M63" s="426"/>
      <c r="N63" s="426"/>
      <c r="O63" s="426"/>
      <c r="P63" s="426"/>
      <c r="Q63" s="426"/>
      <c r="R63" s="426"/>
      <c r="S63" s="426"/>
      <c r="T63" s="584"/>
      <c r="U63" s="584"/>
      <c r="V63" s="584"/>
      <c r="W63" s="584"/>
    </row>
    <row r="64" spans="1:23" s="422" customFormat="1" ht="17.25" customHeight="1">
      <c r="A64" s="581" t="s">
        <v>349</v>
      </c>
      <c r="B64" s="581"/>
      <c r="C64" s="424"/>
      <c r="D64" s="424"/>
      <c r="E64" s="583" t="s">
        <v>350</v>
      </c>
      <c r="F64" s="583"/>
      <c r="G64" s="584" t="s">
        <v>133</v>
      </c>
      <c r="H64" s="584"/>
      <c r="I64" s="426" t="s">
        <v>133</v>
      </c>
      <c r="J64" s="426" t="s">
        <v>825</v>
      </c>
      <c r="K64" s="426" t="s">
        <v>295</v>
      </c>
      <c r="L64" s="426" t="s">
        <v>826</v>
      </c>
      <c r="M64" s="426" t="s">
        <v>130</v>
      </c>
      <c r="N64" s="426"/>
      <c r="O64" s="426"/>
      <c r="P64" s="426"/>
      <c r="Q64" s="426"/>
      <c r="R64" s="426"/>
      <c r="S64" s="426"/>
      <c r="T64" s="584"/>
      <c r="U64" s="584"/>
      <c r="V64" s="584"/>
      <c r="W64" s="584"/>
    </row>
    <row r="65" spans="1:23" s="422" customFormat="1" ht="13.5" customHeight="1">
      <c r="A65" s="581"/>
      <c r="B65" s="581"/>
      <c r="C65" s="424" t="s">
        <v>778</v>
      </c>
      <c r="D65" s="424"/>
      <c r="E65" s="583" t="s">
        <v>779</v>
      </c>
      <c r="F65" s="583"/>
      <c r="G65" s="584" t="s">
        <v>827</v>
      </c>
      <c r="H65" s="584"/>
      <c r="I65" s="426" t="s">
        <v>827</v>
      </c>
      <c r="J65" s="426" t="s">
        <v>827</v>
      </c>
      <c r="K65" s="426"/>
      <c r="L65" s="426" t="s">
        <v>827</v>
      </c>
      <c r="M65" s="426"/>
      <c r="N65" s="426"/>
      <c r="O65" s="426"/>
      <c r="P65" s="426"/>
      <c r="Q65" s="426"/>
      <c r="R65" s="426"/>
      <c r="S65" s="426"/>
      <c r="T65" s="584"/>
      <c r="U65" s="584"/>
      <c r="V65" s="584"/>
      <c r="W65" s="584"/>
    </row>
    <row r="66" spans="1:23" s="422" customFormat="1" ht="13.5" customHeight="1">
      <c r="A66" s="581"/>
      <c r="B66" s="581"/>
      <c r="C66" s="424" t="s">
        <v>351</v>
      </c>
      <c r="D66" s="424"/>
      <c r="E66" s="583" t="s">
        <v>352</v>
      </c>
      <c r="F66" s="583"/>
      <c r="G66" s="584" t="s">
        <v>828</v>
      </c>
      <c r="H66" s="584"/>
      <c r="I66" s="426" t="s">
        <v>828</v>
      </c>
      <c r="J66" s="426" t="s">
        <v>829</v>
      </c>
      <c r="K66" s="426" t="s">
        <v>295</v>
      </c>
      <c r="L66" s="426" t="s">
        <v>830</v>
      </c>
      <c r="M66" s="426" t="s">
        <v>130</v>
      </c>
      <c r="N66" s="426"/>
      <c r="O66" s="426"/>
      <c r="P66" s="426"/>
      <c r="Q66" s="426"/>
      <c r="R66" s="426"/>
      <c r="S66" s="426"/>
      <c r="T66" s="584"/>
      <c r="U66" s="584"/>
      <c r="V66" s="584"/>
      <c r="W66" s="584"/>
    </row>
    <row r="67" spans="1:23" s="422" customFormat="1" ht="17.25" customHeight="1">
      <c r="A67" s="581" t="s">
        <v>156</v>
      </c>
      <c r="B67" s="581"/>
      <c r="C67" s="424"/>
      <c r="D67" s="424"/>
      <c r="E67" s="583" t="s">
        <v>157</v>
      </c>
      <c r="F67" s="583"/>
      <c r="G67" s="584" t="s">
        <v>831</v>
      </c>
      <c r="H67" s="584"/>
      <c r="I67" s="426" t="s">
        <v>831</v>
      </c>
      <c r="J67" s="426" t="s">
        <v>832</v>
      </c>
      <c r="K67" s="426" t="s">
        <v>833</v>
      </c>
      <c r="L67" s="426" t="s">
        <v>834</v>
      </c>
      <c r="M67" s="426" t="s">
        <v>353</v>
      </c>
      <c r="N67" s="426" t="s">
        <v>835</v>
      </c>
      <c r="O67" s="426"/>
      <c r="P67" s="426"/>
      <c r="Q67" s="426"/>
      <c r="R67" s="426"/>
      <c r="S67" s="426"/>
      <c r="T67" s="584"/>
      <c r="U67" s="584"/>
      <c r="V67" s="584"/>
      <c r="W67" s="584"/>
    </row>
    <row r="68" spans="1:23" s="422" customFormat="1" ht="13.5" customHeight="1">
      <c r="A68" s="581"/>
      <c r="B68" s="581"/>
      <c r="C68" s="424" t="s">
        <v>354</v>
      </c>
      <c r="D68" s="424"/>
      <c r="E68" s="583" t="s">
        <v>355</v>
      </c>
      <c r="F68" s="583"/>
      <c r="G68" s="584" t="s">
        <v>356</v>
      </c>
      <c r="H68" s="584"/>
      <c r="I68" s="426" t="s">
        <v>356</v>
      </c>
      <c r="J68" s="426" t="s">
        <v>356</v>
      </c>
      <c r="K68" s="426"/>
      <c r="L68" s="426" t="s">
        <v>356</v>
      </c>
      <c r="M68" s="426"/>
      <c r="N68" s="426"/>
      <c r="O68" s="426"/>
      <c r="P68" s="426"/>
      <c r="Q68" s="426"/>
      <c r="R68" s="426"/>
      <c r="S68" s="426"/>
      <c r="T68" s="584"/>
      <c r="U68" s="584"/>
      <c r="V68" s="584"/>
      <c r="W68" s="584"/>
    </row>
    <row r="69" spans="1:23" s="422" customFormat="1" ht="35.25" customHeight="1">
      <c r="A69" s="581"/>
      <c r="B69" s="581"/>
      <c r="C69" s="424" t="s">
        <v>159</v>
      </c>
      <c r="D69" s="424"/>
      <c r="E69" s="583" t="s">
        <v>357</v>
      </c>
      <c r="F69" s="583"/>
      <c r="G69" s="584" t="s">
        <v>162</v>
      </c>
      <c r="H69" s="584"/>
      <c r="I69" s="426" t="s">
        <v>162</v>
      </c>
      <c r="J69" s="426" t="s">
        <v>358</v>
      </c>
      <c r="K69" s="426" t="s">
        <v>359</v>
      </c>
      <c r="L69" s="426" t="s">
        <v>360</v>
      </c>
      <c r="M69" s="426"/>
      <c r="N69" s="426" t="s">
        <v>361</v>
      </c>
      <c r="O69" s="426"/>
      <c r="P69" s="426"/>
      <c r="Q69" s="426"/>
      <c r="R69" s="426"/>
      <c r="S69" s="426"/>
      <c r="T69" s="584"/>
      <c r="U69" s="584"/>
      <c r="V69" s="584"/>
      <c r="W69" s="584"/>
    </row>
    <row r="70" spans="1:23" s="422" customFormat="1" ht="54" customHeight="1">
      <c r="A70" s="581"/>
      <c r="B70" s="581"/>
      <c r="C70" s="424" t="s">
        <v>165</v>
      </c>
      <c r="D70" s="424"/>
      <c r="E70" s="583" t="s">
        <v>849</v>
      </c>
      <c r="F70" s="583"/>
      <c r="G70" s="584" t="s">
        <v>167</v>
      </c>
      <c r="H70" s="584"/>
      <c r="I70" s="426" t="s">
        <v>167</v>
      </c>
      <c r="J70" s="426" t="s">
        <v>167</v>
      </c>
      <c r="K70" s="426" t="s">
        <v>167</v>
      </c>
      <c r="L70" s="426"/>
      <c r="M70" s="426"/>
      <c r="N70" s="426"/>
      <c r="O70" s="426"/>
      <c r="P70" s="426"/>
      <c r="Q70" s="426"/>
      <c r="R70" s="426"/>
      <c r="S70" s="426"/>
      <c r="T70" s="584"/>
      <c r="U70" s="584"/>
      <c r="V70" s="584"/>
      <c r="W70" s="584"/>
    </row>
    <row r="71" spans="1:23" s="422" customFormat="1" ht="21.75" customHeight="1">
      <c r="A71" s="581"/>
      <c r="B71" s="581"/>
      <c r="C71" s="424" t="s">
        <v>172</v>
      </c>
      <c r="D71" s="424"/>
      <c r="E71" s="583" t="s">
        <v>173</v>
      </c>
      <c r="F71" s="583"/>
      <c r="G71" s="584" t="s">
        <v>836</v>
      </c>
      <c r="H71" s="584"/>
      <c r="I71" s="426" t="s">
        <v>836</v>
      </c>
      <c r="J71" s="426"/>
      <c r="K71" s="426"/>
      <c r="L71" s="426"/>
      <c r="M71" s="426"/>
      <c r="N71" s="426" t="s">
        <v>836</v>
      </c>
      <c r="O71" s="426"/>
      <c r="P71" s="426"/>
      <c r="Q71" s="426"/>
      <c r="R71" s="426"/>
      <c r="S71" s="426"/>
      <c r="T71" s="584"/>
      <c r="U71" s="584"/>
      <c r="V71" s="584"/>
      <c r="W71" s="584"/>
    </row>
    <row r="72" spans="1:23" s="422" customFormat="1" ht="13.5" customHeight="1">
      <c r="A72" s="581"/>
      <c r="B72" s="581"/>
      <c r="C72" s="424" t="s">
        <v>362</v>
      </c>
      <c r="D72" s="424"/>
      <c r="E72" s="583" t="s">
        <v>363</v>
      </c>
      <c r="F72" s="583"/>
      <c r="G72" s="584" t="s">
        <v>364</v>
      </c>
      <c r="H72" s="584"/>
      <c r="I72" s="426" t="s">
        <v>364</v>
      </c>
      <c r="J72" s="426"/>
      <c r="K72" s="426"/>
      <c r="L72" s="426"/>
      <c r="M72" s="426"/>
      <c r="N72" s="426" t="s">
        <v>364</v>
      </c>
      <c r="O72" s="426"/>
      <c r="P72" s="426"/>
      <c r="Q72" s="426"/>
      <c r="R72" s="426"/>
      <c r="S72" s="426"/>
      <c r="T72" s="584"/>
      <c r="U72" s="584"/>
      <c r="V72" s="584"/>
      <c r="W72" s="584"/>
    </row>
    <row r="73" spans="1:23" s="422" customFormat="1" ht="13.5" customHeight="1">
      <c r="A73" s="581"/>
      <c r="B73" s="581"/>
      <c r="C73" s="424" t="s">
        <v>175</v>
      </c>
      <c r="D73" s="424"/>
      <c r="E73" s="583" t="s">
        <v>176</v>
      </c>
      <c r="F73" s="583"/>
      <c r="G73" s="584" t="s">
        <v>177</v>
      </c>
      <c r="H73" s="584"/>
      <c r="I73" s="426" t="s">
        <v>177</v>
      </c>
      <c r="J73" s="426"/>
      <c r="K73" s="426"/>
      <c r="L73" s="426"/>
      <c r="M73" s="426"/>
      <c r="N73" s="426" t="s">
        <v>177</v>
      </c>
      <c r="O73" s="426"/>
      <c r="P73" s="426"/>
      <c r="Q73" s="426"/>
      <c r="R73" s="426"/>
      <c r="S73" s="426"/>
      <c r="T73" s="584"/>
      <c r="U73" s="584"/>
      <c r="V73" s="584"/>
      <c r="W73" s="584"/>
    </row>
    <row r="74" spans="1:23" s="422" customFormat="1" ht="13.5" customHeight="1">
      <c r="A74" s="581"/>
      <c r="B74" s="581"/>
      <c r="C74" s="424" t="s">
        <v>178</v>
      </c>
      <c r="D74" s="424"/>
      <c r="E74" s="583" t="s">
        <v>179</v>
      </c>
      <c r="F74" s="583"/>
      <c r="G74" s="584" t="s">
        <v>365</v>
      </c>
      <c r="H74" s="584"/>
      <c r="I74" s="426" t="s">
        <v>365</v>
      </c>
      <c r="J74" s="426" t="s">
        <v>365</v>
      </c>
      <c r="K74" s="426" t="s">
        <v>366</v>
      </c>
      <c r="L74" s="426" t="s">
        <v>367</v>
      </c>
      <c r="M74" s="426"/>
      <c r="N74" s="426"/>
      <c r="O74" s="426"/>
      <c r="P74" s="426"/>
      <c r="Q74" s="426"/>
      <c r="R74" s="426"/>
      <c r="S74" s="426"/>
      <c r="T74" s="584"/>
      <c r="U74" s="584"/>
      <c r="V74" s="584"/>
      <c r="W74" s="584"/>
    </row>
    <row r="75" spans="1:23" s="422" customFormat="1" ht="13.5" customHeight="1">
      <c r="A75" s="581"/>
      <c r="B75" s="581"/>
      <c r="C75" s="424" t="s">
        <v>186</v>
      </c>
      <c r="D75" s="424"/>
      <c r="E75" s="583" t="s">
        <v>187</v>
      </c>
      <c r="F75" s="583"/>
      <c r="G75" s="584" t="s">
        <v>837</v>
      </c>
      <c r="H75" s="584"/>
      <c r="I75" s="426" t="s">
        <v>837</v>
      </c>
      <c r="J75" s="426"/>
      <c r="K75" s="426"/>
      <c r="L75" s="426"/>
      <c r="M75" s="426" t="s">
        <v>353</v>
      </c>
      <c r="N75" s="426" t="s">
        <v>838</v>
      </c>
      <c r="O75" s="426"/>
      <c r="P75" s="426"/>
      <c r="Q75" s="426"/>
      <c r="R75" s="426"/>
      <c r="S75" s="426"/>
      <c r="T75" s="584"/>
      <c r="U75" s="584"/>
      <c r="V75" s="584"/>
      <c r="W75" s="584"/>
    </row>
    <row r="76" spans="1:23" s="422" customFormat="1" ht="16.5" customHeight="1">
      <c r="A76" s="581" t="s">
        <v>368</v>
      </c>
      <c r="B76" s="581"/>
      <c r="C76" s="424"/>
      <c r="D76" s="424"/>
      <c r="E76" s="583" t="s">
        <v>369</v>
      </c>
      <c r="F76" s="583"/>
      <c r="G76" s="584" t="s">
        <v>370</v>
      </c>
      <c r="H76" s="584"/>
      <c r="I76" s="426" t="s">
        <v>370</v>
      </c>
      <c r="J76" s="426" t="s">
        <v>370</v>
      </c>
      <c r="K76" s="426"/>
      <c r="L76" s="426" t="s">
        <v>370</v>
      </c>
      <c r="M76" s="426"/>
      <c r="N76" s="426"/>
      <c r="O76" s="426"/>
      <c r="P76" s="426"/>
      <c r="Q76" s="426"/>
      <c r="R76" s="426"/>
      <c r="S76" s="426"/>
      <c r="T76" s="584"/>
      <c r="U76" s="584"/>
      <c r="V76" s="584"/>
      <c r="W76" s="584"/>
    </row>
    <row r="77" spans="1:23" s="422" customFormat="1" ht="13.5" customHeight="1">
      <c r="A77" s="581"/>
      <c r="B77" s="581"/>
      <c r="C77" s="424" t="s">
        <v>371</v>
      </c>
      <c r="D77" s="424"/>
      <c r="E77" s="583" t="s">
        <v>372</v>
      </c>
      <c r="F77" s="583"/>
      <c r="G77" s="584" t="s">
        <v>373</v>
      </c>
      <c r="H77" s="584"/>
      <c r="I77" s="426" t="s">
        <v>373</v>
      </c>
      <c r="J77" s="426" t="s">
        <v>373</v>
      </c>
      <c r="K77" s="426"/>
      <c r="L77" s="426" t="s">
        <v>373</v>
      </c>
      <c r="M77" s="426"/>
      <c r="N77" s="426"/>
      <c r="O77" s="426"/>
      <c r="P77" s="426"/>
      <c r="Q77" s="426"/>
      <c r="R77" s="426"/>
      <c r="S77" s="426"/>
      <c r="T77" s="584"/>
      <c r="U77" s="584"/>
      <c r="V77" s="584"/>
      <c r="W77" s="584"/>
    </row>
    <row r="78" spans="1:23" s="422" customFormat="1" ht="23.25" customHeight="1">
      <c r="A78" s="581"/>
      <c r="B78" s="581"/>
      <c r="C78" s="424" t="s">
        <v>374</v>
      </c>
      <c r="D78" s="424"/>
      <c r="E78" s="583" t="s">
        <v>375</v>
      </c>
      <c r="F78" s="583"/>
      <c r="G78" s="584" t="s">
        <v>101</v>
      </c>
      <c r="H78" s="584"/>
      <c r="I78" s="426" t="s">
        <v>101</v>
      </c>
      <c r="J78" s="426" t="s">
        <v>101</v>
      </c>
      <c r="K78" s="426"/>
      <c r="L78" s="426" t="s">
        <v>101</v>
      </c>
      <c r="M78" s="426"/>
      <c r="N78" s="426"/>
      <c r="O78" s="426"/>
      <c r="P78" s="426"/>
      <c r="Q78" s="426"/>
      <c r="R78" s="426"/>
      <c r="S78" s="426"/>
      <c r="T78" s="584"/>
      <c r="U78" s="584"/>
      <c r="V78" s="584"/>
      <c r="W78" s="584"/>
    </row>
    <row r="79" spans="1:23" s="422" customFormat="1" ht="17.25" customHeight="1">
      <c r="A79" s="581" t="s">
        <v>189</v>
      </c>
      <c r="B79" s="581"/>
      <c r="C79" s="424"/>
      <c r="D79" s="424"/>
      <c r="E79" s="583" t="s">
        <v>190</v>
      </c>
      <c r="F79" s="583"/>
      <c r="G79" s="584" t="s">
        <v>376</v>
      </c>
      <c r="H79" s="584"/>
      <c r="I79" s="426" t="s">
        <v>377</v>
      </c>
      <c r="J79" s="426" t="s">
        <v>378</v>
      </c>
      <c r="K79" s="426" t="s">
        <v>379</v>
      </c>
      <c r="L79" s="426" t="s">
        <v>380</v>
      </c>
      <c r="M79" s="426" t="s">
        <v>381</v>
      </c>
      <c r="N79" s="426"/>
      <c r="O79" s="426"/>
      <c r="P79" s="426"/>
      <c r="Q79" s="426"/>
      <c r="R79" s="426" t="s">
        <v>382</v>
      </c>
      <c r="S79" s="426" t="s">
        <v>382</v>
      </c>
      <c r="T79" s="584"/>
      <c r="U79" s="584"/>
      <c r="V79" s="584"/>
      <c r="W79" s="584"/>
    </row>
    <row r="80" spans="1:23" s="422" customFormat="1" ht="13.5" customHeight="1">
      <c r="A80" s="581"/>
      <c r="B80" s="581"/>
      <c r="C80" s="424" t="s">
        <v>383</v>
      </c>
      <c r="D80" s="424"/>
      <c r="E80" s="583" t="s">
        <v>384</v>
      </c>
      <c r="F80" s="583"/>
      <c r="G80" s="584" t="s">
        <v>385</v>
      </c>
      <c r="H80" s="584"/>
      <c r="I80" s="426" t="s">
        <v>385</v>
      </c>
      <c r="J80" s="426" t="s">
        <v>13</v>
      </c>
      <c r="K80" s="426"/>
      <c r="L80" s="426" t="s">
        <v>13</v>
      </c>
      <c r="M80" s="426" t="s">
        <v>386</v>
      </c>
      <c r="N80" s="426"/>
      <c r="O80" s="426"/>
      <c r="P80" s="426"/>
      <c r="Q80" s="426"/>
      <c r="R80" s="426"/>
      <c r="S80" s="426"/>
      <c r="T80" s="584"/>
      <c r="U80" s="584"/>
      <c r="V80" s="584"/>
      <c r="W80" s="584"/>
    </row>
    <row r="81" spans="1:23" s="422" customFormat="1" ht="13.5" customHeight="1">
      <c r="A81" s="581"/>
      <c r="B81" s="581"/>
      <c r="C81" s="424" t="s">
        <v>387</v>
      </c>
      <c r="D81" s="424"/>
      <c r="E81" s="583" t="s">
        <v>388</v>
      </c>
      <c r="F81" s="583"/>
      <c r="G81" s="584" t="s">
        <v>389</v>
      </c>
      <c r="H81" s="584"/>
      <c r="I81" s="426" t="s">
        <v>390</v>
      </c>
      <c r="J81" s="426" t="s">
        <v>391</v>
      </c>
      <c r="K81" s="426" t="s">
        <v>379</v>
      </c>
      <c r="L81" s="426" t="s">
        <v>392</v>
      </c>
      <c r="M81" s="426" t="s">
        <v>393</v>
      </c>
      <c r="N81" s="426"/>
      <c r="O81" s="426"/>
      <c r="P81" s="426"/>
      <c r="Q81" s="426"/>
      <c r="R81" s="426" t="s">
        <v>382</v>
      </c>
      <c r="S81" s="426" t="s">
        <v>382</v>
      </c>
      <c r="T81" s="584"/>
      <c r="U81" s="584"/>
      <c r="V81" s="584"/>
      <c r="W81" s="584"/>
    </row>
    <row r="82" spans="1:23" s="422" customFormat="1" ht="13.5" customHeight="1">
      <c r="A82" s="581"/>
      <c r="B82" s="581"/>
      <c r="C82" s="424" t="s">
        <v>394</v>
      </c>
      <c r="D82" s="424"/>
      <c r="E82" s="583" t="s">
        <v>395</v>
      </c>
      <c r="F82" s="583"/>
      <c r="G82" s="584" t="s">
        <v>396</v>
      </c>
      <c r="H82" s="584"/>
      <c r="I82" s="426" t="s">
        <v>396</v>
      </c>
      <c r="J82" s="426" t="s">
        <v>396</v>
      </c>
      <c r="K82" s="426"/>
      <c r="L82" s="426" t="s">
        <v>396</v>
      </c>
      <c r="M82" s="426"/>
      <c r="N82" s="426"/>
      <c r="O82" s="426"/>
      <c r="P82" s="426"/>
      <c r="Q82" s="426"/>
      <c r="R82" s="426"/>
      <c r="S82" s="426"/>
      <c r="T82" s="584"/>
      <c r="U82" s="584"/>
      <c r="V82" s="584"/>
      <c r="W82" s="584"/>
    </row>
    <row r="83" spans="1:23" s="422" customFormat="1" ht="13.5" customHeight="1">
      <c r="A83" s="581"/>
      <c r="B83" s="581"/>
      <c r="C83" s="424" t="s">
        <v>397</v>
      </c>
      <c r="D83" s="424"/>
      <c r="E83" s="583" t="s">
        <v>398</v>
      </c>
      <c r="F83" s="583"/>
      <c r="G83" s="584" t="s">
        <v>303</v>
      </c>
      <c r="H83" s="584"/>
      <c r="I83" s="426" t="s">
        <v>303</v>
      </c>
      <c r="J83" s="426" t="s">
        <v>303</v>
      </c>
      <c r="K83" s="426"/>
      <c r="L83" s="426" t="s">
        <v>303</v>
      </c>
      <c r="M83" s="426"/>
      <c r="N83" s="426"/>
      <c r="O83" s="426"/>
      <c r="P83" s="426"/>
      <c r="Q83" s="426"/>
      <c r="R83" s="426"/>
      <c r="S83" s="426"/>
      <c r="T83" s="584"/>
      <c r="U83" s="584"/>
      <c r="V83" s="584"/>
      <c r="W83" s="584"/>
    </row>
    <row r="84" spans="1:23" s="422" customFormat="1" ht="13.5" customHeight="1">
      <c r="A84" s="581"/>
      <c r="B84" s="581"/>
      <c r="C84" s="424" t="s">
        <v>399</v>
      </c>
      <c r="D84" s="424"/>
      <c r="E84" s="583" t="s">
        <v>400</v>
      </c>
      <c r="F84" s="583"/>
      <c r="G84" s="584" t="s">
        <v>401</v>
      </c>
      <c r="H84" s="584"/>
      <c r="I84" s="426" t="s">
        <v>401</v>
      </c>
      <c r="J84" s="426" t="s">
        <v>401</v>
      </c>
      <c r="K84" s="426"/>
      <c r="L84" s="426" t="s">
        <v>401</v>
      </c>
      <c r="M84" s="426"/>
      <c r="N84" s="426"/>
      <c r="O84" s="426"/>
      <c r="P84" s="426"/>
      <c r="Q84" s="426"/>
      <c r="R84" s="426"/>
      <c r="S84" s="426"/>
      <c r="T84" s="584"/>
      <c r="U84" s="584"/>
      <c r="V84" s="584"/>
      <c r="W84" s="584"/>
    </row>
    <row r="85" spans="1:23" s="422" customFormat="1" ht="13.5" customHeight="1">
      <c r="A85" s="581"/>
      <c r="B85" s="581"/>
      <c r="C85" s="424" t="s">
        <v>402</v>
      </c>
      <c r="D85" s="424"/>
      <c r="E85" s="583" t="s">
        <v>403</v>
      </c>
      <c r="F85" s="583"/>
      <c r="G85" s="584" t="s">
        <v>247</v>
      </c>
      <c r="H85" s="584"/>
      <c r="I85" s="426" t="s">
        <v>247</v>
      </c>
      <c r="J85" s="426" t="s">
        <v>247</v>
      </c>
      <c r="K85" s="426"/>
      <c r="L85" s="426" t="s">
        <v>247</v>
      </c>
      <c r="M85" s="426"/>
      <c r="N85" s="426"/>
      <c r="O85" s="426"/>
      <c r="P85" s="426"/>
      <c r="Q85" s="426"/>
      <c r="R85" s="426"/>
      <c r="S85" s="426"/>
      <c r="T85" s="584"/>
      <c r="U85" s="584"/>
      <c r="V85" s="584"/>
      <c r="W85" s="584"/>
    </row>
    <row r="86" spans="1:23" s="422" customFormat="1" ht="16.5" customHeight="1">
      <c r="A86" s="581" t="s">
        <v>404</v>
      </c>
      <c r="B86" s="581"/>
      <c r="C86" s="424"/>
      <c r="D86" s="424"/>
      <c r="E86" s="583" t="s">
        <v>405</v>
      </c>
      <c r="F86" s="583"/>
      <c r="G86" s="584" t="s">
        <v>406</v>
      </c>
      <c r="H86" s="584"/>
      <c r="I86" s="426" t="s">
        <v>407</v>
      </c>
      <c r="J86" s="426" t="s">
        <v>408</v>
      </c>
      <c r="K86" s="426"/>
      <c r="L86" s="426" t="s">
        <v>408</v>
      </c>
      <c r="M86" s="426" t="s">
        <v>409</v>
      </c>
      <c r="N86" s="426"/>
      <c r="O86" s="426"/>
      <c r="P86" s="426"/>
      <c r="Q86" s="426"/>
      <c r="R86" s="426" t="s">
        <v>410</v>
      </c>
      <c r="S86" s="426" t="s">
        <v>410</v>
      </c>
      <c r="T86" s="584"/>
      <c r="U86" s="584"/>
      <c r="V86" s="584"/>
      <c r="W86" s="584"/>
    </row>
    <row r="87" spans="1:23" s="422" customFormat="1" ht="13.5" customHeight="1">
      <c r="A87" s="581"/>
      <c r="B87" s="581"/>
      <c r="C87" s="424" t="s">
        <v>411</v>
      </c>
      <c r="D87" s="424"/>
      <c r="E87" s="583" t="s">
        <v>412</v>
      </c>
      <c r="F87" s="583"/>
      <c r="G87" s="584" t="s">
        <v>413</v>
      </c>
      <c r="H87" s="584"/>
      <c r="I87" s="426" t="s">
        <v>414</v>
      </c>
      <c r="J87" s="426" t="s">
        <v>415</v>
      </c>
      <c r="K87" s="426"/>
      <c r="L87" s="426" t="s">
        <v>415</v>
      </c>
      <c r="M87" s="426" t="s">
        <v>416</v>
      </c>
      <c r="N87" s="426"/>
      <c r="O87" s="426"/>
      <c r="P87" s="426"/>
      <c r="Q87" s="426"/>
      <c r="R87" s="426" t="s">
        <v>417</v>
      </c>
      <c r="S87" s="426" t="s">
        <v>417</v>
      </c>
      <c r="T87" s="584"/>
      <c r="U87" s="584"/>
      <c r="V87" s="584"/>
      <c r="W87" s="584"/>
    </row>
    <row r="88" spans="1:23" s="422" customFormat="1" ht="13.5" customHeight="1">
      <c r="A88" s="581"/>
      <c r="B88" s="581"/>
      <c r="C88" s="424" t="s">
        <v>418</v>
      </c>
      <c r="D88" s="424"/>
      <c r="E88" s="583" t="s">
        <v>419</v>
      </c>
      <c r="F88" s="583"/>
      <c r="G88" s="584" t="s">
        <v>420</v>
      </c>
      <c r="H88" s="584"/>
      <c r="I88" s="426" t="s">
        <v>420</v>
      </c>
      <c r="J88" s="426"/>
      <c r="K88" s="426"/>
      <c r="L88" s="426"/>
      <c r="M88" s="426" t="s">
        <v>420</v>
      </c>
      <c r="N88" s="426"/>
      <c r="O88" s="426"/>
      <c r="P88" s="426"/>
      <c r="Q88" s="426"/>
      <c r="R88" s="426"/>
      <c r="S88" s="426"/>
      <c r="T88" s="584"/>
      <c r="U88" s="584"/>
      <c r="V88" s="584"/>
      <c r="W88" s="584"/>
    </row>
    <row r="89" spans="1:23" s="422" customFormat="1" ht="13.5" customHeight="1">
      <c r="A89" s="581"/>
      <c r="B89" s="581"/>
      <c r="C89" s="424" t="s">
        <v>421</v>
      </c>
      <c r="D89" s="424"/>
      <c r="E89" s="583" t="s">
        <v>187</v>
      </c>
      <c r="F89" s="583"/>
      <c r="G89" s="584" t="s">
        <v>422</v>
      </c>
      <c r="H89" s="584"/>
      <c r="I89" s="426" t="s">
        <v>423</v>
      </c>
      <c r="J89" s="426" t="s">
        <v>423</v>
      </c>
      <c r="K89" s="426"/>
      <c r="L89" s="426" t="s">
        <v>423</v>
      </c>
      <c r="M89" s="426"/>
      <c r="N89" s="426"/>
      <c r="O89" s="426"/>
      <c r="P89" s="426"/>
      <c r="Q89" s="426"/>
      <c r="R89" s="426" t="s">
        <v>424</v>
      </c>
      <c r="S89" s="426" t="s">
        <v>424</v>
      </c>
      <c r="T89" s="584"/>
      <c r="U89" s="584"/>
      <c r="V89" s="584"/>
      <c r="W89" s="584"/>
    </row>
    <row r="90" spans="1:23" s="422" customFormat="1" ht="16.5" customHeight="1">
      <c r="A90" s="581" t="s">
        <v>425</v>
      </c>
      <c r="B90" s="581"/>
      <c r="C90" s="424"/>
      <c r="D90" s="424"/>
      <c r="E90" s="583" t="s">
        <v>839</v>
      </c>
      <c r="F90" s="583"/>
      <c r="G90" s="584" t="s">
        <v>426</v>
      </c>
      <c r="H90" s="584"/>
      <c r="I90" s="426" t="s">
        <v>426</v>
      </c>
      <c r="J90" s="426" t="s">
        <v>427</v>
      </c>
      <c r="K90" s="426" t="s">
        <v>428</v>
      </c>
      <c r="L90" s="426" t="s">
        <v>429</v>
      </c>
      <c r="M90" s="426" t="s">
        <v>430</v>
      </c>
      <c r="N90" s="426"/>
      <c r="O90" s="426"/>
      <c r="P90" s="426"/>
      <c r="Q90" s="426"/>
      <c r="R90" s="426"/>
      <c r="S90" s="426"/>
      <c r="T90" s="584"/>
      <c r="U90" s="584"/>
      <c r="V90" s="584"/>
      <c r="W90" s="584"/>
    </row>
    <row r="91" spans="1:23" s="422" customFormat="1" ht="13.5" customHeight="1">
      <c r="A91" s="581"/>
      <c r="B91" s="581"/>
      <c r="C91" s="424" t="s">
        <v>431</v>
      </c>
      <c r="D91" s="424"/>
      <c r="E91" s="583" t="s">
        <v>432</v>
      </c>
      <c r="F91" s="583"/>
      <c r="G91" s="584" t="s">
        <v>427</v>
      </c>
      <c r="H91" s="584"/>
      <c r="I91" s="426" t="s">
        <v>427</v>
      </c>
      <c r="J91" s="426" t="s">
        <v>427</v>
      </c>
      <c r="K91" s="426" t="s">
        <v>428</v>
      </c>
      <c r="L91" s="426" t="s">
        <v>429</v>
      </c>
      <c r="M91" s="426"/>
      <c r="N91" s="426"/>
      <c r="O91" s="426"/>
      <c r="P91" s="426"/>
      <c r="Q91" s="426"/>
      <c r="R91" s="426"/>
      <c r="S91" s="426"/>
      <c r="T91" s="584"/>
      <c r="U91" s="584"/>
      <c r="V91" s="584"/>
      <c r="W91" s="584"/>
    </row>
    <row r="92" spans="1:23" s="422" customFormat="1" ht="13.5" customHeight="1" thickBot="1">
      <c r="A92" s="590"/>
      <c r="B92" s="590"/>
      <c r="C92" s="416" t="s">
        <v>433</v>
      </c>
      <c r="D92" s="416"/>
      <c r="E92" s="591" t="s">
        <v>840</v>
      </c>
      <c r="F92" s="591"/>
      <c r="G92" s="585" t="s">
        <v>430</v>
      </c>
      <c r="H92" s="585"/>
      <c r="I92" s="427" t="s">
        <v>430</v>
      </c>
      <c r="J92" s="427"/>
      <c r="K92" s="427"/>
      <c r="L92" s="427"/>
      <c r="M92" s="427" t="s">
        <v>430</v>
      </c>
      <c r="N92" s="427"/>
      <c r="O92" s="427"/>
      <c r="P92" s="427"/>
      <c r="Q92" s="427"/>
      <c r="R92" s="427"/>
      <c r="S92" s="427"/>
      <c r="T92" s="585"/>
      <c r="U92" s="585"/>
      <c r="V92" s="585"/>
      <c r="W92" s="585"/>
    </row>
    <row r="93" spans="1:23" s="422" customFormat="1" ht="20.25" customHeight="1" thickBot="1">
      <c r="A93" s="586" t="s">
        <v>434</v>
      </c>
      <c r="B93" s="587"/>
      <c r="C93" s="587"/>
      <c r="D93" s="587"/>
      <c r="E93" s="587"/>
      <c r="F93" s="587"/>
      <c r="G93" s="588" t="s">
        <v>841</v>
      </c>
      <c r="H93" s="588"/>
      <c r="I93" s="428" t="s">
        <v>842</v>
      </c>
      <c r="J93" s="428" t="s">
        <v>843</v>
      </c>
      <c r="K93" s="428" t="s">
        <v>844</v>
      </c>
      <c r="L93" s="428" t="s">
        <v>845</v>
      </c>
      <c r="M93" s="428" t="s">
        <v>846</v>
      </c>
      <c r="N93" s="428" t="s">
        <v>847</v>
      </c>
      <c r="O93" s="428" t="s">
        <v>15</v>
      </c>
      <c r="P93" s="428" t="s">
        <v>15</v>
      </c>
      <c r="Q93" s="428" t="s">
        <v>817</v>
      </c>
      <c r="R93" s="428" t="s">
        <v>848</v>
      </c>
      <c r="S93" s="428" t="s">
        <v>848</v>
      </c>
      <c r="T93" s="588" t="s">
        <v>794</v>
      </c>
      <c r="U93" s="588"/>
      <c r="V93" s="588" t="s">
        <v>15</v>
      </c>
      <c r="W93" s="589"/>
    </row>
  </sheetData>
  <sheetProtection/>
  <mergeCells count="427">
    <mergeCell ref="V92:W92"/>
    <mergeCell ref="A93:F93"/>
    <mergeCell ref="G93:H93"/>
    <mergeCell ref="T93:U93"/>
    <mergeCell ref="V93:W93"/>
    <mergeCell ref="A92:B92"/>
    <mergeCell ref="E92:F92"/>
    <mergeCell ref="G92:H92"/>
    <mergeCell ref="T92:U92"/>
    <mergeCell ref="V90:W90"/>
    <mergeCell ref="A91:B91"/>
    <mergeCell ref="E91:F91"/>
    <mergeCell ref="G91:H91"/>
    <mergeCell ref="T91:U91"/>
    <mergeCell ref="V91:W91"/>
    <mergeCell ref="A90:B90"/>
    <mergeCell ref="E90:F90"/>
    <mergeCell ref="G90:H90"/>
    <mergeCell ref="T90:U90"/>
    <mergeCell ref="V88:W88"/>
    <mergeCell ref="A89:B89"/>
    <mergeCell ref="E89:F89"/>
    <mergeCell ref="G89:H89"/>
    <mergeCell ref="T89:U89"/>
    <mergeCell ref="V89:W89"/>
    <mergeCell ref="A88:B88"/>
    <mergeCell ref="E88:F88"/>
    <mergeCell ref="G88:H88"/>
    <mergeCell ref="T88:U88"/>
    <mergeCell ref="V86:W86"/>
    <mergeCell ref="A87:B87"/>
    <mergeCell ref="E87:F87"/>
    <mergeCell ref="G87:H87"/>
    <mergeCell ref="T87:U87"/>
    <mergeCell ref="V87:W87"/>
    <mergeCell ref="A86:B86"/>
    <mergeCell ref="E86:F86"/>
    <mergeCell ref="G86:H86"/>
    <mergeCell ref="T86:U86"/>
    <mergeCell ref="V84:W84"/>
    <mergeCell ref="A85:B85"/>
    <mergeCell ref="E85:F85"/>
    <mergeCell ref="G85:H85"/>
    <mergeCell ref="T85:U85"/>
    <mergeCell ref="V85:W85"/>
    <mergeCell ref="A84:B84"/>
    <mergeCell ref="E84:F84"/>
    <mergeCell ref="G84:H84"/>
    <mergeCell ref="T84:U84"/>
    <mergeCell ref="V82:W82"/>
    <mergeCell ref="A83:B83"/>
    <mergeCell ref="E83:F83"/>
    <mergeCell ref="G83:H83"/>
    <mergeCell ref="T83:U83"/>
    <mergeCell ref="V83:W83"/>
    <mergeCell ref="A82:B82"/>
    <mergeCell ref="E82:F82"/>
    <mergeCell ref="G82:H82"/>
    <mergeCell ref="T82:U82"/>
    <mergeCell ref="V80:W80"/>
    <mergeCell ref="A81:B81"/>
    <mergeCell ref="E81:F81"/>
    <mergeCell ref="G81:H81"/>
    <mergeCell ref="T81:U81"/>
    <mergeCell ref="V81:W81"/>
    <mergeCell ref="A80:B80"/>
    <mergeCell ref="E80:F80"/>
    <mergeCell ref="G80:H80"/>
    <mergeCell ref="T80:U80"/>
    <mergeCell ref="V78:W78"/>
    <mergeCell ref="A79:B79"/>
    <mergeCell ref="E79:F79"/>
    <mergeCell ref="G79:H79"/>
    <mergeCell ref="T79:U79"/>
    <mergeCell ref="V79:W79"/>
    <mergeCell ref="A78:B78"/>
    <mergeCell ref="E78:F78"/>
    <mergeCell ref="G78:H78"/>
    <mergeCell ref="T78:U78"/>
    <mergeCell ref="V76:W76"/>
    <mergeCell ref="A77:B77"/>
    <mergeCell ref="E77:F77"/>
    <mergeCell ref="G77:H77"/>
    <mergeCell ref="T77:U77"/>
    <mergeCell ref="V77:W77"/>
    <mergeCell ref="A76:B76"/>
    <mergeCell ref="E76:F76"/>
    <mergeCell ref="G76:H76"/>
    <mergeCell ref="T76:U76"/>
    <mergeCell ref="V74:W74"/>
    <mergeCell ref="A75:B75"/>
    <mergeCell ref="E75:F75"/>
    <mergeCell ref="G75:H75"/>
    <mergeCell ref="T75:U75"/>
    <mergeCell ref="V75:W75"/>
    <mergeCell ref="A74:B74"/>
    <mergeCell ref="E74:F74"/>
    <mergeCell ref="G74:H74"/>
    <mergeCell ref="T74:U74"/>
    <mergeCell ref="V72:W72"/>
    <mergeCell ref="A73:B73"/>
    <mergeCell ref="E73:F73"/>
    <mergeCell ref="G73:H73"/>
    <mergeCell ref="T73:U73"/>
    <mergeCell ref="V73:W73"/>
    <mergeCell ref="A72:B72"/>
    <mergeCell ref="E72:F72"/>
    <mergeCell ref="G72:H72"/>
    <mergeCell ref="T72:U72"/>
    <mergeCell ref="V71:W71"/>
    <mergeCell ref="V70:W70"/>
    <mergeCell ref="A70:B70"/>
    <mergeCell ref="E70:F70"/>
    <mergeCell ref="G70:H70"/>
    <mergeCell ref="T70:U70"/>
    <mergeCell ref="A71:B71"/>
    <mergeCell ref="E71:F71"/>
    <mergeCell ref="G71:H71"/>
    <mergeCell ref="T71:U71"/>
    <mergeCell ref="V68:W68"/>
    <mergeCell ref="A69:B69"/>
    <mergeCell ref="E69:F69"/>
    <mergeCell ref="G69:H69"/>
    <mergeCell ref="T69:U69"/>
    <mergeCell ref="V69:W69"/>
    <mergeCell ref="A68:B68"/>
    <mergeCell ref="E68:F68"/>
    <mergeCell ref="G68:H68"/>
    <mergeCell ref="T68:U68"/>
    <mergeCell ref="V66:W66"/>
    <mergeCell ref="A67:B67"/>
    <mergeCell ref="E67:F67"/>
    <mergeCell ref="G67:H67"/>
    <mergeCell ref="T67:U67"/>
    <mergeCell ref="V67:W67"/>
    <mergeCell ref="A66:B66"/>
    <mergeCell ref="E66:F66"/>
    <mergeCell ref="G66:H66"/>
    <mergeCell ref="T66:U66"/>
    <mergeCell ref="V64:W64"/>
    <mergeCell ref="A65:B65"/>
    <mergeCell ref="E65:F65"/>
    <mergeCell ref="G65:H65"/>
    <mergeCell ref="T65:U65"/>
    <mergeCell ref="V65:W65"/>
    <mergeCell ref="A64:B64"/>
    <mergeCell ref="E64:F64"/>
    <mergeCell ref="G64:H64"/>
    <mergeCell ref="T64:U64"/>
    <mergeCell ref="V62:W62"/>
    <mergeCell ref="A63:B63"/>
    <mergeCell ref="E63:F63"/>
    <mergeCell ref="G63:H63"/>
    <mergeCell ref="T63:U63"/>
    <mergeCell ref="V63:W63"/>
    <mergeCell ref="A62:B62"/>
    <mergeCell ref="E62:F62"/>
    <mergeCell ref="G62:H62"/>
    <mergeCell ref="T62:U62"/>
    <mergeCell ref="V60:W60"/>
    <mergeCell ref="A61:B61"/>
    <mergeCell ref="E61:F61"/>
    <mergeCell ref="G61:H61"/>
    <mergeCell ref="T61:U61"/>
    <mergeCell ref="V61:W61"/>
    <mergeCell ref="A60:B60"/>
    <mergeCell ref="E60:F60"/>
    <mergeCell ref="G60:H60"/>
    <mergeCell ref="T60:U60"/>
    <mergeCell ref="V58:W58"/>
    <mergeCell ref="A59:B59"/>
    <mergeCell ref="E59:F59"/>
    <mergeCell ref="G59:H59"/>
    <mergeCell ref="T59:U59"/>
    <mergeCell ref="V59:W59"/>
    <mergeCell ref="A58:B58"/>
    <mergeCell ref="E58:F58"/>
    <mergeCell ref="G58:H58"/>
    <mergeCell ref="T58:U58"/>
    <mergeCell ref="V56:W56"/>
    <mergeCell ref="A57:B57"/>
    <mergeCell ref="E57:F57"/>
    <mergeCell ref="G57:H57"/>
    <mergeCell ref="T57:U57"/>
    <mergeCell ref="V57:W57"/>
    <mergeCell ref="A56:B56"/>
    <mergeCell ref="E56:F56"/>
    <mergeCell ref="G56:H56"/>
    <mergeCell ref="T56:U56"/>
    <mergeCell ref="V46:W46"/>
    <mergeCell ref="A47:B47"/>
    <mergeCell ref="E47:F47"/>
    <mergeCell ref="G47:H47"/>
    <mergeCell ref="T47:U47"/>
    <mergeCell ref="V47:W47"/>
    <mergeCell ref="A46:B46"/>
    <mergeCell ref="E46:F46"/>
    <mergeCell ref="G46:H46"/>
    <mergeCell ref="T46:U46"/>
    <mergeCell ref="V44:W44"/>
    <mergeCell ref="A45:B45"/>
    <mergeCell ref="E45:F45"/>
    <mergeCell ref="G45:H45"/>
    <mergeCell ref="T45:U45"/>
    <mergeCell ref="V45:W45"/>
    <mergeCell ref="A44:B44"/>
    <mergeCell ref="E44:F44"/>
    <mergeCell ref="G44:H44"/>
    <mergeCell ref="T44:U44"/>
    <mergeCell ref="V42:W42"/>
    <mergeCell ref="A43:B43"/>
    <mergeCell ref="E43:F43"/>
    <mergeCell ref="G43:H43"/>
    <mergeCell ref="T43:U43"/>
    <mergeCell ref="V43:W43"/>
    <mergeCell ref="A42:B42"/>
    <mergeCell ref="E42:F42"/>
    <mergeCell ref="G42:H42"/>
    <mergeCell ref="T42:U42"/>
    <mergeCell ref="V40:W40"/>
    <mergeCell ref="A41:B41"/>
    <mergeCell ref="E41:F41"/>
    <mergeCell ref="G41:H41"/>
    <mergeCell ref="T41:U41"/>
    <mergeCell ref="V41:W41"/>
    <mergeCell ref="A40:B40"/>
    <mergeCell ref="E40:F40"/>
    <mergeCell ref="G40:H40"/>
    <mergeCell ref="T40:U40"/>
    <mergeCell ref="V38:W38"/>
    <mergeCell ref="A39:B39"/>
    <mergeCell ref="E39:F39"/>
    <mergeCell ref="G39:H39"/>
    <mergeCell ref="T39:U39"/>
    <mergeCell ref="V39:W39"/>
    <mergeCell ref="A38:B38"/>
    <mergeCell ref="E38:F38"/>
    <mergeCell ref="G38:H38"/>
    <mergeCell ref="T38:U38"/>
    <mergeCell ref="V37:W37"/>
    <mergeCell ref="V36:W36"/>
    <mergeCell ref="A36:B36"/>
    <mergeCell ref="E36:F36"/>
    <mergeCell ref="G36:H36"/>
    <mergeCell ref="T36:U36"/>
    <mergeCell ref="A37:B37"/>
    <mergeCell ref="E37:F37"/>
    <mergeCell ref="G37:H37"/>
    <mergeCell ref="T37:U37"/>
    <mergeCell ref="V34:W34"/>
    <mergeCell ref="A35:B35"/>
    <mergeCell ref="E35:F35"/>
    <mergeCell ref="G35:H35"/>
    <mergeCell ref="T35:U35"/>
    <mergeCell ref="V35:W35"/>
    <mergeCell ref="A34:B34"/>
    <mergeCell ref="E34:F34"/>
    <mergeCell ref="G34:H34"/>
    <mergeCell ref="T34:U34"/>
    <mergeCell ref="V32:W32"/>
    <mergeCell ref="A33:B33"/>
    <mergeCell ref="E33:F33"/>
    <mergeCell ref="G33:H33"/>
    <mergeCell ref="T33:U33"/>
    <mergeCell ref="V33:W33"/>
    <mergeCell ref="A32:B32"/>
    <mergeCell ref="E32:F32"/>
    <mergeCell ref="G32:H32"/>
    <mergeCell ref="T32:U32"/>
    <mergeCell ref="V30:W30"/>
    <mergeCell ref="A31:B31"/>
    <mergeCell ref="E31:F31"/>
    <mergeCell ref="G31:H31"/>
    <mergeCell ref="T31:U31"/>
    <mergeCell ref="V31:W31"/>
    <mergeCell ref="A30:B30"/>
    <mergeCell ref="E30:F30"/>
    <mergeCell ref="G30:H30"/>
    <mergeCell ref="T30:U30"/>
    <mergeCell ref="V28:W28"/>
    <mergeCell ref="A29:B29"/>
    <mergeCell ref="E29:F29"/>
    <mergeCell ref="G29:H29"/>
    <mergeCell ref="T29:U29"/>
    <mergeCell ref="V29:W29"/>
    <mergeCell ref="A28:B28"/>
    <mergeCell ref="E28:F28"/>
    <mergeCell ref="G28:H28"/>
    <mergeCell ref="T28:U28"/>
    <mergeCell ref="V26:W26"/>
    <mergeCell ref="A27:B27"/>
    <mergeCell ref="E27:F27"/>
    <mergeCell ref="G27:H27"/>
    <mergeCell ref="T27:U27"/>
    <mergeCell ref="V27:W27"/>
    <mergeCell ref="A26:B26"/>
    <mergeCell ref="E26:F26"/>
    <mergeCell ref="G26:H26"/>
    <mergeCell ref="T26:U26"/>
    <mergeCell ref="V24:W24"/>
    <mergeCell ref="A25:B25"/>
    <mergeCell ref="E25:F25"/>
    <mergeCell ref="G25:H25"/>
    <mergeCell ref="T25:U25"/>
    <mergeCell ref="V25:W25"/>
    <mergeCell ref="A24:B24"/>
    <mergeCell ref="E24:F24"/>
    <mergeCell ref="G24:H24"/>
    <mergeCell ref="T24:U24"/>
    <mergeCell ref="V22:W22"/>
    <mergeCell ref="A23:B23"/>
    <mergeCell ref="E23:F23"/>
    <mergeCell ref="G23:H23"/>
    <mergeCell ref="T23:U23"/>
    <mergeCell ref="V23:W23"/>
    <mergeCell ref="A22:B22"/>
    <mergeCell ref="E22:F22"/>
    <mergeCell ref="G22:H22"/>
    <mergeCell ref="T22:U22"/>
    <mergeCell ref="V20:W20"/>
    <mergeCell ref="A21:B21"/>
    <mergeCell ref="E21:F21"/>
    <mergeCell ref="G21:H21"/>
    <mergeCell ref="T21:U21"/>
    <mergeCell ref="V21:W21"/>
    <mergeCell ref="A20:B20"/>
    <mergeCell ref="E20:F20"/>
    <mergeCell ref="G20:H20"/>
    <mergeCell ref="T20:U20"/>
    <mergeCell ref="V18:W18"/>
    <mergeCell ref="A19:B19"/>
    <mergeCell ref="E19:F19"/>
    <mergeCell ref="G19:H19"/>
    <mergeCell ref="T19:U19"/>
    <mergeCell ref="V19:W19"/>
    <mergeCell ref="A18:B18"/>
    <mergeCell ref="E18:F18"/>
    <mergeCell ref="G18:H18"/>
    <mergeCell ref="T18:U18"/>
    <mergeCell ref="V16:W16"/>
    <mergeCell ref="A17:B17"/>
    <mergeCell ref="E17:F17"/>
    <mergeCell ref="G17:H17"/>
    <mergeCell ref="T17:U17"/>
    <mergeCell ref="V17:W17"/>
    <mergeCell ref="A16:B16"/>
    <mergeCell ref="E16:F16"/>
    <mergeCell ref="G16:H16"/>
    <mergeCell ref="T16:U16"/>
    <mergeCell ref="V14:W14"/>
    <mergeCell ref="A15:B15"/>
    <mergeCell ref="E15:F15"/>
    <mergeCell ref="G15:H15"/>
    <mergeCell ref="T15:U15"/>
    <mergeCell ref="V15:W15"/>
    <mergeCell ref="A14:B14"/>
    <mergeCell ref="E14:F14"/>
    <mergeCell ref="G14:H14"/>
    <mergeCell ref="T14:U14"/>
    <mergeCell ref="V12:W12"/>
    <mergeCell ref="A13:B13"/>
    <mergeCell ref="E13:F13"/>
    <mergeCell ref="G13:H13"/>
    <mergeCell ref="T13:U13"/>
    <mergeCell ref="V13:W13"/>
    <mergeCell ref="A12:B12"/>
    <mergeCell ref="E12:F12"/>
    <mergeCell ref="G12:H12"/>
    <mergeCell ref="T12:U12"/>
    <mergeCell ref="V10:W10"/>
    <mergeCell ref="A11:B11"/>
    <mergeCell ref="E11:F11"/>
    <mergeCell ref="G11:H11"/>
    <mergeCell ref="T11:U11"/>
    <mergeCell ref="V11:W11"/>
    <mergeCell ref="A10:B10"/>
    <mergeCell ref="E10:F10"/>
    <mergeCell ref="G10:H10"/>
    <mergeCell ref="T10:U10"/>
    <mergeCell ref="K7:L8"/>
    <mergeCell ref="M7:M9"/>
    <mergeCell ref="N7:N9"/>
    <mergeCell ref="R5:R9"/>
    <mergeCell ref="S5:W5"/>
    <mergeCell ref="S6:S9"/>
    <mergeCell ref="T6:U7"/>
    <mergeCell ref="V6:W9"/>
    <mergeCell ref="P7:P9"/>
    <mergeCell ref="Q7:Q9"/>
    <mergeCell ref="T8:U9"/>
    <mergeCell ref="J7:J9"/>
    <mergeCell ref="A4:B9"/>
    <mergeCell ref="C4:C9"/>
    <mergeCell ref="D4:D9"/>
    <mergeCell ref="E4:F9"/>
    <mergeCell ref="O7:O9"/>
    <mergeCell ref="G4:H9"/>
    <mergeCell ref="I4:W4"/>
    <mergeCell ref="I5:I9"/>
    <mergeCell ref="J5:Q6"/>
    <mergeCell ref="A2:V2"/>
    <mergeCell ref="A49:B54"/>
    <mergeCell ref="C49:C54"/>
    <mergeCell ref="D49:D54"/>
    <mergeCell ref="E49:F54"/>
    <mergeCell ref="G49:H54"/>
    <mergeCell ref="I49:W49"/>
    <mergeCell ref="I50:I54"/>
    <mergeCell ref="J50:Q51"/>
    <mergeCell ref="R50:R54"/>
    <mergeCell ref="K52:L53"/>
    <mergeCell ref="M52:M54"/>
    <mergeCell ref="N52:N54"/>
    <mergeCell ref="S50:W50"/>
    <mergeCell ref="S51:S54"/>
    <mergeCell ref="T51:U52"/>
    <mergeCell ref="V51:W54"/>
    <mergeCell ref="V55:W55"/>
    <mergeCell ref="A55:B55"/>
    <mergeCell ref="E55:F55"/>
    <mergeCell ref="G55:H55"/>
    <mergeCell ref="T55:U55"/>
    <mergeCell ref="O52:O54"/>
    <mergeCell ref="P52:P54"/>
    <mergeCell ref="Q52:Q54"/>
    <mergeCell ref="T53:U54"/>
    <mergeCell ref="J52:J54"/>
  </mergeCells>
  <printOptions/>
  <pageMargins left="0.3937007874015748" right="0.31496062992125984" top="0.7480314960629921" bottom="0.3937007874015748" header="0.35433070866141736" footer="0.2362204724409449"/>
  <pageSetup fitToHeight="2" fitToWidth="1" horizontalDpi="600" verticalDpi="600" orientation="landscape" paperSize="9" scale="70" r:id="rId1"/>
  <headerFooter alignWithMargins="0">
    <oddHeader>&amp;R&amp;"Arial CE,Pogrubiony"Załącznik nr &amp;A
do Uchwały Rady Gminy Miłkowice Nr III/15/2010 
z dnia 30 grudnia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83" zoomScaleNormal="83" zoomScalePageLayoutView="0" workbookViewId="0" topLeftCell="B1">
      <selection activeCell="I16" sqref="I16"/>
    </sheetView>
  </sheetViews>
  <sheetFormatPr defaultColWidth="6.25390625" defaultRowHeight="18.75" customHeight="1"/>
  <cols>
    <col min="1" max="1" width="4.00390625" style="13" customWidth="1"/>
    <col min="2" max="2" width="59.375" style="13" customWidth="1"/>
    <col min="3" max="3" width="10.25390625" style="13" customWidth="1"/>
    <col min="4" max="4" width="11.75390625" style="14" customWidth="1"/>
    <col min="5" max="6" width="13.375" style="13" customWidth="1"/>
    <col min="7" max="7" width="10.875" style="13" customWidth="1"/>
    <col min="8" max="8" width="13.00390625" style="13" customWidth="1"/>
    <col min="9" max="9" width="11.75390625" style="13" customWidth="1"/>
    <col min="10" max="10" width="0" style="13" hidden="1" customWidth="1"/>
    <col min="11" max="11" width="12.625" style="13" customWidth="1"/>
    <col min="12" max="12" width="12.875" style="13" customWidth="1"/>
    <col min="13" max="13" width="3.875" style="13" customWidth="1"/>
    <col min="14" max="16384" width="6.25390625" style="13" customWidth="1"/>
  </cols>
  <sheetData>
    <row r="1" spans="1:13" s="16" customFormat="1" ht="21" customHeight="1">
      <c r="A1" s="592" t="s">
        <v>435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15"/>
    </row>
    <row r="2" spans="2:13" s="17" customFormat="1" ht="12" customHeight="1">
      <c r="B2" s="18"/>
      <c r="D2" s="18"/>
      <c r="L2" s="19" t="s">
        <v>436</v>
      </c>
      <c r="M2" s="20"/>
    </row>
    <row r="3" spans="1:13" s="22" customFormat="1" ht="14.25" customHeight="1">
      <c r="A3" s="593" t="s">
        <v>437</v>
      </c>
      <c r="B3" s="594" t="s">
        <v>438</v>
      </c>
      <c r="C3" s="594" t="s">
        <v>439</v>
      </c>
      <c r="D3" s="595" t="s">
        <v>440</v>
      </c>
      <c r="E3" s="594" t="s">
        <v>784</v>
      </c>
      <c r="F3" s="596" t="s">
        <v>441</v>
      </c>
      <c r="G3" s="596"/>
      <c r="H3" s="596"/>
      <c r="I3" s="596"/>
      <c r="J3" s="21"/>
      <c r="K3" s="21"/>
      <c r="L3" s="597" t="s">
        <v>442</v>
      </c>
      <c r="M3" s="20"/>
    </row>
    <row r="4" spans="1:13" s="22" customFormat="1" ht="14.25" customHeight="1">
      <c r="A4" s="593"/>
      <c r="B4" s="594"/>
      <c r="C4" s="594"/>
      <c r="D4" s="595"/>
      <c r="E4" s="594"/>
      <c r="F4" s="598" t="s">
        <v>443</v>
      </c>
      <c r="G4" s="599" t="s">
        <v>444</v>
      </c>
      <c r="H4" s="599"/>
      <c r="I4" s="599"/>
      <c r="J4" s="23"/>
      <c r="K4" s="23"/>
      <c r="L4" s="597"/>
      <c r="M4" s="20"/>
    </row>
    <row r="5" spans="1:13" s="22" customFormat="1" ht="14.25" customHeight="1">
      <c r="A5" s="593"/>
      <c r="B5" s="594"/>
      <c r="C5" s="594"/>
      <c r="D5" s="595"/>
      <c r="E5" s="594"/>
      <c r="F5" s="598"/>
      <c r="G5" s="600" t="s">
        <v>445</v>
      </c>
      <c r="H5" s="600" t="s">
        <v>446</v>
      </c>
      <c r="I5" s="600" t="s">
        <v>447</v>
      </c>
      <c r="J5" s="24" t="s">
        <v>448</v>
      </c>
      <c r="K5" s="601" t="s">
        <v>449</v>
      </c>
      <c r="L5" s="597"/>
      <c r="M5" s="20"/>
    </row>
    <row r="6" spans="1:13" s="22" customFormat="1" ht="14.25" customHeight="1">
      <c r="A6" s="593"/>
      <c r="B6" s="594"/>
      <c r="C6" s="594"/>
      <c r="D6" s="595"/>
      <c r="E6" s="594"/>
      <c r="F6" s="598"/>
      <c r="G6" s="600"/>
      <c r="H6" s="600"/>
      <c r="I6" s="600"/>
      <c r="J6" s="25"/>
      <c r="K6" s="601"/>
      <c r="L6" s="597"/>
      <c r="M6" s="20"/>
    </row>
    <row r="7" spans="1:13" s="22" customFormat="1" ht="15" customHeight="1">
      <c r="A7" s="593"/>
      <c r="B7" s="594"/>
      <c r="C7" s="594"/>
      <c r="D7" s="595"/>
      <c r="E7" s="594"/>
      <c r="F7" s="598"/>
      <c r="G7" s="600"/>
      <c r="H7" s="600"/>
      <c r="I7" s="600"/>
      <c r="J7" s="25"/>
      <c r="K7" s="601"/>
      <c r="L7" s="597"/>
      <c r="M7" s="20"/>
    </row>
    <row r="8" spans="1:13" s="32" customFormat="1" ht="10.5" customHeight="1">
      <c r="A8" s="26">
        <v>1</v>
      </c>
      <c r="B8" s="27">
        <v>2</v>
      </c>
      <c r="C8" s="27">
        <v>3</v>
      </c>
      <c r="D8" s="28">
        <v>4</v>
      </c>
      <c r="E8" s="27">
        <v>5</v>
      </c>
      <c r="F8" s="27">
        <v>6</v>
      </c>
      <c r="G8" s="29">
        <v>7</v>
      </c>
      <c r="H8" s="29">
        <v>8</v>
      </c>
      <c r="I8" s="29">
        <v>9</v>
      </c>
      <c r="J8" s="29">
        <v>10</v>
      </c>
      <c r="K8" s="29">
        <v>10</v>
      </c>
      <c r="L8" s="30">
        <v>11</v>
      </c>
      <c r="M8" s="31"/>
    </row>
    <row r="9" spans="1:13" s="37" customFormat="1" ht="18" customHeight="1" thickBot="1">
      <c r="A9" s="602" t="s">
        <v>450</v>
      </c>
      <c r="B9" s="602"/>
      <c r="C9" s="602"/>
      <c r="D9" s="33">
        <f aca="true" t="shared" si="0" ref="D9:I9">D10</f>
        <v>3360718.92</v>
      </c>
      <c r="E9" s="33">
        <f t="shared" si="0"/>
        <v>1664630</v>
      </c>
      <c r="F9" s="33">
        <f t="shared" si="0"/>
        <v>620727</v>
      </c>
      <c r="G9" s="33">
        <f t="shared" si="0"/>
        <v>144425</v>
      </c>
      <c r="H9" s="33">
        <f t="shared" si="0"/>
        <v>230558</v>
      </c>
      <c r="I9" s="33">
        <f t="shared" si="0"/>
        <v>668920</v>
      </c>
      <c r="J9" s="33" t="e">
        <f>J10+#REF!</f>
        <v>#REF!</v>
      </c>
      <c r="K9" s="34"/>
      <c r="L9" s="35"/>
      <c r="M9" s="36"/>
    </row>
    <row r="10" spans="1:13" s="37" customFormat="1" ht="21.75" customHeight="1" thickBot="1">
      <c r="A10" s="603" t="s">
        <v>451</v>
      </c>
      <c r="B10" s="603"/>
      <c r="C10" s="603"/>
      <c r="D10" s="38">
        <f aca="true" t="shared" si="1" ref="D10:J10">SUM(D11:D14)</f>
        <v>3360718.92</v>
      </c>
      <c r="E10" s="90">
        <f t="shared" si="1"/>
        <v>1664630</v>
      </c>
      <c r="F10" s="38">
        <f t="shared" si="1"/>
        <v>620727</v>
      </c>
      <c r="G10" s="38">
        <f t="shared" si="1"/>
        <v>144425</v>
      </c>
      <c r="H10" s="38">
        <f t="shared" si="1"/>
        <v>230558</v>
      </c>
      <c r="I10" s="38">
        <f t="shared" si="1"/>
        <v>668920</v>
      </c>
      <c r="J10" s="38">
        <f t="shared" si="1"/>
        <v>0</v>
      </c>
      <c r="K10" s="39"/>
      <c r="L10" s="40"/>
      <c r="M10" s="36"/>
    </row>
    <row r="11" spans="1:13" s="37" customFormat="1" ht="30.75" customHeight="1" thickTop="1">
      <c r="A11" s="41">
        <v>1</v>
      </c>
      <c r="B11" s="42" t="s">
        <v>452</v>
      </c>
      <c r="C11" s="43" t="s">
        <v>850</v>
      </c>
      <c r="D11" s="44">
        <f>2818062.51+163356.41</f>
        <v>2981418.92</v>
      </c>
      <c r="E11" s="44">
        <f>SUM(F11,G11,H11,I11,K11)</f>
        <v>1564630</v>
      </c>
      <c r="F11" s="44">
        <v>620727</v>
      </c>
      <c r="G11" s="44">
        <f>1564630-H11-I11-F11</f>
        <v>44425</v>
      </c>
      <c r="H11" s="44">
        <v>230558</v>
      </c>
      <c r="I11" s="44">
        <v>668920</v>
      </c>
      <c r="J11" s="44"/>
      <c r="K11" s="45" t="s">
        <v>783</v>
      </c>
      <c r="L11" s="604" t="s">
        <v>454</v>
      </c>
      <c r="M11" s="36"/>
    </row>
    <row r="12" spans="1:13" s="37" customFormat="1" ht="12.75" customHeight="1" hidden="1">
      <c r="A12" s="46">
        <v>2</v>
      </c>
      <c r="B12" s="42" t="s">
        <v>455</v>
      </c>
      <c r="C12" s="43" t="s">
        <v>456</v>
      </c>
      <c r="D12" s="47"/>
      <c r="E12" s="44">
        <f>SUM(F12,G12,H12,I12,K12)</f>
        <v>0</v>
      </c>
      <c r="F12" s="48"/>
      <c r="G12" s="44"/>
      <c r="H12" s="44"/>
      <c r="I12" s="44"/>
      <c r="J12" s="44"/>
      <c r="K12" s="49"/>
      <c r="L12" s="604"/>
      <c r="M12" s="36"/>
    </row>
    <row r="13" spans="1:13" s="37" customFormat="1" ht="24.75" customHeight="1" thickBot="1">
      <c r="A13" s="41">
        <v>2</v>
      </c>
      <c r="B13" s="42" t="s">
        <v>457</v>
      </c>
      <c r="C13" s="43" t="s">
        <v>458</v>
      </c>
      <c r="D13" s="44">
        <f>E13+37000+32300</f>
        <v>109300</v>
      </c>
      <c r="E13" s="44">
        <f>SUM(F13,G13,H13,I13,K13)</f>
        <v>40000</v>
      </c>
      <c r="F13" s="44"/>
      <c r="G13" s="44">
        <v>40000</v>
      </c>
      <c r="H13" s="44"/>
      <c r="I13" s="44"/>
      <c r="J13" s="44"/>
      <c r="K13" s="605" t="s">
        <v>459</v>
      </c>
      <c r="L13" s="606" t="s">
        <v>460</v>
      </c>
      <c r="M13" s="36"/>
    </row>
    <row r="14" spans="1:13" s="37" customFormat="1" ht="21.75" customHeight="1" thickBot="1">
      <c r="A14" s="41">
        <v>3</v>
      </c>
      <c r="B14" s="42" t="s">
        <v>461</v>
      </c>
      <c r="C14" s="43" t="s">
        <v>458</v>
      </c>
      <c r="D14" s="44">
        <f>E14+118000+92000</f>
        <v>270000</v>
      </c>
      <c r="E14" s="44">
        <f>SUM(F14,G14,H14,I14,K14)</f>
        <v>60000</v>
      </c>
      <c r="F14" s="44"/>
      <c r="G14" s="44">
        <v>60000</v>
      </c>
      <c r="H14" s="44"/>
      <c r="I14" s="44"/>
      <c r="J14" s="44"/>
      <c r="K14" s="605"/>
      <c r="L14" s="606"/>
      <c r="M14" s="36"/>
    </row>
    <row r="15" spans="1:13" s="37" customFormat="1" ht="18" customHeight="1">
      <c r="A15" s="602" t="s">
        <v>462</v>
      </c>
      <c r="B15" s="602"/>
      <c r="C15" s="602"/>
      <c r="D15" s="33">
        <f aca="true" t="shared" si="2" ref="D15:I15">D16</f>
        <v>20731</v>
      </c>
      <c r="E15" s="33">
        <f t="shared" si="2"/>
        <v>20731</v>
      </c>
      <c r="F15" s="33">
        <f t="shared" si="2"/>
        <v>0</v>
      </c>
      <c r="G15" s="33">
        <f t="shared" si="2"/>
        <v>20731</v>
      </c>
      <c r="H15" s="33">
        <f t="shared" si="2"/>
        <v>0</v>
      </c>
      <c r="I15" s="33">
        <f t="shared" si="2"/>
        <v>0</v>
      </c>
      <c r="J15" s="33" t="e">
        <f>J16+#REF!</f>
        <v>#REF!</v>
      </c>
      <c r="K15" s="34"/>
      <c r="L15" s="50"/>
      <c r="M15" s="36"/>
    </row>
    <row r="16" spans="1:13" s="37" customFormat="1" ht="20.25" customHeight="1">
      <c r="A16" s="603" t="s">
        <v>463</v>
      </c>
      <c r="B16" s="603"/>
      <c r="C16" s="603"/>
      <c r="D16" s="38">
        <f aca="true" t="shared" si="3" ref="D16:J16">SUM(D17:D18)</f>
        <v>20731</v>
      </c>
      <c r="E16" s="38">
        <f t="shared" si="3"/>
        <v>20731</v>
      </c>
      <c r="F16" s="38">
        <f t="shared" si="3"/>
        <v>0</v>
      </c>
      <c r="G16" s="38">
        <f t="shared" si="3"/>
        <v>20731</v>
      </c>
      <c r="H16" s="38">
        <f t="shared" si="3"/>
        <v>0</v>
      </c>
      <c r="I16" s="38">
        <f t="shared" si="3"/>
        <v>0</v>
      </c>
      <c r="J16" s="38">
        <f t="shared" si="3"/>
        <v>0</v>
      </c>
      <c r="K16" s="39"/>
      <c r="L16" s="40"/>
      <c r="M16" s="36"/>
    </row>
    <row r="17" spans="1:13" s="37" customFormat="1" ht="21.75" customHeight="1">
      <c r="A17" s="41">
        <v>4</v>
      </c>
      <c r="B17" s="51" t="s">
        <v>464</v>
      </c>
      <c r="C17" s="52">
        <v>2011</v>
      </c>
      <c r="D17" s="53">
        <f>E17</f>
        <v>3500</v>
      </c>
      <c r="E17" s="44">
        <f>SUM(F17,G17,H17,I17,L11)</f>
        <v>3500</v>
      </c>
      <c r="F17" s="53"/>
      <c r="G17" s="54">
        <v>3500</v>
      </c>
      <c r="H17" s="53"/>
      <c r="I17" s="53"/>
      <c r="J17" s="53"/>
      <c r="K17" s="55"/>
      <c r="L17" s="607" t="s">
        <v>454</v>
      </c>
      <c r="M17" s="36"/>
    </row>
    <row r="18" spans="1:13" s="37" customFormat="1" ht="29.25" customHeight="1" thickBot="1">
      <c r="A18" s="41">
        <v>5</v>
      </c>
      <c r="B18" s="51" t="s">
        <v>465</v>
      </c>
      <c r="C18" s="52">
        <v>2011</v>
      </c>
      <c r="D18" s="53">
        <f>E18</f>
        <v>17231</v>
      </c>
      <c r="E18" s="44">
        <f>G18</f>
        <v>17231</v>
      </c>
      <c r="F18" s="53"/>
      <c r="G18" s="54">
        <v>17231</v>
      </c>
      <c r="H18" s="53"/>
      <c r="I18" s="53"/>
      <c r="J18" s="53"/>
      <c r="K18" s="55"/>
      <c r="L18" s="607"/>
      <c r="M18" s="36"/>
    </row>
    <row r="19" spans="1:13" s="37" customFormat="1" ht="12.75" customHeight="1" hidden="1">
      <c r="A19" s="602" t="s">
        <v>466</v>
      </c>
      <c r="B19" s="602"/>
      <c r="C19" s="602"/>
      <c r="D19" s="33">
        <f aca="true" t="shared" si="4" ref="D19:J19">D20</f>
        <v>0</v>
      </c>
      <c r="E19" s="33">
        <f t="shared" si="4"/>
        <v>0</v>
      </c>
      <c r="F19" s="33">
        <f t="shared" si="4"/>
        <v>0</v>
      </c>
      <c r="G19" s="34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4"/>
      <c r="L19" s="35"/>
      <c r="M19" s="36"/>
    </row>
    <row r="20" spans="1:13" s="37" customFormat="1" ht="12.75" customHeight="1" hidden="1">
      <c r="A20" s="603" t="s">
        <v>467</v>
      </c>
      <c r="B20" s="603"/>
      <c r="C20" s="603"/>
      <c r="D20" s="38">
        <f aca="true" t="shared" si="5" ref="D20:J20">SUM(D21:D21)</f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8">
        <f t="shared" si="5"/>
        <v>0</v>
      </c>
      <c r="I20" s="38">
        <f t="shared" si="5"/>
        <v>0</v>
      </c>
      <c r="J20" s="38">
        <f t="shared" si="5"/>
        <v>0</v>
      </c>
      <c r="K20" s="39"/>
      <c r="L20" s="40"/>
      <c r="M20" s="36"/>
    </row>
    <row r="21" spans="1:13" s="37" customFormat="1" ht="12.75" customHeight="1" hidden="1">
      <c r="A21" s="56">
        <v>8</v>
      </c>
      <c r="B21" s="57" t="s">
        <v>468</v>
      </c>
      <c r="C21" s="58">
        <v>2010</v>
      </c>
      <c r="D21" s="59">
        <f>E21</f>
        <v>0</v>
      </c>
      <c r="E21" s="59"/>
      <c r="F21" s="59"/>
      <c r="G21" s="60"/>
      <c r="H21" s="59"/>
      <c r="I21" s="59"/>
      <c r="J21" s="60"/>
      <c r="K21" s="60"/>
      <c r="L21" s="61" t="s">
        <v>454</v>
      </c>
      <c r="M21" s="36"/>
    </row>
    <row r="22" spans="1:13" s="37" customFormat="1" ht="21" customHeight="1" thickBot="1">
      <c r="A22" s="602" t="s">
        <v>469</v>
      </c>
      <c r="B22" s="602"/>
      <c r="C22" s="602"/>
      <c r="D22" s="33">
        <f aca="true" t="shared" si="6" ref="D22:J22">D23</f>
        <v>3700</v>
      </c>
      <c r="E22" s="33">
        <f t="shared" si="6"/>
        <v>3700</v>
      </c>
      <c r="F22" s="33">
        <f t="shared" si="6"/>
        <v>0</v>
      </c>
      <c r="G22" s="34">
        <f t="shared" si="6"/>
        <v>3700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4"/>
      <c r="L22" s="35"/>
      <c r="M22" s="36"/>
    </row>
    <row r="23" spans="1:13" s="37" customFormat="1" ht="19.5" customHeight="1" thickBot="1">
      <c r="A23" s="603" t="s">
        <v>470</v>
      </c>
      <c r="B23" s="603"/>
      <c r="C23" s="603"/>
      <c r="D23" s="38">
        <f aca="true" t="shared" si="7" ref="D23:J23">SUM(D24:D24)</f>
        <v>3700</v>
      </c>
      <c r="E23" s="38">
        <f t="shared" si="7"/>
        <v>3700</v>
      </c>
      <c r="F23" s="38">
        <f t="shared" si="7"/>
        <v>0</v>
      </c>
      <c r="G23" s="38">
        <f t="shared" si="7"/>
        <v>3700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9"/>
      <c r="L23" s="40"/>
      <c r="M23" s="36"/>
    </row>
    <row r="24" spans="1:13" s="37" customFormat="1" ht="22.5" customHeight="1" thickBot="1" thickTop="1">
      <c r="A24" s="56">
        <v>6</v>
      </c>
      <c r="B24" s="57" t="s">
        <v>471</v>
      </c>
      <c r="C24" s="58">
        <v>2011</v>
      </c>
      <c r="D24" s="59">
        <f>E24</f>
        <v>3700</v>
      </c>
      <c r="E24" s="59">
        <f>SUM(F24,G24,H24,I24,L23)</f>
        <v>3700</v>
      </c>
      <c r="F24" s="59"/>
      <c r="G24" s="60">
        <v>3700</v>
      </c>
      <c r="H24" s="59"/>
      <c r="I24" s="59"/>
      <c r="J24" s="60"/>
      <c r="K24" s="60"/>
      <c r="L24" s="61" t="s">
        <v>454</v>
      </c>
      <c r="M24" s="36"/>
    </row>
    <row r="25" spans="1:13" s="65" customFormat="1" ht="12.75" customHeight="1" hidden="1">
      <c r="A25" s="608" t="s">
        <v>472</v>
      </c>
      <c r="B25" s="608"/>
      <c r="C25" s="608"/>
      <c r="D25" s="62">
        <f aca="true" t="shared" si="8" ref="D25:K25">D26</f>
        <v>0</v>
      </c>
      <c r="E25" s="62">
        <f t="shared" si="8"/>
        <v>0</v>
      </c>
      <c r="F25" s="62">
        <f t="shared" si="8"/>
        <v>0</v>
      </c>
      <c r="G25" s="62">
        <f t="shared" si="8"/>
        <v>0</v>
      </c>
      <c r="H25" s="62">
        <f t="shared" si="8"/>
        <v>0</v>
      </c>
      <c r="I25" s="62">
        <f t="shared" si="8"/>
        <v>0</v>
      </c>
      <c r="J25" s="62">
        <f t="shared" si="8"/>
        <v>0</v>
      </c>
      <c r="K25" s="62">
        <f t="shared" si="8"/>
        <v>0</v>
      </c>
      <c r="L25" s="63"/>
      <c r="M25" s="64"/>
    </row>
    <row r="26" spans="1:13" s="65" customFormat="1" ht="12.75" customHeight="1" hidden="1">
      <c r="A26" s="609" t="s">
        <v>473</v>
      </c>
      <c r="B26" s="609"/>
      <c r="C26" s="609"/>
      <c r="D26" s="66">
        <f aca="true" t="shared" si="9" ref="D26:K26">D27+D35+D36</f>
        <v>0</v>
      </c>
      <c r="E26" s="66">
        <f t="shared" si="9"/>
        <v>0</v>
      </c>
      <c r="F26" s="66">
        <f t="shared" si="9"/>
        <v>0</v>
      </c>
      <c r="G26" s="66">
        <f t="shared" si="9"/>
        <v>0</v>
      </c>
      <c r="H26" s="66">
        <f t="shared" si="9"/>
        <v>0</v>
      </c>
      <c r="I26" s="66">
        <f t="shared" si="9"/>
        <v>0</v>
      </c>
      <c r="J26" s="66">
        <f t="shared" si="9"/>
        <v>0</v>
      </c>
      <c r="K26" s="66">
        <f t="shared" si="9"/>
        <v>0</v>
      </c>
      <c r="L26" s="67"/>
      <c r="M26" s="64"/>
    </row>
    <row r="27" spans="1:13" s="37" customFormat="1" ht="12.75" customHeight="1" hidden="1">
      <c r="A27" s="68">
        <v>10</v>
      </c>
      <c r="B27" s="69" t="s">
        <v>474</v>
      </c>
      <c r="C27" s="70">
        <v>2010</v>
      </c>
      <c r="D27" s="71">
        <f>E27</f>
        <v>0</v>
      </c>
      <c r="E27" s="71">
        <f>SUM(F27,G27,H27,I27,L27)</f>
        <v>0</v>
      </c>
      <c r="F27" s="71"/>
      <c r="G27" s="71"/>
      <c r="H27" s="71"/>
      <c r="I27" s="71"/>
      <c r="J27" s="71"/>
      <c r="K27" s="72"/>
      <c r="L27" s="610" t="s">
        <v>454</v>
      </c>
      <c r="M27" s="36"/>
    </row>
    <row r="28" spans="1:13" s="17" customFormat="1" ht="12.75" customHeight="1" hidden="1">
      <c r="A28" s="73"/>
      <c r="B28" s="74"/>
      <c r="C28" s="73"/>
      <c r="D28" s="74"/>
      <c r="E28" s="73"/>
      <c r="F28" s="73"/>
      <c r="G28" s="73"/>
      <c r="H28" s="73"/>
      <c r="I28" s="73"/>
      <c r="J28" s="73"/>
      <c r="K28" s="73"/>
      <c r="L28" s="610"/>
      <c r="M28" s="20"/>
    </row>
    <row r="29" spans="1:13" s="22" customFormat="1" ht="12.75" customHeight="1" hidden="1">
      <c r="A29" s="593" t="s">
        <v>437</v>
      </c>
      <c r="B29" s="594" t="s">
        <v>438</v>
      </c>
      <c r="C29" s="594" t="s">
        <v>439</v>
      </c>
      <c r="D29" s="595" t="s">
        <v>440</v>
      </c>
      <c r="E29" s="594" t="s">
        <v>475</v>
      </c>
      <c r="F29" s="596"/>
      <c r="G29" s="596"/>
      <c r="H29" s="596"/>
      <c r="I29" s="596"/>
      <c r="J29" s="21"/>
      <c r="K29" s="21"/>
      <c r="L29" s="610"/>
      <c r="M29" s="20"/>
    </row>
    <row r="30" spans="1:13" s="22" customFormat="1" ht="12.75" customHeight="1" hidden="1">
      <c r="A30" s="593"/>
      <c r="B30" s="594"/>
      <c r="C30" s="594"/>
      <c r="D30" s="595"/>
      <c r="E30" s="594"/>
      <c r="F30" s="611"/>
      <c r="G30" s="599"/>
      <c r="H30" s="599"/>
      <c r="I30" s="599"/>
      <c r="J30" s="23"/>
      <c r="K30" s="23"/>
      <c r="L30" s="610"/>
      <c r="M30" s="20"/>
    </row>
    <row r="31" spans="1:13" s="22" customFormat="1" ht="12.75" customHeight="1" hidden="1">
      <c r="A31" s="593"/>
      <c r="B31" s="594"/>
      <c r="C31" s="594"/>
      <c r="D31" s="595"/>
      <c r="E31" s="594"/>
      <c r="F31" s="611"/>
      <c r="G31" s="600"/>
      <c r="H31" s="600"/>
      <c r="I31" s="600"/>
      <c r="J31" s="24" t="s">
        <v>448</v>
      </c>
      <c r="K31" s="601" t="s">
        <v>449</v>
      </c>
      <c r="L31" s="610"/>
      <c r="M31" s="20"/>
    </row>
    <row r="32" spans="1:13" s="22" customFormat="1" ht="12.75" customHeight="1" hidden="1">
      <c r="A32" s="593"/>
      <c r="B32" s="594"/>
      <c r="C32" s="594"/>
      <c r="D32" s="595"/>
      <c r="E32" s="594"/>
      <c r="F32" s="611"/>
      <c r="G32" s="600"/>
      <c r="H32" s="600"/>
      <c r="I32" s="600"/>
      <c r="J32" s="25"/>
      <c r="K32" s="601"/>
      <c r="L32" s="610"/>
      <c r="M32" s="20"/>
    </row>
    <row r="33" spans="1:13" s="22" customFormat="1" ht="12.75" customHeight="1" hidden="1">
      <c r="A33" s="593"/>
      <c r="B33" s="594"/>
      <c r="C33" s="594"/>
      <c r="D33" s="595"/>
      <c r="E33" s="594"/>
      <c r="F33" s="611"/>
      <c r="G33" s="600"/>
      <c r="H33" s="600"/>
      <c r="I33" s="600"/>
      <c r="J33" s="25"/>
      <c r="K33" s="601"/>
      <c r="L33" s="610"/>
      <c r="M33" s="20"/>
    </row>
    <row r="34" spans="1:13" s="32" customFormat="1" ht="12.75" customHeight="1" hidden="1">
      <c r="A34" s="75">
        <v>1</v>
      </c>
      <c r="B34" s="76">
        <v>2</v>
      </c>
      <c r="C34" s="76">
        <v>3</v>
      </c>
      <c r="D34" s="77">
        <v>4</v>
      </c>
      <c r="E34" s="76">
        <v>5</v>
      </c>
      <c r="F34" s="76"/>
      <c r="G34" s="78"/>
      <c r="H34" s="78"/>
      <c r="I34" s="78"/>
      <c r="J34" s="78">
        <v>10</v>
      </c>
      <c r="K34" s="78">
        <v>10</v>
      </c>
      <c r="L34" s="610"/>
      <c r="M34" s="31"/>
    </row>
    <row r="35" spans="1:13" s="37" customFormat="1" ht="12.75" customHeight="1" hidden="1">
      <c r="A35" s="41">
        <v>11</v>
      </c>
      <c r="B35" s="79" t="s">
        <v>476</v>
      </c>
      <c r="C35" s="80">
        <v>2010</v>
      </c>
      <c r="D35" s="53">
        <f>E35</f>
        <v>0</v>
      </c>
      <c r="E35" s="53">
        <f>SUM(F35,G35,H35,I35,L35)</f>
        <v>0</v>
      </c>
      <c r="F35" s="53"/>
      <c r="G35" s="53"/>
      <c r="H35" s="53"/>
      <c r="I35" s="53"/>
      <c r="J35" s="53"/>
      <c r="K35" s="81"/>
      <c r="L35" s="610"/>
      <c r="M35" s="36"/>
    </row>
    <row r="36" spans="1:13" s="37" customFormat="1" ht="12.75" customHeight="1" hidden="1">
      <c r="A36" s="46">
        <v>12</v>
      </c>
      <c r="B36" s="79" t="s">
        <v>477</v>
      </c>
      <c r="C36" s="82">
        <v>2010</v>
      </c>
      <c r="D36" s="44">
        <f>E36</f>
        <v>0</v>
      </c>
      <c r="E36" s="53">
        <f>SUM(F36,G36,H36,I36,L36)</f>
        <v>0</v>
      </c>
      <c r="F36" s="44"/>
      <c r="G36" s="44"/>
      <c r="H36" s="44"/>
      <c r="I36" s="44"/>
      <c r="J36" s="44"/>
      <c r="K36" s="49"/>
      <c r="L36" s="610"/>
      <c r="M36" s="36"/>
    </row>
    <row r="37" spans="1:13" s="37" customFormat="1" ht="12.75" customHeight="1" hidden="1">
      <c r="A37" s="602" t="s">
        <v>478</v>
      </c>
      <c r="B37" s="602"/>
      <c r="C37" s="602"/>
      <c r="D37" s="33">
        <f aca="true" t="shared" si="10" ref="D37:J37">D38</f>
        <v>0</v>
      </c>
      <c r="E37" s="33">
        <f t="shared" si="10"/>
        <v>0</v>
      </c>
      <c r="F37" s="33">
        <f t="shared" si="10"/>
        <v>0</v>
      </c>
      <c r="G37" s="34">
        <f t="shared" si="10"/>
        <v>0</v>
      </c>
      <c r="H37" s="33">
        <f t="shared" si="10"/>
        <v>0</v>
      </c>
      <c r="I37" s="33">
        <f t="shared" si="10"/>
        <v>0</v>
      </c>
      <c r="J37" s="33">
        <f t="shared" si="10"/>
        <v>0</v>
      </c>
      <c r="K37" s="34"/>
      <c r="L37" s="35"/>
      <c r="M37" s="36"/>
    </row>
    <row r="38" spans="1:13" s="37" customFormat="1" ht="12.75" customHeight="1" hidden="1">
      <c r="A38" s="603" t="s">
        <v>479</v>
      </c>
      <c r="B38" s="603"/>
      <c r="C38" s="603"/>
      <c r="D38" s="38">
        <f aca="true" t="shared" si="11" ref="D38:J38">SUM(D39:D39)</f>
        <v>0</v>
      </c>
      <c r="E38" s="38">
        <f t="shared" si="11"/>
        <v>0</v>
      </c>
      <c r="F38" s="38">
        <f t="shared" si="11"/>
        <v>0</v>
      </c>
      <c r="G38" s="38">
        <f t="shared" si="11"/>
        <v>0</v>
      </c>
      <c r="H38" s="38">
        <f t="shared" si="11"/>
        <v>0</v>
      </c>
      <c r="I38" s="38">
        <f t="shared" si="11"/>
        <v>0</v>
      </c>
      <c r="J38" s="38">
        <f t="shared" si="11"/>
        <v>0</v>
      </c>
      <c r="K38" s="39"/>
      <c r="L38" s="40"/>
      <c r="M38" s="36"/>
    </row>
    <row r="39" spans="1:13" s="37" customFormat="1" ht="12.75" customHeight="1" hidden="1">
      <c r="A39" s="83">
        <v>13</v>
      </c>
      <c r="B39" s="84" t="s">
        <v>480</v>
      </c>
      <c r="C39" s="85" t="s">
        <v>453</v>
      </c>
      <c r="D39" s="86"/>
      <c r="E39" s="86">
        <f>SUM(F39,G39,H39,I39,L39)</f>
        <v>0</v>
      </c>
      <c r="F39" s="86"/>
      <c r="G39" s="87"/>
      <c r="H39" s="86"/>
      <c r="I39" s="86"/>
      <c r="J39" s="87"/>
      <c r="K39" s="88"/>
      <c r="L39" s="61" t="s">
        <v>454</v>
      </c>
      <c r="M39" s="36"/>
    </row>
    <row r="40" spans="1:13" s="37" customFormat="1" ht="25.5" customHeight="1" thickBot="1">
      <c r="A40" s="602" t="s">
        <v>481</v>
      </c>
      <c r="B40" s="602"/>
      <c r="C40" s="602"/>
      <c r="D40" s="33">
        <f aca="true" t="shared" si="12" ref="D40:J40">D41</f>
        <v>14000</v>
      </c>
      <c r="E40" s="33">
        <f t="shared" si="12"/>
        <v>14000</v>
      </c>
      <c r="F40" s="33">
        <f t="shared" si="12"/>
        <v>0</v>
      </c>
      <c r="G40" s="33">
        <f t="shared" si="12"/>
        <v>14000</v>
      </c>
      <c r="H40" s="33">
        <f t="shared" si="12"/>
        <v>0</v>
      </c>
      <c r="I40" s="33">
        <f t="shared" si="12"/>
        <v>0</v>
      </c>
      <c r="J40" s="33">
        <f t="shared" si="12"/>
        <v>0</v>
      </c>
      <c r="K40" s="33"/>
      <c r="L40" s="89"/>
      <c r="M40" s="36"/>
    </row>
    <row r="41" spans="1:13" s="37" customFormat="1" ht="22.5" customHeight="1" thickBot="1">
      <c r="A41" s="612" t="s">
        <v>482</v>
      </c>
      <c r="B41" s="612"/>
      <c r="C41" s="612"/>
      <c r="D41" s="90">
        <f>SUM(D42:D43)</f>
        <v>14000</v>
      </c>
      <c r="E41" s="90">
        <f>SUM(E42:E43)</f>
        <v>14000</v>
      </c>
      <c r="F41" s="90">
        <f>SUM(F42:F43)</f>
        <v>0</v>
      </c>
      <c r="G41" s="90">
        <f>SUM(G42:G43)</f>
        <v>14000</v>
      </c>
      <c r="H41" s="90">
        <f>H42</f>
        <v>0</v>
      </c>
      <c r="I41" s="90">
        <f>I42</f>
        <v>0</v>
      </c>
      <c r="J41" s="90"/>
      <c r="K41" s="91"/>
      <c r="L41" s="92"/>
      <c r="M41" s="36"/>
    </row>
    <row r="42" spans="1:13" s="37" customFormat="1" ht="27" customHeight="1" thickTop="1">
      <c r="A42" s="41">
        <v>7</v>
      </c>
      <c r="B42" s="42" t="s">
        <v>483</v>
      </c>
      <c r="C42" s="93">
        <v>2011</v>
      </c>
      <c r="D42" s="53">
        <f>E42</f>
        <v>5500</v>
      </c>
      <c r="E42" s="53">
        <f>SUM(F42,G42,H42,I42)</f>
        <v>5500</v>
      </c>
      <c r="F42" s="53"/>
      <c r="G42" s="54">
        <v>5500</v>
      </c>
      <c r="H42" s="53"/>
      <c r="I42" s="53"/>
      <c r="J42" s="53">
        <v>26400</v>
      </c>
      <c r="K42" s="94"/>
      <c r="L42" s="613" t="s">
        <v>454</v>
      </c>
      <c r="M42" s="36"/>
    </row>
    <row r="43" spans="1:13" s="37" customFormat="1" ht="27" customHeight="1" thickBot="1">
      <c r="A43" s="403">
        <v>8</v>
      </c>
      <c r="B43" s="404" t="s">
        <v>484</v>
      </c>
      <c r="C43" s="405">
        <v>2011</v>
      </c>
      <c r="D43" s="406">
        <f>E43</f>
        <v>8500</v>
      </c>
      <c r="E43" s="406">
        <f>SUM(F43,G43,H43,I43)</f>
        <v>8500</v>
      </c>
      <c r="F43" s="406"/>
      <c r="G43" s="407">
        <v>8500</v>
      </c>
      <c r="H43" s="406"/>
      <c r="I43" s="406"/>
      <c r="J43" s="406">
        <v>26400</v>
      </c>
      <c r="K43" s="408"/>
      <c r="L43" s="613"/>
      <c r="M43" s="36"/>
    </row>
    <row r="44" spans="1:13" s="65" customFormat="1" ht="27" customHeight="1" thickBot="1">
      <c r="A44" s="614" t="s">
        <v>485</v>
      </c>
      <c r="B44" s="615"/>
      <c r="C44" s="615"/>
      <c r="D44" s="409">
        <f aca="true" t="shared" si="13" ref="D44:I44">D45+D60</f>
        <v>72409</v>
      </c>
      <c r="E44" s="409">
        <f t="shared" si="13"/>
        <v>72409</v>
      </c>
      <c r="F44" s="409">
        <f t="shared" si="13"/>
        <v>0</v>
      </c>
      <c r="G44" s="409">
        <f t="shared" si="13"/>
        <v>72409</v>
      </c>
      <c r="H44" s="409">
        <f t="shared" si="13"/>
        <v>0</v>
      </c>
      <c r="I44" s="409">
        <f t="shared" si="13"/>
        <v>0</v>
      </c>
      <c r="J44" s="409">
        <f>J45</f>
        <v>0</v>
      </c>
      <c r="K44" s="409">
        <f>K45</f>
        <v>0</v>
      </c>
      <c r="L44" s="410"/>
      <c r="M44" s="64"/>
    </row>
    <row r="45" spans="1:13" s="65" customFormat="1" ht="18.75" customHeight="1" thickBot="1">
      <c r="A45" s="616" t="s">
        <v>486</v>
      </c>
      <c r="B45" s="616"/>
      <c r="C45" s="616"/>
      <c r="D45" s="411">
        <f>D46+D47+D48+D56+D57+D58+D59</f>
        <v>52209</v>
      </c>
      <c r="E45" s="411">
        <f aca="true" t="shared" si="14" ref="E45:K45">E46+E47+E48+E56+E57+E58+E59</f>
        <v>52209</v>
      </c>
      <c r="F45" s="411">
        <f t="shared" si="14"/>
        <v>0</v>
      </c>
      <c r="G45" s="411">
        <f t="shared" si="14"/>
        <v>52209</v>
      </c>
      <c r="H45" s="411">
        <f t="shared" si="14"/>
        <v>0</v>
      </c>
      <c r="I45" s="411">
        <f t="shared" si="14"/>
        <v>0</v>
      </c>
      <c r="J45" s="411">
        <f t="shared" si="14"/>
        <v>0</v>
      </c>
      <c r="K45" s="411">
        <f t="shared" si="14"/>
        <v>0</v>
      </c>
      <c r="L45" s="412"/>
      <c r="M45" s="64"/>
    </row>
    <row r="46" spans="1:13" s="37" customFormat="1" ht="27.75" customHeight="1" thickTop="1">
      <c r="A46" s="41">
        <v>9</v>
      </c>
      <c r="B46" s="42" t="s">
        <v>487</v>
      </c>
      <c r="C46" s="80">
        <v>2011</v>
      </c>
      <c r="D46" s="53">
        <f aca="true" t="shared" si="15" ref="D46:D59">E46</f>
        <v>4000</v>
      </c>
      <c r="E46" s="53">
        <f aca="true" t="shared" si="16" ref="E46:E59">SUM(F46,G46,H46,I46,L46)</f>
        <v>4000</v>
      </c>
      <c r="F46" s="53"/>
      <c r="G46" s="53">
        <v>4000</v>
      </c>
      <c r="H46" s="53"/>
      <c r="I46" s="53"/>
      <c r="J46" s="53"/>
      <c r="K46" s="81"/>
      <c r="L46" s="628" t="s">
        <v>454</v>
      </c>
      <c r="M46" s="36"/>
    </row>
    <row r="47" spans="1:13" s="37" customFormat="1" ht="24" customHeight="1">
      <c r="A47" s="46">
        <v>10</v>
      </c>
      <c r="B47" s="42" t="s">
        <v>488</v>
      </c>
      <c r="C47" s="82">
        <v>2011</v>
      </c>
      <c r="D47" s="53">
        <f t="shared" si="15"/>
        <v>6199</v>
      </c>
      <c r="E47" s="53">
        <f t="shared" si="16"/>
        <v>6199</v>
      </c>
      <c r="F47" s="44"/>
      <c r="G47" s="44">
        <v>6199</v>
      </c>
      <c r="H47" s="44"/>
      <c r="I47" s="44"/>
      <c r="J47" s="44"/>
      <c r="K47" s="49"/>
      <c r="L47" s="607"/>
      <c r="M47" s="36"/>
    </row>
    <row r="48" spans="1:13" s="37" customFormat="1" ht="29.25" customHeight="1">
      <c r="A48" s="46">
        <v>11</v>
      </c>
      <c r="B48" s="42" t="s">
        <v>489</v>
      </c>
      <c r="C48" s="82">
        <v>2011</v>
      </c>
      <c r="D48" s="53">
        <f t="shared" si="15"/>
        <v>5400</v>
      </c>
      <c r="E48" s="53">
        <f t="shared" si="16"/>
        <v>5400</v>
      </c>
      <c r="F48" s="44"/>
      <c r="G48" s="44">
        <v>5400</v>
      </c>
      <c r="H48" s="44"/>
      <c r="I48" s="44"/>
      <c r="J48" s="44"/>
      <c r="K48" s="540"/>
      <c r="L48" s="629"/>
      <c r="M48" s="36"/>
    </row>
    <row r="49" spans="2:13" s="17" customFormat="1" ht="12" customHeight="1" thickBot="1">
      <c r="B49" s="18"/>
      <c r="D49" s="18"/>
      <c r="K49" s="73"/>
      <c r="L49" s="539"/>
      <c r="M49" s="20"/>
    </row>
    <row r="50" spans="1:13" s="22" customFormat="1" ht="14.25" customHeight="1" thickBot="1">
      <c r="A50" s="617" t="s">
        <v>437</v>
      </c>
      <c r="B50" s="619" t="s">
        <v>438</v>
      </c>
      <c r="C50" s="619" t="s">
        <v>439</v>
      </c>
      <c r="D50" s="620" t="s">
        <v>440</v>
      </c>
      <c r="E50" s="619" t="s">
        <v>784</v>
      </c>
      <c r="F50" s="621" t="s">
        <v>441</v>
      </c>
      <c r="G50" s="621"/>
      <c r="H50" s="621"/>
      <c r="I50" s="621"/>
      <c r="J50" s="541"/>
      <c r="K50" s="541"/>
      <c r="L50" s="630" t="s">
        <v>442</v>
      </c>
      <c r="M50" s="20"/>
    </row>
    <row r="51" spans="1:13" s="22" customFormat="1" ht="14.25" customHeight="1" thickBot="1">
      <c r="A51" s="618"/>
      <c r="B51" s="594"/>
      <c r="C51" s="594"/>
      <c r="D51" s="595"/>
      <c r="E51" s="594"/>
      <c r="F51" s="598" t="s">
        <v>443</v>
      </c>
      <c r="G51" s="599" t="s">
        <v>444</v>
      </c>
      <c r="H51" s="599"/>
      <c r="I51" s="599"/>
      <c r="J51" s="23"/>
      <c r="K51" s="23"/>
      <c r="L51" s="631"/>
      <c r="M51" s="20"/>
    </row>
    <row r="52" spans="1:13" s="22" customFormat="1" ht="14.25" customHeight="1" thickBot="1">
      <c r="A52" s="618"/>
      <c r="B52" s="594"/>
      <c r="C52" s="594"/>
      <c r="D52" s="595"/>
      <c r="E52" s="594"/>
      <c r="F52" s="598"/>
      <c r="G52" s="600" t="s">
        <v>445</v>
      </c>
      <c r="H52" s="600" t="s">
        <v>446</v>
      </c>
      <c r="I52" s="600" t="s">
        <v>447</v>
      </c>
      <c r="J52" s="24" t="s">
        <v>448</v>
      </c>
      <c r="K52" s="601" t="s">
        <v>449</v>
      </c>
      <c r="L52" s="631"/>
      <c r="M52" s="20"/>
    </row>
    <row r="53" spans="1:13" s="22" customFormat="1" ht="14.25" customHeight="1" thickBot="1">
      <c r="A53" s="618"/>
      <c r="B53" s="594"/>
      <c r="C53" s="594"/>
      <c r="D53" s="595"/>
      <c r="E53" s="594"/>
      <c r="F53" s="598"/>
      <c r="G53" s="600"/>
      <c r="H53" s="600"/>
      <c r="I53" s="600"/>
      <c r="J53" s="25"/>
      <c r="K53" s="601"/>
      <c r="L53" s="631"/>
      <c r="M53" s="20"/>
    </row>
    <row r="54" spans="1:13" s="22" customFormat="1" ht="15" customHeight="1">
      <c r="A54" s="618"/>
      <c r="B54" s="594"/>
      <c r="C54" s="594"/>
      <c r="D54" s="595"/>
      <c r="E54" s="594"/>
      <c r="F54" s="598"/>
      <c r="G54" s="600"/>
      <c r="H54" s="600"/>
      <c r="I54" s="600"/>
      <c r="J54" s="25"/>
      <c r="K54" s="601"/>
      <c r="L54" s="631"/>
      <c r="M54" s="20"/>
    </row>
    <row r="55" spans="1:13" s="32" customFormat="1" ht="10.5" customHeight="1" thickBot="1">
      <c r="A55" s="542">
        <v>1</v>
      </c>
      <c r="B55" s="27">
        <v>2</v>
      </c>
      <c r="C55" s="413">
        <v>3</v>
      </c>
      <c r="D55" s="414">
        <v>4</v>
      </c>
      <c r="E55" s="413">
        <v>5</v>
      </c>
      <c r="F55" s="413">
        <v>6</v>
      </c>
      <c r="G55" s="415">
        <v>7</v>
      </c>
      <c r="H55" s="415">
        <v>8</v>
      </c>
      <c r="I55" s="415">
        <v>9</v>
      </c>
      <c r="J55" s="415">
        <v>10</v>
      </c>
      <c r="K55" s="415">
        <v>10</v>
      </c>
      <c r="L55" s="543">
        <v>11</v>
      </c>
      <c r="M55" s="31"/>
    </row>
    <row r="56" spans="1:13" s="37" customFormat="1" ht="29.25" customHeight="1" thickTop="1">
      <c r="A56" s="544">
        <v>12</v>
      </c>
      <c r="B56" s="42" t="s">
        <v>490</v>
      </c>
      <c r="C56" s="80">
        <v>2011</v>
      </c>
      <c r="D56" s="53">
        <f t="shared" si="15"/>
        <v>6075</v>
      </c>
      <c r="E56" s="53">
        <f t="shared" si="16"/>
        <v>6075</v>
      </c>
      <c r="F56" s="53"/>
      <c r="G56" s="53">
        <v>6075</v>
      </c>
      <c r="H56" s="53"/>
      <c r="I56" s="53"/>
      <c r="J56" s="53"/>
      <c r="K56" s="81"/>
      <c r="L56" s="628" t="s">
        <v>454</v>
      </c>
      <c r="M56" s="36"/>
    </row>
    <row r="57" spans="1:13" s="37" customFormat="1" ht="29.25" customHeight="1">
      <c r="A57" s="544">
        <v>13</v>
      </c>
      <c r="B57" s="42" t="s">
        <v>491</v>
      </c>
      <c r="C57" s="80">
        <v>2011</v>
      </c>
      <c r="D57" s="53">
        <f t="shared" si="15"/>
        <v>18200</v>
      </c>
      <c r="E57" s="53">
        <f t="shared" si="16"/>
        <v>18200</v>
      </c>
      <c r="F57" s="53"/>
      <c r="G57" s="53">
        <v>18200</v>
      </c>
      <c r="H57" s="53"/>
      <c r="I57" s="53"/>
      <c r="J57" s="53"/>
      <c r="K57" s="81"/>
      <c r="L57" s="607"/>
      <c r="M57" s="36"/>
    </row>
    <row r="58" spans="1:13" s="37" customFormat="1" ht="27.75" customHeight="1">
      <c r="A58" s="545">
        <v>14</v>
      </c>
      <c r="B58" s="42" t="s">
        <v>492</v>
      </c>
      <c r="C58" s="80">
        <v>2011</v>
      </c>
      <c r="D58" s="53">
        <f t="shared" si="15"/>
        <v>7240</v>
      </c>
      <c r="E58" s="53">
        <f t="shared" si="16"/>
        <v>7240</v>
      </c>
      <c r="F58" s="53"/>
      <c r="G58" s="53">
        <v>7240</v>
      </c>
      <c r="H58" s="53"/>
      <c r="I58" s="53"/>
      <c r="J58" s="53"/>
      <c r="K58" s="81"/>
      <c r="L58" s="607"/>
      <c r="M58" s="36"/>
    </row>
    <row r="59" spans="1:13" s="37" customFormat="1" ht="27.75" customHeight="1" thickBot="1">
      <c r="A59" s="545">
        <v>15</v>
      </c>
      <c r="B59" s="42" t="s">
        <v>493</v>
      </c>
      <c r="C59" s="80">
        <v>2011</v>
      </c>
      <c r="D59" s="53">
        <f t="shared" si="15"/>
        <v>5095</v>
      </c>
      <c r="E59" s="53">
        <f t="shared" si="16"/>
        <v>5095</v>
      </c>
      <c r="F59" s="53"/>
      <c r="G59" s="53">
        <v>5095</v>
      </c>
      <c r="H59" s="53"/>
      <c r="I59" s="53"/>
      <c r="J59" s="53"/>
      <c r="K59" s="81"/>
      <c r="L59" s="632"/>
      <c r="M59" s="36"/>
    </row>
    <row r="60" spans="1:13" s="65" customFormat="1" ht="18.75" customHeight="1" thickBot="1">
      <c r="A60" s="623" t="s">
        <v>494</v>
      </c>
      <c r="B60" s="609"/>
      <c r="C60" s="609"/>
      <c r="D60" s="66">
        <f aca="true" t="shared" si="17" ref="D60:K60">SUM(D61:D64)</f>
        <v>20200</v>
      </c>
      <c r="E60" s="66">
        <f t="shared" si="17"/>
        <v>20200</v>
      </c>
      <c r="F60" s="66">
        <f t="shared" si="17"/>
        <v>0</v>
      </c>
      <c r="G60" s="66">
        <f t="shared" si="17"/>
        <v>20200</v>
      </c>
      <c r="H60" s="66">
        <f t="shared" si="17"/>
        <v>0</v>
      </c>
      <c r="I60" s="66">
        <f t="shared" si="17"/>
        <v>0</v>
      </c>
      <c r="J60" s="66">
        <f t="shared" si="17"/>
        <v>0</v>
      </c>
      <c r="K60" s="66">
        <f t="shared" si="17"/>
        <v>0</v>
      </c>
      <c r="L60" s="546"/>
      <c r="M60" s="64"/>
    </row>
    <row r="61" spans="1:13" s="65" customFormat="1" ht="26.25" customHeight="1" thickBot="1" thickTop="1">
      <c r="A61" s="547">
        <v>16</v>
      </c>
      <c r="B61" s="69" t="s">
        <v>495</v>
      </c>
      <c r="C61" s="95">
        <v>2011</v>
      </c>
      <c r="D61" s="96">
        <f>E61</f>
        <v>4000</v>
      </c>
      <c r="E61" s="53">
        <f>SUM(F61,G61,H61,I61,L61)</f>
        <v>4000</v>
      </c>
      <c r="F61" s="96"/>
      <c r="G61" s="97">
        <v>4000</v>
      </c>
      <c r="H61" s="96"/>
      <c r="I61" s="98"/>
      <c r="J61" s="98"/>
      <c r="K61" s="98"/>
      <c r="L61" s="624" t="s">
        <v>454</v>
      </c>
      <c r="M61" s="64"/>
    </row>
    <row r="62" spans="1:13" s="37" customFormat="1" ht="27.75" customHeight="1" thickBot="1" thickTop="1">
      <c r="A62" s="545">
        <v>17</v>
      </c>
      <c r="B62" s="79" t="s">
        <v>496</v>
      </c>
      <c r="C62" s="80">
        <v>2011</v>
      </c>
      <c r="D62" s="53">
        <f>E62</f>
        <v>7000</v>
      </c>
      <c r="E62" s="53">
        <f>SUM(F62,G62,H62,I62,L62)</f>
        <v>7000</v>
      </c>
      <c r="F62" s="53"/>
      <c r="G62" s="53">
        <v>7000</v>
      </c>
      <c r="H62" s="53"/>
      <c r="I62" s="53"/>
      <c r="J62" s="53"/>
      <c r="K62" s="81"/>
      <c r="L62" s="624"/>
      <c r="M62" s="36"/>
    </row>
    <row r="63" spans="1:13" s="37" customFormat="1" ht="27.75" customHeight="1" thickBot="1" thickTop="1">
      <c r="A63" s="545">
        <v>18</v>
      </c>
      <c r="B63" s="79" t="s">
        <v>497</v>
      </c>
      <c r="C63" s="80">
        <v>2011</v>
      </c>
      <c r="D63" s="53">
        <f>E63</f>
        <v>4200</v>
      </c>
      <c r="E63" s="53">
        <f>SUM(F63,G63,H63,I63,L63)</f>
        <v>4200</v>
      </c>
      <c r="F63" s="53"/>
      <c r="G63" s="53">
        <v>4200</v>
      </c>
      <c r="H63" s="53"/>
      <c r="I63" s="53"/>
      <c r="J63" s="53"/>
      <c r="K63" s="81"/>
      <c r="L63" s="624"/>
      <c r="M63" s="36"/>
    </row>
    <row r="64" spans="1:13" s="37" customFormat="1" ht="27.75" customHeight="1" thickBot="1" thickTop="1">
      <c r="A64" s="545">
        <v>19</v>
      </c>
      <c r="B64" s="79" t="s">
        <v>498</v>
      </c>
      <c r="C64" s="80">
        <v>2011</v>
      </c>
      <c r="D64" s="53">
        <f>E64</f>
        <v>5000</v>
      </c>
      <c r="E64" s="53">
        <f>SUM(F64,G64,H64,I64,L64)</f>
        <v>5000</v>
      </c>
      <c r="F64" s="53"/>
      <c r="G64" s="53">
        <v>5000</v>
      </c>
      <c r="H64" s="53"/>
      <c r="I64" s="53"/>
      <c r="J64" s="53"/>
      <c r="K64" s="81"/>
      <c r="L64" s="624"/>
      <c r="M64" s="36"/>
    </row>
    <row r="65" spans="1:13" s="37" customFormat="1" ht="12.75" customHeight="1" hidden="1">
      <c r="A65" s="625" t="s">
        <v>499</v>
      </c>
      <c r="B65" s="602"/>
      <c r="C65" s="602"/>
      <c r="D65" s="33">
        <f aca="true" t="shared" si="18" ref="D65:J65">D66</f>
        <v>0</v>
      </c>
      <c r="E65" s="33">
        <f t="shared" si="18"/>
        <v>0</v>
      </c>
      <c r="F65" s="33">
        <f t="shared" si="18"/>
        <v>0</v>
      </c>
      <c r="G65" s="33">
        <f t="shared" si="18"/>
        <v>0</v>
      </c>
      <c r="H65" s="33">
        <f t="shared" si="18"/>
        <v>0</v>
      </c>
      <c r="I65" s="33">
        <f t="shared" si="18"/>
        <v>0</v>
      </c>
      <c r="J65" s="33">
        <f t="shared" si="18"/>
        <v>0</v>
      </c>
      <c r="K65" s="33"/>
      <c r="L65" s="548"/>
      <c r="M65" s="36"/>
    </row>
    <row r="66" spans="1:13" s="37" customFormat="1" ht="12.75" customHeight="1" hidden="1">
      <c r="A66" s="626" t="s">
        <v>500</v>
      </c>
      <c r="B66" s="603"/>
      <c r="C66" s="603"/>
      <c r="D66" s="38">
        <f aca="true" t="shared" si="19" ref="D66:I66">D67</f>
        <v>0</v>
      </c>
      <c r="E66" s="38">
        <f t="shared" si="19"/>
        <v>0</v>
      </c>
      <c r="F66" s="38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/>
      <c r="K66" s="99"/>
      <c r="L66" s="627" t="s">
        <v>454</v>
      </c>
      <c r="M66" s="36"/>
    </row>
    <row r="67" spans="1:13" s="37" customFormat="1" ht="12.75" customHeight="1" hidden="1">
      <c r="A67" s="549">
        <v>14</v>
      </c>
      <c r="B67" s="42" t="s">
        <v>501</v>
      </c>
      <c r="C67" s="93">
        <v>2010</v>
      </c>
      <c r="D67" s="53">
        <f>E67</f>
        <v>0</v>
      </c>
      <c r="E67" s="86"/>
      <c r="F67" s="53"/>
      <c r="G67" s="54"/>
      <c r="H67" s="53"/>
      <c r="I67" s="53"/>
      <c r="J67" s="86">
        <v>26400</v>
      </c>
      <c r="K67" s="94"/>
      <c r="L67" s="627"/>
      <c r="M67" s="36"/>
    </row>
    <row r="68" spans="1:13" s="37" customFormat="1" ht="22.5" customHeight="1" thickBot="1">
      <c r="A68" s="550"/>
      <c r="B68" s="622" t="s">
        <v>502</v>
      </c>
      <c r="C68" s="622"/>
      <c r="D68" s="551">
        <f aca="true" t="shared" si="20" ref="D68:I68">D9+D15+D19+D37+D40+D44+D22+D25+D65</f>
        <v>3471558.92</v>
      </c>
      <c r="E68" s="551">
        <f t="shared" si="20"/>
        <v>1775470</v>
      </c>
      <c r="F68" s="551">
        <f t="shared" si="20"/>
        <v>620727</v>
      </c>
      <c r="G68" s="551">
        <f t="shared" si="20"/>
        <v>255265</v>
      </c>
      <c r="H68" s="551">
        <f t="shared" si="20"/>
        <v>230558</v>
      </c>
      <c r="I68" s="551">
        <f t="shared" si="20"/>
        <v>668920</v>
      </c>
      <c r="J68" s="551" t="e">
        <f>J9+J15+J19+J37+J40+J44</f>
        <v>#REF!</v>
      </c>
      <c r="K68" s="551">
        <f>K9+K15+K19+K37+K40+K44</f>
        <v>0</v>
      </c>
      <c r="L68" s="552"/>
      <c r="M68" s="36"/>
    </row>
    <row r="69" spans="1:12" s="101" customFormat="1" ht="14.25" customHeight="1">
      <c r="A69" s="100"/>
      <c r="B69" s="17"/>
      <c r="C69" s="17"/>
      <c r="H69" s="18"/>
      <c r="I69" s="18"/>
      <c r="J69" s="17"/>
      <c r="K69" s="17"/>
      <c r="L69" s="102"/>
    </row>
    <row r="70" spans="5:11" ht="18.75" customHeight="1">
      <c r="E70" s="14"/>
      <c r="H70" s="14"/>
      <c r="I70" s="103"/>
      <c r="K70" s="104"/>
    </row>
    <row r="71" ht="18.75" customHeight="1">
      <c r="E71" s="14"/>
    </row>
    <row r="72" spans="4:7" ht="18.75" customHeight="1">
      <c r="D72" s="18"/>
      <c r="E72" s="18"/>
      <c r="F72" s="105"/>
      <c r="G72" s="105"/>
    </row>
  </sheetData>
  <sheetProtection/>
  <mergeCells count="69">
    <mergeCell ref="I52:I54"/>
    <mergeCell ref="L46:L48"/>
    <mergeCell ref="L50:L54"/>
    <mergeCell ref="L56:L59"/>
    <mergeCell ref="K52:K54"/>
    <mergeCell ref="F51:F54"/>
    <mergeCell ref="B68:C68"/>
    <mergeCell ref="A60:C60"/>
    <mergeCell ref="L61:L64"/>
    <mergeCell ref="A65:C65"/>
    <mergeCell ref="A66:C66"/>
    <mergeCell ref="L66:L67"/>
    <mergeCell ref="G51:I51"/>
    <mergeCell ref="G52:G54"/>
    <mergeCell ref="H52:H54"/>
    <mergeCell ref="A41:C41"/>
    <mergeCell ref="L42:L43"/>
    <mergeCell ref="A44:C44"/>
    <mergeCell ref="A45:C45"/>
    <mergeCell ref="A50:A54"/>
    <mergeCell ref="B50:B54"/>
    <mergeCell ref="C50:C54"/>
    <mergeCell ref="D50:D54"/>
    <mergeCell ref="E50:E54"/>
    <mergeCell ref="F50:I50"/>
    <mergeCell ref="H31:H33"/>
    <mergeCell ref="I31:I33"/>
    <mergeCell ref="K31:K33"/>
    <mergeCell ref="A37:C37"/>
    <mergeCell ref="A38:C38"/>
    <mergeCell ref="A40:C40"/>
    <mergeCell ref="L27:L36"/>
    <mergeCell ref="A29:A33"/>
    <mergeCell ref="B29:B33"/>
    <mergeCell ref="C29:C33"/>
    <mergeCell ref="D29:D33"/>
    <mergeCell ref="E29:E33"/>
    <mergeCell ref="F29:I29"/>
    <mergeCell ref="F30:F33"/>
    <mergeCell ref="G30:I30"/>
    <mergeCell ref="G31:G33"/>
    <mergeCell ref="A19:C19"/>
    <mergeCell ref="A20:C20"/>
    <mergeCell ref="A22:C22"/>
    <mergeCell ref="A23:C23"/>
    <mergeCell ref="A25:C25"/>
    <mergeCell ref="A26:C26"/>
    <mergeCell ref="L11:L12"/>
    <mergeCell ref="K13:K14"/>
    <mergeCell ref="L13:L14"/>
    <mergeCell ref="A15:C15"/>
    <mergeCell ref="A16:C16"/>
    <mergeCell ref="L17:L18"/>
    <mergeCell ref="G5:G7"/>
    <mergeCell ref="H5:H7"/>
    <mergeCell ref="I5:I7"/>
    <mergeCell ref="K5:K7"/>
    <mergeCell ref="A9:C9"/>
    <mergeCell ref="A10:C10"/>
    <mergeCell ref="A1:L1"/>
    <mergeCell ref="A3:A7"/>
    <mergeCell ref="B3:B7"/>
    <mergeCell ref="C3:C7"/>
    <mergeCell ref="D3:D7"/>
    <mergeCell ref="E3:E7"/>
    <mergeCell ref="F3:I3"/>
    <mergeCell ref="L3:L7"/>
    <mergeCell ref="F4:F7"/>
    <mergeCell ref="G4:I4"/>
  </mergeCells>
  <printOptions horizontalCentered="1"/>
  <pageMargins left="0.1968503937007874" right="0.15748031496062992" top="0.7480314960629921" bottom="0.31496062992125984" header="0.4330708661417323" footer="0.11811023622047245"/>
  <pageSetup fitToHeight="2" fitToWidth="1" horizontalDpi="300" verticalDpi="300" orientation="landscape" paperSize="9" scale="85" r:id="rId1"/>
  <headerFooter alignWithMargins="0">
    <oddHeader>&amp;R&amp;"Arial CE,Pogrubiony"Załącznik nr &amp;A
do Uchwały Rady Gminy Miłkowice Nr III/15/2010 
z dnia 30 grudnia 2010r.</oddHeader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9"/>
  <sheetViews>
    <sheetView zoomScale="80" zoomScaleNormal="80" zoomScalePageLayoutView="0" workbookViewId="0" topLeftCell="A1">
      <selection activeCell="B84" sqref="B84"/>
    </sheetView>
  </sheetViews>
  <sheetFormatPr defaultColWidth="9.00390625" defaultRowHeight="12.75"/>
  <cols>
    <col min="1" max="1" width="3.625" style="512" customWidth="1"/>
    <col min="2" max="2" width="49.125" style="518" customWidth="1"/>
    <col min="3" max="3" width="11.125" style="519" customWidth="1"/>
    <col min="4" max="4" width="12.00390625" style="520" customWidth="1"/>
    <col min="5" max="5" width="10.125" style="520" customWidth="1"/>
    <col min="6" max="6" width="26.375" style="520" customWidth="1"/>
    <col min="7" max="8" width="17.00390625" style="520" customWidth="1"/>
    <col min="9" max="9" width="17.00390625" style="521" customWidth="1"/>
    <col min="10" max="10" width="9.125" style="515" customWidth="1"/>
    <col min="11" max="11" width="9.125" style="516" customWidth="1"/>
    <col min="12" max="16384" width="9.125" style="515" customWidth="1"/>
  </cols>
  <sheetData>
    <row r="1" spans="1:11" s="429" customFormat="1" ht="21" customHeight="1">
      <c r="A1" s="655" t="s">
        <v>916</v>
      </c>
      <c r="B1" s="655"/>
      <c r="C1" s="655"/>
      <c r="D1" s="655"/>
      <c r="E1" s="655"/>
      <c r="F1" s="655"/>
      <c r="G1" s="655"/>
      <c r="H1" s="655"/>
      <c r="I1" s="655"/>
      <c r="K1" s="430"/>
    </row>
    <row r="2" spans="1:11" s="429" customFormat="1" ht="9" customHeight="1" thickBot="1">
      <c r="A2" s="431"/>
      <c r="B2" s="431"/>
      <c r="C2" s="431"/>
      <c r="D2" s="431"/>
      <c r="E2" s="431"/>
      <c r="F2" s="431"/>
      <c r="G2" s="431"/>
      <c r="H2" s="431"/>
      <c r="I2" s="432"/>
      <c r="K2" s="430"/>
    </row>
    <row r="3" spans="1:11" s="429" customFormat="1" ht="27.75" customHeight="1">
      <c r="A3" s="651" t="s">
        <v>851</v>
      </c>
      <c r="B3" s="654" t="s">
        <v>852</v>
      </c>
      <c r="C3" s="654" t="s">
        <v>853</v>
      </c>
      <c r="D3" s="654" t="s">
        <v>854</v>
      </c>
      <c r="E3" s="636" t="s">
        <v>855</v>
      </c>
      <c r="F3" s="643" t="s">
        <v>856</v>
      </c>
      <c r="G3" s="644"/>
      <c r="H3" s="645"/>
      <c r="I3" s="646" t="s">
        <v>918</v>
      </c>
      <c r="K3" s="430"/>
    </row>
    <row r="4" spans="1:11" s="429" customFormat="1" ht="21" customHeight="1">
      <c r="A4" s="652"/>
      <c r="B4" s="648"/>
      <c r="C4" s="648"/>
      <c r="D4" s="648"/>
      <c r="E4" s="637"/>
      <c r="F4" s="648" t="s">
        <v>858</v>
      </c>
      <c r="G4" s="648" t="s">
        <v>859</v>
      </c>
      <c r="H4" s="650" t="s">
        <v>860</v>
      </c>
      <c r="I4" s="658"/>
      <c r="K4" s="430"/>
    </row>
    <row r="5" spans="1:11" s="429" customFormat="1" ht="21" customHeight="1" thickBot="1">
      <c r="A5" s="653"/>
      <c r="B5" s="649"/>
      <c r="C5" s="649"/>
      <c r="D5" s="649"/>
      <c r="E5" s="638"/>
      <c r="F5" s="649"/>
      <c r="G5" s="649"/>
      <c r="H5" s="638"/>
      <c r="I5" s="659"/>
      <c r="K5" s="430"/>
    </row>
    <row r="6" spans="1:11" s="437" customFormat="1" ht="8.25" customHeight="1">
      <c r="A6" s="434">
        <v>1</v>
      </c>
      <c r="B6" s="435">
        <v>2</v>
      </c>
      <c r="C6" s="435">
        <v>3</v>
      </c>
      <c r="D6" s="435">
        <v>4</v>
      </c>
      <c r="E6" s="435">
        <v>5</v>
      </c>
      <c r="F6" s="435">
        <v>6</v>
      </c>
      <c r="G6" s="436">
        <v>7</v>
      </c>
      <c r="H6" s="436">
        <v>8</v>
      </c>
      <c r="I6" s="523">
        <v>9</v>
      </c>
      <c r="K6" s="438"/>
    </row>
    <row r="7" spans="1:11" s="443" customFormat="1" ht="24" customHeight="1" thickBot="1">
      <c r="A7" s="439"/>
      <c r="B7" s="440" t="s">
        <v>862</v>
      </c>
      <c r="C7" s="441" t="s">
        <v>863</v>
      </c>
      <c r="D7" s="441" t="s">
        <v>863</v>
      </c>
      <c r="E7" s="441"/>
      <c r="F7" s="441" t="s">
        <v>863</v>
      </c>
      <c r="G7" s="442">
        <f>G8</f>
        <v>2981420</v>
      </c>
      <c r="H7" s="442">
        <f>H8</f>
        <v>1416789.7</v>
      </c>
      <c r="I7" s="524">
        <f>I8</f>
        <v>1564630.3</v>
      </c>
      <c r="K7" s="444"/>
    </row>
    <row r="8" spans="1:11" s="443" customFormat="1" ht="18.75" customHeight="1">
      <c r="A8" s="445" t="s">
        <v>512</v>
      </c>
      <c r="B8" s="446" t="s">
        <v>864</v>
      </c>
      <c r="C8" s="447"/>
      <c r="D8" s="448" t="s">
        <v>865</v>
      </c>
      <c r="E8" s="639" t="s">
        <v>917</v>
      </c>
      <c r="F8" s="449" t="s">
        <v>866</v>
      </c>
      <c r="G8" s="450">
        <f>SUM(G9:G12)</f>
        <v>2981420</v>
      </c>
      <c r="H8" s="450">
        <f>SUM(H9:H12)</f>
        <v>1416789.7</v>
      </c>
      <c r="I8" s="451">
        <f>SUM(I9:I12)</f>
        <v>1564630.3</v>
      </c>
      <c r="K8" s="444"/>
    </row>
    <row r="9" spans="1:11" s="443" customFormat="1" ht="29.25" customHeight="1">
      <c r="A9" s="452"/>
      <c r="B9" s="453" t="s">
        <v>894</v>
      </c>
      <c r="C9" s="447"/>
      <c r="D9" s="454"/>
      <c r="E9" s="640"/>
      <c r="F9" s="455" t="s">
        <v>867</v>
      </c>
      <c r="G9" s="456">
        <f>44425+163356+30791-1000</f>
        <v>237572</v>
      </c>
      <c r="H9" s="456">
        <f>163356.41+29791.38</f>
        <v>193147.79</v>
      </c>
      <c r="I9" s="525">
        <f>G9-H9</f>
        <v>44424.20999999999</v>
      </c>
      <c r="K9" s="444"/>
    </row>
    <row r="10" spans="1:11" s="443" customFormat="1" ht="30.75" customHeight="1">
      <c r="A10" s="452"/>
      <c r="B10" s="453" t="s">
        <v>895</v>
      </c>
      <c r="C10" s="447"/>
      <c r="D10" s="454"/>
      <c r="E10" s="640"/>
      <c r="F10" s="455" t="s">
        <v>868</v>
      </c>
      <c r="G10" s="456"/>
      <c r="H10" s="456"/>
      <c r="I10" s="525"/>
      <c r="K10" s="444"/>
    </row>
    <row r="11" spans="1:11" s="443" customFormat="1" ht="18.75" customHeight="1">
      <c r="A11" s="452"/>
      <c r="B11" s="656" t="s">
        <v>896</v>
      </c>
      <c r="C11" s="447"/>
      <c r="D11" s="454"/>
      <c r="E11" s="640"/>
      <c r="F11" s="455" t="s">
        <v>869</v>
      </c>
      <c r="G11" s="456">
        <v>1620000</v>
      </c>
      <c r="H11" s="456">
        <v>720522</v>
      </c>
      <c r="I11" s="525">
        <f>G11-H11</f>
        <v>899478</v>
      </c>
      <c r="K11" s="444"/>
    </row>
    <row r="12" spans="1:11" s="443" customFormat="1" ht="20.25" customHeight="1" thickBot="1">
      <c r="A12" s="457"/>
      <c r="B12" s="657"/>
      <c r="C12" s="458"/>
      <c r="D12" s="459"/>
      <c r="E12" s="641"/>
      <c r="F12" s="460" t="s">
        <v>870</v>
      </c>
      <c r="G12" s="461">
        <v>1123848</v>
      </c>
      <c r="H12" s="461">
        <v>503119.91</v>
      </c>
      <c r="I12" s="526">
        <f>G12-H12</f>
        <v>620728.0900000001</v>
      </c>
      <c r="K12" s="444"/>
    </row>
    <row r="13" spans="1:11" s="443" customFormat="1" ht="20.25" customHeight="1" hidden="1">
      <c r="A13" s="445" t="s">
        <v>515</v>
      </c>
      <c r="B13" s="446" t="s">
        <v>864</v>
      </c>
      <c r="C13" s="447"/>
      <c r="D13" s="448" t="s">
        <v>865</v>
      </c>
      <c r="E13" s="639" t="s">
        <v>871</v>
      </c>
      <c r="F13" s="449" t="s">
        <v>872</v>
      </c>
      <c r="G13" s="450">
        <v>3800</v>
      </c>
      <c r="H13" s="450">
        <f>H14+H15+H16+H17</f>
        <v>0</v>
      </c>
      <c r="I13" s="451">
        <f>I14+I15+I16+I17</f>
        <v>0</v>
      </c>
      <c r="K13" s="444"/>
    </row>
    <row r="14" spans="1:11" s="443" customFormat="1" ht="27" customHeight="1" hidden="1">
      <c r="A14" s="452"/>
      <c r="B14" s="453" t="s">
        <v>894</v>
      </c>
      <c r="C14" s="447"/>
      <c r="D14" s="454"/>
      <c r="E14" s="640"/>
      <c r="F14" s="455" t="s">
        <v>873</v>
      </c>
      <c r="G14" s="456">
        <v>220</v>
      </c>
      <c r="H14" s="456">
        <v>0</v>
      </c>
      <c r="I14" s="525">
        <v>0</v>
      </c>
      <c r="K14" s="444"/>
    </row>
    <row r="15" spans="1:11" s="443" customFormat="1" ht="32.25" customHeight="1" hidden="1">
      <c r="A15" s="452"/>
      <c r="B15" s="453" t="s">
        <v>895</v>
      </c>
      <c r="C15" s="447"/>
      <c r="D15" s="454"/>
      <c r="E15" s="640"/>
      <c r="F15" s="455" t="s">
        <v>868</v>
      </c>
      <c r="G15" s="456">
        <v>0</v>
      </c>
      <c r="H15" s="456">
        <v>0</v>
      </c>
      <c r="I15" s="525">
        <v>0</v>
      </c>
      <c r="K15" s="444"/>
    </row>
    <row r="16" spans="1:11" s="443" customFormat="1" ht="21" customHeight="1" hidden="1">
      <c r="A16" s="452"/>
      <c r="B16" s="656" t="s">
        <v>897</v>
      </c>
      <c r="C16" s="447"/>
      <c r="D16" s="454"/>
      <c r="E16" s="640"/>
      <c r="F16" s="455" t="s">
        <v>869</v>
      </c>
      <c r="G16" s="456">
        <v>1300</v>
      </c>
      <c r="H16" s="456">
        <v>0</v>
      </c>
      <c r="I16" s="525">
        <v>0</v>
      </c>
      <c r="K16" s="444"/>
    </row>
    <row r="17" spans="1:11" s="443" customFormat="1" ht="18" customHeight="1" hidden="1" thickBot="1">
      <c r="A17" s="457"/>
      <c r="B17" s="657"/>
      <c r="C17" s="458"/>
      <c r="D17" s="459"/>
      <c r="E17" s="641"/>
      <c r="F17" s="460" t="s">
        <v>874</v>
      </c>
      <c r="G17" s="461">
        <v>2280</v>
      </c>
      <c r="H17" s="461">
        <v>0</v>
      </c>
      <c r="I17" s="526">
        <v>0</v>
      </c>
      <c r="K17" s="444"/>
    </row>
    <row r="18" spans="1:11" s="462" customFormat="1" ht="19.5" customHeight="1" hidden="1">
      <c r="A18" s="445" t="s">
        <v>517</v>
      </c>
      <c r="B18" s="446" t="s">
        <v>864</v>
      </c>
      <c r="C18" s="447"/>
      <c r="D18" s="448" t="s">
        <v>865</v>
      </c>
      <c r="E18" s="639" t="s">
        <v>875</v>
      </c>
      <c r="F18" s="449" t="s">
        <v>872</v>
      </c>
      <c r="G18" s="450">
        <f>SUM(G19:G22)</f>
        <v>5124</v>
      </c>
      <c r="H18" s="450">
        <v>7</v>
      </c>
      <c r="I18" s="451">
        <f>I19+I20+I21+I22</f>
        <v>0</v>
      </c>
      <c r="K18" s="463"/>
    </row>
    <row r="19" spans="1:11" s="462" customFormat="1" ht="30" customHeight="1" hidden="1">
      <c r="A19" s="452"/>
      <c r="B19" s="453" t="s">
        <v>894</v>
      </c>
      <c r="C19" s="447"/>
      <c r="D19" s="454"/>
      <c r="E19" s="640"/>
      <c r="F19" s="455" t="s">
        <v>873</v>
      </c>
      <c r="G19" s="456">
        <v>224</v>
      </c>
      <c r="H19" s="456">
        <v>7</v>
      </c>
      <c r="I19" s="525">
        <v>0</v>
      </c>
      <c r="K19" s="463"/>
    </row>
    <row r="20" spans="1:11" s="462" customFormat="1" ht="28.5" customHeight="1" hidden="1">
      <c r="A20" s="452"/>
      <c r="B20" s="453" t="s">
        <v>895</v>
      </c>
      <c r="C20" s="447"/>
      <c r="D20" s="454"/>
      <c r="E20" s="640"/>
      <c r="F20" s="455" t="s">
        <v>868</v>
      </c>
      <c r="G20" s="456">
        <v>0</v>
      </c>
      <c r="H20" s="456">
        <v>0</v>
      </c>
      <c r="I20" s="525">
        <v>0</v>
      </c>
      <c r="K20" s="463"/>
    </row>
    <row r="21" spans="1:11" s="462" customFormat="1" ht="15" customHeight="1" hidden="1">
      <c r="A21" s="452"/>
      <c r="B21" s="656" t="s">
        <v>898</v>
      </c>
      <c r="C21" s="447"/>
      <c r="D21" s="454"/>
      <c r="E21" s="640"/>
      <c r="F21" s="455" t="s">
        <v>869</v>
      </c>
      <c r="G21" s="456">
        <v>1824</v>
      </c>
      <c r="H21" s="456">
        <v>0</v>
      </c>
      <c r="I21" s="525">
        <v>0</v>
      </c>
      <c r="K21" s="463"/>
    </row>
    <row r="22" spans="1:11" s="462" customFormat="1" ht="12" customHeight="1" hidden="1" thickBot="1">
      <c r="A22" s="457"/>
      <c r="B22" s="657"/>
      <c r="C22" s="458"/>
      <c r="D22" s="459"/>
      <c r="E22" s="641"/>
      <c r="F22" s="460" t="s">
        <v>874</v>
      </c>
      <c r="G22" s="461">
        <v>3076</v>
      </c>
      <c r="H22" s="461">
        <v>0</v>
      </c>
      <c r="I22" s="526">
        <v>0</v>
      </c>
      <c r="K22" s="463"/>
    </row>
    <row r="23" spans="1:11" s="462" customFormat="1" ht="19.5" customHeight="1" hidden="1">
      <c r="A23" s="464" t="s">
        <v>519</v>
      </c>
      <c r="B23" s="446" t="s">
        <v>864</v>
      </c>
      <c r="C23" s="465"/>
      <c r="D23" s="466" t="s">
        <v>865</v>
      </c>
      <c r="E23" s="639" t="s">
        <v>876</v>
      </c>
      <c r="F23" s="467" t="s">
        <v>872</v>
      </c>
      <c r="G23" s="450">
        <v>3100</v>
      </c>
      <c r="H23" s="450">
        <v>0</v>
      </c>
      <c r="I23" s="451">
        <v>0</v>
      </c>
      <c r="K23" s="463"/>
    </row>
    <row r="24" spans="1:11" s="462" customFormat="1" ht="27" customHeight="1" hidden="1">
      <c r="A24" s="452"/>
      <c r="B24" s="453" t="s">
        <v>894</v>
      </c>
      <c r="C24" s="468"/>
      <c r="D24" s="454"/>
      <c r="E24" s="640"/>
      <c r="F24" s="455" t="s">
        <v>873</v>
      </c>
      <c r="G24" s="456">
        <v>250</v>
      </c>
      <c r="H24" s="456">
        <v>0</v>
      </c>
      <c r="I24" s="525">
        <v>0</v>
      </c>
      <c r="K24" s="463"/>
    </row>
    <row r="25" spans="1:11" s="462" customFormat="1" ht="28.5" customHeight="1" hidden="1">
      <c r="A25" s="452"/>
      <c r="B25" s="453" t="s">
        <v>895</v>
      </c>
      <c r="C25" s="468"/>
      <c r="D25" s="469"/>
      <c r="E25" s="640"/>
      <c r="F25" s="455" t="s">
        <v>868</v>
      </c>
      <c r="G25" s="456">
        <v>0</v>
      </c>
      <c r="H25" s="456">
        <v>0</v>
      </c>
      <c r="I25" s="525">
        <v>0</v>
      </c>
      <c r="K25" s="463"/>
    </row>
    <row r="26" spans="1:11" s="462" customFormat="1" ht="13.5" customHeight="1" hidden="1">
      <c r="A26" s="452"/>
      <c r="B26" s="656" t="s">
        <v>899</v>
      </c>
      <c r="C26" s="468"/>
      <c r="D26" s="469"/>
      <c r="E26" s="640"/>
      <c r="F26" s="455" t="s">
        <v>877</v>
      </c>
      <c r="G26" s="456">
        <v>990</v>
      </c>
      <c r="H26" s="456">
        <v>0</v>
      </c>
      <c r="I26" s="525">
        <v>0</v>
      </c>
      <c r="K26" s="463"/>
    </row>
    <row r="27" spans="1:11" s="462" customFormat="1" ht="14.25" customHeight="1" hidden="1" thickBot="1">
      <c r="A27" s="457"/>
      <c r="B27" s="657"/>
      <c r="C27" s="470"/>
      <c r="D27" s="471"/>
      <c r="E27" s="641"/>
      <c r="F27" s="460" t="s">
        <v>874</v>
      </c>
      <c r="G27" s="461">
        <v>1860</v>
      </c>
      <c r="H27" s="461">
        <v>0</v>
      </c>
      <c r="I27" s="526">
        <v>0</v>
      </c>
      <c r="K27" s="463"/>
    </row>
    <row r="28" spans="1:11" s="475" customFormat="1" ht="18.75" customHeight="1" hidden="1">
      <c r="A28" s="464" t="s">
        <v>522</v>
      </c>
      <c r="B28" s="472" t="s">
        <v>900</v>
      </c>
      <c r="C28" s="465"/>
      <c r="D28" s="473" t="s">
        <v>878</v>
      </c>
      <c r="E28" s="633" t="s">
        <v>879</v>
      </c>
      <c r="F28" s="467" t="s">
        <v>872</v>
      </c>
      <c r="G28" s="474">
        <f>SUM(G29:G32)</f>
        <v>515</v>
      </c>
      <c r="H28" s="474">
        <f>SUM(H29:H32)</f>
        <v>5</v>
      </c>
      <c r="I28" s="527">
        <f>SUM(I29:I32)</f>
        <v>31</v>
      </c>
      <c r="K28" s="476"/>
    </row>
    <row r="29" spans="1:11" s="443" customFormat="1" ht="29.25" customHeight="1" hidden="1">
      <c r="A29" s="452"/>
      <c r="B29" s="477" t="s">
        <v>894</v>
      </c>
      <c r="C29" s="468"/>
      <c r="D29" s="478"/>
      <c r="E29" s="634"/>
      <c r="F29" s="455" t="s">
        <v>873</v>
      </c>
      <c r="G29" s="456">
        <v>36</v>
      </c>
      <c r="H29" s="456">
        <v>5</v>
      </c>
      <c r="I29" s="525">
        <v>31</v>
      </c>
      <c r="K29" s="444"/>
    </row>
    <row r="30" spans="1:11" s="443" customFormat="1" ht="18" customHeight="1" hidden="1">
      <c r="A30" s="452"/>
      <c r="B30" s="477" t="s">
        <v>901</v>
      </c>
      <c r="C30" s="468"/>
      <c r="D30" s="478"/>
      <c r="E30" s="634"/>
      <c r="F30" s="455" t="s">
        <v>868</v>
      </c>
      <c r="G30" s="456">
        <v>0</v>
      </c>
      <c r="H30" s="456">
        <v>0</v>
      </c>
      <c r="I30" s="525">
        <v>0</v>
      </c>
      <c r="K30" s="444"/>
    </row>
    <row r="31" spans="1:98" s="443" customFormat="1" ht="14.25" customHeight="1" hidden="1">
      <c r="A31" s="452"/>
      <c r="B31" s="660" t="s">
        <v>902</v>
      </c>
      <c r="C31" s="468"/>
      <c r="D31" s="478"/>
      <c r="E31" s="634"/>
      <c r="F31" s="455" t="s">
        <v>869</v>
      </c>
      <c r="G31" s="456">
        <v>289</v>
      </c>
      <c r="H31" s="456">
        <v>0</v>
      </c>
      <c r="I31" s="525">
        <v>0</v>
      </c>
      <c r="K31" s="444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2"/>
      <c r="BK31" s="462"/>
      <c r="BL31" s="462"/>
      <c r="BM31" s="462"/>
      <c r="BN31" s="462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462"/>
      <c r="CB31" s="462"/>
      <c r="CC31" s="462"/>
      <c r="CD31" s="462"/>
      <c r="CE31" s="462"/>
      <c r="CF31" s="462"/>
      <c r="CG31" s="462"/>
      <c r="CH31" s="462"/>
      <c r="CI31" s="462"/>
      <c r="CJ31" s="462"/>
      <c r="CK31" s="462"/>
      <c r="CL31" s="462"/>
      <c r="CM31" s="462"/>
      <c r="CN31" s="462"/>
      <c r="CO31" s="462"/>
      <c r="CP31" s="462"/>
      <c r="CQ31" s="462"/>
      <c r="CR31" s="462"/>
      <c r="CS31" s="462"/>
      <c r="CT31" s="462"/>
    </row>
    <row r="32" spans="1:98" s="482" customFormat="1" ht="14.25" customHeight="1" hidden="1" thickBot="1">
      <c r="A32" s="479"/>
      <c r="B32" s="661"/>
      <c r="C32" s="480"/>
      <c r="D32" s="481"/>
      <c r="E32" s="642"/>
      <c r="F32" s="455" t="s">
        <v>874</v>
      </c>
      <c r="G32" s="456">
        <v>190</v>
      </c>
      <c r="H32" s="456">
        <v>0</v>
      </c>
      <c r="I32" s="525">
        <v>0</v>
      </c>
      <c r="J32" s="462"/>
      <c r="K32" s="463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2"/>
      <c r="BZ32" s="462"/>
      <c r="CA32" s="462"/>
      <c r="CB32" s="462"/>
      <c r="CC32" s="462"/>
      <c r="CD32" s="462"/>
      <c r="CE32" s="462"/>
      <c r="CF32" s="462"/>
      <c r="CG32" s="462"/>
      <c r="CH32" s="462"/>
      <c r="CI32" s="462"/>
      <c r="CJ32" s="462"/>
      <c r="CK32" s="462"/>
      <c r="CL32" s="462"/>
      <c r="CM32" s="462"/>
      <c r="CN32" s="462"/>
      <c r="CO32" s="462"/>
      <c r="CP32" s="462"/>
      <c r="CQ32" s="462"/>
      <c r="CR32" s="462"/>
      <c r="CS32" s="462"/>
      <c r="CT32" s="462"/>
    </row>
    <row r="33" spans="1:11" s="429" customFormat="1" ht="13.5" customHeight="1" hidden="1" thickBot="1">
      <c r="A33" s="528"/>
      <c r="B33" s="431"/>
      <c r="C33" s="431"/>
      <c r="D33" s="431"/>
      <c r="E33" s="431"/>
      <c r="F33" s="431"/>
      <c r="G33" s="431"/>
      <c r="H33" s="431"/>
      <c r="I33" s="529"/>
      <c r="K33" s="430"/>
    </row>
    <row r="34" spans="1:11" s="429" customFormat="1" ht="27.75" customHeight="1" hidden="1">
      <c r="A34" s="651" t="s">
        <v>851</v>
      </c>
      <c r="B34" s="654" t="s">
        <v>852</v>
      </c>
      <c r="C34" s="654" t="s">
        <v>853</v>
      </c>
      <c r="D34" s="654" t="s">
        <v>854</v>
      </c>
      <c r="E34" s="636" t="s">
        <v>855</v>
      </c>
      <c r="F34" s="643" t="s">
        <v>856</v>
      </c>
      <c r="G34" s="644"/>
      <c r="H34" s="645"/>
      <c r="I34" s="646" t="s">
        <v>857</v>
      </c>
      <c r="K34" s="430"/>
    </row>
    <row r="35" spans="1:11" s="429" customFormat="1" ht="9" customHeight="1" hidden="1">
      <c r="A35" s="652"/>
      <c r="B35" s="648"/>
      <c r="C35" s="648"/>
      <c r="D35" s="648"/>
      <c r="E35" s="637"/>
      <c r="F35" s="648" t="s">
        <v>858</v>
      </c>
      <c r="G35" s="648" t="s">
        <v>859</v>
      </c>
      <c r="H35" s="650" t="s">
        <v>860</v>
      </c>
      <c r="I35" s="647"/>
      <c r="K35" s="430"/>
    </row>
    <row r="36" spans="1:11" s="429" customFormat="1" ht="21" customHeight="1" hidden="1" thickBot="1">
      <c r="A36" s="653"/>
      <c r="B36" s="649"/>
      <c r="C36" s="649"/>
      <c r="D36" s="649"/>
      <c r="E36" s="638"/>
      <c r="F36" s="649"/>
      <c r="G36" s="649"/>
      <c r="H36" s="638"/>
      <c r="I36" s="433" t="s">
        <v>861</v>
      </c>
      <c r="K36" s="430"/>
    </row>
    <row r="37" spans="1:11" s="437" customFormat="1" ht="8.25" customHeight="1" hidden="1" thickBot="1">
      <c r="A37" s="434">
        <v>1</v>
      </c>
      <c r="B37" s="435">
        <v>2</v>
      </c>
      <c r="C37" s="435">
        <v>3</v>
      </c>
      <c r="D37" s="435">
        <v>4</v>
      </c>
      <c r="E37" s="435">
        <v>5</v>
      </c>
      <c r="F37" s="435">
        <v>6</v>
      </c>
      <c r="G37" s="436">
        <v>7</v>
      </c>
      <c r="H37" s="436">
        <v>8</v>
      </c>
      <c r="I37" s="523">
        <v>9</v>
      </c>
      <c r="K37" s="438"/>
    </row>
    <row r="38" spans="1:98" s="443" customFormat="1" ht="18.75" customHeight="1" hidden="1">
      <c r="A38" s="445">
        <v>6</v>
      </c>
      <c r="B38" s="483" t="s">
        <v>900</v>
      </c>
      <c r="C38" s="447"/>
      <c r="D38" s="484" t="s">
        <v>880</v>
      </c>
      <c r="E38" s="633" t="s">
        <v>881</v>
      </c>
      <c r="F38" s="449" t="s">
        <v>872</v>
      </c>
      <c r="G38" s="485">
        <f>SUM(G39:G42)</f>
        <v>300</v>
      </c>
      <c r="H38" s="485">
        <f>H39</f>
        <v>19</v>
      </c>
      <c r="I38" s="530">
        <v>0</v>
      </c>
      <c r="K38" s="444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</row>
    <row r="39" spans="1:98" s="443" customFormat="1" ht="25.5" customHeight="1" hidden="1">
      <c r="A39" s="452"/>
      <c r="B39" s="453" t="s">
        <v>903</v>
      </c>
      <c r="C39" s="447"/>
      <c r="D39" s="454"/>
      <c r="E39" s="634"/>
      <c r="F39" s="455" t="s">
        <v>873</v>
      </c>
      <c r="G39" s="456">
        <v>98</v>
      </c>
      <c r="H39" s="456">
        <v>19</v>
      </c>
      <c r="I39" s="525">
        <v>0</v>
      </c>
      <c r="K39" s="444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2"/>
      <c r="BT39" s="462"/>
      <c r="BU39" s="462"/>
      <c r="BV39" s="462"/>
      <c r="BW39" s="462"/>
      <c r="BX39" s="462"/>
      <c r="BY39" s="462"/>
      <c r="BZ39" s="462"/>
      <c r="CA39" s="462"/>
      <c r="CB39" s="462"/>
      <c r="CC39" s="462"/>
      <c r="CD39" s="462"/>
      <c r="CE39" s="462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2"/>
    </row>
    <row r="40" spans="1:98" s="443" customFormat="1" ht="18.75" customHeight="1" hidden="1">
      <c r="A40" s="452"/>
      <c r="B40" s="453" t="s">
        <v>901</v>
      </c>
      <c r="C40" s="447"/>
      <c r="D40" s="454"/>
      <c r="E40" s="634"/>
      <c r="F40" s="455" t="s">
        <v>868</v>
      </c>
      <c r="G40" s="456">
        <v>0</v>
      </c>
      <c r="H40" s="456">
        <v>0</v>
      </c>
      <c r="I40" s="525">
        <v>0</v>
      </c>
      <c r="K40" s="444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  <c r="CB40" s="462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</row>
    <row r="41" spans="1:11" s="443" customFormat="1" ht="18.75" customHeight="1" hidden="1">
      <c r="A41" s="452"/>
      <c r="B41" s="656" t="s">
        <v>904</v>
      </c>
      <c r="C41" s="447"/>
      <c r="D41" s="454"/>
      <c r="E41" s="634"/>
      <c r="F41" s="486" t="s">
        <v>882</v>
      </c>
      <c r="G41" s="456">
        <v>0</v>
      </c>
      <c r="H41" s="456">
        <v>0</v>
      </c>
      <c r="I41" s="525">
        <v>0</v>
      </c>
      <c r="K41" s="444"/>
    </row>
    <row r="42" spans="1:11" s="443" customFormat="1" ht="18" customHeight="1" hidden="1" thickBot="1">
      <c r="A42" s="457"/>
      <c r="B42" s="662"/>
      <c r="C42" s="458"/>
      <c r="D42" s="459"/>
      <c r="E42" s="635"/>
      <c r="F42" s="460" t="s">
        <v>874</v>
      </c>
      <c r="G42" s="461">
        <v>202</v>
      </c>
      <c r="H42" s="461">
        <v>0</v>
      </c>
      <c r="I42" s="531">
        <v>0</v>
      </c>
      <c r="K42" s="444"/>
    </row>
    <row r="43" spans="1:11" s="443" customFormat="1" ht="18.75" customHeight="1" hidden="1">
      <c r="A43" s="445" t="s">
        <v>528</v>
      </c>
      <c r="B43" s="483" t="s">
        <v>900</v>
      </c>
      <c r="C43" s="447"/>
      <c r="D43" s="473" t="s">
        <v>883</v>
      </c>
      <c r="E43" s="633" t="s">
        <v>884</v>
      </c>
      <c r="F43" s="449" t="s">
        <v>872</v>
      </c>
      <c r="G43" s="485">
        <f>SUM(G44:G47)</f>
        <v>1609</v>
      </c>
      <c r="H43" s="485">
        <f>H44</f>
        <v>9</v>
      </c>
      <c r="I43" s="530">
        <v>0</v>
      </c>
      <c r="K43" s="444"/>
    </row>
    <row r="44" spans="1:11" s="443" customFormat="1" ht="28.5" customHeight="1" hidden="1">
      <c r="A44" s="452"/>
      <c r="B44" s="453" t="s">
        <v>903</v>
      </c>
      <c r="C44" s="447"/>
      <c r="D44" s="454"/>
      <c r="E44" s="634"/>
      <c r="F44" s="455" t="s">
        <v>873</v>
      </c>
      <c r="G44" s="456">
        <v>109</v>
      </c>
      <c r="H44" s="456">
        <v>9</v>
      </c>
      <c r="I44" s="532">
        <v>0</v>
      </c>
      <c r="K44" s="444"/>
    </row>
    <row r="45" spans="1:11" s="443" customFormat="1" ht="18.75" customHeight="1" hidden="1">
      <c r="A45" s="452"/>
      <c r="B45" s="453" t="s">
        <v>901</v>
      </c>
      <c r="C45" s="447"/>
      <c r="D45" s="454"/>
      <c r="E45" s="634"/>
      <c r="F45" s="455" t="s">
        <v>868</v>
      </c>
      <c r="G45" s="456">
        <v>0</v>
      </c>
      <c r="H45" s="456">
        <v>0</v>
      </c>
      <c r="I45" s="532">
        <v>0</v>
      </c>
      <c r="K45" s="444"/>
    </row>
    <row r="46" spans="1:11" s="443" customFormat="1" ht="18.75" customHeight="1" hidden="1">
      <c r="A46" s="452"/>
      <c r="B46" s="656" t="s">
        <v>905</v>
      </c>
      <c r="C46" s="447"/>
      <c r="D46" s="454"/>
      <c r="E46" s="634"/>
      <c r="F46" s="486" t="s">
        <v>882</v>
      </c>
      <c r="G46" s="456">
        <v>500</v>
      </c>
      <c r="H46" s="456">
        <v>0</v>
      </c>
      <c r="I46" s="532">
        <v>0</v>
      </c>
      <c r="K46" s="444"/>
    </row>
    <row r="47" spans="1:11" s="443" customFormat="1" ht="18.75" customHeight="1" hidden="1" thickBot="1">
      <c r="A47" s="457"/>
      <c r="B47" s="657"/>
      <c r="C47" s="458"/>
      <c r="D47" s="459"/>
      <c r="E47" s="635"/>
      <c r="F47" s="460" t="s">
        <v>874</v>
      </c>
      <c r="G47" s="461">
        <v>1000</v>
      </c>
      <c r="H47" s="461">
        <v>0</v>
      </c>
      <c r="I47" s="526">
        <v>0</v>
      </c>
      <c r="K47" s="444"/>
    </row>
    <row r="48" spans="1:11" s="443" customFormat="1" ht="18.75" customHeight="1" hidden="1">
      <c r="A48" s="445" t="s">
        <v>531</v>
      </c>
      <c r="B48" s="483" t="s">
        <v>900</v>
      </c>
      <c r="C48" s="447"/>
      <c r="D48" s="473" t="s">
        <v>883</v>
      </c>
      <c r="E48" s="633" t="s">
        <v>885</v>
      </c>
      <c r="F48" s="449" t="s">
        <v>872</v>
      </c>
      <c r="G48" s="485">
        <f>SUM(G49:G52)</f>
        <v>339</v>
      </c>
      <c r="H48" s="485">
        <f>H49</f>
        <v>8</v>
      </c>
      <c r="I48" s="530">
        <f>I49</f>
        <v>0</v>
      </c>
      <c r="K48" s="444"/>
    </row>
    <row r="49" spans="1:11" s="443" customFormat="1" ht="25.5" customHeight="1" hidden="1">
      <c r="A49" s="452"/>
      <c r="B49" s="453" t="s">
        <v>903</v>
      </c>
      <c r="C49" s="447"/>
      <c r="D49" s="454"/>
      <c r="E49" s="634"/>
      <c r="F49" s="455" t="s">
        <v>873</v>
      </c>
      <c r="G49" s="456">
        <v>114</v>
      </c>
      <c r="H49" s="456">
        <v>8</v>
      </c>
      <c r="I49" s="532">
        <v>0</v>
      </c>
      <c r="K49" s="444"/>
    </row>
    <row r="50" spans="1:11" s="443" customFormat="1" ht="18.75" customHeight="1" hidden="1">
      <c r="A50" s="452"/>
      <c r="B50" s="453" t="s">
        <v>901</v>
      </c>
      <c r="C50" s="447"/>
      <c r="D50" s="454"/>
      <c r="E50" s="634"/>
      <c r="F50" s="455" t="s">
        <v>868</v>
      </c>
      <c r="G50" s="456">
        <v>0</v>
      </c>
      <c r="H50" s="456">
        <v>0</v>
      </c>
      <c r="I50" s="532">
        <v>0</v>
      </c>
      <c r="K50" s="444"/>
    </row>
    <row r="51" spans="1:11" s="443" customFormat="1" ht="18.75" customHeight="1" hidden="1">
      <c r="A51" s="452"/>
      <c r="B51" s="656" t="s">
        <v>906</v>
      </c>
      <c r="C51" s="447"/>
      <c r="D51" s="454"/>
      <c r="E51" s="634"/>
      <c r="F51" s="486" t="s">
        <v>882</v>
      </c>
      <c r="G51" s="456">
        <v>0</v>
      </c>
      <c r="H51" s="456">
        <v>0</v>
      </c>
      <c r="I51" s="532">
        <v>0</v>
      </c>
      <c r="K51" s="444"/>
    </row>
    <row r="52" spans="1:11" s="443" customFormat="1" ht="18.75" customHeight="1" hidden="1" thickBot="1">
      <c r="A52" s="457"/>
      <c r="B52" s="657"/>
      <c r="C52" s="458"/>
      <c r="D52" s="459"/>
      <c r="E52" s="635"/>
      <c r="F52" s="460" t="s">
        <v>874</v>
      </c>
      <c r="G52" s="461">
        <v>225</v>
      </c>
      <c r="H52" s="461">
        <v>0</v>
      </c>
      <c r="I52" s="526">
        <v>0</v>
      </c>
      <c r="K52" s="444"/>
    </row>
    <row r="53" spans="1:11" s="462" customFormat="1" ht="16.5" hidden="1" thickBot="1">
      <c r="A53" s="487" t="s">
        <v>886</v>
      </c>
      <c r="B53" s="483" t="s">
        <v>900</v>
      </c>
      <c r="C53" s="447"/>
      <c r="D53" s="478">
        <v>600.60016</v>
      </c>
      <c r="E53" s="488"/>
      <c r="F53" s="449" t="s">
        <v>872</v>
      </c>
      <c r="G53" s="485">
        <v>0</v>
      </c>
      <c r="H53" s="485">
        <v>0</v>
      </c>
      <c r="I53" s="530">
        <v>0</v>
      </c>
      <c r="K53" s="463"/>
    </row>
    <row r="54" spans="1:11" s="462" customFormat="1" ht="15.75" hidden="1" thickBot="1">
      <c r="A54" s="452"/>
      <c r="B54" s="453" t="s">
        <v>907</v>
      </c>
      <c r="C54" s="447"/>
      <c r="D54" s="478"/>
      <c r="E54" s="488"/>
      <c r="F54" s="455" t="s">
        <v>887</v>
      </c>
      <c r="G54" s="489">
        <v>0</v>
      </c>
      <c r="H54" s="456">
        <v>0</v>
      </c>
      <c r="I54" s="525">
        <v>0</v>
      </c>
      <c r="K54" s="463"/>
    </row>
    <row r="55" spans="1:11" s="462" customFormat="1" ht="15.75" hidden="1" thickBot="1">
      <c r="A55" s="452"/>
      <c r="B55" s="453" t="s">
        <v>908</v>
      </c>
      <c r="C55" s="447"/>
      <c r="D55" s="478"/>
      <c r="E55" s="488"/>
      <c r="F55" s="455" t="s">
        <v>868</v>
      </c>
      <c r="G55" s="456">
        <v>0</v>
      </c>
      <c r="H55" s="456">
        <v>0</v>
      </c>
      <c r="I55" s="525">
        <v>0</v>
      </c>
      <c r="K55" s="463"/>
    </row>
    <row r="56" spans="1:11" s="462" customFormat="1" ht="15.75" customHeight="1" hidden="1">
      <c r="A56" s="452"/>
      <c r="B56" s="656" t="s">
        <v>909</v>
      </c>
      <c r="C56" s="447"/>
      <c r="D56" s="478"/>
      <c r="E56" s="488"/>
      <c r="F56" s="455" t="s">
        <v>869</v>
      </c>
      <c r="G56" s="456">
        <v>0</v>
      </c>
      <c r="H56" s="456">
        <v>0</v>
      </c>
      <c r="I56" s="525">
        <v>0</v>
      </c>
      <c r="K56" s="463"/>
    </row>
    <row r="57" spans="1:11" s="462" customFormat="1" ht="15.75" customHeight="1" hidden="1" thickBot="1">
      <c r="A57" s="457"/>
      <c r="B57" s="657"/>
      <c r="C57" s="458"/>
      <c r="D57" s="490"/>
      <c r="E57" s="491"/>
      <c r="F57" s="460" t="s">
        <v>874</v>
      </c>
      <c r="G57" s="461">
        <v>0</v>
      </c>
      <c r="H57" s="461">
        <v>0</v>
      </c>
      <c r="I57" s="526">
        <v>0</v>
      </c>
      <c r="K57" s="463"/>
    </row>
    <row r="58" spans="1:11" s="462" customFormat="1" ht="20.25" customHeight="1" hidden="1">
      <c r="A58" s="492" t="s">
        <v>886</v>
      </c>
      <c r="B58" s="483" t="s">
        <v>910</v>
      </c>
      <c r="C58" s="493"/>
      <c r="D58" s="473" t="s">
        <v>888</v>
      </c>
      <c r="E58" s="633" t="s">
        <v>850</v>
      </c>
      <c r="F58" s="467" t="s">
        <v>872</v>
      </c>
      <c r="G58" s="474" t="e">
        <f>SUM(G59:G62)</f>
        <v>#REF!</v>
      </c>
      <c r="H58" s="474">
        <f>SUM(H59:H62)</f>
        <v>189</v>
      </c>
      <c r="I58" s="527">
        <v>0</v>
      </c>
      <c r="K58" s="463"/>
    </row>
    <row r="59" spans="1:11" s="462" customFormat="1" ht="26.25" hidden="1" thickBot="1">
      <c r="A59" s="452"/>
      <c r="B59" s="453" t="s">
        <v>903</v>
      </c>
      <c r="C59" s="447"/>
      <c r="D59" s="478"/>
      <c r="E59" s="634"/>
      <c r="F59" s="455" t="s">
        <v>887</v>
      </c>
      <c r="G59" s="456" t="e">
        <f>H59+#REF!</f>
        <v>#REF!</v>
      </c>
      <c r="H59" s="456">
        <f>88+4</f>
        <v>92</v>
      </c>
      <c r="I59" s="525">
        <v>0</v>
      </c>
      <c r="K59" s="463"/>
    </row>
    <row r="60" spans="1:11" s="462" customFormat="1" ht="18.75" customHeight="1" hidden="1">
      <c r="A60" s="452"/>
      <c r="B60" s="453" t="s">
        <v>911</v>
      </c>
      <c r="C60" s="447"/>
      <c r="D60" s="478"/>
      <c r="E60" s="634"/>
      <c r="F60" s="455" t="s">
        <v>868</v>
      </c>
      <c r="G60" s="456" t="e">
        <f>H60+#REF!</f>
        <v>#REF!</v>
      </c>
      <c r="H60" s="456">
        <v>0</v>
      </c>
      <c r="I60" s="525">
        <v>0</v>
      </c>
      <c r="K60" s="463"/>
    </row>
    <row r="61" spans="1:11" s="462" customFormat="1" ht="18.75" customHeight="1" hidden="1">
      <c r="A61" s="452"/>
      <c r="B61" s="656" t="s">
        <v>912</v>
      </c>
      <c r="C61" s="447"/>
      <c r="D61" s="478"/>
      <c r="E61" s="634"/>
      <c r="F61" s="455" t="s">
        <v>869</v>
      </c>
      <c r="G61" s="456" t="e">
        <f>H61+#REF!</f>
        <v>#REF!</v>
      </c>
      <c r="H61" s="456">
        <v>97</v>
      </c>
      <c r="I61" s="525">
        <v>0</v>
      </c>
      <c r="K61" s="463"/>
    </row>
    <row r="62" spans="1:11" s="462" customFormat="1" ht="18.75" customHeight="1" hidden="1" thickBot="1">
      <c r="A62" s="457"/>
      <c r="B62" s="657"/>
      <c r="C62" s="458"/>
      <c r="D62" s="490"/>
      <c r="E62" s="635"/>
      <c r="F62" s="460" t="s">
        <v>889</v>
      </c>
      <c r="G62" s="461" t="e">
        <f>#REF!</f>
        <v>#REF!</v>
      </c>
      <c r="H62" s="461">
        <v>0</v>
      </c>
      <c r="I62" s="526">
        <v>0</v>
      </c>
      <c r="K62" s="463"/>
    </row>
    <row r="63" spans="1:11" s="462" customFormat="1" ht="18.75" customHeight="1" hidden="1">
      <c r="A63" s="452"/>
      <c r="B63" s="495"/>
      <c r="C63" s="494"/>
      <c r="D63" s="496"/>
      <c r="E63" s="496"/>
      <c r="F63" s="497"/>
      <c r="G63" s="498"/>
      <c r="H63" s="498"/>
      <c r="I63" s="533"/>
      <c r="K63" s="463"/>
    </row>
    <row r="64" spans="1:11" s="462" customFormat="1" ht="18.75" customHeight="1" hidden="1" thickBot="1">
      <c r="A64" s="452"/>
      <c r="B64" s="495"/>
      <c r="C64" s="494"/>
      <c r="D64" s="496"/>
      <c r="E64" s="496"/>
      <c r="F64" s="497"/>
      <c r="G64" s="498"/>
      <c r="H64" s="498"/>
      <c r="I64" s="533"/>
      <c r="K64" s="463"/>
    </row>
    <row r="65" spans="1:11" s="462" customFormat="1" ht="20.25" customHeight="1" hidden="1">
      <c r="A65" s="464" t="s">
        <v>890</v>
      </c>
      <c r="B65" s="499" t="s">
        <v>913</v>
      </c>
      <c r="C65" s="493"/>
      <c r="D65" s="473" t="s">
        <v>891</v>
      </c>
      <c r="E65" s="500"/>
      <c r="F65" s="467" t="s">
        <v>872</v>
      </c>
      <c r="G65" s="474">
        <v>0</v>
      </c>
      <c r="H65" s="474">
        <v>0</v>
      </c>
      <c r="I65" s="527">
        <v>0</v>
      </c>
      <c r="K65" s="463"/>
    </row>
    <row r="66" spans="1:11" s="462" customFormat="1" ht="18" customHeight="1" hidden="1">
      <c r="A66" s="452"/>
      <c r="B66" s="453" t="s">
        <v>907</v>
      </c>
      <c r="C66" s="447"/>
      <c r="D66" s="478"/>
      <c r="E66" s="488"/>
      <c r="F66" s="455" t="s">
        <v>887</v>
      </c>
      <c r="G66" s="456">
        <v>0</v>
      </c>
      <c r="H66" s="456">
        <v>0</v>
      </c>
      <c r="I66" s="525">
        <v>0</v>
      </c>
      <c r="K66" s="463"/>
    </row>
    <row r="67" spans="1:11" s="462" customFormat="1" ht="18.75" customHeight="1" hidden="1">
      <c r="A67" s="452"/>
      <c r="B67" s="453" t="s">
        <v>908</v>
      </c>
      <c r="C67" s="447"/>
      <c r="D67" s="478"/>
      <c r="E67" s="488"/>
      <c r="F67" s="455" t="s">
        <v>868</v>
      </c>
      <c r="G67" s="456">
        <v>0</v>
      </c>
      <c r="H67" s="456">
        <v>0</v>
      </c>
      <c r="I67" s="525">
        <v>0</v>
      </c>
      <c r="K67" s="463"/>
    </row>
    <row r="68" spans="1:11" s="462" customFormat="1" ht="18.75" customHeight="1" hidden="1">
      <c r="A68" s="452"/>
      <c r="B68" s="656" t="s">
        <v>914</v>
      </c>
      <c r="C68" s="447"/>
      <c r="D68" s="478"/>
      <c r="E68" s="488"/>
      <c r="F68" s="455" t="s">
        <v>869</v>
      </c>
      <c r="G68" s="456">
        <v>0</v>
      </c>
      <c r="H68" s="456">
        <v>0</v>
      </c>
      <c r="I68" s="525">
        <v>0</v>
      </c>
      <c r="K68" s="463"/>
    </row>
    <row r="69" spans="1:11" s="462" customFormat="1" ht="18.75" customHeight="1" hidden="1" thickBot="1">
      <c r="A69" s="457"/>
      <c r="B69" s="657"/>
      <c r="C69" s="458"/>
      <c r="D69" s="490"/>
      <c r="E69" s="491"/>
      <c r="F69" s="460" t="s">
        <v>874</v>
      </c>
      <c r="G69" s="461">
        <v>0</v>
      </c>
      <c r="H69" s="461"/>
      <c r="I69" s="526">
        <v>0</v>
      </c>
      <c r="K69" s="463"/>
    </row>
    <row r="70" spans="1:11" s="462" customFormat="1" ht="20.25" customHeight="1" hidden="1">
      <c r="A70" s="445" t="s">
        <v>892</v>
      </c>
      <c r="B70" s="483" t="s">
        <v>900</v>
      </c>
      <c r="C70" s="447"/>
      <c r="D70" s="478" t="s">
        <v>893</v>
      </c>
      <c r="E70" s="488"/>
      <c r="F70" s="449" t="s">
        <v>872</v>
      </c>
      <c r="G70" s="485">
        <v>0</v>
      </c>
      <c r="H70" s="485">
        <v>0</v>
      </c>
      <c r="I70" s="530">
        <v>0</v>
      </c>
      <c r="K70" s="463"/>
    </row>
    <row r="71" spans="1:11" s="462" customFormat="1" ht="18.75" customHeight="1" hidden="1">
      <c r="A71" s="452"/>
      <c r="B71" s="453" t="s">
        <v>907</v>
      </c>
      <c r="C71" s="468"/>
      <c r="D71" s="478"/>
      <c r="E71" s="488"/>
      <c r="F71" s="455" t="s">
        <v>873</v>
      </c>
      <c r="G71" s="456">
        <v>0</v>
      </c>
      <c r="H71" s="456">
        <v>0</v>
      </c>
      <c r="I71" s="534">
        <v>0</v>
      </c>
      <c r="K71" s="463"/>
    </row>
    <row r="72" spans="1:11" s="462" customFormat="1" ht="18.75" customHeight="1" hidden="1">
      <c r="A72" s="452"/>
      <c r="B72" s="453" t="s">
        <v>908</v>
      </c>
      <c r="C72" s="468"/>
      <c r="D72" s="478"/>
      <c r="E72" s="488"/>
      <c r="F72" s="455" t="s">
        <v>868</v>
      </c>
      <c r="G72" s="456">
        <v>0</v>
      </c>
      <c r="H72" s="456">
        <v>0</v>
      </c>
      <c r="I72" s="525">
        <v>0</v>
      </c>
      <c r="K72" s="463"/>
    </row>
    <row r="73" spans="1:11" s="462" customFormat="1" ht="18.75" customHeight="1" hidden="1">
      <c r="A73" s="452"/>
      <c r="B73" s="656" t="s">
        <v>915</v>
      </c>
      <c r="C73" s="468"/>
      <c r="D73" s="478"/>
      <c r="E73" s="488"/>
      <c r="F73" s="455" t="s">
        <v>869</v>
      </c>
      <c r="G73" s="456">
        <v>0</v>
      </c>
      <c r="H73" s="456">
        <v>0</v>
      </c>
      <c r="I73" s="534"/>
      <c r="K73" s="463"/>
    </row>
    <row r="74" spans="1:11" s="462" customFormat="1" ht="18.75" customHeight="1" hidden="1" thickBot="1">
      <c r="A74" s="452"/>
      <c r="B74" s="657"/>
      <c r="C74" s="468"/>
      <c r="D74" s="469"/>
      <c r="E74" s="501"/>
      <c r="F74" s="502" t="s">
        <v>874</v>
      </c>
      <c r="G74" s="503">
        <v>0</v>
      </c>
      <c r="H74" s="503">
        <v>0</v>
      </c>
      <c r="I74" s="535"/>
      <c r="K74" s="463"/>
    </row>
    <row r="75" spans="1:11" s="443" customFormat="1" ht="22.5" customHeight="1" thickBot="1">
      <c r="A75" s="504"/>
      <c r="B75" s="505"/>
      <c r="C75" s="505"/>
      <c r="D75" s="505"/>
      <c r="E75" s="505"/>
      <c r="F75" s="506" t="s">
        <v>203</v>
      </c>
      <c r="G75" s="507">
        <f>G7</f>
        <v>2981420</v>
      </c>
      <c r="H75" s="507">
        <f>H7</f>
        <v>1416789.7</v>
      </c>
      <c r="I75" s="536">
        <f>I7</f>
        <v>1564630.3</v>
      </c>
      <c r="K75" s="444"/>
    </row>
    <row r="76" spans="1:11" s="443" customFormat="1" ht="22.5" customHeight="1">
      <c r="A76" s="508"/>
      <c r="B76" s="462"/>
      <c r="C76" s="462"/>
      <c r="D76" s="462"/>
      <c r="E76" s="462"/>
      <c r="F76" s="509"/>
      <c r="G76" s="510"/>
      <c r="H76" s="510"/>
      <c r="I76" s="511"/>
      <c r="K76" s="444"/>
    </row>
    <row r="77" spans="2:9" ht="12.75">
      <c r="B77" s="513"/>
      <c r="C77" s="513"/>
      <c r="D77" s="513"/>
      <c r="E77" s="513"/>
      <c r="F77" s="513"/>
      <c r="G77" s="522"/>
      <c r="H77" s="513"/>
      <c r="I77" s="514"/>
    </row>
    <row r="78" spans="2:9" ht="12.75">
      <c r="B78" s="517"/>
      <c r="C78" s="513"/>
      <c r="D78" s="513"/>
      <c r="E78" s="513"/>
      <c r="F78" s="513"/>
      <c r="G78" s="513"/>
      <c r="H78" s="513"/>
      <c r="I78" s="514"/>
    </row>
    <row r="79" spans="2:9" ht="12.75">
      <c r="B79" s="663"/>
      <c r="C79" s="663"/>
      <c r="D79" s="663"/>
      <c r="E79" s="663"/>
      <c r="F79" s="663"/>
      <c r="G79" s="663"/>
      <c r="H79" s="663"/>
      <c r="I79" s="663"/>
    </row>
    <row r="80" spans="2:9" ht="12.75">
      <c r="B80" s="663"/>
      <c r="C80" s="663"/>
      <c r="D80" s="663"/>
      <c r="E80" s="663"/>
      <c r="F80" s="663"/>
      <c r="G80" s="663"/>
      <c r="H80" s="663"/>
      <c r="I80" s="663"/>
    </row>
    <row r="81" spans="2:9" ht="12.75">
      <c r="B81" s="663"/>
      <c r="C81" s="663"/>
      <c r="D81" s="663"/>
      <c r="E81" s="663"/>
      <c r="F81" s="663"/>
      <c r="G81" s="663"/>
      <c r="H81" s="663"/>
      <c r="I81" s="663"/>
    </row>
    <row r="82" spans="2:9" ht="12.75">
      <c r="B82" s="513"/>
      <c r="C82" s="513"/>
      <c r="D82" s="513"/>
      <c r="E82" s="513"/>
      <c r="F82" s="513"/>
      <c r="G82" s="513"/>
      <c r="H82" s="513"/>
      <c r="I82" s="514"/>
    </row>
    <row r="83" spans="2:9" ht="12.75">
      <c r="B83" s="513"/>
      <c r="C83" s="513"/>
      <c r="D83" s="513"/>
      <c r="E83" s="513"/>
      <c r="F83" s="513"/>
      <c r="G83" s="513"/>
      <c r="H83" s="513"/>
      <c r="I83" s="514"/>
    </row>
    <row r="84" spans="2:9" ht="12.75">
      <c r="B84" s="513"/>
      <c r="C84" s="513"/>
      <c r="D84" s="513"/>
      <c r="E84" s="513"/>
      <c r="F84" s="513"/>
      <c r="G84" s="513"/>
      <c r="H84" s="513"/>
      <c r="I84" s="514"/>
    </row>
    <row r="85" spans="2:9" ht="12.75">
      <c r="B85" s="513"/>
      <c r="C85" s="513"/>
      <c r="D85" s="513"/>
      <c r="E85" s="513"/>
      <c r="F85" s="513"/>
      <c r="G85" s="513"/>
      <c r="H85" s="513"/>
      <c r="I85" s="514"/>
    </row>
    <row r="86" spans="2:9" ht="12.75">
      <c r="B86" s="513"/>
      <c r="C86" s="513"/>
      <c r="D86" s="513"/>
      <c r="E86" s="513"/>
      <c r="F86" s="513"/>
      <c r="G86" s="513"/>
      <c r="H86" s="513"/>
      <c r="I86" s="514"/>
    </row>
    <row r="87" spans="2:9" ht="12.75">
      <c r="B87" s="513"/>
      <c r="C87" s="513"/>
      <c r="D87" s="513"/>
      <c r="E87" s="513"/>
      <c r="F87" s="513"/>
      <c r="G87" s="513"/>
      <c r="H87" s="513"/>
      <c r="I87" s="514"/>
    </row>
    <row r="88" spans="2:9" ht="12.75">
      <c r="B88" s="513"/>
      <c r="C88" s="513"/>
      <c r="D88" s="513"/>
      <c r="E88" s="513"/>
      <c r="F88" s="513"/>
      <c r="G88" s="513"/>
      <c r="H88" s="513"/>
      <c r="I88" s="514"/>
    </row>
    <row r="89" spans="2:9" ht="12.75">
      <c r="B89" s="513"/>
      <c r="C89" s="513"/>
      <c r="D89" s="513"/>
      <c r="E89" s="513"/>
      <c r="F89" s="513"/>
      <c r="G89" s="513"/>
      <c r="H89" s="513"/>
      <c r="I89" s="514"/>
    </row>
    <row r="90" spans="2:9" ht="12.75">
      <c r="B90" s="513"/>
      <c r="C90" s="513"/>
      <c r="D90" s="513"/>
      <c r="E90" s="513"/>
      <c r="F90" s="513"/>
      <c r="G90" s="513"/>
      <c r="H90" s="513"/>
      <c r="I90" s="514"/>
    </row>
    <row r="91" spans="2:9" ht="12.75">
      <c r="B91" s="513"/>
      <c r="C91" s="513"/>
      <c r="D91" s="513"/>
      <c r="E91" s="513"/>
      <c r="F91" s="513"/>
      <c r="G91" s="513"/>
      <c r="H91" s="513"/>
      <c r="I91" s="514"/>
    </row>
    <row r="92" spans="2:9" ht="12.75">
      <c r="B92" s="513"/>
      <c r="C92" s="513"/>
      <c r="D92" s="513"/>
      <c r="E92" s="513"/>
      <c r="F92" s="513"/>
      <c r="G92" s="513"/>
      <c r="H92" s="513"/>
      <c r="I92" s="514"/>
    </row>
    <row r="93" spans="2:9" ht="12.75">
      <c r="B93" s="513"/>
      <c r="C93" s="513"/>
      <c r="D93" s="513"/>
      <c r="E93" s="513"/>
      <c r="F93" s="513"/>
      <c r="G93" s="513"/>
      <c r="H93" s="513"/>
      <c r="I93" s="514"/>
    </row>
    <row r="94" spans="2:9" ht="12.75">
      <c r="B94" s="513"/>
      <c r="C94" s="513"/>
      <c r="D94" s="513"/>
      <c r="E94" s="513"/>
      <c r="F94" s="513"/>
      <c r="G94" s="513"/>
      <c r="H94" s="513"/>
      <c r="I94" s="514"/>
    </row>
    <row r="95" spans="2:9" ht="12.75">
      <c r="B95" s="513"/>
      <c r="C95" s="513"/>
      <c r="D95" s="513"/>
      <c r="E95" s="513"/>
      <c r="F95" s="513"/>
      <c r="G95" s="513"/>
      <c r="H95" s="513"/>
      <c r="I95" s="514"/>
    </row>
    <row r="96" spans="2:9" ht="12.75">
      <c r="B96" s="513"/>
      <c r="C96" s="513"/>
      <c r="D96" s="513"/>
      <c r="E96" s="513"/>
      <c r="F96" s="513"/>
      <c r="G96" s="513"/>
      <c r="H96" s="513"/>
      <c r="I96" s="514"/>
    </row>
    <row r="97" spans="2:9" ht="12.75">
      <c r="B97" s="513"/>
      <c r="C97" s="513"/>
      <c r="D97" s="513"/>
      <c r="E97" s="513"/>
      <c r="F97" s="513"/>
      <c r="G97" s="513"/>
      <c r="H97" s="513"/>
      <c r="I97" s="514"/>
    </row>
    <row r="98" spans="2:9" ht="12.75">
      <c r="B98" s="513"/>
      <c r="C98" s="513"/>
      <c r="D98" s="513"/>
      <c r="E98" s="513"/>
      <c r="F98" s="513"/>
      <c r="G98" s="513"/>
      <c r="H98" s="513"/>
      <c r="I98" s="514"/>
    </row>
    <row r="99" spans="2:9" ht="12.75">
      <c r="B99" s="513"/>
      <c r="C99" s="513"/>
      <c r="D99" s="513"/>
      <c r="E99" s="513"/>
      <c r="F99" s="513"/>
      <c r="G99" s="513"/>
      <c r="H99" s="513"/>
      <c r="I99" s="514"/>
    </row>
  </sheetData>
  <sheetProtection/>
  <mergeCells count="43">
    <mergeCell ref="B41:B42"/>
    <mergeCell ref="B79:I81"/>
    <mergeCell ref="B46:B47"/>
    <mergeCell ref="B51:B52"/>
    <mergeCell ref="B61:B62"/>
    <mergeCell ref="B68:B69"/>
    <mergeCell ref="B73:B74"/>
    <mergeCell ref="B56:B57"/>
    <mergeCell ref="B11:B12"/>
    <mergeCell ref="B16:B17"/>
    <mergeCell ref="B21:B22"/>
    <mergeCell ref="B26:B27"/>
    <mergeCell ref="I3:I5"/>
    <mergeCell ref="B31:B32"/>
    <mergeCell ref="H4:H5"/>
    <mergeCell ref="A1:I1"/>
    <mergeCell ref="A3:A5"/>
    <mergeCell ref="B3:B5"/>
    <mergeCell ref="C3:C5"/>
    <mergeCell ref="D3:D5"/>
    <mergeCell ref="F4:F5"/>
    <mergeCell ref="G4:G5"/>
    <mergeCell ref="F3:H3"/>
    <mergeCell ref="E3:E5"/>
    <mergeCell ref="F34:H34"/>
    <mergeCell ref="I34:I35"/>
    <mergeCell ref="F35:F36"/>
    <mergeCell ref="G35:G36"/>
    <mergeCell ref="H35:H36"/>
    <mergeCell ref="A34:A36"/>
    <mergeCell ref="B34:B36"/>
    <mergeCell ref="C34:C36"/>
    <mergeCell ref="D34:D36"/>
    <mergeCell ref="E38:E42"/>
    <mergeCell ref="E48:E52"/>
    <mergeCell ref="E43:E47"/>
    <mergeCell ref="E58:E62"/>
    <mergeCell ref="E34:E36"/>
    <mergeCell ref="E8:E12"/>
    <mergeCell ref="E13:E17"/>
    <mergeCell ref="E18:E22"/>
    <mergeCell ref="E23:E27"/>
    <mergeCell ref="E28:E32"/>
  </mergeCells>
  <printOptions horizontalCentered="1"/>
  <pageMargins left="0.4330708661417323" right="0.4330708661417323" top="0.7874015748031497" bottom="0.4330708661417323" header="0.1968503937007874" footer="0.2362204724409449"/>
  <pageSetup fitToHeight="2" fitToWidth="1" horizontalDpi="600" verticalDpi="600" orientation="landscape" paperSize="9" scale="86" r:id="rId1"/>
  <headerFooter alignWithMargins="0">
    <oddHeader>&amp;R&amp;"Arial CE,Pogrubiony"Załącznik nr &amp;A
do Uchwały Rady Gminy Miłkowice Nr III/15/2010 
z dnia 30 grudnia 2010r.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zoomScalePageLayoutView="0" workbookViewId="0" topLeftCell="A1">
      <selection activeCell="H17" sqref="H17:H35"/>
    </sheetView>
  </sheetViews>
  <sheetFormatPr defaultColWidth="8.625" defaultRowHeight="12.75"/>
  <cols>
    <col min="1" max="1" width="4.375" style="106" customWidth="1"/>
    <col min="2" max="2" width="23.75390625" style="106" customWidth="1"/>
    <col min="3" max="3" width="12.125" style="106" customWidth="1"/>
    <col min="4" max="4" width="3.625" style="106" customWidth="1"/>
    <col min="5" max="5" width="13.375" style="106" customWidth="1"/>
    <col min="6" max="6" width="14.75390625" style="106" customWidth="1"/>
    <col min="7" max="7" width="13.375" style="106" customWidth="1"/>
    <col min="8" max="8" width="11.25390625" style="106" customWidth="1"/>
    <col min="9" max="16384" width="8.625" style="106" customWidth="1"/>
  </cols>
  <sheetData>
    <row r="1" spans="1:7" ht="20.25" customHeight="1">
      <c r="A1" s="664" t="s">
        <v>503</v>
      </c>
      <c r="B1" s="664"/>
      <c r="C1" s="664"/>
      <c r="D1" s="664"/>
      <c r="E1" s="664"/>
      <c r="F1" s="664"/>
      <c r="G1" s="664"/>
    </row>
    <row r="2" spans="1:7" ht="7.5" customHeight="1">
      <c r="A2" s="665"/>
      <c r="B2" s="665"/>
      <c r="C2" s="665"/>
      <c r="D2" s="665"/>
      <c r="E2" s="665"/>
      <c r="F2" s="665"/>
      <c r="G2" s="665"/>
    </row>
    <row r="3" spans="1:7" ht="18" customHeight="1">
      <c r="A3" s="107"/>
      <c r="B3" s="107"/>
      <c r="C3" s="107"/>
      <c r="D3" s="107"/>
      <c r="E3" s="107"/>
      <c r="F3" s="107"/>
      <c r="G3" s="107"/>
    </row>
    <row r="4" spans="1:7" ht="18" customHeight="1">
      <c r="A4" s="666" t="s">
        <v>504</v>
      </c>
      <c r="B4" s="666"/>
      <c r="C4" s="108"/>
      <c r="D4" s="108"/>
      <c r="E4" s="108"/>
      <c r="F4" s="109">
        <v>15725995</v>
      </c>
      <c r="G4" s="110" t="s">
        <v>505</v>
      </c>
    </row>
    <row r="5" spans="1:7" ht="18" customHeight="1">
      <c r="A5" s="666" t="s">
        <v>506</v>
      </c>
      <c r="B5" s="666"/>
      <c r="C5" s="108"/>
      <c r="D5" s="108"/>
      <c r="E5" s="108"/>
      <c r="F5" s="109">
        <v>15377813</v>
      </c>
      <c r="G5" s="110" t="s">
        <v>505</v>
      </c>
    </row>
    <row r="6" spans="1:7" ht="18" customHeight="1">
      <c r="A6" s="666" t="s">
        <v>507</v>
      </c>
      <c r="B6" s="666"/>
      <c r="C6" s="666"/>
      <c r="D6" s="108"/>
      <c r="E6" s="108"/>
      <c r="F6" s="109">
        <f>F4-F5</f>
        <v>348182</v>
      </c>
      <c r="G6" s="110" t="s">
        <v>505</v>
      </c>
    </row>
    <row r="7" ht="14.25" customHeight="1">
      <c r="A7" s="111"/>
    </row>
    <row r="8" spans="1:7" ht="14.25" customHeight="1">
      <c r="A8" s="667" t="s">
        <v>508</v>
      </c>
      <c r="B8" s="667"/>
      <c r="C8" s="667"/>
      <c r="D8" s="667"/>
      <c r="E8" s="667"/>
      <c r="F8" s="667"/>
      <c r="G8" s="667"/>
    </row>
    <row r="9" ht="8.25" customHeight="1">
      <c r="G9" s="112"/>
    </row>
    <row r="10" spans="1:7" ht="9.75" customHeight="1">
      <c r="A10" s="668" t="s">
        <v>437</v>
      </c>
      <c r="B10" s="668" t="s">
        <v>509</v>
      </c>
      <c r="C10" s="668"/>
      <c r="D10" s="668"/>
      <c r="E10" s="668"/>
      <c r="F10" s="669" t="s">
        <v>2</v>
      </c>
      <c r="G10" s="669" t="s">
        <v>510</v>
      </c>
    </row>
    <row r="11" spans="1:7" ht="9.75" customHeight="1">
      <c r="A11" s="668"/>
      <c r="B11" s="668"/>
      <c r="C11" s="668"/>
      <c r="D11" s="668"/>
      <c r="E11" s="668"/>
      <c r="F11" s="669"/>
      <c r="G11" s="669"/>
    </row>
    <row r="12" spans="1:7" ht="9.75" customHeight="1">
      <c r="A12" s="668"/>
      <c r="B12" s="668"/>
      <c r="C12" s="668"/>
      <c r="D12" s="668"/>
      <c r="E12" s="668"/>
      <c r="F12" s="669"/>
      <c r="G12" s="669"/>
    </row>
    <row r="13" spans="1:7" s="116" customFormat="1" ht="6.75" customHeight="1">
      <c r="A13" s="115">
        <v>1</v>
      </c>
      <c r="B13" s="670">
        <v>2</v>
      </c>
      <c r="C13" s="670"/>
      <c r="D13" s="670"/>
      <c r="E13" s="670"/>
      <c r="F13" s="115">
        <v>3</v>
      </c>
      <c r="G13" s="115">
        <v>4</v>
      </c>
    </row>
    <row r="14" spans="1:7" ht="18.75" customHeight="1">
      <c r="A14" s="671" t="s">
        <v>511</v>
      </c>
      <c r="B14" s="671"/>
      <c r="C14" s="671"/>
      <c r="D14" s="671"/>
      <c r="E14" s="671"/>
      <c r="F14" s="118"/>
      <c r="G14" s="119">
        <f>SUM(G15:G22)</f>
        <v>1846586</v>
      </c>
    </row>
    <row r="15" spans="1:7" ht="18.75" customHeight="1">
      <c r="A15" s="120" t="s">
        <v>512</v>
      </c>
      <c r="B15" s="672" t="s">
        <v>513</v>
      </c>
      <c r="C15" s="672"/>
      <c r="D15" s="672"/>
      <c r="E15" s="672"/>
      <c r="F15" s="120" t="s">
        <v>514</v>
      </c>
      <c r="G15" s="121"/>
    </row>
    <row r="16" spans="1:8" ht="18.75" customHeight="1">
      <c r="A16" s="122" t="s">
        <v>515</v>
      </c>
      <c r="B16" s="673" t="s">
        <v>516</v>
      </c>
      <c r="C16" s="673"/>
      <c r="D16" s="673"/>
      <c r="E16" s="673"/>
      <c r="F16" s="122" t="s">
        <v>514</v>
      </c>
      <c r="G16" s="123"/>
      <c r="H16" s="124"/>
    </row>
    <row r="17" spans="1:8" ht="38.25" customHeight="1">
      <c r="A17" s="122" t="s">
        <v>517</v>
      </c>
      <c r="B17" s="674" t="s">
        <v>919</v>
      </c>
      <c r="C17" s="675"/>
      <c r="D17" s="675"/>
      <c r="E17" s="675"/>
      <c r="F17" s="122" t="s">
        <v>518</v>
      </c>
      <c r="G17" s="123">
        <f>620728+230558</f>
        <v>851286</v>
      </c>
      <c r="H17" s="140"/>
    </row>
    <row r="18" spans="1:7" ht="18.75" customHeight="1">
      <c r="A18" s="122" t="s">
        <v>519</v>
      </c>
      <c r="B18" s="673" t="s">
        <v>520</v>
      </c>
      <c r="C18" s="673"/>
      <c r="D18" s="673"/>
      <c r="E18" s="673"/>
      <c r="F18" s="122" t="s">
        <v>521</v>
      </c>
      <c r="G18" s="123"/>
    </row>
    <row r="19" spans="1:7" ht="18.75" customHeight="1">
      <c r="A19" s="122" t="s">
        <v>522</v>
      </c>
      <c r="B19" s="673" t="s">
        <v>523</v>
      </c>
      <c r="C19" s="673"/>
      <c r="D19" s="673"/>
      <c r="E19" s="673"/>
      <c r="F19" s="122" t="s">
        <v>524</v>
      </c>
      <c r="G19" s="123"/>
    </row>
    <row r="20" spans="1:7" ht="18.75" customHeight="1">
      <c r="A20" s="122" t="s">
        <v>525</v>
      </c>
      <c r="B20" s="673" t="s">
        <v>526</v>
      </c>
      <c r="C20" s="673"/>
      <c r="D20" s="673"/>
      <c r="E20" s="673"/>
      <c r="F20" s="122" t="s">
        <v>527</v>
      </c>
      <c r="G20" s="123"/>
    </row>
    <row r="21" spans="1:7" ht="18.75" customHeight="1">
      <c r="A21" s="122" t="s">
        <v>528</v>
      </c>
      <c r="B21" s="673" t="s">
        <v>529</v>
      </c>
      <c r="C21" s="673"/>
      <c r="D21" s="673"/>
      <c r="E21" s="673"/>
      <c r="F21" s="122" t="s">
        <v>530</v>
      </c>
      <c r="G21" s="123"/>
    </row>
    <row r="22" spans="1:7" ht="18.75" customHeight="1">
      <c r="A22" s="122" t="s">
        <v>531</v>
      </c>
      <c r="B22" s="676" t="s">
        <v>931</v>
      </c>
      <c r="C22" s="677"/>
      <c r="D22" s="677"/>
      <c r="E22" s="677"/>
      <c r="F22" s="537" t="s">
        <v>923</v>
      </c>
      <c r="G22" s="126">
        <v>995300</v>
      </c>
    </row>
    <row r="23" spans="1:8" ht="18.75" customHeight="1">
      <c r="A23" s="671" t="s">
        <v>532</v>
      </c>
      <c r="B23" s="671"/>
      <c r="C23" s="671"/>
      <c r="D23" s="671"/>
      <c r="E23" s="671"/>
      <c r="F23" s="118"/>
      <c r="G23" s="119">
        <f>SUM(G24:G30)</f>
        <v>2194768</v>
      </c>
      <c r="H23" s="124"/>
    </row>
    <row r="24" spans="1:7" ht="18.75" customHeight="1">
      <c r="A24" s="120" t="s">
        <v>512</v>
      </c>
      <c r="B24" s="672" t="s">
        <v>533</v>
      </c>
      <c r="C24" s="672"/>
      <c r="D24" s="672"/>
      <c r="E24" s="672"/>
      <c r="F24" s="120" t="s">
        <v>534</v>
      </c>
      <c r="G24" s="121">
        <f>25000+300000</f>
        <v>325000</v>
      </c>
    </row>
    <row r="25" spans="1:8" ht="18.75" customHeight="1">
      <c r="A25" s="122" t="s">
        <v>515</v>
      </c>
      <c r="B25" s="673" t="s">
        <v>535</v>
      </c>
      <c r="C25" s="673"/>
      <c r="D25" s="673"/>
      <c r="E25" s="673"/>
      <c r="F25" s="122" t="s">
        <v>534</v>
      </c>
      <c r="G25" s="123">
        <f>17080+180440+48400</f>
        <v>245920</v>
      </c>
      <c r="H25" s="124"/>
    </row>
    <row r="26" spans="1:8" ht="36.75" customHeight="1">
      <c r="A26" s="122" t="s">
        <v>517</v>
      </c>
      <c r="B26" s="678" t="s">
        <v>920</v>
      </c>
      <c r="C26" s="679"/>
      <c r="D26" s="679"/>
      <c r="E26" s="679"/>
      <c r="F26" s="122" t="s">
        <v>536</v>
      </c>
      <c r="G26" s="123">
        <v>1123848</v>
      </c>
      <c r="H26" s="124"/>
    </row>
    <row r="27" spans="1:7" ht="18.75" customHeight="1">
      <c r="A27" s="122" t="s">
        <v>519</v>
      </c>
      <c r="B27" s="673" t="s">
        <v>537</v>
      </c>
      <c r="C27" s="673"/>
      <c r="D27" s="673"/>
      <c r="E27" s="673"/>
      <c r="F27" s="122" t="s">
        <v>538</v>
      </c>
      <c r="G27" s="123"/>
    </row>
    <row r="28" spans="1:7" ht="18.75" customHeight="1">
      <c r="A28" s="122" t="s">
        <v>522</v>
      </c>
      <c r="B28" s="673" t="s">
        <v>539</v>
      </c>
      <c r="C28" s="673"/>
      <c r="D28" s="673"/>
      <c r="E28" s="673"/>
      <c r="F28" s="122" t="s">
        <v>540</v>
      </c>
      <c r="G28" s="123"/>
    </row>
    <row r="29" spans="1:7" ht="18.75" customHeight="1">
      <c r="A29" s="122" t="s">
        <v>525</v>
      </c>
      <c r="B29" s="128" t="s">
        <v>541</v>
      </c>
      <c r="C29" s="129"/>
      <c r="D29" s="129"/>
      <c r="E29" s="130"/>
      <c r="F29" s="122" t="s">
        <v>542</v>
      </c>
      <c r="G29" s="123">
        <v>500000</v>
      </c>
    </row>
    <row r="30" spans="1:7" ht="18.75" customHeight="1">
      <c r="A30" s="125" t="s">
        <v>528</v>
      </c>
      <c r="B30" s="677" t="s">
        <v>543</v>
      </c>
      <c r="C30" s="677"/>
      <c r="D30" s="677"/>
      <c r="E30" s="677"/>
      <c r="F30" s="125" t="s">
        <v>544</v>
      </c>
      <c r="G30" s="126"/>
    </row>
    <row r="31" spans="1:7" ht="7.5" customHeight="1">
      <c r="A31" s="131"/>
      <c r="B31" s="132"/>
      <c r="C31" s="132"/>
      <c r="D31" s="132"/>
      <c r="E31" s="132"/>
      <c r="F31" s="132"/>
      <c r="G31" s="132"/>
    </row>
    <row r="32" spans="1:9" ht="18.75" customHeight="1">
      <c r="A32" s="133"/>
      <c r="B32" s="134"/>
      <c r="C32" s="134"/>
      <c r="D32" s="134"/>
      <c r="E32" s="134"/>
      <c r="F32" s="134"/>
      <c r="G32" s="134"/>
      <c r="H32" s="135"/>
      <c r="I32" s="135"/>
    </row>
    <row r="33" spans="1:8" ht="18" customHeight="1">
      <c r="A33" s="106" t="s">
        <v>545</v>
      </c>
      <c r="B33" s="136"/>
      <c r="C33" s="137">
        <f>F4</f>
        <v>15725995</v>
      </c>
      <c r="D33" s="138"/>
      <c r="E33" s="106" t="s">
        <v>546</v>
      </c>
      <c r="G33" s="139">
        <f>F5</f>
        <v>15377813</v>
      </c>
      <c r="H33" s="140"/>
    </row>
    <row r="34" spans="1:7" ht="18" customHeight="1">
      <c r="A34" s="141" t="s">
        <v>547</v>
      </c>
      <c r="B34" s="141"/>
      <c r="C34" s="142">
        <f>G14</f>
        <v>1846586</v>
      </c>
      <c r="D34" s="143"/>
      <c r="E34" s="141" t="s">
        <v>548</v>
      </c>
      <c r="F34" s="141"/>
      <c r="G34" s="144">
        <f>G23</f>
        <v>2194768</v>
      </c>
    </row>
    <row r="35" spans="1:8" ht="18" customHeight="1">
      <c r="A35" s="106" t="s">
        <v>549</v>
      </c>
      <c r="C35" s="145">
        <f>C33+C34</f>
        <v>17572581</v>
      </c>
      <c r="D35" s="146"/>
      <c r="E35" s="106" t="s">
        <v>549</v>
      </c>
      <c r="G35" s="139">
        <f>G33+G34</f>
        <v>17572581</v>
      </c>
      <c r="H35" s="124"/>
    </row>
  </sheetData>
  <sheetProtection/>
  <mergeCells count="27">
    <mergeCell ref="B21:E21"/>
    <mergeCell ref="B22:E22"/>
    <mergeCell ref="A23:E23"/>
    <mergeCell ref="B24:E24"/>
    <mergeCell ref="B30:E30"/>
    <mergeCell ref="B25:E25"/>
    <mergeCell ref="B26:E26"/>
    <mergeCell ref="B27:E27"/>
    <mergeCell ref="B28:E28"/>
    <mergeCell ref="B15:E15"/>
    <mergeCell ref="B16:E16"/>
    <mergeCell ref="B17:E17"/>
    <mergeCell ref="B18:E18"/>
    <mergeCell ref="B19:E19"/>
    <mergeCell ref="B20:E20"/>
    <mergeCell ref="A10:A12"/>
    <mergeCell ref="B10:E12"/>
    <mergeCell ref="F10:F12"/>
    <mergeCell ref="G10:G12"/>
    <mergeCell ref="B13:E13"/>
    <mergeCell ref="A14:E14"/>
    <mergeCell ref="A1:G1"/>
    <mergeCell ref="A2:G2"/>
    <mergeCell ref="A4:B4"/>
    <mergeCell ref="A5:B5"/>
    <mergeCell ref="A6:C6"/>
    <mergeCell ref="A8:G8"/>
  </mergeCells>
  <printOptions/>
  <pageMargins left="0.7874015748031497" right="0.7874015748031497" top="1.062992125984252" bottom="1.062992125984252" header="0.5905511811023623" footer="0.7874015748031497"/>
  <pageSetup horizontalDpi="300" verticalDpi="300" orientation="portrait" paperSize="9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zoomScale="90" zoomScaleNormal="90" zoomScalePageLayoutView="0" workbookViewId="0" topLeftCell="A37">
      <selection activeCell="X17" sqref="X17"/>
    </sheetView>
  </sheetViews>
  <sheetFormatPr defaultColWidth="8.625" defaultRowHeight="12.75"/>
  <cols>
    <col min="1" max="1" width="3.375" style="147" customWidth="1"/>
    <col min="2" max="2" width="15.125" style="147" customWidth="1"/>
    <col min="3" max="3" width="16.00390625" style="147" customWidth="1"/>
    <col min="4" max="4" width="12.00390625" style="147" customWidth="1"/>
    <col min="5" max="5" width="34.25390625" style="147" customWidth="1"/>
    <col min="6" max="6" width="14.375" style="147" customWidth="1"/>
    <col min="7" max="7" width="18.25390625" style="147" hidden="1" customWidth="1"/>
    <col min="8" max="8" width="14.25390625" style="147" hidden="1" customWidth="1"/>
    <col min="9" max="21" width="8.625" style="147" hidden="1" customWidth="1"/>
    <col min="22" max="16384" width="8.625" style="147" customWidth="1"/>
  </cols>
  <sheetData>
    <row r="1" ht="6" customHeight="1"/>
    <row r="2" spans="1:7" ht="12.75">
      <c r="A2" s="680" t="s">
        <v>777</v>
      </c>
      <c r="B2" s="680"/>
      <c r="C2" s="680"/>
      <c r="D2" s="680"/>
      <c r="E2" s="680"/>
      <c r="F2" s="680"/>
      <c r="G2" s="148"/>
    </row>
    <row r="3" spans="1:7" ht="5.25" customHeight="1">
      <c r="A3" s="680"/>
      <c r="B3" s="680"/>
      <c r="C3" s="680"/>
      <c r="D3" s="680"/>
      <c r="E3" s="680"/>
      <c r="F3" s="680"/>
      <c r="G3" s="148"/>
    </row>
    <row r="4" spans="1:18" ht="61.5" customHeight="1">
      <c r="A4" s="149" t="s">
        <v>437</v>
      </c>
      <c r="B4" s="149" t="s">
        <v>550</v>
      </c>
      <c r="C4" s="149" t="s">
        <v>551</v>
      </c>
      <c r="D4" s="149" t="s">
        <v>552</v>
      </c>
      <c r="E4" s="149" t="s">
        <v>553</v>
      </c>
      <c r="F4" s="149" t="s">
        <v>554</v>
      </c>
      <c r="G4" s="150"/>
      <c r="H4" s="151"/>
      <c r="J4" s="152"/>
      <c r="K4" s="153" t="s">
        <v>555</v>
      </c>
      <c r="L4" s="152">
        <v>60016</v>
      </c>
      <c r="M4" s="152">
        <v>75412</v>
      </c>
      <c r="N4" s="152">
        <v>90004</v>
      </c>
      <c r="O4" s="152">
        <v>90008</v>
      </c>
      <c r="P4" s="152">
        <v>92109</v>
      </c>
      <c r="Q4" s="152">
        <v>92195</v>
      </c>
      <c r="R4" s="152"/>
    </row>
    <row r="5" spans="1:18" ht="18" customHeight="1">
      <c r="A5" s="681">
        <v>1</v>
      </c>
      <c r="B5" s="681" t="s">
        <v>556</v>
      </c>
      <c r="C5" s="682">
        <v>6157</v>
      </c>
      <c r="D5" s="682">
        <v>0</v>
      </c>
      <c r="E5" s="156" t="s">
        <v>557</v>
      </c>
      <c r="F5" s="157">
        <v>2157</v>
      </c>
      <c r="G5" s="158"/>
      <c r="H5" s="151"/>
      <c r="J5" s="152"/>
      <c r="K5" s="153"/>
      <c r="L5" s="152"/>
      <c r="M5" s="152"/>
      <c r="N5" s="152"/>
      <c r="O5" s="152"/>
      <c r="P5" s="152"/>
      <c r="Q5" s="152"/>
      <c r="R5" s="152"/>
    </row>
    <row r="6" spans="1:18" ht="18" customHeight="1">
      <c r="A6" s="681"/>
      <c r="B6" s="681"/>
      <c r="C6" s="682"/>
      <c r="D6" s="682"/>
      <c r="E6" s="159" t="s">
        <v>558</v>
      </c>
      <c r="F6" s="160">
        <v>4000</v>
      </c>
      <c r="G6" s="161" t="s">
        <v>559</v>
      </c>
      <c r="J6" s="152">
        <v>4170</v>
      </c>
      <c r="K6" s="152"/>
      <c r="L6" s="152"/>
      <c r="M6" s="152"/>
      <c r="N6" s="152">
        <f>1200+2800</f>
        <v>4000</v>
      </c>
      <c r="O6" s="152"/>
      <c r="P6" s="152"/>
      <c r="Q6" s="152"/>
      <c r="R6" s="152"/>
    </row>
    <row r="7" spans="1:18" ht="18" customHeight="1">
      <c r="A7" s="681">
        <v>2</v>
      </c>
      <c r="B7" s="681" t="s">
        <v>560</v>
      </c>
      <c r="C7" s="682">
        <v>7049</v>
      </c>
      <c r="D7" s="682">
        <v>0</v>
      </c>
      <c r="E7" s="156" t="s">
        <v>561</v>
      </c>
      <c r="F7" s="162">
        <v>4000</v>
      </c>
      <c r="G7" s="163" t="s">
        <v>562</v>
      </c>
      <c r="J7" s="152">
        <v>4210</v>
      </c>
      <c r="K7" s="153"/>
      <c r="L7" s="152"/>
      <c r="M7" s="152">
        <f>1500</f>
        <v>1500</v>
      </c>
      <c r="N7" s="152">
        <f>2000+500+500</f>
        <v>3000</v>
      </c>
      <c r="O7" s="152">
        <f>128+1000</f>
        <v>1128</v>
      </c>
      <c r="P7" s="152">
        <f>2157+2783+1200+500+1500</f>
        <v>8140</v>
      </c>
      <c r="Q7" s="152">
        <f>1900+1000+2500+1500+1500</f>
        <v>8400</v>
      </c>
      <c r="R7" s="152"/>
    </row>
    <row r="8" spans="1:18" ht="25.5" customHeight="1">
      <c r="A8" s="681"/>
      <c r="B8" s="681"/>
      <c r="C8" s="682"/>
      <c r="D8" s="682"/>
      <c r="E8" s="159" t="s">
        <v>563</v>
      </c>
      <c r="F8" s="164">
        <v>3000</v>
      </c>
      <c r="G8" s="160" t="s">
        <v>564</v>
      </c>
      <c r="J8" s="152">
        <v>4300</v>
      </c>
      <c r="K8" s="152">
        <f>4000</f>
        <v>4000</v>
      </c>
      <c r="L8" s="152">
        <f>4500+2197+2000</f>
        <v>8697</v>
      </c>
      <c r="M8" s="152"/>
      <c r="N8" s="152"/>
      <c r="O8" s="152"/>
      <c r="P8" s="152"/>
      <c r="Q8" s="152">
        <f>3000+1000+2000+1000+1500+1000+1300+1100+1000</f>
        <v>12900</v>
      </c>
      <c r="R8" s="152"/>
    </row>
    <row r="9" spans="1:18" ht="18" customHeight="1">
      <c r="A9" s="681">
        <v>3</v>
      </c>
      <c r="B9" s="681" t="s">
        <v>565</v>
      </c>
      <c r="C9" s="682">
        <v>11783</v>
      </c>
      <c r="D9" s="682">
        <v>0</v>
      </c>
      <c r="E9" s="156" t="s">
        <v>557</v>
      </c>
      <c r="F9" s="162">
        <v>2783</v>
      </c>
      <c r="G9" s="163" t="s">
        <v>566</v>
      </c>
      <c r="J9" s="165" t="s">
        <v>567</v>
      </c>
      <c r="K9" s="165">
        <f aca="true" t="shared" si="0" ref="K9:Q9">SUM(K6:K8)</f>
        <v>4000</v>
      </c>
      <c r="L9" s="165">
        <f t="shared" si="0"/>
        <v>8697</v>
      </c>
      <c r="M9" s="165">
        <f t="shared" si="0"/>
        <v>1500</v>
      </c>
      <c r="N9" s="165">
        <f t="shared" si="0"/>
        <v>7000</v>
      </c>
      <c r="O9" s="165">
        <f t="shared" si="0"/>
        <v>1128</v>
      </c>
      <c r="P9" s="165">
        <f t="shared" si="0"/>
        <v>8140</v>
      </c>
      <c r="Q9" s="165">
        <f t="shared" si="0"/>
        <v>21300</v>
      </c>
      <c r="R9" s="165">
        <f>SUM(K9:Q9)</f>
        <v>51765</v>
      </c>
    </row>
    <row r="10" spans="1:18" ht="25.5" customHeight="1">
      <c r="A10" s="681"/>
      <c r="B10" s="681"/>
      <c r="C10" s="682"/>
      <c r="D10" s="682"/>
      <c r="E10" s="166" t="s">
        <v>568</v>
      </c>
      <c r="F10" s="167">
        <v>2000</v>
      </c>
      <c r="G10" s="168" t="s">
        <v>569</v>
      </c>
      <c r="J10" s="152">
        <v>6050</v>
      </c>
      <c r="K10" s="152"/>
      <c r="L10" s="152">
        <f>3500+17231</f>
        <v>20731</v>
      </c>
      <c r="M10" s="152">
        <v>3700</v>
      </c>
      <c r="N10" s="152">
        <f>5500+8500</f>
        <v>14000</v>
      </c>
      <c r="O10" s="152"/>
      <c r="P10" s="152">
        <f>4000+6199+5400+6075+18200+7240+5095</f>
        <v>52209</v>
      </c>
      <c r="Q10" s="152">
        <f>4000+7000+4200+5000</f>
        <v>20200</v>
      </c>
      <c r="R10" s="152">
        <f>SUM(K10:Q10)</f>
        <v>110840</v>
      </c>
    </row>
    <row r="11" spans="1:18" ht="24" customHeight="1">
      <c r="A11" s="681"/>
      <c r="B11" s="681"/>
      <c r="C11" s="682"/>
      <c r="D11" s="682"/>
      <c r="E11" s="159" t="s">
        <v>570</v>
      </c>
      <c r="F11" s="164">
        <v>7000</v>
      </c>
      <c r="G11" s="160" t="s">
        <v>562</v>
      </c>
      <c r="J11" s="165" t="s">
        <v>571</v>
      </c>
      <c r="K11" s="165">
        <f aca="true" t="shared" si="1" ref="K11:Q11">SUM(K9:K10)</f>
        <v>4000</v>
      </c>
      <c r="L11" s="165">
        <f t="shared" si="1"/>
        <v>29428</v>
      </c>
      <c r="M11" s="165">
        <f t="shared" si="1"/>
        <v>5200</v>
      </c>
      <c r="N11" s="165">
        <f t="shared" si="1"/>
        <v>21000</v>
      </c>
      <c r="O11" s="165">
        <f t="shared" si="1"/>
        <v>1128</v>
      </c>
      <c r="P11" s="165">
        <f t="shared" si="1"/>
        <v>60349</v>
      </c>
      <c r="Q11" s="165">
        <f t="shared" si="1"/>
        <v>41500</v>
      </c>
      <c r="R11" s="165">
        <f>SUM(K11:Q11)</f>
        <v>162605</v>
      </c>
    </row>
    <row r="12" spans="1:18" ht="24">
      <c r="A12" s="154">
        <v>4</v>
      </c>
      <c r="B12" s="154" t="s">
        <v>572</v>
      </c>
      <c r="C12" s="155">
        <v>6199</v>
      </c>
      <c r="D12" s="155">
        <v>0</v>
      </c>
      <c r="E12" s="169" t="s">
        <v>573</v>
      </c>
      <c r="F12" s="155">
        <v>6199</v>
      </c>
      <c r="G12" s="170" t="s">
        <v>574</v>
      </c>
      <c r="R12" s="147">
        <v>162605</v>
      </c>
    </row>
    <row r="13" spans="1:18" ht="18" customHeight="1">
      <c r="A13" s="681">
        <v>5</v>
      </c>
      <c r="B13" s="681" t="s">
        <v>575</v>
      </c>
      <c r="C13" s="682">
        <v>16539</v>
      </c>
      <c r="D13" s="683">
        <v>0</v>
      </c>
      <c r="E13" s="156" t="s">
        <v>576</v>
      </c>
      <c r="F13" s="162">
        <v>1900</v>
      </c>
      <c r="G13" s="163" t="s">
        <v>577</v>
      </c>
      <c r="R13" s="147">
        <f>R12-R11</f>
        <v>0</v>
      </c>
    </row>
    <row r="14" spans="1:7" ht="24.75" customHeight="1">
      <c r="A14" s="681"/>
      <c r="B14" s="681"/>
      <c r="C14" s="682"/>
      <c r="D14" s="683"/>
      <c r="E14" s="166" t="s">
        <v>568</v>
      </c>
      <c r="F14" s="167">
        <v>5500</v>
      </c>
      <c r="G14" s="171" t="s">
        <v>578</v>
      </c>
    </row>
    <row r="15" spans="1:7" ht="18" customHeight="1">
      <c r="A15" s="681"/>
      <c r="B15" s="681"/>
      <c r="C15" s="682"/>
      <c r="D15" s="683"/>
      <c r="E15" s="166" t="s">
        <v>579</v>
      </c>
      <c r="F15" s="172">
        <v>1700</v>
      </c>
      <c r="G15" s="173" t="s">
        <v>580</v>
      </c>
    </row>
    <row r="16" spans="1:7" ht="24.75" customHeight="1">
      <c r="A16" s="681"/>
      <c r="B16" s="681"/>
      <c r="C16" s="682"/>
      <c r="D16" s="683"/>
      <c r="E16" s="166" t="s">
        <v>581</v>
      </c>
      <c r="F16" s="174">
        <v>2000</v>
      </c>
      <c r="G16" s="175" t="s">
        <v>564</v>
      </c>
    </row>
    <row r="17" spans="1:7" ht="23.25" customHeight="1">
      <c r="A17" s="681"/>
      <c r="B17" s="681"/>
      <c r="C17" s="682"/>
      <c r="D17" s="683"/>
      <c r="E17" s="176" t="s">
        <v>582</v>
      </c>
      <c r="F17" s="172">
        <v>4200</v>
      </c>
      <c r="G17" s="173" t="s">
        <v>583</v>
      </c>
    </row>
    <row r="18" spans="1:7" ht="24" customHeight="1">
      <c r="A18" s="681"/>
      <c r="B18" s="681"/>
      <c r="C18" s="682"/>
      <c r="D18" s="682"/>
      <c r="E18" s="177" t="s">
        <v>584</v>
      </c>
      <c r="F18" s="164">
        <v>1200</v>
      </c>
      <c r="G18" s="160" t="s">
        <v>566</v>
      </c>
    </row>
    <row r="19" spans="1:7" ht="24" customHeight="1">
      <c r="A19" s="681">
        <v>6</v>
      </c>
      <c r="B19" s="681" t="s">
        <v>585</v>
      </c>
      <c r="C19" s="682">
        <v>10934</v>
      </c>
      <c r="D19" s="682">
        <v>0</v>
      </c>
      <c r="E19" s="156" t="s">
        <v>586</v>
      </c>
      <c r="F19" s="162">
        <v>2500</v>
      </c>
      <c r="G19" s="163" t="s">
        <v>577</v>
      </c>
    </row>
    <row r="20" spans="1:7" ht="24.75" customHeight="1">
      <c r="A20" s="681"/>
      <c r="B20" s="681"/>
      <c r="C20" s="682"/>
      <c r="D20" s="682"/>
      <c r="E20" s="166" t="s">
        <v>587</v>
      </c>
      <c r="F20" s="167">
        <v>3000</v>
      </c>
      <c r="G20" s="168" t="s">
        <v>564</v>
      </c>
    </row>
    <row r="21" spans="1:7" ht="24.75" customHeight="1">
      <c r="A21" s="681"/>
      <c r="B21" s="681"/>
      <c r="C21" s="682"/>
      <c r="D21" s="682"/>
      <c r="E21" s="159" t="s">
        <v>588</v>
      </c>
      <c r="F21" s="164">
        <v>5400</v>
      </c>
      <c r="G21" s="160" t="s">
        <v>574</v>
      </c>
    </row>
    <row r="22" spans="1:7" ht="23.25" customHeight="1">
      <c r="A22" s="684">
        <v>7</v>
      </c>
      <c r="B22" s="684" t="s">
        <v>589</v>
      </c>
      <c r="C22" s="685">
        <v>7197</v>
      </c>
      <c r="D22" s="685">
        <v>0</v>
      </c>
      <c r="E22" s="156" t="s">
        <v>590</v>
      </c>
      <c r="F22" s="162">
        <f>4500+2197</f>
        <v>6697</v>
      </c>
      <c r="G22" s="163" t="s">
        <v>591</v>
      </c>
    </row>
    <row r="23" spans="1:7" ht="18" customHeight="1">
      <c r="A23" s="684"/>
      <c r="B23" s="684"/>
      <c r="C23" s="685"/>
      <c r="D23" s="685"/>
      <c r="E23" s="178" t="s">
        <v>592</v>
      </c>
      <c r="F23" s="179">
        <v>500</v>
      </c>
      <c r="G23" s="167" t="s">
        <v>566</v>
      </c>
    </row>
    <row r="24" spans="1:7" ht="16.5" customHeight="1">
      <c r="A24" s="681">
        <v>8</v>
      </c>
      <c r="B24" s="681" t="s">
        <v>593</v>
      </c>
      <c r="C24" s="682">
        <v>9575</v>
      </c>
      <c r="D24" s="682">
        <v>0</v>
      </c>
      <c r="E24" s="156" t="s">
        <v>594</v>
      </c>
      <c r="F24" s="162">
        <v>3500</v>
      </c>
      <c r="G24" s="163" t="s">
        <v>595</v>
      </c>
    </row>
    <row r="25" spans="1:7" ht="24" customHeight="1">
      <c r="A25" s="681"/>
      <c r="B25" s="681"/>
      <c r="C25" s="682"/>
      <c r="D25" s="682"/>
      <c r="E25" s="159" t="s">
        <v>596</v>
      </c>
      <c r="F25" s="164">
        <v>6075</v>
      </c>
      <c r="G25" s="160" t="s">
        <v>574</v>
      </c>
    </row>
    <row r="26" spans="1:7" ht="36">
      <c r="A26" s="686">
        <v>9</v>
      </c>
      <c r="B26" s="687" t="s">
        <v>597</v>
      </c>
      <c r="C26" s="688">
        <v>21231</v>
      </c>
      <c r="D26" s="688">
        <v>0</v>
      </c>
      <c r="E26" s="166" t="s">
        <v>598</v>
      </c>
      <c r="F26" s="167">
        <f>1500+1500</f>
        <v>3000</v>
      </c>
      <c r="G26" s="168" t="s">
        <v>577</v>
      </c>
    </row>
    <row r="27" spans="1:7" ht="18" customHeight="1">
      <c r="A27" s="686"/>
      <c r="B27" s="686"/>
      <c r="C27" s="688"/>
      <c r="D27" s="688"/>
      <c r="E27" s="177" t="s">
        <v>599</v>
      </c>
      <c r="F27" s="181">
        <v>18200</v>
      </c>
      <c r="G27" s="160" t="s">
        <v>574</v>
      </c>
    </row>
    <row r="28" spans="1:7" ht="19.5" customHeight="1">
      <c r="A28" s="154">
        <v>10</v>
      </c>
      <c r="B28" s="154" t="s">
        <v>600</v>
      </c>
      <c r="C28" s="155">
        <v>7240</v>
      </c>
      <c r="D28" s="155">
        <v>0</v>
      </c>
      <c r="E28" s="169" t="s">
        <v>558</v>
      </c>
      <c r="F28" s="155">
        <v>7240</v>
      </c>
      <c r="G28" s="170" t="s">
        <v>574</v>
      </c>
    </row>
    <row r="29" spans="1:7" ht="24" customHeight="1">
      <c r="A29" s="681">
        <v>11</v>
      </c>
      <c r="B29" s="689" t="s">
        <v>601</v>
      </c>
      <c r="C29" s="682">
        <v>21231</v>
      </c>
      <c r="D29" s="682">
        <v>0</v>
      </c>
      <c r="E29" s="156" t="s">
        <v>602</v>
      </c>
      <c r="F29" s="162">
        <v>1500</v>
      </c>
      <c r="G29" s="162" t="s">
        <v>566</v>
      </c>
    </row>
    <row r="30" spans="1:7" ht="15.75" customHeight="1">
      <c r="A30" s="681"/>
      <c r="B30" s="689"/>
      <c r="C30" s="682"/>
      <c r="D30" s="682"/>
      <c r="E30" s="182" t="s">
        <v>603</v>
      </c>
      <c r="F30" s="183">
        <v>1500</v>
      </c>
      <c r="G30" s="167" t="s">
        <v>604</v>
      </c>
    </row>
    <row r="31" spans="1:7" ht="15.75" customHeight="1">
      <c r="A31" s="681"/>
      <c r="B31" s="689"/>
      <c r="C31" s="682"/>
      <c r="D31" s="682"/>
      <c r="E31" s="166" t="s">
        <v>605</v>
      </c>
      <c r="F31" s="167">
        <v>1000</v>
      </c>
      <c r="G31" s="167" t="s">
        <v>564</v>
      </c>
    </row>
    <row r="32" spans="1:7" ht="24">
      <c r="A32" s="681"/>
      <c r="B32" s="689"/>
      <c r="C32" s="682"/>
      <c r="D32" s="682"/>
      <c r="E32" s="177" t="s">
        <v>606</v>
      </c>
      <c r="F32" s="181">
        <v>17231</v>
      </c>
      <c r="G32" s="164" t="s">
        <v>595</v>
      </c>
    </row>
    <row r="33" spans="1:7" ht="25.5">
      <c r="A33" s="681">
        <v>12</v>
      </c>
      <c r="B33" s="681" t="s">
        <v>607</v>
      </c>
      <c r="C33" s="682">
        <v>14628</v>
      </c>
      <c r="D33" s="682">
        <v>0</v>
      </c>
      <c r="E33" s="166" t="s">
        <v>568</v>
      </c>
      <c r="F33" s="162">
        <v>8500</v>
      </c>
      <c r="G33" s="184" t="s">
        <v>608</v>
      </c>
    </row>
    <row r="34" spans="1:7" ht="24">
      <c r="A34" s="681"/>
      <c r="B34" s="681"/>
      <c r="C34" s="682"/>
      <c r="D34" s="682"/>
      <c r="E34" s="166" t="s">
        <v>609</v>
      </c>
      <c r="F34" s="167">
        <v>4000</v>
      </c>
      <c r="G34" s="185" t="s">
        <v>610</v>
      </c>
    </row>
    <row r="35" spans="1:7" ht="17.25" customHeight="1">
      <c r="A35" s="681"/>
      <c r="B35" s="681"/>
      <c r="C35" s="682"/>
      <c r="D35" s="682"/>
      <c r="E35" s="166" t="s">
        <v>611</v>
      </c>
      <c r="F35" s="167">
        <v>1500</v>
      </c>
      <c r="G35" s="167" t="s">
        <v>577</v>
      </c>
    </row>
    <row r="36" spans="1:7" ht="24">
      <c r="A36" s="681"/>
      <c r="B36" s="681"/>
      <c r="C36" s="682"/>
      <c r="D36" s="682"/>
      <c r="E36" s="159" t="s">
        <v>612</v>
      </c>
      <c r="F36" s="164">
        <f>128+500</f>
        <v>628</v>
      </c>
      <c r="G36" s="160" t="s">
        <v>569</v>
      </c>
    </row>
    <row r="37" spans="1:7" ht="20.25" customHeight="1">
      <c r="A37" s="154">
        <v>13</v>
      </c>
      <c r="B37" s="154" t="s">
        <v>613</v>
      </c>
      <c r="C37" s="155">
        <v>5095</v>
      </c>
      <c r="D37" s="155">
        <v>0</v>
      </c>
      <c r="E37" s="169" t="s">
        <v>558</v>
      </c>
      <c r="F37" s="155">
        <v>5095</v>
      </c>
      <c r="G37" s="155" t="s">
        <v>574</v>
      </c>
    </row>
    <row r="38" spans="1:7" ht="16.5" customHeight="1">
      <c r="A38" s="681">
        <v>14</v>
      </c>
      <c r="B38" s="681" t="s">
        <v>614</v>
      </c>
      <c r="C38" s="682">
        <v>18874</v>
      </c>
      <c r="D38" s="682">
        <v>0</v>
      </c>
      <c r="E38" s="156" t="s">
        <v>615</v>
      </c>
      <c r="F38" s="162">
        <v>1300</v>
      </c>
      <c r="G38" s="184" t="s">
        <v>577</v>
      </c>
    </row>
    <row r="39" spans="1:7" ht="18" customHeight="1">
      <c r="A39" s="681"/>
      <c r="B39" s="681"/>
      <c r="C39" s="682"/>
      <c r="D39" s="682"/>
      <c r="E39" s="166" t="s">
        <v>616</v>
      </c>
      <c r="F39" s="167">
        <v>2000</v>
      </c>
      <c r="G39" s="167" t="s">
        <v>591</v>
      </c>
    </row>
    <row r="40" spans="1:7" ht="24" customHeight="1">
      <c r="A40" s="681"/>
      <c r="B40" s="681"/>
      <c r="C40" s="682"/>
      <c r="D40" s="682"/>
      <c r="E40" s="166" t="s">
        <v>617</v>
      </c>
      <c r="F40" s="167">
        <v>1100</v>
      </c>
      <c r="G40" s="167" t="s">
        <v>564</v>
      </c>
    </row>
    <row r="41" spans="1:7" ht="24.75" customHeight="1">
      <c r="A41" s="681"/>
      <c r="B41" s="681"/>
      <c r="C41" s="682"/>
      <c r="D41" s="682"/>
      <c r="E41" s="166" t="s">
        <v>582</v>
      </c>
      <c r="F41" s="167">
        <v>5000</v>
      </c>
      <c r="G41" s="168" t="s">
        <v>583</v>
      </c>
    </row>
    <row r="42" spans="1:7" ht="27" customHeight="1">
      <c r="A42" s="681"/>
      <c r="B42" s="681"/>
      <c r="C42" s="682"/>
      <c r="D42" s="682"/>
      <c r="E42" s="166" t="s">
        <v>618</v>
      </c>
      <c r="F42" s="167">
        <v>3800</v>
      </c>
      <c r="G42" s="167" t="s">
        <v>619</v>
      </c>
    </row>
    <row r="43" spans="1:7" ht="15" customHeight="1">
      <c r="A43" s="681"/>
      <c r="B43" s="681"/>
      <c r="C43" s="682"/>
      <c r="D43" s="682"/>
      <c r="E43" s="166" t="s">
        <v>620</v>
      </c>
      <c r="F43" s="167">
        <v>3700</v>
      </c>
      <c r="G43" s="168" t="s">
        <v>621</v>
      </c>
    </row>
    <row r="44" spans="1:7" ht="15" customHeight="1">
      <c r="A44" s="681"/>
      <c r="B44" s="681"/>
      <c r="C44" s="682"/>
      <c r="D44" s="682"/>
      <c r="E44" s="177" t="s">
        <v>605</v>
      </c>
      <c r="F44" s="181">
        <v>1000</v>
      </c>
      <c r="G44" s="164" t="s">
        <v>564</v>
      </c>
    </row>
    <row r="45" spans="1:7" ht="12.75" customHeight="1">
      <c r="A45" s="692" t="s">
        <v>622</v>
      </c>
      <c r="B45" s="692"/>
      <c r="C45" s="682">
        <f>SUM(C5:C44)</f>
        <v>163732</v>
      </c>
      <c r="D45" s="682">
        <f>SUM(D5:D44)</f>
        <v>0</v>
      </c>
      <c r="E45" s="693" t="s">
        <v>623</v>
      </c>
      <c r="F45" s="690">
        <f>SUM(F5:F44)</f>
        <v>162605</v>
      </c>
      <c r="G45" s="186"/>
    </row>
    <row r="46" spans="1:7" ht="22.5" customHeight="1">
      <c r="A46" s="692"/>
      <c r="B46" s="692"/>
      <c r="C46" s="682"/>
      <c r="D46" s="682"/>
      <c r="E46" s="693"/>
      <c r="F46" s="690"/>
      <c r="G46" s="186"/>
    </row>
    <row r="47" spans="1:2" ht="12.75">
      <c r="A47" s="187"/>
      <c r="B47" s="187"/>
    </row>
    <row r="48" spans="1:7" ht="12.75" customHeight="1">
      <c r="A48" s="691" t="s">
        <v>624</v>
      </c>
      <c r="B48" s="691"/>
      <c r="C48" s="691"/>
      <c r="D48" s="691"/>
      <c r="E48" s="691"/>
      <c r="F48" s="691"/>
      <c r="G48" s="188"/>
    </row>
    <row r="49" spans="1:7" ht="16.5" customHeight="1">
      <c r="A49" s="691"/>
      <c r="B49" s="691"/>
      <c r="C49" s="691"/>
      <c r="D49" s="691"/>
      <c r="E49" s="691"/>
      <c r="F49" s="691"/>
      <c r="G49" s="188"/>
    </row>
    <row r="51" spans="1:7" s="191" customFormat="1" ht="18.75" customHeight="1">
      <c r="A51" s="189" t="s">
        <v>437</v>
      </c>
      <c r="B51" s="189" t="s">
        <v>0</v>
      </c>
      <c r="C51" s="189" t="s">
        <v>1</v>
      </c>
      <c r="D51" s="189" t="s">
        <v>625</v>
      </c>
      <c r="E51" s="189" t="s">
        <v>626</v>
      </c>
      <c r="F51" s="189" t="s">
        <v>627</v>
      </c>
      <c r="G51" s="190"/>
    </row>
    <row r="52" spans="1:7" s="191" customFormat="1" ht="18.75" customHeight="1">
      <c r="A52" s="192">
        <v>1</v>
      </c>
      <c r="B52" s="192"/>
      <c r="C52" s="193" t="s">
        <v>234</v>
      </c>
      <c r="D52" s="183">
        <v>4000</v>
      </c>
      <c r="E52" s="183"/>
      <c r="F52" s="183">
        <f aca="true" t="shared" si="2" ref="F52:F58">SUM(D52:E52)</f>
        <v>4000</v>
      </c>
      <c r="G52" s="194"/>
    </row>
    <row r="53" spans="1:7" s="191" customFormat="1" ht="18.75" customHeight="1">
      <c r="A53" s="195">
        <v>2</v>
      </c>
      <c r="B53" s="195"/>
      <c r="C53" s="195">
        <v>60016</v>
      </c>
      <c r="D53" s="167">
        <v>8697</v>
      </c>
      <c r="E53" s="167">
        <v>20731</v>
      </c>
      <c r="F53" s="183">
        <f t="shared" si="2"/>
        <v>29428</v>
      </c>
      <c r="G53" s="194"/>
    </row>
    <row r="54" spans="1:7" s="191" customFormat="1" ht="18.75" customHeight="1">
      <c r="A54" s="195">
        <v>3</v>
      </c>
      <c r="B54" s="195"/>
      <c r="C54" s="195">
        <v>75412</v>
      </c>
      <c r="D54" s="167">
        <v>1500</v>
      </c>
      <c r="E54" s="167">
        <v>3700</v>
      </c>
      <c r="F54" s="183">
        <f t="shared" si="2"/>
        <v>5200</v>
      </c>
      <c r="G54" s="194"/>
    </row>
    <row r="55" spans="1:7" s="191" customFormat="1" ht="18.75" customHeight="1">
      <c r="A55" s="195">
        <v>4</v>
      </c>
      <c r="B55" s="195"/>
      <c r="C55" s="195">
        <v>90004</v>
      </c>
      <c r="D55" s="167">
        <v>7000</v>
      </c>
      <c r="E55" s="167">
        <v>14000</v>
      </c>
      <c r="F55" s="183">
        <f t="shared" si="2"/>
        <v>21000</v>
      </c>
      <c r="G55" s="194"/>
    </row>
    <row r="56" spans="1:7" s="191" customFormat="1" ht="18.75" customHeight="1">
      <c r="A56" s="195">
        <v>5</v>
      </c>
      <c r="B56" s="195"/>
      <c r="C56" s="195">
        <v>90008</v>
      </c>
      <c r="D56" s="167">
        <v>1128</v>
      </c>
      <c r="E56" s="167"/>
      <c r="F56" s="183">
        <f t="shared" si="2"/>
        <v>1128</v>
      </c>
      <c r="G56" s="194"/>
    </row>
    <row r="57" spans="1:7" s="191" customFormat="1" ht="18.75" customHeight="1">
      <c r="A57" s="195">
        <v>6</v>
      </c>
      <c r="B57" s="195"/>
      <c r="C57" s="195">
        <v>92109</v>
      </c>
      <c r="D57" s="167">
        <v>8140</v>
      </c>
      <c r="E57" s="167">
        <v>52209</v>
      </c>
      <c r="F57" s="183">
        <f t="shared" si="2"/>
        <v>60349</v>
      </c>
      <c r="G57" s="194"/>
    </row>
    <row r="58" spans="1:7" s="191" customFormat="1" ht="18.75" customHeight="1">
      <c r="A58" s="195">
        <v>7</v>
      </c>
      <c r="B58" s="195"/>
      <c r="C58" s="195">
        <v>92195</v>
      </c>
      <c r="D58" s="167">
        <v>21300</v>
      </c>
      <c r="E58" s="167">
        <v>20200</v>
      </c>
      <c r="F58" s="183">
        <f t="shared" si="2"/>
        <v>41500</v>
      </c>
      <c r="G58" s="194"/>
    </row>
    <row r="59" spans="1:8" s="191" customFormat="1" ht="18.75" customHeight="1">
      <c r="A59" s="180"/>
      <c r="B59" s="196" t="s">
        <v>628</v>
      </c>
      <c r="C59" s="196"/>
      <c r="D59" s="197">
        <f>SUM(D52:D58)</f>
        <v>51765</v>
      </c>
      <c r="E59" s="197">
        <f>SUM(E52:E58)</f>
        <v>110840</v>
      </c>
      <c r="F59" s="197">
        <f>SUM(F52:F58)</f>
        <v>162605</v>
      </c>
      <c r="G59" s="186"/>
      <c r="H59" s="198"/>
    </row>
  </sheetData>
  <sheetProtection/>
  <mergeCells count="51">
    <mergeCell ref="A38:A44"/>
    <mergeCell ref="B38:B44"/>
    <mergeCell ref="C38:C44"/>
    <mergeCell ref="D38:D44"/>
    <mergeCell ref="F45:F46"/>
    <mergeCell ref="A48:F49"/>
    <mergeCell ref="A45:B46"/>
    <mergeCell ref="C45:C46"/>
    <mergeCell ref="D45:D46"/>
    <mergeCell ref="E45:E46"/>
    <mergeCell ref="A29:A32"/>
    <mergeCell ref="B29:B32"/>
    <mergeCell ref="C29:C32"/>
    <mergeCell ref="D29:D32"/>
    <mergeCell ref="A33:A36"/>
    <mergeCell ref="B33:B36"/>
    <mergeCell ref="C33:C36"/>
    <mergeCell ref="D33:D36"/>
    <mergeCell ref="A24:A25"/>
    <mergeCell ref="B24:B25"/>
    <mergeCell ref="C24:C25"/>
    <mergeCell ref="D24:D25"/>
    <mergeCell ref="A26:A27"/>
    <mergeCell ref="B26:B27"/>
    <mergeCell ref="C26:C27"/>
    <mergeCell ref="D26:D27"/>
    <mergeCell ref="A19:A21"/>
    <mergeCell ref="B19:B21"/>
    <mergeCell ref="C19:C21"/>
    <mergeCell ref="D19:D21"/>
    <mergeCell ref="A22:A23"/>
    <mergeCell ref="B22:B23"/>
    <mergeCell ref="C22:C23"/>
    <mergeCell ref="D22:D23"/>
    <mergeCell ref="A9:A11"/>
    <mergeCell ref="B9:B11"/>
    <mergeCell ref="C9:C11"/>
    <mergeCell ref="D9:D11"/>
    <mergeCell ref="A13:A18"/>
    <mergeCell ref="B13:B18"/>
    <mergeCell ref="C13:C18"/>
    <mergeCell ref="D13:D18"/>
    <mergeCell ref="A2:F3"/>
    <mergeCell ref="A5:A6"/>
    <mergeCell ref="B5:B6"/>
    <mergeCell ref="C5:C6"/>
    <mergeCell ref="D5:D6"/>
    <mergeCell ref="A7:A8"/>
    <mergeCell ref="B7:B8"/>
    <mergeCell ref="C7:C8"/>
    <mergeCell ref="D7:D8"/>
  </mergeCells>
  <printOptions horizontalCentered="1"/>
  <pageMargins left="0.5118110236220472" right="0.5118110236220472" top="0.7086614173228347" bottom="0.7086614173228347" header="0.35433070866141736" footer="0.5118110236220472"/>
  <pageSetup fitToHeight="1" fitToWidth="1" horizontalDpi="300" verticalDpi="300" orientation="portrait" paperSize="9" scale="63" r:id="rId1"/>
  <headerFooter alignWithMargins="0">
    <oddHeader>&amp;RZałącznik nr &amp;A
do Uchwały Rady Gminy Miłkowice Nr III/15/2010 
z dnia 30 grudnia 2010r.</oddHeader>
    <oddFooter>&amp;C&amp;"Arial,Normalny"&amp;8Strona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zoomScalePageLayoutView="0" workbookViewId="0" topLeftCell="A1">
      <selection activeCell="A1" sqref="A1:H13"/>
    </sheetView>
  </sheetViews>
  <sheetFormatPr defaultColWidth="8.625" defaultRowHeight="12.75"/>
  <cols>
    <col min="1" max="1" width="5.125" style="106" customWidth="1"/>
    <col min="2" max="2" width="8.25390625" style="106" customWidth="1"/>
    <col min="3" max="3" width="13.375" style="106" customWidth="1"/>
    <col min="4" max="4" width="13.875" style="106" customWidth="1"/>
    <col min="5" max="5" width="12.75390625" style="106" customWidth="1"/>
    <col min="6" max="6" width="14.625" style="0" customWidth="1"/>
    <col min="7" max="7" width="12.375" style="0" customWidth="1"/>
    <col min="8" max="8" width="14.875" style="0" customWidth="1"/>
  </cols>
  <sheetData>
    <row r="1" spans="1:8" ht="48.75" customHeight="1">
      <c r="A1" s="695" t="s">
        <v>629</v>
      </c>
      <c r="B1" s="695"/>
      <c r="C1" s="695"/>
      <c r="D1" s="695"/>
      <c r="E1" s="695"/>
      <c r="F1" s="695"/>
      <c r="G1" s="695"/>
      <c r="H1" s="695"/>
    </row>
    <row r="2" ht="12.75">
      <c r="H2" s="199" t="s">
        <v>436</v>
      </c>
    </row>
    <row r="3" spans="1:8" s="200" customFormat="1" ht="20.25" customHeight="1">
      <c r="A3" s="668" t="s">
        <v>0</v>
      </c>
      <c r="B3" s="668" t="s">
        <v>1</v>
      </c>
      <c r="C3" s="669" t="s">
        <v>630</v>
      </c>
      <c r="D3" s="669" t="s">
        <v>631</v>
      </c>
      <c r="E3" s="669" t="s">
        <v>208</v>
      </c>
      <c r="F3" s="669"/>
      <c r="G3" s="669"/>
      <c r="H3" s="669"/>
    </row>
    <row r="4" spans="1:8" s="200" customFormat="1" ht="20.25" customHeight="1">
      <c r="A4" s="668"/>
      <c r="B4" s="668"/>
      <c r="C4" s="669"/>
      <c r="D4" s="669"/>
      <c r="E4" s="669" t="s">
        <v>632</v>
      </c>
      <c r="F4" s="669" t="s">
        <v>211</v>
      </c>
      <c r="G4" s="669"/>
      <c r="H4" s="669" t="s">
        <v>633</v>
      </c>
    </row>
    <row r="5" spans="1:8" s="200" customFormat="1" ht="65.25" customHeight="1">
      <c r="A5" s="668"/>
      <c r="B5" s="668"/>
      <c r="C5" s="669"/>
      <c r="D5" s="669"/>
      <c r="E5" s="669"/>
      <c r="F5" s="114" t="s">
        <v>634</v>
      </c>
      <c r="G5" s="114" t="s">
        <v>635</v>
      </c>
      <c r="H5" s="669"/>
    </row>
    <row r="6" spans="1:8" ht="9" customHeight="1">
      <c r="A6" s="201">
        <v>1</v>
      </c>
      <c r="B6" s="201">
        <v>2</v>
      </c>
      <c r="C6" s="201">
        <v>4</v>
      </c>
      <c r="D6" s="201">
        <v>5</v>
      </c>
      <c r="E6" s="201">
        <v>6</v>
      </c>
      <c r="F6" s="201">
        <v>7</v>
      </c>
      <c r="G6" s="201">
        <v>8</v>
      </c>
      <c r="H6" s="201">
        <v>9</v>
      </c>
    </row>
    <row r="7" spans="1:8" ht="19.5" customHeight="1">
      <c r="A7" s="202">
        <v>750</v>
      </c>
      <c r="B7" s="202">
        <v>75011</v>
      </c>
      <c r="C7" s="203">
        <v>69183</v>
      </c>
      <c r="D7" s="204">
        <v>69183</v>
      </c>
      <c r="E7" s="203">
        <f>F7</f>
        <v>69183</v>
      </c>
      <c r="F7" s="203">
        <v>69183</v>
      </c>
      <c r="G7" s="203"/>
      <c r="H7" s="203"/>
    </row>
    <row r="8" spans="1:8" ht="19.5" customHeight="1">
      <c r="A8" s="205">
        <v>751</v>
      </c>
      <c r="B8" s="205">
        <v>75101</v>
      </c>
      <c r="C8" s="206">
        <v>1040</v>
      </c>
      <c r="D8" s="206">
        <f>E8+H8</f>
        <v>1040</v>
      </c>
      <c r="E8" s="206">
        <f>F8</f>
        <v>1040</v>
      </c>
      <c r="F8" s="206">
        <v>1040</v>
      </c>
      <c r="G8" s="206"/>
      <c r="H8" s="206"/>
    </row>
    <row r="9" spans="1:8" ht="19.5" customHeight="1">
      <c r="A9" s="205">
        <v>752</v>
      </c>
      <c r="B9" s="205">
        <v>75212</v>
      </c>
      <c r="C9" s="206">
        <v>200</v>
      </c>
      <c r="D9" s="206">
        <f>E9+H9</f>
        <v>200</v>
      </c>
      <c r="E9" s="206">
        <v>200</v>
      </c>
      <c r="F9" s="206"/>
      <c r="G9" s="206"/>
      <c r="H9" s="206"/>
    </row>
    <row r="10" spans="1:8" ht="19.5" customHeight="1">
      <c r="A10" s="205">
        <v>754</v>
      </c>
      <c r="B10" s="205">
        <v>75414</v>
      </c>
      <c r="C10" s="206">
        <v>1000</v>
      </c>
      <c r="D10" s="206">
        <f>E10+H10</f>
        <v>1000</v>
      </c>
      <c r="E10" s="206">
        <v>1000</v>
      </c>
      <c r="F10" s="206"/>
      <c r="G10" s="206"/>
      <c r="H10" s="206"/>
    </row>
    <row r="11" spans="1:8" ht="19.5" customHeight="1">
      <c r="A11" s="205">
        <v>852</v>
      </c>
      <c r="B11" s="205">
        <v>85212</v>
      </c>
      <c r="C11" s="206">
        <v>1482000</v>
      </c>
      <c r="D11" s="206">
        <f>C11</f>
        <v>1482000</v>
      </c>
      <c r="E11" s="206">
        <f>D11</f>
        <v>1482000</v>
      </c>
      <c r="F11" s="206">
        <f>39708</f>
        <v>39708</v>
      </c>
      <c r="G11" s="206">
        <v>1437540</v>
      </c>
      <c r="H11" s="206"/>
    </row>
    <row r="12" spans="1:8" ht="19.5" customHeight="1">
      <c r="A12" s="205">
        <v>852</v>
      </c>
      <c r="B12" s="205">
        <v>85213</v>
      </c>
      <c r="C12" s="206">
        <v>1200</v>
      </c>
      <c r="D12" s="206">
        <f>E12+H12</f>
        <v>1200</v>
      </c>
      <c r="E12" s="206">
        <f>F12+G12</f>
        <v>1200</v>
      </c>
      <c r="F12" s="206">
        <v>1200</v>
      </c>
      <c r="G12" s="206"/>
      <c r="H12" s="206"/>
    </row>
    <row r="13" spans="1:8" ht="19.5" customHeight="1">
      <c r="A13" s="694" t="s">
        <v>636</v>
      </c>
      <c r="B13" s="694"/>
      <c r="C13" s="207">
        <f aca="true" t="shared" si="0" ref="C13:H13">SUM(C7:C12)</f>
        <v>1554623</v>
      </c>
      <c r="D13" s="207">
        <f t="shared" si="0"/>
        <v>1554623</v>
      </c>
      <c r="E13" s="207">
        <f t="shared" si="0"/>
        <v>1554623</v>
      </c>
      <c r="F13" s="207">
        <f t="shared" si="0"/>
        <v>111131</v>
      </c>
      <c r="G13" s="207">
        <f t="shared" si="0"/>
        <v>1437540</v>
      </c>
      <c r="H13" s="207">
        <f t="shared" si="0"/>
        <v>0</v>
      </c>
    </row>
    <row r="15" ht="12.75">
      <c r="A15" s="208"/>
    </row>
    <row r="16" ht="12.75">
      <c r="B16" s="136"/>
    </row>
  </sheetData>
  <sheetProtection/>
  <mergeCells count="10">
    <mergeCell ref="A13:B13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086614173228347" top="1.3779527559055118" bottom="1.062992125984252" header="0.7874015748031497" footer="0.7874015748031497"/>
  <pageSetup horizontalDpi="300" verticalDpi="300" orientation="landscape" paperSize="9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zoomScalePageLayoutView="0" workbookViewId="0" topLeftCell="A1">
      <selection activeCell="A1" sqref="A1:E12"/>
    </sheetView>
  </sheetViews>
  <sheetFormatPr defaultColWidth="7.375" defaultRowHeight="12.75"/>
  <cols>
    <col min="1" max="1" width="6.875" style="106" customWidth="1"/>
    <col min="2" max="2" width="8.375" style="106" customWidth="1"/>
    <col min="3" max="3" width="6.125" style="106" customWidth="1"/>
    <col min="4" max="4" width="36.625" style="106" customWidth="1"/>
    <col min="5" max="5" width="12.25390625" style="106" customWidth="1"/>
    <col min="6" max="70" width="8.625" style="0" customWidth="1"/>
    <col min="71" max="255" width="8.625" style="106" customWidth="1"/>
  </cols>
  <sheetData>
    <row r="1" spans="1:5" ht="45" customHeight="1">
      <c r="A1" s="695" t="s">
        <v>770</v>
      </c>
      <c r="B1" s="695"/>
      <c r="C1" s="695"/>
      <c r="D1" s="695"/>
      <c r="E1" s="695"/>
    </row>
    <row r="2" spans="1:5" ht="15.75">
      <c r="A2" s="209"/>
      <c r="B2" s="209"/>
      <c r="C2" s="209"/>
      <c r="D2" s="209"/>
      <c r="E2" s="209"/>
    </row>
    <row r="3" spans="1:5" ht="13.5" customHeight="1">
      <c r="A3" s="132"/>
      <c r="B3" s="132"/>
      <c r="C3" s="132"/>
      <c r="D3" s="132"/>
      <c r="E3" s="210" t="s">
        <v>436</v>
      </c>
    </row>
    <row r="4" spans="1:5" ht="20.25" customHeight="1">
      <c r="A4" s="668" t="s">
        <v>0</v>
      </c>
      <c r="B4" s="668" t="s">
        <v>1</v>
      </c>
      <c r="C4" s="668" t="s">
        <v>637</v>
      </c>
      <c r="D4" s="668" t="s">
        <v>638</v>
      </c>
      <c r="E4" s="669" t="s">
        <v>639</v>
      </c>
    </row>
    <row r="5" spans="1:5" ht="18" customHeight="1">
      <c r="A5" s="668"/>
      <c r="B5" s="668"/>
      <c r="C5" s="668"/>
      <c r="D5" s="668"/>
      <c r="E5" s="669"/>
    </row>
    <row r="6" spans="1:5" ht="69" customHeight="1">
      <c r="A6" s="668"/>
      <c r="B6" s="668"/>
      <c r="C6" s="668"/>
      <c r="D6" s="668"/>
      <c r="E6" s="669"/>
    </row>
    <row r="7" spans="1:5" ht="8.25" customHeight="1">
      <c r="A7" s="201">
        <v>1</v>
      </c>
      <c r="B7" s="201">
        <v>2</v>
      </c>
      <c r="C7" s="201">
        <v>3</v>
      </c>
      <c r="D7" s="201"/>
      <c r="E7" s="201">
        <v>5</v>
      </c>
    </row>
    <row r="8" spans="1:5" ht="23.25" customHeight="1">
      <c r="A8" s="211">
        <v>750</v>
      </c>
      <c r="B8" s="211">
        <v>75011</v>
      </c>
      <c r="C8" s="212" t="s">
        <v>42</v>
      </c>
      <c r="D8" s="213" t="s">
        <v>43</v>
      </c>
      <c r="E8" s="206">
        <v>1000</v>
      </c>
    </row>
    <row r="9" spans="1:5" ht="20.25" customHeight="1">
      <c r="A9" s="211">
        <v>852</v>
      </c>
      <c r="B9" s="211">
        <v>85212</v>
      </c>
      <c r="C9" s="212" t="s">
        <v>25</v>
      </c>
      <c r="D9" s="213" t="s">
        <v>26</v>
      </c>
      <c r="E9" s="206">
        <v>1000</v>
      </c>
    </row>
    <row r="10" spans="1:5" ht="40.5" customHeight="1">
      <c r="A10" s="211">
        <v>852</v>
      </c>
      <c r="B10" s="211">
        <v>85212</v>
      </c>
      <c r="C10" s="212" t="s">
        <v>640</v>
      </c>
      <c r="D10" s="214" t="s">
        <v>641</v>
      </c>
      <c r="E10" s="206">
        <v>10000</v>
      </c>
    </row>
    <row r="11" spans="1:5" ht="20.25" customHeight="1">
      <c r="A11" s="215"/>
      <c r="B11" s="215"/>
      <c r="C11" s="215"/>
      <c r="D11" s="215"/>
      <c r="E11" s="216"/>
    </row>
    <row r="12" spans="1:5" ht="24.75" customHeight="1">
      <c r="A12" s="694" t="s">
        <v>636</v>
      </c>
      <c r="B12" s="694"/>
      <c r="C12" s="694"/>
      <c r="D12" s="694"/>
      <c r="E12" s="217">
        <f>SUM(E8:E11)</f>
        <v>12000</v>
      </c>
    </row>
    <row r="14" ht="12.75">
      <c r="A14" s="208"/>
    </row>
    <row r="15" ht="12.75">
      <c r="B15" s="136"/>
    </row>
  </sheetData>
  <sheetProtection/>
  <mergeCells count="7">
    <mergeCell ref="A12:D12"/>
    <mergeCell ref="A1:E1"/>
    <mergeCell ref="A4:A6"/>
    <mergeCell ref="B4:B6"/>
    <mergeCell ref="C4:C6"/>
    <mergeCell ref="D4:D6"/>
    <mergeCell ref="E4:E6"/>
  </mergeCells>
  <printOptions horizontalCentered="1"/>
  <pageMargins left="0.7874015748031497" right="0.6692913385826772" top="1.4960629921259843" bottom="1.062992125984252" header="0.7874015748031497" footer="0.7874015748031497"/>
  <pageSetup horizontalDpi="300" verticalDpi="300" orientation="portrait" paperSize="9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"/>
  <sheetViews>
    <sheetView zoomScale="90" zoomScaleNormal="90" zoomScalePageLayoutView="0" workbookViewId="0" topLeftCell="A1">
      <selection activeCell="A1" sqref="A1:I12"/>
    </sheetView>
  </sheetViews>
  <sheetFormatPr defaultColWidth="8.625" defaultRowHeight="12.75"/>
  <cols>
    <col min="1" max="1" width="6.875" style="106" customWidth="1"/>
    <col min="2" max="2" width="8.375" style="106" customWidth="1"/>
    <col min="3" max="3" width="29.25390625" style="106" customWidth="1"/>
    <col min="4" max="4" width="9.125" style="106" customWidth="1"/>
    <col min="5" max="5" width="9.625" style="106" customWidth="1"/>
    <col min="6" max="6" width="10.125" style="106" customWidth="1"/>
    <col min="7" max="7" width="14.75390625" style="0" customWidth="1"/>
    <col min="8" max="8" width="9.75390625" style="0" customWidth="1"/>
    <col min="9" max="9" width="11.00390625" style="0" customWidth="1"/>
    <col min="10" max="78" width="8.625" style="0" customWidth="1"/>
    <col min="79" max="16384" width="8.625" style="106" customWidth="1"/>
  </cols>
  <sheetData>
    <row r="1" spans="1:9" ht="45" customHeight="1">
      <c r="A1" s="695" t="s">
        <v>922</v>
      </c>
      <c r="B1" s="695"/>
      <c r="C1" s="695"/>
      <c r="D1" s="695"/>
      <c r="E1" s="695"/>
      <c r="F1" s="695"/>
      <c r="G1" s="695"/>
      <c r="H1" s="695"/>
      <c r="I1" s="695"/>
    </row>
    <row r="3" ht="12.75">
      <c r="I3" s="210" t="s">
        <v>436</v>
      </c>
    </row>
    <row r="4" spans="1:78" ht="20.25" customHeight="1">
      <c r="A4" s="668" t="s">
        <v>0</v>
      </c>
      <c r="B4" s="668" t="s">
        <v>1</v>
      </c>
      <c r="C4" s="668" t="s">
        <v>638</v>
      </c>
      <c r="D4" s="669" t="s">
        <v>642</v>
      </c>
      <c r="E4" s="669" t="s">
        <v>631</v>
      </c>
      <c r="F4" s="669" t="s">
        <v>208</v>
      </c>
      <c r="G4" s="669"/>
      <c r="H4" s="669"/>
      <c r="I4" s="669"/>
      <c r="BW4" s="106"/>
      <c r="BX4" s="106"/>
      <c r="BY4" s="106"/>
      <c r="BZ4" s="106"/>
    </row>
    <row r="5" spans="1:78" ht="18" customHeight="1">
      <c r="A5" s="668"/>
      <c r="B5" s="668"/>
      <c r="C5" s="668"/>
      <c r="D5" s="669"/>
      <c r="E5" s="669"/>
      <c r="F5" s="669" t="s">
        <v>632</v>
      </c>
      <c r="G5" s="669"/>
      <c r="H5" s="669"/>
      <c r="I5" s="669" t="s">
        <v>633</v>
      </c>
      <c r="BW5" s="106"/>
      <c r="BX5" s="106"/>
      <c r="BY5" s="106"/>
      <c r="BZ5" s="106"/>
    </row>
    <row r="6" spans="1:78" ht="69" customHeight="1">
      <c r="A6" s="668"/>
      <c r="B6" s="668"/>
      <c r="C6" s="668"/>
      <c r="D6" s="669"/>
      <c r="E6" s="669"/>
      <c r="F6" s="669"/>
      <c r="G6" s="114" t="s">
        <v>634</v>
      </c>
      <c r="H6" s="114" t="s">
        <v>643</v>
      </c>
      <c r="I6" s="669"/>
      <c r="BW6" s="106"/>
      <c r="BX6" s="106"/>
      <c r="BY6" s="106"/>
      <c r="BZ6" s="106"/>
    </row>
    <row r="7" spans="1:78" ht="8.25" customHeight="1">
      <c r="A7" s="201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BW7" s="106"/>
      <c r="BX7" s="106"/>
      <c r="BY7" s="106"/>
      <c r="BZ7" s="106"/>
    </row>
    <row r="8" spans="1:78" ht="24.75" customHeight="1">
      <c r="A8" s="696" t="s">
        <v>644</v>
      </c>
      <c r="B8" s="696"/>
      <c r="C8" s="696"/>
      <c r="D8" s="217">
        <f>SUM(D9)</f>
        <v>67500</v>
      </c>
      <c r="E8" s="207"/>
      <c r="F8" s="207"/>
      <c r="G8" s="207"/>
      <c r="H8" s="207"/>
      <c r="I8" s="207"/>
      <c r="BW8" s="106"/>
      <c r="BX8" s="106"/>
      <c r="BY8" s="106"/>
      <c r="BZ8" s="106"/>
    </row>
    <row r="9" spans="1:78" ht="51">
      <c r="A9" s="218">
        <v>756</v>
      </c>
      <c r="B9" s="218">
        <v>75618</v>
      </c>
      <c r="C9" s="219" t="s">
        <v>124</v>
      </c>
      <c r="D9" s="207">
        <v>67500</v>
      </c>
      <c r="E9" s="207"/>
      <c r="F9" s="207"/>
      <c r="G9" s="207"/>
      <c r="H9" s="207"/>
      <c r="I9" s="207"/>
      <c r="BW9" s="106"/>
      <c r="BX9" s="106"/>
      <c r="BY9" s="106"/>
      <c r="BZ9" s="106"/>
    </row>
    <row r="10" spans="1:78" ht="24.75" customHeight="1">
      <c r="A10" s="696" t="s">
        <v>645</v>
      </c>
      <c r="B10" s="696"/>
      <c r="C10" s="696"/>
      <c r="D10" s="217"/>
      <c r="E10" s="217">
        <f>E11+E12</f>
        <v>67500</v>
      </c>
      <c r="F10" s="217">
        <f>F11+F12</f>
        <v>67500</v>
      </c>
      <c r="G10" s="217">
        <f>G11+G12</f>
        <v>12000</v>
      </c>
      <c r="H10" s="217">
        <f>H11+H12</f>
        <v>30000</v>
      </c>
      <c r="I10" s="217">
        <f>SUM(I12:I12)</f>
        <v>0</v>
      </c>
      <c r="BW10" s="106"/>
      <c r="BX10" s="106"/>
      <c r="BY10" s="106"/>
      <c r="BZ10" s="106"/>
    </row>
    <row r="11" spans="1:78" ht="21.75" customHeight="1">
      <c r="A11" s="211">
        <v>851</v>
      </c>
      <c r="B11" s="211">
        <v>85153</v>
      </c>
      <c r="C11" s="205" t="s">
        <v>781</v>
      </c>
      <c r="D11" s="206"/>
      <c r="E11" s="206">
        <f>F11+I11</f>
        <v>5500</v>
      </c>
      <c r="F11" s="206">
        <v>5500</v>
      </c>
      <c r="G11" s="206"/>
      <c r="H11" s="206"/>
      <c r="I11" s="206"/>
      <c r="BW11" s="106"/>
      <c r="BX11" s="106"/>
      <c r="BY11" s="106"/>
      <c r="BZ11" s="106"/>
    </row>
    <row r="12" spans="1:78" ht="21.75" customHeight="1">
      <c r="A12" s="400">
        <v>851</v>
      </c>
      <c r="B12" s="400">
        <v>85154</v>
      </c>
      <c r="C12" s="401" t="s">
        <v>352</v>
      </c>
      <c r="D12" s="402"/>
      <c r="E12" s="402">
        <f>F12+I12</f>
        <v>62000</v>
      </c>
      <c r="F12" s="402">
        <v>62000</v>
      </c>
      <c r="G12" s="402">
        <v>12000</v>
      </c>
      <c r="H12" s="402">
        <v>30000</v>
      </c>
      <c r="I12" s="402"/>
      <c r="BW12" s="106"/>
      <c r="BX12" s="106"/>
      <c r="BY12" s="106"/>
      <c r="BZ12" s="106"/>
    </row>
    <row r="15" spans="1:256" ht="12.75">
      <c r="A15" s="208"/>
      <c r="B15" s="136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/>
  <mergeCells count="12">
    <mergeCell ref="F4:I4"/>
    <mergeCell ref="F5:F6"/>
    <mergeCell ref="G5:H5"/>
    <mergeCell ref="I5:I6"/>
    <mergeCell ref="A8:C8"/>
    <mergeCell ref="A10:C10"/>
    <mergeCell ref="A1:I1"/>
    <mergeCell ref="A4:A6"/>
    <mergeCell ref="B4:B6"/>
    <mergeCell ref="C4:C6"/>
    <mergeCell ref="D4:D6"/>
    <mergeCell ref="E4:E6"/>
  </mergeCells>
  <printOptions horizontalCentered="1"/>
  <pageMargins left="0.7874015748031497" right="0.6299212598425197" top="1.4960629921259843" bottom="1.062992125984252" header="0.7874015748031497" footer="0.7874015748031497"/>
  <pageSetup horizontalDpi="300" verticalDpi="300" orientation="landscape" paperSize="9" r:id="rId1"/>
  <headerFooter alignWithMargins="0">
    <oddHeader>&amp;R&amp;"Arial CE,Pogrubiony"Załącznik nr &amp;A
do Uchwały Rady Gminy Miłkowice Nr III/15/2010 
z dnia 30 grudnia 2010r.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 Kowal</cp:lastModifiedBy>
  <cp:lastPrinted>2011-01-10T08:33:30Z</cp:lastPrinted>
  <dcterms:modified xsi:type="dcterms:W3CDTF">2011-01-10T08:33:40Z</dcterms:modified>
  <cp:category/>
  <cp:version/>
  <cp:contentType/>
  <cp:contentStatus/>
</cp:coreProperties>
</file>