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5" sheetId="1" r:id="rId1"/>
  </sheets>
  <definedNames>
    <definedName name="_xlnm.Print_Area" localSheetId="0">'5'!$A$1:$E$68</definedName>
  </definedNames>
  <calcPr fullCalcOnLoad="1"/>
</workbook>
</file>

<file path=xl/sharedStrings.xml><?xml version="1.0" encoding="utf-8"?>
<sst xmlns="http://schemas.openxmlformats.org/spreadsheetml/2006/main" count="121" uniqueCount="113">
  <si>
    <t>Dział</t>
  </si>
  <si>
    <t>Rozdział</t>
  </si>
  <si>
    <t>600</t>
  </si>
  <si>
    <t>60014</t>
  </si>
  <si>
    <t>754</t>
  </si>
  <si>
    <t>801</t>
  </si>
  <si>
    <t>900</t>
  </si>
  <si>
    <t>921</t>
  </si>
  <si>
    <t>926</t>
  </si>
  <si>
    <t>Lp.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</si>
  <si>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</si>
  <si>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</si>
  <si>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</si>
  <si>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</si>
  <si>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O1008</t>
  </si>
  <si>
    <t>Bobrów</t>
  </si>
  <si>
    <t>Głuchowice</t>
  </si>
  <si>
    <t>Gniewomirowice</t>
  </si>
  <si>
    <t>w.bież.</t>
  </si>
  <si>
    <t>Zakup kosiarki do utrzymania terenów zielonych</t>
  </si>
  <si>
    <t>Rozbudowa placu zabaw wraz z budową terenu rekreacyjnego</t>
  </si>
  <si>
    <t>ogółem</t>
  </si>
  <si>
    <t>Goślinów</t>
  </si>
  <si>
    <t>Grzymalin</t>
  </si>
  <si>
    <t>Utrzymanie terenów zielonych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</si>
  <si>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</si>
  <si>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</si>
  <si>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</si>
  <si>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</si>
  <si>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</si>
  <si>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</si>
  <si>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</si>
  <si>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</si>
  <si>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</si>
  <si>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</si>
  <si>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</si>
  <si>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</si>
  <si>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</si>
  <si>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</si>
  <si>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</t>
  </si>
  <si>
    <t>01008 §4300</t>
  </si>
  <si>
    <t>60015 §2650</t>
  </si>
  <si>
    <t>60016 §4210</t>
  </si>
  <si>
    <t>60016 §6050</t>
  </si>
  <si>
    <t>75095 §4210</t>
  </si>
  <si>
    <t>75412 §4210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</si>
  <si>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</si>
  <si>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</si>
  <si>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</si>
  <si>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</si>
  <si>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</si>
  <si>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</si>
  <si>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</si>
  <si>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</si>
  <si>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</si>
  <si>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</si>
  <si>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</si>
  <si>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</si>
  <si>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</si>
  <si>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</si>
  <si>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</si>
  <si>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</si>
  <si>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Remont drogi Nr 258/4</t>
  </si>
  <si>
    <t>Promocja idei odnowy wsi, organizacja i udział w imprezach integracyjnych</t>
  </si>
  <si>
    <t>Remont świetlicy wiejskiej</t>
  </si>
  <si>
    <t>Festyn Integracyjny we wsi Głuchowice</t>
  </si>
  <si>
    <t>Zakup wyposażenia gastronomiczno-rekreacyjnego, w tym: namiotu rekreacyjnego, ławostołów, naczyń, garnków</t>
  </si>
  <si>
    <t>Utrzymanie terenów zielonych na obszarze wsi (zakup paliwa do kosiarki)</t>
  </si>
  <si>
    <t>Promocja idei odnowy wsi, organizacja IV Festynu Integracyjnego pn.: "Noc Świętojańska" oraz udział sołectwa w imprezach gminnych, itp festynu rodzinnego</t>
  </si>
  <si>
    <t>Utrzymanie terenów zielonych na ternie wsi</t>
  </si>
  <si>
    <t>Organizacja Festynu Integracyjnego pn.: "Święto Grzymalina"</t>
  </si>
  <si>
    <t>Zakup masztów i flag przy obelisku</t>
  </si>
  <si>
    <t>Zakup hełmów, pasów, wyposażenie umundurowania dla drużyny OSP w Grzymalinie</t>
  </si>
  <si>
    <t>Przebudowa i nadbudowa budynku świetlicy i remizy strażackiej OSP w Grzymalinie</t>
  </si>
  <si>
    <t>Remont dróg gminnych, w tym m.in. zakup tłucznia</t>
  </si>
  <si>
    <t>Zakup sprzętu sportowo-rekreacyjnego przeznaczonego dla dzieci i młodzieży</t>
  </si>
  <si>
    <t>Utrzymanie terenów zielonych na obszarze wsi, w tym m.in. renowacja boiska, zakup  kosiarki</t>
  </si>
  <si>
    <t>Poprawa oświetlenia na terenie sołectwa poprzez zakup i ustawienie lampy solarowej przy drodze gminnej</t>
  </si>
  <si>
    <t>Rozbudowa placu zabaw (zakup urządzeń rekreacyjnych i ogrodzenie terenu)</t>
  </si>
  <si>
    <t>Zakup sprzętu RTV (magnetofon i mkrofony dla SP w Rzeszotarach)</t>
  </si>
  <si>
    <t>Utworzenie miejsca rekreacji i wypoczynku w Miłkowicach</t>
  </si>
  <si>
    <t>Podtrzymywanie tradycji i ochrona dziedzictwa narodowego poprzez zakup strojów ludowych dla zespołu "Trzy pokolenia"</t>
  </si>
  <si>
    <t>Dokończenie prac remontowych budynku świetlicy m.in. wymiana centralnego ogrzewania</t>
  </si>
  <si>
    <t>Remont świetlicy wiejskiej wraz z doposażeniem</t>
  </si>
  <si>
    <t xml:space="preserve">Zagospodarowanie byłego zbiornika p.poż. na rekreacyjny </t>
  </si>
  <si>
    <t>Doposażenie SP Rzeszotary w sprzęt audiowizualny, komputerowy i sportowo-rekreacyjny</t>
  </si>
  <si>
    <t>Zakup sprzętu meblowego i materiałów plastycznych na potrzeby "Klubu Malucha" usytuowanego w pomieszczeniach Biblioteki w Rzeszotarach</t>
  </si>
  <si>
    <t>Utrzymanie ternów zielonych na terenie wsi (zakup paliwa do kosiarki)</t>
  </si>
  <si>
    <t>Organizacja Dożynek Wiejskich</t>
  </si>
  <si>
    <t>Dokończenie prac remontowych szatni na boisku sportowym</t>
  </si>
  <si>
    <t>Remont chodnika w miejscowości Siedliska</t>
  </si>
  <si>
    <t>Doposażenie świetlicy wiejskiej oraz boiska sportowego</t>
  </si>
  <si>
    <t>Doposażenie świetlicy wiejskiej (zakup piecyka elektrycznego i stołu do ping ponga)</t>
  </si>
  <si>
    <t>Przycięcie gałęzi drzew przy drodze gminnej nr 105</t>
  </si>
  <si>
    <t>Utrzymanie świetlicy wiejskiej (zakup środków czystosci, sprzątanie świetlicy)</t>
  </si>
  <si>
    <t>Zakup  książek i publikacji popularno- naukowych dla dzieci i młodzieży</t>
  </si>
  <si>
    <t>Remont drogi w Lipcach Nr 133/2</t>
  </si>
  <si>
    <t>Remont przystanku we wsi Ulesie</t>
  </si>
  <si>
    <t>Instalacja monitoringu przy świetlicy</t>
  </si>
  <si>
    <t>Utrzymanie świetlicy wiejskiej (zakup opału, środków czystości, itp.)</t>
  </si>
  <si>
    <t>Promocja idei odnowy wsi. Organizacja II edycji "Jagodowego biesiadowania" oraz udział sołectwa w imprezach gminnych itp.</t>
  </si>
  <si>
    <t>Wykaz wydatków w ramach funduszu sołeckiego na rok 2013</t>
  </si>
  <si>
    <t>80101 §4240</t>
  </si>
  <si>
    <t>90004 §4300</t>
  </si>
  <si>
    <t>92109 §4300</t>
  </si>
  <si>
    <t>92109 §4170</t>
  </si>
  <si>
    <t>92116 §4300</t>
  </si>
  <si>
    <t>92195 §4170</t>
  </si>
  <si>
    <t>Remont świetlicy wiejskiej i remizy OSP w Rzeszotarach</t>
  </si>
  <si>
    <t>zmiany</t>
  </si>
  <si>
    <t>zarządzenia</t>
  </si>
  <si>
    <t>uchwały</t>
  </si>
  <si>
    <t xml:space="preserve">Zalacznik nr 6 do Uchwaly Rdy Gminy Milkowice                             nr XXXVII/216/2013   z dnia 25 czerwca  2013 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</si>
</sst>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Border="0" applyProtection="0">
      <alignment/>
    </xf>
    <xf numFmtId="0" fontId="1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10" xfId="53" applyBorder="1">
      <alignment/>
      <protection/>
    </xf>
    <xf numFmtId="0" fontId="1" fillId="0" borderId="10" xfId="53" applyFont="1" applyBorder="1">
      <alignment/>
      <protection/>
    </xf>
    <xf numFmtId="0" fontId="22" fillId="0" borderId="11" xfId="53" applyFont="1" applyBorder="1" applyAlignment="1">
      <alignment vertical="center" wrapText="1"/>
      <protection/>
    </xf>
    <xf numFmtId="0" fontId="22" fillId="0" borderId="12" xfId="53" applyFont="1" applyBorder="1" applyAlignment="1">
      <alignment vertical="center" wrapText="1"/>
      <protection/>
    </xf>
    <xf numFmtId="3" fontId="1" fillId="0" borderId="11" xfId="53" applyNumberFormat="1" applyBorder="1" applyAlignment="1">
      <alignment horizontal="center" vertical="center"/>
      <protection/>
    </xf>
    <xf numFmtId="3" fontId="1" fillId="0" borderId="12" xfId="53" applyNumberFormat="1" applyBorder="1" applyAlignment="1">
      <alignment horizontal="center" vertical="center"/>
      <protection/>
    </xf>
    <xf numFmtId="0" fontId="23" fillId="0" borderId="10" xfId="53" applyFont="1" applyBorder="1">
      <alignment/>
      <protection/>
    </xf>
    <xf numFmtId="0" fontId="22" fillId="0" borderId="13" xfId="53" applyFont="1" applyBorder="1" applyAlignment="1">
      <alignment vertical="center" wrapText="1"/>
      <protection/>
    </xf>
    <xf numFmtId="3" fontId="1" fillId="0" borderId="13" xfId="53" applyNumberFormat="1" applyBorder="1" applyAlignment="1">
      <alignment horizontal="center" vertical="center"/>
      <protection/>
    </xf>
    <xf numFmtId="0" fontId="22" fillId="0" borderId="14" xfId="53" applyFont="1" applyBorder="1" applyAlignment="1">
      <alignment vertical="center" wrapText="1"/>
      <protection/>
    </xf>
    <xf numFmtId="0" fontId="22" fillId="0" borderId="15" xfId="53" applyFont="1" applyBorder="1" applyAlignment="1">
      <alignment vertical="center" wrapText="1"/>
      <protection/>
    </xf>
    <xf numFmtId="0" fontId="22" fillId="0" borderId="16" xfId="53" applyFont="1" applyBorder="1" applyAlignment="1">
      <alignment vertical="center" wrapText="1"/>
      <protection/>
    </xf>
    <xf numFmtId="0" fontId="1" fillId="0" borderId="17" xfId="53" applyBorder="1" applyAlignment="1">
      <alignment horizontal="center" vertical="center"/>
      <protection/>
    </xf>
    <xf numFmtId="0" fontId="22" fillId="0" borderId="18" xfId="53" applyFont="1" applyBorder="1" applyAlignment="1">
      <alignment vertical="center" wrapText="1"/>
      <protection/>
    </xf>
    <xf numFmtId="3" fontId="1" fillId="0" borderId="18" xfId="53" applyNumberFormat="1" applyBorder="1" applyAlignment="1">
      <alignment horizontal="center" vertical="center"/>
      <protection/>
    </xf>
    <xf numFmtId="3" fontId="1" fillId="0" borderId="19" xfId="53" applyNumberForma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center" vertical="center" wrapText="1"/>
      <protection/>
    </xf>
    <xf numFmtId="3" fontId="23" fillId="0" borderId="0" xfId="53" applyNumberFormat="1" applyFont="1" applyBorder="1" applyAlignment="1">
      <alignment horizontal="center" vertical="center"/>
      <protection/>
    </xf>
    <xf numFmtId="0" fontId="21" fillId="0" borderId="0" xfId="53" applyFont="1" applyBorder="1" applyAlignment="1">
      <alignment vertical="top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" fillId="0" borderId="19" xfId="53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3" fontId="1" fillId="0" borderId="0" xfId="53" applyNumberFormat="1" applyBorder="1" applyAlignment="1">
      <alignment horizontal="center" vertical="center"/>
      <protection/>
    </xf>
    <xf numFmtId="0" fontId="1" fillId="0" borderId="13" xfId="53" applyBorder="1" applyAlignment="1">
      <alignment horizontal="center" vertical="center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0" fontId="18" fillId="0" borderId="22" xfId="53" applyFont="1" applyBorder="1" applyAlignment="1">
      <alignment horizontal="center" vertical="center" wrapText="1"/>
      <protection/>
    </xf>
    <xf numFmtId="0" fontId="1" fillId="0" borderId="23" xfId="53" applyBorder="1" applyAlignment="1">
      <alignment horizontal="center" vertical="center"/>
      <protection/>
    </xf>
    <xf numFmtId="0" fontId="22" fillId="0" borderId="24" xfId="53" applyFont="1" applyBorder="1" applyAlignment="1">
      <alignment vertical="center" wrapText="1"/>
      <protection/>
    </xf>
    <xf numFmtId="0" fontId="22" fillId="0" borderId="25" xfId="53" applyFont="1" applyBorder="1" applyAlignment="1">
      <alignment vertical="center" wrapText="1"/>
      <protection/>
    </xf>
    <xf numFmtId="3" fontId="1" fillId="0" borderId="26" xfId="53" applyNumberFormat="1" applyBorder="1" applyAlignment="1">
      <alignment horizontal="center" vertical="center"/>
      <protection/>
    </xf>
    <xf numFmtId="3" fontId="1" fillId="0" borderId="27" xfId="53" applyNumberFormat="1" applyBorder="1" applyAlignment="1">
      <alignment horizontal="center" vertical="center"/>
      <protection/>
    </xf>
    <xf numFmtId="0" fontId="1" fillId="0" borderId="28" xfId="53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3" fontId="1" fillId="0" borderId="29" xfId="53" applyNumberFormat="1" applyBorder="1" applyAlignment="1">
      <alignment horizontal="center" vertical="center"/>
      <protection/>
    </xf>
    <xf numFmtId="0" fontId="22" fillId="0" borderId="29" xfId="53" applyFont="1" applyBorder="1" applyAlignment="1">
      <alignment vertical="center" wrapText="1"/>
      <protection/>
    </xf>
    <xf numFmtId="0" fontId="22" fillId="0" borderId="30" xfId="53" applyFont="1" applyBorder="1" applyAlignment="1">
      <alignment vertical="center" wrapText="1"/>
      <protection/>
    </xf>
    <xf numFmtId="49" fontId="1" fillId="0" borderId="13" xfId="53" applyNumberFormat="1" applyBorder="1" applyAlignment="1">
      <alignment horizontal="center" vertical="center"/>
      <protection/>
    </xf>
    <xf numFmtId="49" fontId="1" fillId="0" borderId="13" xfId="53" applyNumberFormat="1" applyFont="1" applyBorder="1" applyAlignment="1">
      <alignment horizontal="center" vertical="center"/>
      <protection/>
    </xf>
    <xf numFmtId="0" fontId="23" fillId="0" borderId="29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vertical="top"/>
      <protection/>
    </xf>
    <xf numFmtId="0" fontId="27" fillId="0" borderId="31" xfId="53" applyFont="1" applyBorder="1" applyAlignment="1">
      <alignment vertical="top"/>
      <protection/>
    </xf>
    <xf numFmtId="4" fontId="1" fillId="0" borderId="17" xfId="53" applyNumberFormat="1" applyBorder="1" applyAlignment="1">
      <alignment horizontal="center" vertical="center"/>
      <protection/>
    </xf>
    <xf numFmtId="4" fontId="1" fillId="0" borderId="29" xfId="53" applyNumberFormat="1" applyBorder="1" applyAlignment="1">
      <alignment horizontal="center" vertical="center"/>
      <protection/>
    </xf>
    <xf numFmtId="4" fontId="1" fillId="0" borderId="12" xfId="53" applyNumberFormat="1" applyBorder="1" applyAlignment="1">
      <alignment horizontal="center" vertical="center"/>
      <protection/>
    </xf>
    <xf numFmtId="4" fontId="1" fillId="0" borderId="16" xfId="53" applyNumberFormat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 wrapText="1"/>
      <protection/>
    </xf>
    <xf numFmtId="4" fontId="1" fillId="0" borderId="11" xfId="53" applyNumberFormat="1" applyBorder="1" applyAlignment="1">
      <alignment horizontal="center" vertical="center"/>
      <protection/>
    </xf>
    <xf numFmtId="4" fontId="1" fillId="0" borderId="13" xfId="53" applyNumberFormat="1" applyBorder="1" applyAlignment="1">
      <alignment horizontal="center" vertical="center"/>
      <protection/>
    </xf>
    <xf numFmtId="4" fontId="1" fillId="0" borderId="18" xfId="53" applyNumberFormat="1" applyBorder="1" applyAlignment="1">
      <alignment horizontal="center" vertical="center"/>
      <protection/>
    </xf>
    <xf numFmtId="4" fontId="1" fillId="0" borderId="19" xfId="53" applyNumberFormat="1" applyBorder="1" applyAlignment="1">
      <alignment horizontal="center" vertical="center"/>
      <protection/>
    </xf>
    <xf numFmtId="4" fontId="1" fillId="0" borderId="32" xfId="53" applyNumberFormat="1" applyBorder="1" applyAlignment="1">
      <alignment horizontal="center" vertical="center"/>
      <protection/>
    </xf>
    <xf numFmtId="4" fontId="23" fillId="0" borderId="29" xfId="53" applyNumberFormat="1" applyFont="1" applyBorder="1" applyAlignment="1">
      <alignment horizontal="center" vertical="center"/>
      <protection/>
    </xf>
    <xf numFmtId="4" fontId="23" fillId="0" borderId="33" xfId="53" applyNumberFormat="1" applyFont="1" applyBorder="1" applyAlignment="1">
      <alignment horizontal="center" vertical="center"/>
      <protection/>
    </xf>
    <xf numFmtId="4" fontId="1" fillId="0" borderId="34" xfId="53" applyNumberFormat="1" applyBorder="1" applyAlignment="1">
      <alignment horizontal="center" vertical="center"/>
      <protection/>
    </xf>
    <xf numFmtId="0" fontId="22" fillId="0" borderId="34" xfId="53" applyFont="1" applyBorder="1" applyAlignment="1">
      <alignment vertical="center" wrapText="1"/>
      <protection/>
    </xf>
    <xf numFmtId="0" fontId="22" fillId="0" borderId="35" xfId="53" applyFont="1" applyBorder="1" applyAlignment="1">
      <alignment vertical="center" wrapText="1"/>
      <protection/>
    </xf>
    <xf numFmtId="4" fontId="1" fillId="0" borderId="35" xfId="53" applyNumberFormat="1" applyBorder="1" applyAlignment="1">
      <alignment horizontal="center" vertical="center"/>
      <protection/>
    </xf>
    <xf numFmtId="0" fontId="22" fillId="0" borderId="36" xfId="53" applyFont="1" applyBorder="1" applyAlignment="1">
      <alignment vertical="center" wrapText="1"/>
      <protection/>
    </xf>
    <xf numFmtId="4" fontId="1" fillId="0" borderId="36" xfId="53" applyNumberFormat="1" applyBorder="1" applyAlignment="1">
      <alignment horizontal="center" vertical="center"/>
      <protection/>
    </xf>
    <xf numFmtId="4" fontId="1" fillId="0" borderId="30" xfId="53" applyNumberForma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 wrapText="1"/>
      <protection/>
    </xf>
    <xf numFmtId="4" fontId="1" fillId="0" borderId="30" xfId="53" applyNumberFormat="1" applyBorder="1" applyAlignment="1">
      <alignment vertical="center"/>
      <protection/>
    </xf>
    <xf numFmtId="0" fontId="1" fillId="0" borderId="37" xfId="53" applyBorder="1" applyAlignment="1">
      <alignment vertical="center"/>
      <protection/>
    </xf>
    <xf numFmtId="4" fontId="1" fillId="0" borderId="0" xfId="53" applyNumberFormat="1">
      <alignment/>
      <protection/>
    </xf>
    <xf numFmtId="3" fontId="1" fillId="0" borderId="38" xfId="53" applyNumberFormat="1" applyBorder="1" applyAlignment="1">
      <alignment horizontal="center" vertical="center"/>
      <protection/>
    </xf>
    <xf numFmtId="3" fontId="1" fillId="0" borderId="17" xfId="53" applyNumberFormat="1" applyBorder="1" applyAlignment="1">
      <alignment horizontal="center" vertical="center"/>
      <protection/>
    </xf>
    <xf numFmtId="3" fontId="1" fillId="0" borderId="39" xfId="53" applyNumberFormat="1" applyBorder="1" applyAlignment="1">
      <alignment horizontal="center" vertical="center"/>
      <protection/>
    </xf>
    <xf numFmtId="4" fontId="23" fillId="0" borderId="40" xfId="53" applyNumberFormat="1" applyFont="1" applyBorder="1" applyAlignment="1">
      <alignment horizontal="center" vertical="center" wrapText="1"/>
      <protection/>
    </xf>
    <xf numFmtId="4" fontId="23" fillId="0" borderId="41" xfId="53" applyNumberFormat="1" applyFont="1" applyBorder="1" applyAlignment="1">
      <alignment horizontal="center" vertical="center" wrapText="1"/>
      <protection/>
    </xf>
    <xf numFmtId="4" fontId="23" fillId="0" borderId="42" xfId="53" applyNumberFormat="1" applyFont="1" applyBorder="1" applyAlignment="1">
      <alignment horizontal="center" vertical="center" wrapText="1"/>
      <protection/>
    </xf>
    <xf numFmtId="4" fontId="23" fillId="0" borderId="43" xfId="53" applyNumberFormat="1" applyFont="1" applyBorder="1" applyAlignment="1">
      <alignment horizontal="center" vertical="center" wrapText="1"/>
      <protection/>
    </xf>
    <xf numFmtId="4" fontId="23" fillId="0" borderId="44" xfId="53" applyNumberFormat="1" applyFont="1" applyBorder="1" applyAlignment="1">
      <alignment horizontal="center" vertical="center" wrapText="1"/>
      <protection/>
    </xf>
    <xf numFmtId="4" fontId="23" fillId="0" borderId="45" xfId="53" applyNumberFormat="1" applyFont="1" applyBorder="1" applyAlignment="1">
      <alignment horizontal="center" vertical="center" wrapText="1"/>
      <protection/>
    </xf>
    <xf numFmtId="4" fontId="23" fillId="0" borderId="22" xfId="53" applyNumberFormat="1" applyFont="1" applyBorder="1" applyAlignment="1">
      <alignment horizontal="center" vertical="center" wrapText="1"/>
      <protection/>
    </xf>
    <xf numFmtId="4" fontId="23" fillId="0" borderId="46" xfId="53" applyNumberFormat="1" applyFont="1" applyBorder="1" applyAlignment="1">
      <alignment horizontal="center" vertical="center" wrapText="1"/>
      <protection/>
    </xf>
    <xf numFmtId="4" fontId="23" fillId="0" borderId="38" xfId="53" applyNumberFormat="1" applyFont="1" applyBorder="1" applyAlignment="1">
      <alignment horizontal="center" vertical="center" wrapText="1"/>
      <protection/>
    </xf>
    <xf numFmtId="4" fontId="23" fillId="0" borderId="47" xfId="53" applyNumberFormat="1" applyFont="1" applyBorder="1" applyAlignment="1">
      <alignment horizontal="center" vertical="center" wrapText="1"/>
      <protection/>
    </xf>
    <xf numFmtId="4" fontId="1" fillId="0" borderId="48" xfId="53" applyNumberFormat="1" applyBorder="1" applyAlignment="1">
      <alignment horizontal="center" vertical="center" wrapText="1"/>
      <protection/>
    </xf>
    <xf numFmtId="4" fontId="1" fillId="0" borderId="38" xfId="53" applyNumberFormat="1" applyBorder="1" applyAlignment="1">
      <alignment horizontal="center" vertical="center" wrapText="1"/>
      <protection/>
    </xf>
    <xf numFmtId="4" fontId="1" fillId="0" borderId="38" xfId="53" applyNumberFormat="1" applyBorder="1" applyAlignment="1">
      <alignment vertical="center"/>
      <protection/>
    </xf>
    <xf numFmtId="4" fontId="1" fillId="0" borderId="0" xfId="53" applyNumberFormat="1" applyAlignment="1">
      <alignment horizontal="center" vertical="center"/>
      <protection/>
    </xf>
    <xf numFmtId="0" fontId="1" fillId="0" borderId="0" xfId="53" applyFont="1">
      <alignment/>
      <protection/>
    </xf>
    <xf numFmtId="0" fontId="1" fillId="0" borderId="20" xfId="53" applyBorder="1" applyAlignment="1">
      <alignment horizontal="center" vertical="center"/>
      <protection/>
    </xf>
    <xf numFmtId="0" fontId="1" fillId="0" borderId="49" xfId="53" applyBorder="1" applyAlignment="1">
      <alignment horizontal="center" vertical="center"/>
      <protection/>
    </xf>
    <xf numFmtId="0" fontId="1" fillId="0" borderId="50" xfId="53" applyBorder="1" applyAlignment="1">
      <alignment horizontal="center" vertical="center"/>
      <protection/>
    </xf>
    <xf numFmtId="4" fontId="1" fillId="0" borderId="21" xfId="53" applyNumberFormat="1" applyBorder="1" applyAlignment="1">
      <alignment horizontal="center" vertical="center"/>
      <protection/>
    </xf>
    <xf numFmtId="4" fontId="1" fillId="0" borderId="18" xfId="53" applyNumberFormat="1" applyBorder="1" applyAlignment="1">
      <alignment horizontal="center" vertical="center"/>
      <protection/>
    </xf>
    <xf numFmtId="0" fontId="28" fillId="0" borderId="0" xfId="52" applyNumberFormat="1" applyFont="1" applyFill="1" applyBorder="1" applyAlignment="1">
      <alignment horizontal="right" wrapText="1"/>
    </xf>
    <xf numFmtId="4" fontId="23" fillId="0" borderId="14" xfId="53" applyNumberFormat="1" applyFont="1" applyBorder="1" applyAlignment="1">
      <alignment horizontal="center" vertical="center"/>
      <protection/>
    </xf>
    <xf numFmtId="4" fontId="23" fillId="0" borderId="51" xfId="53" applyNumberFormat="1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top"/>
      <protection/>
    </xf>
    <xf numFmtId="4" fontId="1" fillId="0" borderId="38" xfId="53" applyNumberFormat="1" applyBorder="1" applyAlignment="1">
      <alignment horizontal="center" vertical="center"/>
      <protection/>
    </xf>
    <xf numFmtId="4" fontId="1" fillId="0" borderId="52" xfId="53" applyNumberFormat="1" applyBorder="1" applyAlignment="1">
      <alignment horizontal="center" vertical="center"/>
      <protection/>
    </xf>
    <xf numFmtId="4" fontId="1" fillId="0" borderId="53" xfId="53" applyNumberFormat="1" applyBorder="1" applyAlignment="1">
      <alignment horizontal="center" vertical="center"/>
      <protection/>
    </xf>
    <xf numFmtId="4" fontId="1" fillId="0" borderId="54" xfId="53" applyNumberFormat="1" applyBorder="1" applyAlignment="1">
      <alignment horizontal="center" vertical="center"/>
      <protection/>
    </xf>
    <xf numFmtId="0" fontId="1" fillId="0" borderId="23" xfId="53" applyBorder="1" applyAlignment="1">
      <alignment horizontal="center" vertical="center"/>
      <protection/>
    </xf>
    <xf numFmtId="0" fontId="1" fillId="0" borderId="14" xfId="53" applyBorder="1" applyAlignment="1">
      <alignment horizontal="center" vertical="center"/>
      <protection/>
    </xf>
    <xf numFmtId="4" fontId="1" fillId="0" borderId="14" xfId="53" applyNumberFormat="1" applyBorder="1" applyAlignment="1">
      <alignment horizontal="center" vertical="center"/>
      <protection/>
    </xf>
    <xf numFmtId="0" fontId="1" fillId="0" borderId="55" xfId="53" applyBorder="1" applyAlignment="1">
      <alignment horizontal="center" vertical="center"/>
      <protection/>
    </xf>
    <xf numFmtId="0" fontId="1" fillId="0" borderId="17" xfId="53" applyBorder="1" applyAlignment="1">
      <alignment horizontal="center" vertical="center"/>
      <protection/>
    </xf>
    <xf numFmtId="4" fontId="1" fillId="0" borderId="17" xfId="53" applyNumberFormat="1" applyBorder="1" applyAlignment="1">
      <alignment horizontal="center" vertical="center"/>
      <protection/>
    </xf>
    <xf numFmtId="0" fontId="1" fillId="0" borderId="56" xfId="53" applyBorder="1" applyAlignment="1">
      <alignment horizontal="center" vertical="center"/>
      <protection/>
    </xf>
    <xf numFmtId="0" fontId="1" fillId="0" borderId="57" xfId="53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6" xfId="53" applyBorder="1" applyAlignment="1">
      <alignment horizontal="center" vertical="center"/>
      <protection/>
    </xf>
    <xf numFmtId="4" fontId="1" fillId="0" borderId="12" xfId="53" applyNumberFormat="1" applyBorder="1" applyAlignment="1">
      <alignment horizontal="center" vertical="center"/>
      <protection/>
    </xf>
    <xf numFmtId="4" fontId="1" fillId="0" borderId="16" xfId="53" applyNumberFormat="1" applyBorder="1" applyAlignment="1">
      <alignment horizontal="center" vertical="center"/>
      <protection/>
    </xf>
    <xf numFmtId="4" fontId="1" fillId="0" borderId="34" xfId="53" applyNumberFormat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" fontId="1" fillId="0" borderId="58" xfId="53" applyNumberFormat="1" applyBorder="1" applyAlignment="1">
      <alignment horizontal="center" vertical="center"/>
      <protection/>
    </xf>
    <xf numFmtId="0" fontId="1" fillId="0" borderId="59" xfId="53" applyBorder="1" applyAlignment="1">
      <alignment horizontal="center" vertical="center"/>
      <protection/>
    </xf>
    <xf numFmtId="4" fontId="23" fillId="0" borderId="60" xfId="53" applyNumberFormat="1" applyFont="1" applyBorder="1" applyAlignment="1">
      <alignment horizontal="center" vertical="center"/>
      <protection/>
    </xf>
    <xf numFmtId="4" fontId="23" fillId="0" borderId="61" xfId="53" applyNumberFormat="1" applyFont="1" applyBorder="1" applyAlignment="1">
      <alignment horizontal="center" vertical="center"/>
      <protection/>
    </xf>
    <xf numFmtId="0" fontId="1" fillId="0" borderId="18" xfId="53" applyBorder="1" applyAlignment="1">
      <alignment horizontal="center" vertical="center"/>
      <protection/>
    </xf>
    <xf numFmtId="0" fontId="1" fillId="0" borderId="12" xfId="53" applyBorder="1" applyAlignment="1">
      <alignment horizontal="center" vertical="center"/>
      <protection/>
    </xf>
    <xf numFmtId="4" fontId="23" fillId="0" borderId="62" xfId="53" applyNumberFormat="1" applyFont="1" applyBorder="1" applyAlignment="1">
      <alignment horizontal="center" vertical="center"/>
      <protection/>
    </xf>
    <xf numFmtId="4" fontId="23" fillId="0" borderId="63" xfId="53" applyNumberFormat="1" applyFont="1" applyBorder="1" applyAlignment="1">
      <alignment horizontal="center" vertical="center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64" xfId="53" applyFont="1" applyBorder="1" applyAlignment="1">
      <alignment horizontal="center" vertical="center" wrapText="1"/>
      <protection/>
    </xf>
    <xf numFmtId="0" fontId="24" fillId="0" borderId="51" xfId="53" applyFont="1" applyBorder="1" applyAlignment="1">
      <alignment horizontal="center" vertical="center" wrapText="1"/>
      <protection/>
    </xf>
    <xf numFmtId="0" fontId="23" fillId="0" borderId="65" xfId="53" applyFont="1" applyBorder="1" applyAlignment="1">
      <alignment horizontal="right" vertical="center"/>
      <protection/>
    </xf>
    <xf numFmtId="0" fontId="23" fillId="0" borderId="66" xfId="53" applyFont="1" applyBorder="1" applyAlignment="1">
      <alignment horizontal="right" vertical="center"/>
      <protection/>
    </xf>
    <xf numFmtId="4" fontId="23" fillId="0" borderId="65" xfId="53" applyNumberFormat="1" applyFont="1" applyBorder="1" applyAlignment="1">
      <alignment horizontal="center" vertical="center"/>
      <protection/>
    </xf>
    <xf numFmtId="4" fontId="23" fillId="0" borderId="66" xfId="53" applyNumberFormat="1" applyFont="1" applyBorder="1" applyAlignment="1">
      <alignment horizontal="center" vertical="center"/>
      <protection/>
    </xf>
    <xf numFmtId="4" fontId="1" fillId="0" borderId="43" xfId="53" applyNumberFormat="1" applyBorder="1" applyAlignment="1">
      <alignment horizontal="center" vertical="center"/>
      <protection/>
    </xf>
    <xf numFmtId="4" fontId="1" fillId="0" borderId="45" xfId="53" applyNumberFormat="1" applyBorder="1" applyAlignment="1">
      <alignment horizontal="center" vertical="center"/>
      <protection/>
    </xf>
    <xf numFmtId="4" fontId="1" fillId="0" borderId="42" xfId="53" applyNumberFormat="1" applyBorder="1" applyAlignment="1">
      <alignment horizontal="center" vertical="center"/>
      <protection/>
    </xf>
    <xf numFmtId="4" fontId="1" fillId="0" borderId="61" xfId="53" applyNumberForma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fundusz budżet-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71"/>
  <sheetViews>
    <sheetView tabSelected="1" workbookViewId="0" topLeftCell="A43">
      <pane xSplit="5" topLeftCell="AH1" activePane="topRight" state="frozen"/>
      <selection pane="topLeft" activeCell="A1" sqref="A1"/>
      <selection pane="topRight" activeCell="A2" sqref="A2:G68"/>
    </sheetView>
  </sheetViews>
  <sheetFormatPr defaultColWidth="9.00390625" defaultRowHeight="12.75"/>
  <cols>
    <col min="1" max="1" width="3.375" style="1" customWidth="1"/>
    <col min="2" max="2" width="15.125" style="1" customWidth="1"/>
    <col min="3" max="3" width="16.00390625" style="1" customWidth="1"/>
    <col min="4" max="4" width="48.125" style="1" customWidth="1"/>
    <col min="5" max="5" width="24.625" style="1" customWidth="1"/>
    <col min="6" max="6" width="8.75390625" style="1" hidden="1" customWidth="1"/>
    <col min="7" max="7" width="11.375" style="1" hidden="1" customWidth="1"/>
    <col min="8" max="8" width="9.875" style="1" hidden="1" customWidth="1"/>
    <col min="9" max="9" width="10.625" style="1" hidden="1" customWidth="1"/>
    <col min="10" max="10" width="8.75390625" style="1" hidden="1" customWidth="1"/>
    <col min="11" max="11" width="10.00390625" style="1" hidden="1" customWidth="1"/>
    <col min="12" max="12" width="10.875" style="1" hidden="1" customWidth="1"/>
    <col min="13" max="15" width="10.375" style="1" hidden="1" customWidth="1"/>
    <col min="16" max="16" width="10.625" style="1" hidden="1" customWidth="1"/>
    <col min="17" max="17" width="8.75390625" style="1" hidden="1" customWidth="1"/>
    <col min="18" max="19" width="10.375" style="1" hidden="1" customWidth="1"/>
    <col min="20" max="21" width="10.25390625" style="1" hidden="1" customWidth="1"/>
    <col min="22" max="22" width="11.125" style="1" hidden="1" customWidth="1"/>
    <col min="23" max="23" width="8.75390625" style="1" hidden="1" customWidth="1"/>
    <col min="24" max="24" width="9.75390625" style="1" hidden="1" customWidth="1"/>
    <col min="25" max="25" width="8.75390625" style="1" hidden="1" customWidth="1"/>
    <col min="26" max="26" width="11.00390625" style="1" hidden="1" customWidth="1"/>
    <col min="27" max="27" width="11.125" style="1" hidden="1" customWidth="1"/>
    <col min="28" max="28" width="10.625" style="1" hidden="1" customWidth="1"/>
    <col min="29" max="29" width="10.25390625" style="1" hidden="1" customWidth="1"/>
    <col min="30" max="32" width="8.75390625" style="1" hidden="1" customWidth="1"/>
    <col min="33" max="33" width="12.375" style="1" hidden="1" customWidth="1"/>
    <col min="34" max="34" width="3.625" style="71" hidden="1" customWidth="1"/>
    <col min="35" max="35" width="8.625" style="1" customWidth="1"/>
    <col min="36" max="45" width="8.625" style="1" hidden="1" customWidth="1"/>
    <col min="46" max="46" width="13.625" style="1" customWidth="1"/>
    <col min="47" max="47" width="13.125" style="1" customWidth="1"/>
    <col min="48" max="48" width="11.625" style="71" customWidth="1"/>
    <col min="49" max="16384" width="8.625" style="1" customWidth="1"/>
  </cols>
  <sheetData>
    <row r="1" ht="6" customHeight="1"/>
    <row r="2" spans="5:7" ht="60.75" customHeight="1">
      <c r="E2" s="95" t="s">
        <v>112</v>
      </c>
      <c r="F2" s="95"/>
      <c r="G2" s="95"/>
    </row>
    <row r="3" spans="1:33" ht="27.75" customHeight="1">
      <c r="A3" s="98" t="s">
        <v>101</v>
      </c>
      <c r="B3" s="98"/>
      <c r="C3" s="98"/>
      <c r="D3" s="98"/>
      <c r="E3" s="9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2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44" ht="61.5" customHeight="1" thickBot="1">
      <c r="A5" s="30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44</v>
      </c>
      <c r="K5" s="32" t="s">
        <v>45</v>
      </c>
      <c r="L5" s="32" t="s">
        <v>102</v>
      </c>
      <c r="M5" s="32" t="s">
        <v>46</v>
      </c>
      <c r="N5" s="32" t="s">
        <v>47</v>
      </c>
      <c r="O5" s="32" t="s">
        <v>103</v>
      </c>
      <c r="P5" s="32" t="s">
        <v>48</v>
      </c>
      <c r="Q5" s="32" t="s">
        <v>49</v>
      </c>
      <c r="R5" s="32" t="s">
        <v>50</v>
      </c>
      <c r="S5" s="32" t="s">
        <v>105</v>
      </c>
      <c r="T5" s="32" t="s">
        <v>51</v>
      </c>
      <c r="U5" s="32" t="s">
        <v>104</v>
      </c>
      <c r="V5" s="32" t="s">
        <v>52</v>
      </c>
      <c r="W5" s="32" t="s">
        <v>53</v>
      </c>
      <c r="X5" s="32" t="s">
        <v>106</v>
      </c>
      <c r="Y5" s="32" t="s">
        <v>107</v>
      </c>
      <c r="Z5" s="32" t="s">
        <v>54</v>
      </c>
      <c r="AA5" s="32" t="s">
        <v>55</v>
      </c>
      <c r="AB5" s="32" t="s">
        <v>56</v>
      </c>
      <c r="AC5" s="32" t="s">
        <v>57</v>
      </c>
      <c r="AD5" s="32" t="s">
        <v>58</v>
      </c>
      <c r="AE5" s="32" t="s">
        <v>59</v>
      </c>
      <c r="AF5" s="32" t="s">
        <v>60</v>
      </c>
      <c r="AG5" s="33" t="s">
        <v>61</v>
      </c>
      <c r="AH5" s="85"/>
      <c r="AJ5" s="2"/>
      <c r="AK5" s="3" t="s">
        <v>14</v>
      </c>
      <c r="AL5" s="2">
        <v>60016</v>
      </c>
      <c r="AM5" s="2">
        <v>75412</v>
      </c>
      <c r="AN5" s="2">
        <v>90004</v>
      </c>
      <c r="AO5" s="2">
        <v>90008</v>
      </c>
      <c r="AP5" s="2">
        <v>92109</v>
      </c>
      <c r="AQ5" s="2">
        <v>92195</v>
      </c>
      <c r="AR5" s="2"/>
    </row>
    <row r="6" spans="1:50" ht="29.25" customHeight="1" thickBot="1">
      <c r="A6" s="34">
        <v>1</v>
      </c>
      <c r="B6" s="14" t="s">
        <v>15</v>
      </c>
      <c r="C6" s="49">
        <v>6786.9</v>
      </c>
      <c r="D6" s="11" t="s">
        <v>62</v>
      </c>
      <c r="E6" s="53">
        <v>6786.9</v>
      </c>
      <c r="F6" s="18"/>
      <c r="G6" s="18"/>
      <c r="H6" s="18"/>
      <c r="I6" s="53">
        <v>6786.9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75">
        <f aca="true" t="shared" si="0" ref="AG6:AG31">SUM(F6:AC6)</f>
        <v>6786.9</v>
      </c>
      <c r="AH6" s="86">
        <f>AG6</f>
        <v>6786.9</v>
      </c>
      <c r="AJ6" s="2"/>
      <c r="AK6" s="3"/>
      <c r="AL6" s="2"/>
      <c r="AM6" s="2"/>
      <c r="AN6" s="2"/>
      <c r="AO6" s="2"/>
      <c r="AP6" s="2"/>
      <c r="AQ6" s="2"/>
      <c r="AR6" s="2"/>
      <c r="AX6" s="89" t="s">
        <v>109</v>
      </c>
    </row>
    <row r="7" spans="1:51" ht="23.25" customHeight="1" thickBot="1">
      <c r="A7" s="103">
        <v>2</v>
      </c>
      <c r="B7" s="104" t="s">
        <v>16</v>
      </c>
      <c r="C7" s="105">
        <v>7723.02</v>
      </c>
      <c r="D7" s="35" t="s">
        <v>19</v>
      </c>
      <c r="E7" s="54">
        <v>5223.02</v>
      </c>
      <c r="F7" s="6"/>
      <c r="G7" s="6"/>
      <c r="H7" s="6"/>
      <c r="I7" s="6"/>
      <c r="J7" s="6"/>
      <c r="K7" s="6"/>
      <c r="L7" s="6"/>
      <c r="M7" s="6"/>
      <c r="N7" s="6"/>
      <c r="O7" s="6"/>
      <c r="P7" s="54">
        <v>5223.02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5">
        <f t="shared" si="0"/>
        <v>5223.02</v>
      </c>
      <c r="AH7" s="99">
        <f>AG7+AG8</f>
        <v>7723.02</v>
      </c>
      <c r="AJ7" s="2">
        <v>4210</v>
      </c>
      <c r="AK7" s="3"/>
      <c r="AL7" s="2"/>
      <c r="AM7" s="2">
        <f>1500</f>
        <v>1500</v>
      </c>
      <c r="AN7" s="2">
        <f>2000+500+500-2000</f>
        <v>1000</v>
      </c>
      <c r="AO7" s="2">
        <f>128+1000</f>
        <v>1128</v>
      </c>
      <c r="AP7" s="2">
        <f>2157+2783+1200+500+1500+2000+7000+200</f>
        <v>17340</v>
      </c>
      <c r="AQ7" s="2">
        <f>1900+1000+2500+1500+1500</f>
        <v>8400</v>
      </c>
      <c r="AR7" s="2"/>
      <c r="AX7" s="89" t="s">
        <v>110</v>
      </c>
      <c r="AY7" s="89" t="s">
        <v>111</v>
      </c>
    </row>
    <row r="8" spans="1:50" ht="22.5" customHeight="1" thickBot="1">
      <c r="A8" s="103"/>
      <c r="B8" s="104"/>
      <c r="C8" s="105"/>
      <c r="D8" s="5" t="s">
        <v>65</v>
      </c>
      <c r="E8" s="51">
        <v>2500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v>2500</v>
      </c>
      <c r="AB8" s="7"/>
      <c r="AC8" s="7"/>
      <c r="AD8" s="7"/>
      <c r="AE8" s="7"/>
      <c r="AF8" s="7"/>
      <c r="AG8" s="76">
        <f t="shared" si="0"/>
        <v>2500</v>
      </c>
      <c r="AH8" s="99"/>
      <c r="AJ8" s="2">
        <v>4300</v>
      </c>
      <c r="AK8" s="2">
        <f>4000</f>
        <v>4000</v>
      </c>
      <c r="AL8" s="2">
        <f>4500+2197+2000</f>
        <v>8697</v>
      </c>
      <c r="AM8" s="2"/>
      <c r="AN8" s="2"/>
      <c r="AO8" s="2"/>
      <c r="AP8" s="2"/>
      <c r="AQ8" s="2">
        <f>3000+1000+2000+1000+1500+1000+1300+1100+1000</f>
        <v>12900</v>
      </c>
      <c r="AR8" s="2"/>
      <c r="AW8" s="1">
        <v>0.73</v>
      </c>
      <c r="AX8" s="1">
        <v>41</v>
      </c>
    </row>
    <row r="9" spans="1:50" ht="29.25" customHeight="1" thickBot="1">
      <c r="A9" s="103">
        <v>3</v>
      </c>
      <c r="B9" s="104" t="s">
        <v>17</v>
      </c>
      <c r="C9" s="105">
        <v>13339.77</v>
      </c>
      <c r="D9" s="4" t="s">
        <v>66</v>
      </c>
      <c r="E9" s="54">
        <v>6200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7000</v>
      </c>
      <c r="AA9" s="6"/>
      <c r="AB9" s="6"/>
      <c r="AC9" s="6"/>
      <c r="AD9" s="6"/>
      <c r="AE9" s="6"/>
      <c r="AF9" s="6"/>
      <c r="AG9" s="75">
        <f t="shared" si="0"/>
        <v>7000</v>
      </c>
      <c r="AH9" s="99">
        <f>AG9+AG10+AG11</f>
        <v>13339.77</v>
      </c>
      <c r="AJ9" s="8" t="s">
        <v>18</v>
      </c>
      <c r="AK9" s="8">
        <f aca="true" t="shared" si="1" ref="AK9:AQ9">SUM(AK7:AK8)</f>
        <v>4000</v>
      </c>
      <c r="AL9" s="8">
        <f t="shared" si="1"/>
        <v>8697</v>
      </c>
      <c r="AM9" s="8">
        <f t="shared" si="1"/>
        <v>1500</v>
      </c>
      <c r="AN9" s="8">
        <f t="shared" si="1"/>
        <v>1000</v>
      </c>
      <c r="AO9" s="8">
        <f t="shared" si="1"/>
        <v>1128</v>
      </c>
      <c r="AP9" s="8">
        <f t="shared" si="1"/>
        <v>17340</v>
      </c>
      <c r="AQ9" s="8">
        <f t="shared" si="1"/>
        <v>21300</v>
      </c>
      <c r="AR9" s="8">
        <f>SUM(AK9:AQ9)</f>
        <v>54965</v>
      </c>
      <c r="AW9" s="1">
        <v>17.02</v>
      </c>
      <c r="AX9" s="1">
        <v>45</v>
      </c>
    </row>
    <row r="10" spans="1:44" ht="24.75" thickBot="1">
      <c r="A10" s="103"/>
      <c r="B10" s="104"/>
      <c r="C10" s="105"/>
      <c r="D10" s="9" t="s">
        <v>67</v>
      </c>
      <c r="E10" s="55">
        <v>1139.77</v>
      </c>
      <c r="F10" s="10"/>
      <c r="G10" s="10"/>
      <c r="H10" s="10"/>
      <c r="I10" s="10"/>
      <c r="J10" s="10"/>
      <c r="K10" s="10"/>
      <c r="L10" s="10"/>
      <c r="M10" s="10"/>
      <c r="N10" s="55">
        <v>339.77</v>
      </c>
      <c r="O10" s="5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77">
        <f t="shared" si="0"/>
        <v>339.77</v>
      </c>
      <c r="AH10" s="99"/>
      <c r="AJ10" s="2">
        <v>6050</v>
      </c>
      <c r="AK10" s="2"/>
      <c r="AL10" s="2">
        <f>3500+17231</f>
        <v>20731</v>
      </c>
      <c r="AM10" s="2">
        <v>3700</v>
      </c>
      <c r="AN10" s="2">
        <f>5500+8500</f>
        <v>14000</v>
      </c>
      <c r="AO10" s="2"/>
      <c r="AP10" s="2">
        <f>4000+6199+5400+6075+18200+7240+5095-200-75</f>
        <v>51934</v>
      </c>
      <c r="AQ10" s="2">
        <f>4000+7000+4200+5000-7000</f>
        <v>13200</v>
      </c>
      <c r="AR10" s="2">
        <f>SUM(AK10:AQ10)</f>
        <v>103565</v>
      </c>
    </row>
    <row r="11" spans="1:44" ht="28.5" customHeight="1" thickBot="1">
      <c r="A11" s="103"/>
      <c r="B11" s="104"/>
      <c r="C11" s="105"/>
      <c r="D11" s="5" t="s">
        <v>20</v>
      </c>
      <c r="E11" s="51">
        <v>6000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6000</v>
      </c>
      <c r="AC11" s="7"/>
      <c r="AD11" s="7"/>
      <c r="AE11" s="7"/>
      <c r="AF11" s="7"/>
      <c r="AG11" s="78">
        <f t="shared" si="0"/>
        <v>6000</v>
      </c>
      <c r="AH11" s="99"/>
      <c r="AJ11" s="8" t="s">
        <v>21</v>
      </c>
      <c r="AK11" s="8">
        <f aca="true" t="shared" si="2" ref="AK11:AQ11">SUM(AK9:AK9)</f>
        <v>4000</v>
      </c>
      <c r="AL11" s="8">
        <f t="shared" si="2"/>
        <v>8697</v>
      </c>
      <c r="AM11" s="8">
        <f t="shared" si="2"/>
        <v>1500</v>
      </c>
      <c r="AN11" s="8">
        <f t="shared" si="2"/>
        <v>1000</v>
      </c>
      <c r="AO11" s="8">
        <f t="shared" si="2"/>
        <v>1128</v>
      </c>
      <c r="AP11" s="8">
        <f t="shared" si="2"/>
        <v>17340</v>
      </c>
      <c r="AQ11" s="8">
        <f t="shared" si="2"/>
        <v>21300</v>
      </c>
      <c r="AR11" s="8">
        <f>SUM(AK11:AQ11)</f>
        <v>54965</v>
      </c>
    </row>
    <row r="12" spans="1:44" ht="36.75" thickBot="1">
      <c r="A12" s="103">
        <v>3</v>
      </c>
      <c r="B12" s="104" t="s">
        <v>22</v>
      </c>
      <c r="C12" s="105">
        <v>6903.91</v>
      </c>
      <c r="D12" s="9" t="s">
        <v>68</v>
      </c>
      <c r="E12" s="54">
        <v>2900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400</v>
      </c>
      <c r="AA12" s="6">
        <v>2500</v>
      </c>
      <c r="AB12" s="6"/>
      <c r="AC12" s="6"/>
      <c r="AD12" s="6"/>
      <c r="AE12" s="6"/>
      <c r="AF12" s="6"/>
      <c r="AG12" s="75">
        <f t="shared" si="0"/>
        <v>2900</v>
      </c>
      <c r="AH12" s="99">
        <f>AG12+AG13</f>
        <v>6903.91</v>
      </c>
      <c r="AJ12" s="8" t="s">
        <v>18</v>
      </c>
      <c r="AK12" s="8">
        <f aca="true" t="shared" si="3" ref="AK12:AQ12">SUM(AK10:AK11)</f>
        <v>4000</v>
      </c>
      <c r="AL12" s="8">
        <f t="shared" si="3"/>
        <v>29428</v>
      </c>
      <c r="AM12" s="8">
        <f t="shared" si="3"/>
        <v>5200</v>
      </c>
      <c r="AN12" s="8">
        <f t="shared" si="3"/>
        <v>15000</v>
      </c>
      <c r="AO12" s="8">
        <f t="shared" si="3"/>
        <v>1128</v>
      </c>
      <c r="AP12" s="8">
        <f t="shared" si="3"/>
        <v>69274</v>
      </c>
      <c r="AQ12" s="8">
        <f t="shared" si="3"/>
        <v>34500</v>
      </c>
      <c r="AR12" s="8">
        <f>SUM(AK12:AQ12)</f>
        <v>158530</v>
      </c>
    </row>
    <row r="13" spans="1:44" ht="21.75" customHeight="1" thickBot="1">
      <c r="A13" s="103"/>
      <c r="B13" s="104"/>
      <c r="C13" s="105"/>
      <c r="D13" s="5" t="s">
        <v>64</v>
      </c>
      <c r="E13" s="51">
        <v>4003.91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1">
        <v>4003.91</v>
      </c>
      <c r="U13" s="5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8">
        <f t="shared" si="0"/>
        <v>4003.91</v>
      </c>
      <c r="AH13" s="99"/>
      <c r="AJ13" s="8" t="s">
        <v>21</v>
      </c>
      <c r="AK13" s="8">
        <f aca="true" t="shared" si="4" ref="AK13:AQ13">SUM(AK12:AK12)</f>
        <v>4000</v>
      </c>
      <c r="AL13" s="8">
        <f t="shared" si="4"/>
        <v>29428</v>
      </c>
      <c r="AM13" s="8">
        <f t="shared" si="4"/>
        <v>5200</v>
      </c>
      <c r="AN13" s="8">
        <f t="shared" si="4"/>
        <v>15000</v>
      </c>
      <c r="AO13" s="8">
        <f t="shared" si="4"/>
        <v>1128</v>
      </c>
      <c r="AP13" s="8">
        <f t="shared" si="4"/>
        <v>69274</v>
      </c>
      <c r="AQ13" s="8">
        <f t="shared" si="4"/>
        <v>34500</v>
      </c>
      <c r="AR13" s="8">
        <f>SUM(AK13:AQ13)</f>
        <v>158530</v>
      </c>
    </row>
    <row r="14" spans="1:44" ht="24.75" thickBot="1">
      <c r="A14" s="103">
        <v>5</v>
      </c>
      <c r="B14" s="104" t="s">
        <v>23</v>
      </c>
      <c r="C14" s="105">
        <v>18277.82</v>
      </c>
      <c r="D14" s="9" t="s">
        <v>70</v>
      </c>
      <c r="E14" s="54">
        <v>2000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2000</v>
      </c>
      <c r="AB14" s="6"/>
      <c r="AC14" s="6"/>
      <c r="AD14" s="6"/>
      <c r="AE14" s="6"/>
      <c r="AF14" s="6"/>
      <c r="AG14" s="75">
        <f t="shared" si="0"/>
        <v>2000</v>
      </c>
      <c r="AH14" s="100">
        <f>AG14+AG15+AG16+AG17+AG18</f>
        <v>18277.82</v>
      </c>
      <c r="AR14" s="1" t="e">
        <f>#REF!-AR11</f>
        <v>#REF!</v>
      </c>
    </row>
    <row r="15" spans="1:34" ht="23.25" customHeight="1" thickBot="1">
      <c r="A15" s="103"/>
      <c r="B15" s="104"/>
      <c r="C15" s="105"/>
      <c r="D15" s="9" t="s">
        <v>69</v>
      </c>
      <c r="E15" s="55">
        <v>2500</v>
      </c>
      <c r="F15" s="37"/>
      <c r="G15" s="10"/>
      <c r="H15" s="10"/>
      <c r="I15" s="10"/>
      <c r="J15" s="10"/>
      <c r="K15" s="10"/>
      <c r="L15" s="10"/>
      <c r="M15" s="10">
        <v>1500</v>
      </c>
      <c r="N15" s="10">
        <v>1000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37"/>
      <c r="AC15" s="10"/>
      <c r="AD15" s="10"/>
      <c r="AE15" s="10"/>
      <c r="AF15" s="10"/>
      <c r="AG15" s="79">
        <f t="shared" si="0"/>
        <v>2500</v>
      </c>
      <c r="AH15" s="101"/>
    </row>
    <row r="16" spans="1:34" ht="20.25" customHeight="1" thickBot="1">
      <c r="A16" s="103"/>
      <c r="B16" s="104"/>
      <c r="C16" s="105"/>
      <c r="D16" s="9" t="s">
        <v>71</v>
      </c>
      <c r="E16" s="55">
        <v>1000</v>
      </c>
      <c r="F16" s="3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1000</v>
      </c>
      <c r="AA16" s="10"/>
      <c r="AB16" s="38"/>
      <c r="AC16" s="10"/>
      <c r="AD16" s="10"/>
      <c r="AE16" s="10"/>
      <c r="AF16" s="10"/>
      <c r="AG16" s="79">
        <f t="shared" si="0"/>
        <v>1000</v>
      </c>
      <c r="AH16" s="101"/>
    </row>
    <row r="17" spans="1:34" ht="30" customHeight="1" thickBot="1">
      <c r="A17" s="103"/>
      <c r="B17" s="104"/>
      <c r="C17" s="105"/>
      <c r="D17" s="12" t="s">
        <v>72</v>
      </c>
      <c r="E17" s="55">
        <v>3000</v>
      </c>
      <c r="F17" s="37"/>
      <c r="G17" s="17"/>
      <c r="H17" s="17"/>
      <c r="I17" s="17"/>
      <c r="J17" s="17"/>
      <c r="K17" s="17">
        <v>3000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7"/>
      <c r="AC17" s="17"/>
      <c r="AD17" s="17"/>
      <c r="AE17" s="17"/>
      <c r="AF17" s="17"/>
      <c r="AG17" s="79">
        <f t="shared" si="0"/>
        <v>3000</v>
      </c>
      <c r="AH17" s="101"/>
    </row>
    <row r="18" spans="1:34" ht="30" customHeight="1" thickBot="1">
      <c r="A18" s="103"/>
      <c r="B18" s="104"/>
      <c r="C18" s="105"/>
      <c r="D18" s="13" t="s">
        <v>73</v>
      </c>
      <c r="E18" s="51">
        <v>9777.82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51">
        <v>9777.82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0">
        <f t="shared" si="0"/>
        <v>9777.82</v>
      </c>
      <c r="AH18" s="102"/>
    </row>
    <row r="19" spans="1:34" ht="23.25" customHeight="1" thickBot="1">
      <c r="A19" s="103">
        <v>6</v>
      </c>
      <c r="B19" s="104" t="s">
        <v>25</v>
      </c>
      <c r="C19" s="105">
        <v>12029.19</v>
      </c>
      <c r="D19" s="4" t="s">
        <v>74</v>
      </c>
      <c r="E19" s="54">
        <v>7000</v>
      </c>
      <c r="F19" s="6"/>
      <c r="G19" s="6"/>
      <c r="H19" s="6">
        <v>7000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5">
        <f t="shared" si="0"/>
        <v>7000</v>
      </c>
      <c r="AH19" s="100">
        <f>AG19+AG20+AG21</f>
        <v>12029.19</v>
      </c>
    </row>
    <row r="20" spans="1:34" ht="27" customHeight="1" thickBot="1">
      <c r="A20" s="103"/>
      <c r="B20" s="104"/>
      <c r="C20" s="105"/>
      <c r="D20" s="9" t="s">
        <v>63</v>
      </c>
      <c r="E20" s="55">
        <v>4529.19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5">
        <f>2529.19</f>
        <v>2529.19</v>
      </c>
      <c r="AA20" s="10">
        <v>2000</v>
      </c>
      <c r="AB20" s="10"/>
      <c r="AC20" s="10"/>
      <c r="AD20" s="10"/>
      <c r="AE20" s="10"/>
      <c r="AF20" s="10"/>
      <c r="AG20" s="79">
        <f t="shared" si="0"/>
        <v>4529.1900000000005</v>
      </c>
      <c r="AH20" s="101"/>
    </row>
    <row r="21" spans="1:34" ht="30" customHeight="1" thickBot="1">
      <c r="A21" s="106"/>
      <c r="B21" s="107"/>
      <c r="C21" s="108"/>
      <c r="D21" s="15" t="s">
        <v>75</v>
      </c>
      <c r="E21" s="56">
        <v>500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500</v>
      </c>
      <c r="AA21" s="16"/>
      <c r="AB21" s="16"/>
      <c r="AC21" s="16"/>
      <c r="AD21" s="16"/>
      <c r="AE21" s="16"/>
      <c r="AF21" s="16"/>
      <c r="AG21" s="78">
        <f t="shared" si="0"/>
        <v>500</v>
      </c>
      <c r="AH21" s="102"/>
    </row>
    <row r="22" spans="1:34" ht="27.75" customHeight="1" thickBot="1">
      <c r="A22" s="39">
        <v>7</v>
      </c>
      <c r="B22" s="40" t="s">
        <v>26</v>
      </c>
      <c r="C22" s="50">
        <v>8097.47</v>
      </c>
      <c r="D22" s="42" t="s">
        <v>76</v>
      </c>
      <c r="E22" s="50">
        <v>8097.47</v>
      </c>
      <c r="F22" s="41"/>
      <c r="G22" s="41"/>
      <c r="H22" s="41"/>
      <c r="I22" s="41"/>
      <c r="J22" s="41"/>
      <c r="K22" s="41"/>
      <c r="L22" s="41"/>
      <c r="M22" s="41"/>
      <c r="N22" s="50">
        <f>1000+3097.47</f>
        <v>4097.469999999999</v>
      </c>
      <c r="O22" s="50">
        <v>4000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81">
        <f t="shared" si="0"/>
        <v>8097.469999999999</v>
      </c>
      <c r="AH22" s="87">
        <f>AG22</f>
        <v>8097.469999999999</v>
      </c>
    </row>
    <row r="23" spans="1:34" ht="24.75" thickBot="1">
      <c r="A23" s="90">
        <v>8</v>
      </c>
      <c r="B23" s="116" t="s">
        <v>27</v>
      </c>
      <c r="C23" s="93">
        <v>11093.07</v>
      </c>
      <c r="D23" s="63" t="s">
        <v>77</v>
      </c>
      <c r="E23" s="64">
        <v>3500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1000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81">
        <f>SUM(F23:AC23)</f>
        <v>1000</v>
      </c>
      <c r="AH23" s="100">
        <f>AG23+AG24+AG25</f>
        <v>11093.07</v>
      </c>
    </row>
    <row r="24" spans="1:34" ht="26.25" customHeight="1" thickBot="1">
      <c r="A24" s="91"/>
      <c r="B24" s="117"/>
      <c r="C24" s="94"/>
      <c r="D24" s="65" t="s">
        <v>78</v>
      </c>
      <c r="E24" s="66">
        <v>6593.07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0">
        <v>9093.07</v>
      </c>
      <c r="AC24" s="41"/>
      <c r="AD24" s="41"/>
      <c r="AE24" s="41"/>
      <c r="AF24" s="41"/>
      <c r="AG24" s="81">
        <f>SUM(F24:AC24)</f>
        <v>9093.07</v>
      </c>
      <c r="AH24" s="101"/>
    </row>
    <row r="25" spans="1:34" ht="26.25" customHeight="1" thickBot="1">
      <c r="A25" s="92"/>
      <c r="B25" s="118"/>
      <c r="C25" s="115"/>
      <c r="D25" s="62" t="s">
        <v>79</v>
      </c>
      <c r="E25" s="61">
        <v>1000</v>
      </c>
      <c r="F25" s="41"/>
      <c r="G25" s="41"/>
      <c r="H25" s="41"/>
      <c r="I25" s="41"/>
      <c r="J25" s="41"/>
      <c r="K25" s="41"/>
      <c r="L25" s="41">
        <v>1000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81">
        <f t="shared" si="0"/>
        <v>1000</v>
      </c>
      <c r="AH25" s="102"/>
    </row>
    <row r="26" spans="1:34" ht="23.25" customHeight="1" thickBot="1">
      <c r="A26" s="109">
        <v>9</v>
      </c>
      <c r="B26" s="111" t="s">
        <v>28</v>
      </c>
      <c r="C26" s="113">
        <v>23403.1</v>
      </c>
      <c r="D26" s="9" t="s">
        <v>80</v>
      </c>
      <c r="E26" s="57">
        <v>10000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10000</v>
      </c>
      <c r="AC26" s="17"/>
      <c r="AD26" s="17"/>
      <c r="AE26" s="17"/>
      <c r="AF26" s="17"/>
      <c r="AG26" s="77">
        <f t="shared" si="0"/>
        <v>10000</v>
      </c>
      <c r="AH26" s="100">
        <f>AG26+AG27+AG28</f>
        <v>23403.1</v>
      </c>
    </row>
    <row r="27" spans="1:34" ht="24.75" thickBot="1">
      <c r="A27" s="109"/>
      <c r="B27" s="111"/>
      <c r="C27" s="113"/>
      <c r="D27" s="9" t="s">
        <v>82</v>
      </c>
      <c r="E27" s="55">
        <v>10000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10000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79">
        <f t="shared" si="0"/>
        <v>10000</v>
      </c>
      <c r="AH27" s="101"/>
    </row>
    <row r="28" spans="1:34" ht="36.75" thickBot="1">
      <c r="A28" s="110"/>
      <c r="B28" s="112"/>
      <c r="C28" s="114"/>
      <c r="D28" s="9" t="s">
        <v>81</v>
      </c>
      <c r="E28" s="52">
        <v>3403.1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1">
        <v>3403.1</v>
      </c>
      <c r="AB28" s="7"/>
      <c r="AC28" s="7"/>
      <c r="AD28" s="7"/>
      <c r="AE28" s="7"/>
      <c r="AF28" s="7"/>
      <c r="AG28" s="76">
        <f t="shared" si="0"/>
        <v>3403.1</v>
      </c>
      <c r="AH28" s="102"/>
    </row>
    <row r="29" spans="1:44" ht="21.75" customHeight="1" thickBot="1">
      <c r="A29" s="103">
        <v>10</v>
      </c>
      <c r="B29" s="104" t="s">
        <v>29</v>
      </c>
      <c r="C29" s="105">
        <v>8261.29</v>
      </c>
      <c r="D29" s="43" t="s">
        <v>83</v>
      </c>
      <c r="E29" s="54">
        <v>3261.29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4">
        <v>3261.29</v>
      </c>
      <c r="U29" s="5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5">
        <f t="shared" si="0"/>
        <v>3261.29</v>
      </c>
      <c r="AH29" s="99">
        <f>AG29+AG30</f>
        <v>8261.29</v>
      </c>
      <c r="AJ29" s="8" t="s">
        <v>18</v>
      </c>
      <c r="AK29" s="8">
        <f aca="true" t="shared" si="5" ref="AK29:AQ29">SUM(AK27:AK28)</f>
        <v>0</v>
      </c>
      <c r="AL29" s="8">
        <f t="shared" si="5"/>
        <v>0</v>
      </c>
      <c r="AM29" s="8">
        <f t="shared" si="5"/>
        <v>0</v>
      </c>
      <c r="AN29" s="8">
        <f t="shared" si="5"/>
        <v>0</v>
      </c>
      <c r="AO29" s="8">
        <f t="shared" si="5"/>
        <v>0</v>
      </c>
      <c r="AP29" s="8">
        <f t="shared" si="5"/>
        <v>0</v>
      </c>
      <c r="AQ29" s="8">
        <f t="shared" si="5"/>
        <v>0</v>
      </c>
      <c r="AR29" s="8">
        <f>SUM(AK29:AQ29)</f>
        <v>0</v>
      </c>
    </row>
    <row r="30" spans="1:44" ht="22.5" customHeight="1" thickBot="1">
      <c r="A30" s="103"/>
      <c r="B30" s="104"/>
      <c r="C30" s="105"/>
      <c r="D30" s="5" t="s">
        <v>84</v>
      </c>
      <c r="E30" s="51">
        <v>5000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2500</v>
      </c>
      <c r="AA30" s="7">
        <v>2500</v>
      </c>
      <c r="AB30" s="7"/>
      <c r="AC30" s="7"/>
      <c r="AD30" s="7"/>
      <c r="AE30" s="7"/>
      <c r="AF30" s="7"/>
      <c r="AG30" s="78">
        <f t="shared" si="0"/>
        <v>5000</v>
      </c>
      <c r="AH30" s="99"/>
      <c r="AJ30" s="8" t="s">
        <v>21</v>
      </c>
      <c r="AK30" s="8">
        <f aca="true" t="shared" si="6" ref="AK30:AQ30">SUM(AK29:AK29)</f>
        <v>0</v>
      </c>
      <c r="AL30" s="8">
        <f t="shared" si="6"/>
        <v>0</v>
      </c>
      <c r="AM30" s="8">
        <f t="shared" si="6"/>
        <v>0</v>
      </c>
      <c r="AN30" s="8">
        <f t="shared" si="6"/>
        <v>0</v>
      </c>
      <c r="AO30" s="8">
        <f t="shared" si="6"/>
        <v>0</v>
      </c>
      <c r="AP30" s="8">
        <f t="shared" si="6"/>
        <v>0</v>
      </c>
      <c r="AQ30" s="8">
        <f t="shared" si="6"/>
        <v>0</v>
      </c>
      <c r="AR30" s="8">
        <f>SUM(AK30:AQ30)</f>
        <v>0</v>
      </c>
    </row>
    <row r="31" spans="1:34" ht="36">
      <c r="A31" s="70">
        <v>11</v>
      </c>
      <c r="B31" s="68" t="s">
        <v>30</v>
      </c>
      <c r="C31" s="69"/>
      <c r="D31" s="9" t="s">
        <v>100</v>
      </c>
      <c r="E31" s="54">
        <v>3000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2500</v>
      </c>
      <c r="AA31" s="6">
        <v>500</v>
      </c>
      <c r="AB31" s="6"/>
      <c r="AC31" s="6"/>
      <c r="AD31" s="6"/>
      <c r="AE31" s="6"/>
      <c r="AF31" s="6"/>
      <c r="AG31" s="75">
        <f t="shared" si="0"/>
        <v>3000</v>
      </c>
      <c r="AH31" s="100">
        <f>AG31+AG32+AG33+AG34</f>
        <v>23403.1</v>
      </c>
    </row>
    <row r="32" spans="1:34" ht="26.25" customHeight="1">
      <c r="A32" s="122">
        <v>11</v>
      </c>
      <c r="B32" s="119" t="s">
        <v>30</v>
      </c>
      <c r="C32" s="121">
        <v>23403.1</v>
      </c>
      <c r="D32" s="9" t="s">
        <v>85</v>
      </c>
      <c r="E32" s="55">
        <v>6403.1</v>
      </c>
      <c r="F32" s="10"/>
      <c r="G32" s="10"/>
      <c r="H32" s="10"/>
      <c r="I32" s="10"/>
      <c r="J32" s="10"/>
      <c r="K32" s="10"/>
      <c r="L32" s="55">
        <v>6403.1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79">
        <f>SUM(F32:AE32)</f>
        <v>6403.1</v>
      </c>
      <c r="AH32" s="101"/>
    </row>
    <row r="33" spans="1:34" ht="36">
      <c r="A33" s="91"/>
      <c r="B33" s="119"/>
      <c r="C33" s="94"/>
      <c r="D33" s="9" t="s">
        <v>86</v>
      </c>
      <c r="E33" s="55">
        <v>3000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v>3000</v>
      </c>
      <c r="Y33" s="10"/>
      <c r="Z33" s="10"/>
      <c r="AA33" s="10"/>
      <c r="AB33" s="10"/>
      <c r="AC33" s="10"/>
      <c r="AD33" s="10"/>
      <c r="AE33" s="10"/>
      <c r="AF33" s="10"/>
      <c r="AG33" s="79">
        <f>SUM(F33:AE33)</f>
        <v>3000</v>
      </c>
      <c r="AH33" s="101"/>
    </row>
    <row r="34" spans="1:34" ht="26.25" customHeight="1" thickBot="1">
      <c r="A34" s="109"/>
      <c r="B34" s="120"/>
      <c r="C34" s="113"/>
      <c r="D34" s="13" t="s">
        <v>108</v>
      </c>
      <c r="E34" s="52">
        <v>11000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11000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6">
        <f>SUM(F34:AC34)</f>
        <v>11000</v>
      </c>
      <c r="AH34" s="102"/>
    </row>
    <row r="35" spans="1:34" ht="24.75" thickBot="1">
      <c r="A35" s="103">
        <v>12</v>
      </c>
      <c r="B35" s="104" t="s">
        <v>31</v>
      </c>
      <c r="C35" s="105">
        <v>16382.17</v>
      </c>
      <c r="D35" s="9" t="s">
        <v>87</v>
      </c>
      <c r="E35" s="54">
        <v>1500</v>
      </c>
      <c r="F35" s="6"/>
      <c r="G35" s="6"/>
      <c r="H35" s="6"/>
      <c r="I35" s="6"/>
      <c r="J35" s="6"/>
      <c r="K35" s="6"/>
      <c r="L35" s="6"/>
      <c r="M35" s="6"/>
      <c r="N35" s="6">
        <v>1500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5">
        <f>SUM(F35:AC35)</f>
        <v>1500</v>
      </c>
      <c r="AH35" s="100">
        <f>SUM(AG35:AG39)</f>
        <v>16382.17</v>
      </c>
    </row>
    <row r="36" spans="1:34" ht="19.5" customHeight="1" thickBot="1">
      <c r="A36" s="103"/>
      <c r="B36" s="104"/>
      <c r="C36" s="105"/>
      <c r="D36" s="9" t="s">
        <v>88</v>
      </c>
      <c r="E36" s="55">
        <v>1000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v>1000</v>
      </c>
      <c r="AA36" s="10"/>
      <c r="AB36" s="10"/>
      <c r="AC36" s="10"/>
      <c r="AD36" s="10"/>
      <c r="AE36" s="10"/>
      <c r="AF36" s="10"/>
      <c r="AG36" s="79">
        <f>SUM(F36:AC36)</f>
        <v>1000</v>
      </c>
      <c r="AH36" s="101"/>
    </row>
    <row r="37" spans="1:34" ht="24.75" thickBot="1">
      <c r="A37" s="103"/>
      <c r="B37" s="104"/>
      <c r="C37" s="105"/>
      <c r="D37" s="36" t="s">
        <v>89</v>
      </c>
      <c r="E37" s="55">
        <v>2500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2500</v>
      </c>
      <c r="AD37" s="10"/>
      <c r="AE37" s="10"/>
      <c r="AF37" s="10"/>
      <c r="AG37" s="79">
        <f>SUM(F37:AC37)</f>
        <v>2500</v>
      </c>
      <c r="AH37" s="101"/>
    </row>
    <row r="38" spans="1:34" ht="19.5" customHeight="1" thickBot="1">
      <c r="A38" s="103"/>
      <c r="B38" s="104"/>
      <c r="C38" s="105"/>
      <c r="D38" s="9" t="s">
        <v>90</v>
      </c>
      <c r="E38" s="55">
        <v>10382.17</v>
      </c>
      <c r="F38" s="10"/>
      <c r="G38" s="55">
        <v>10382.17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79">
        <f>SUM(F38:AF38)</f>
        <v>10382.17</v>
      </c>
      <c r="AH38" s="101"/>
    </row>
    <row r="39" spans="1:34" ht="19.5" customHeight="1" thickBot="1">
      <c r="A39" s="103"/>
      <c r="B39" s="104"/>
      <c r="C39" s="105"/>
      <c r="D39" s="5" t="s">
        <v>91</v>
      </c>
      <c r="E39" s="51">
        <v>1000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500</v>
      </c>
      <c r="U39" s="7"/>
      <c r="V39" s="7"/>
      <c r="W39" s="7"/>
      <c r="X39" s="7"/>
      <c r="Y39" s="7"/>
      <c r="Z39" s="7"/>
      <c r="AA39" s="7"/>
      <c r="AB39" s="7"/>
      <c r="AC39" s="7">
        <v>500</v>
      </c>
      <c r="AD39" s="7"/>
      <c r="AE39" s="7"/>
      <c r="AF39" s="7"/>
      <c r="AG39" s="79">
        <f>SUM(F39:AF39)</f>
        <v>1000</v>
      </c>
      <c r="AH39" s="102"/>
    </row>
    <row r="40" spans="1:34" ht="27.75" customHeight="1">
      <c r="A40" s="106">
        <v>13</v>
      </c>
      <c r="B40" s="107" t="s">
        <v>32</v>
      </c>
      <c r="C40" s="108">
        <v>5616.74</v>
      </c>
      <c r="D40" s="43" t="s">
        <v>92</v>
      </c>
      <c r="E40" s="67">
        <v>3116.74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49">
        <v>3116.74</v>
      </c>
      <c r="U40" s="49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82">
        <f aca="true" t="shared" si="7" ref="AG40:AG50">SUM(F40:AC40)</f>
        <v>3116.74</v>
      </c>
      <c r="AH40" s="138">
        <f>AG40+AG41+AG42</f>
        <v>5616.74</v>
      </c>
    </row>
    <row r="41" spans="1:34" ht="22.5" customHeight="1">
      <c r="A41" s="91"/>
      <c r="B41" s="125"/>
      <c r="C41" s="94"/>
      <c r="D41" s="65" t="s">
        <v>93</v>
      </c>
      <c r="E41" s="66">
        <v>1500</v>
      </c>
      <c r="F41" s="74"/>
      <c r="G41" s="72"/>
      <c r="H41" s="72"/>
      <c r="I41" s="72"/>
      <c r="J41" s="72"/>
      <c r="K41" s="72"/>
      <c r="L41" s="72"/>
      <c r="M41" s="72"/>
      <c r="N41" s="72">
        <v>1500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83">
        <f>SUM(F41:AC41)</f>
        <v>1500</v>
      </c>
      <c r="AH41" s="139"/>
    </row>
    <row r="42" spans="1:34" ht="27.75" customHeight="1" thickBot="1">
      <c r="A42" s="109"/>
      <c r="B42" s="126"/>
      <c r="C42" s="113"/>
      <c r="D42" s="5" t="s">
        <v>94</v>
      </c>
      <c r="E42" s="51">
        <v>1000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600</v>
      </c>
      <c r="T42" s="7">
        <v>400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4">
        <f>SUM(F42:AC42)</f>
        <v>1000</v>
      </c>
      <c r="AH42" s="140"/>
    </row>
    <row r="43" spans="1:34" ht="24.75" thickBot="1">
      <c r="A43" s="103">
        <v>14</v>
      </c>
      <c r="B43" s="104" t="s">
        <v>33</v>
      </c>
      <c r="C43" s="105">
        <v>20688.34</v>
      </c>
      <c r="D43" s="9" t="s">
        <v>63</v>
      </c>
      <c r="E43" s="54">
        <v>2000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450</v>
      </c>
      <c r="Z43" s="6">
        <v>450</v>
      </c>
      <c r="AA43" s="6">
        <v>1100</v>
      </c>
      <c r="AB43" s="6"/>
      <c r="AC43" s="6"/>
      <c r="AD43" s="6"/>
      <c r="AE43" s="6"/>
      <c r="AF43" s="6"/>
      <c r="AG43" s="75">
        <f t="shared" si="7"/>
        <v>2000</v>
      </c>
      <c r="AH43" s="100">
        <f>SUM(AG43:AG50)</f>
        <v>20688.34</v>
      </c>
    </row>
    <row r="44" spans="1:34" ht="28.5" customHeight="1" thickBot="1">
      <c r="A44" s="103"/>
      <c r="B44" s="104"/>
      <c r="C44" s="105"/>
      <c r="D44" s="36" t="s">
        <v>95</v>
      </c>
      <c r="E44" s="55">
        <v>499.26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500</v>
      </c>
      <c r="X44" s="10"/>
      <c r="Y44" s="10"/>
      <c r="Z44" s="10"/>
      <c r="AA44" s="10"/>
      <c r="AB44" s="10"/>
      <c r="AC44" s="10"/>
      <c r="AD44" s="10"/>
      <c r="AE44" s="10"/>
      <c r="AF44" s="10"/>
      <c r="AG44" s="79">
        <f t="shared" si="7"/>
        <v>500</v>
      </c>
      <c r="AH44" s="101"/>
    </row>
    <row r="45" spans="1:34" ht="21" customHeight="1" thickBot="1">
      <c r="A45" s="103"/>
      <c r="B45" s="104"/>
      <c r="C45" s="105"/>
      <c r="D45" s="36" t="s">
        <v>24</v>
      </c>
      <c r="E45" s="55">
        <v>500</v>
      </c>
      <c r="F45" s="10"/>
      <c r="G45" s="10"/>
      <c r="H45" s="10"/>
      <c r="I45" s="10"/>
      <c r="J45" s="10"/>
      <c r="K45" s="10"/>
      <c r="L45" s="10"/>
      <c r="M45" s="10"/>
      <c r="N45" s="10">
        <v>500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79">
        <f t="shared" si="7"/>
        <v>500</v>
      </c>
      <c r="AH45" s="101"/>
    </row>
    <row r="46" spans="1:34" ht="21" customHeight="1" thickBot="1">
      <c r="A46" s="103"/>
      <c r="B46" s="104"/>
      <c r="C46" s="105"/>
      <c r="D46" s="9" t="s">
        <v>96</v>
      </c>
      <c r="E46" s="55">
        <v>4880.64</v>
      </c>
      <c r="F46" s="10"/>
      <c r="G46" s="10"/>
      <c r="H46" s="10"/>
      <c r="I46" s="10">
        <v>5000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79">
        <f t="shared" si="7"/>
        <v>5000</v>
      </c>
      <c r="AH46" s="101"/>
    </row>
    <row r="47" spans="1:34" ht="21" customHeight="1" thickBot="1">
      <c r="A47" s="103"/>
      <c r="B47" s="104"/>
      <c r="C47" s="105"/>
      <c r="D47" s="12" t="s">
        <v>97</v>
      </c>
      <c r="E47" s="55">
        <v>2500</v>
      </c>
      <c r="F47" s="10"/>
      <c r="G47" s="10"/>
      <c r="H47" s="10">
        <v>2500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79">
        <f t="shared" si="7"/>
        <v>2500</v>
      </c>
      <c r="AH47" s="101"/>
    </row>
    <row r="48" spans="1:34" ht="21" customHeight="1" thickBot="1">
      <c r="A48" s="103"/>
      <c r="B48" s="104"/>
      <c r="C48" s="105"/>
      <c r="D48" s="9" t="s">
        <v>98</v>
      </c>
      <c r="E48" s="55">
        <v>2500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2500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79">
        <f>SUM(F48:AC48)</f>
        <v>2500</v>
      </c>
      <c r="AH48" s="101"/>
    </row>
    <row r="49" spans="1:34" ht="21" customHeight="1" thickBot="1">
      <c r="A49" s="103"/>
      <c r="B49" s="104"/>
      <c r="C49" s="105"/>
      <c r="D49" s="12" t="s">
        <v>64</v>
      </c>
      <c r="E49" s="55">
        <v>5103.08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v>5000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79">
        <f>SUM(F49:AC49)</f>
        <v>5000</v>
      </c>
      <c r="AH49" s="101"/>
    </row>
    <row r="50" spans="1:34" ht="27" customHeight="1" thickBot="1">
      <c r="A50" s="103"/>
      <c r="B50" s="104"/>
      <c r="C50" s="105"/>
      <c r="D50" s="13" t="s">
        <v>99</v>
      </c>
      <c r="E50" s="58">
        <v>2705.36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1">
        <v>2688.34</v>
      </c>
      <c r="U50" s="51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8">
        <f t="shared" si="7"/>
        <v>2688.34</v>
      </c>
      <c r="AH50" s="102"/>
    </row>
    <row r="51" spans="1:34" ht="12.75" customHeight="1" thickBot="1">
      <c r="A51" s="130" t="s">
        <v>34</v>
      </c>
      <c r="B51" s="131"/>
      <c r="C51" s="96">
        <f>SUM(C6:C50)</f>
        <v>182005.89</v>
      </c>
      <c r="D51" s="134" t="s">
        <v>35</v>
      </c>
      <c r="E51" s="123">
        <f>SUM(E6:E50)</f>
        <v>182005.89</v>
      </c>
      <c r="F51" s="127">
        <f aca="true" t="shared" si="8" ref="F51:AG51">SUM(F6:F50)</f>
        <v>0</v>
      </c>
      <c r="G51" s="96">
        <f t="shared" si="8"/>
        <v>10382.17</v>
      </c>
      <c r="H51" s="96">
        <f t="shared" si="8"/>
        <v>9500</v>
      </c>
      <c r="I51" s="96">
        <f t="shared" si="8"/>
        <v>11786.9</v>
      </c>
      <c r="J51" s="96">
        <f t="shared" si="8"/>
        <v>0</v>
      </c>
      <c r="K51" s="96">
        <f t="shared" si="8"/>
        <v>3000</v>
      </c>
      <c r="L51" s="96">
        <f t="shared" si="8"/>
        <v>7403.1</v>
      </c>
      <c r="M51" s="96">
        <f t="shared" si="8"/>
        <v>1500</v>
      </c>
      <c r="N51" s="96">
        <f t="shared" si="8"/>
        <v>8937.24</v>
      </c>
      <c r="O51" s="96">
        <f t="shared" si="8"/>
        <v>4000</v>
      </c>
      <c r="P51" s="96">
        <f t="shared" si="8"/>
        <v>5223.02</v>
      </c>
      <c r="Q51" s="96">
        <f t="shared" si="8"/>
        <v>0</v>
      </c>
      <c r="R51" s="96">
        <f t="shared" si="8"/>
        <v>1000</v>
      </c>
      <c r="S51" s="96">
        <f t="shared" si="8"/>
        <v>600</v>
      </c>
      <c r="T51" s="96">
        <f t="shared" si="8"/>
        <v>18970.28</v>
      </c>
      <c r="U51" s="96">
        <f t="shared" si="8"/>
        <v>2500</v>
      </c>
      <c r="V51" s="96">
        <f t="shared" si="8"/>
        <v>30777.82</v>
      </c>
      <c r="W51" s="96">
        <f t="shared" si="8"/>
        <v>500</v>
      </c>
      <c r="X51" s="96">
        <f t="shared" si="8"/>
        <v>3000</v>
      </c>
      <c r="Y51" s="96">
        <f t="shared" si="8"/>
        <v>450</v>
      </c>
      <c r="Z51" s="96">
        <f t="shared" si="8"/>
        <v>17879.190000000002</v>
      </c>
      <c r="AA51" s="96">
        <f t="shared" si="8"/>
        <v>16503.1</v>
      </c>
      <c r="AB51" s="96">
        <f t="shared" si="8"/>
        <v>25093.07</v>
      </c>
      <c r="AC51" s="96">
        <f t="shared" si="8"/>
        <v>3000</v>
      </c>
      <c r="AD51" s="96">
        <f t="shared" si="8"/>
        <v>0</v>
      </c>
      <c r="AE51" s="96">
        <f t="shared" si="8"/>
        <v>0</v>
      </c>
      <c r="AF51" s="96">
        <f t="shared" si="8"/>
        <v>0</v>
      </c>
      <c r="AG51" s="136">
        <f t="shared" si="8"/>
        <v>182005.89</v>
      </c>
      <c r="AH51" s="100">
        <f>AH43+AH40+AH35+AH31+AH29+AH26+AH25+AH22+AH19+AH14+AH12+AH9+AH7+AH6+AH23</f>
        <v>182005.89</v>
      </c>
    </row>
    <row r="52" spans="1:48" ht="22.5" customHeight="1" thickBot="1">
      <c r="A52" s="132"/>
      <c r="B52" s="133"/>
      <c r="C52" s="97"/>
      <c r="D52" s="135"/>
      <c r="E52" s="124"/>
      <c r="F52" s="128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137"/>
      <c r="AH52" s="141"/>
      <c r="AV52" s="71">
        <v>182005.89</v>
      </c>
    </row>
    <row r="53" spans="1:2" ht="12.75">
      <c r="A53" s="20"/>
      <c r="B53" s="20"/>
    </row>
    <row r="54" spans="1:33" ht="12.75" customHeight="1">
      <c r="A54" s="129" t="s">
        <v>36</v>
      </c>
      <c r="B54" s="129"/>
      <c r="C54" s="129"/>
      <c r="D54" s="129"/>
      <c r="E54" s="12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</row>
    <row r="55" spans="1:33" ht="16.5" customHeight="1">
      <c r="A55" s="129"/>
      <c r="B55" s="129"/>
      <c r="C55" s="129"/>
      <c r="D55" s="129"/>
      <c r="E55" s="12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</row>
    <row r="56" ht="13.5" thickBot="1"/>
    <row r="57" spans="1:48" s="25" customFormat="1" ht="18.75" customHeight="1" thickBot="1">
      <c r="A57" s="23" t="s">
        <v>9</v>
      </c>
      <c r="B57" s="23" t="s">
        <v>0</v>
      </c>
      <c r="C57" s="23" t="s">
        <v>1</v>
      </c>
      <c r="D57" s="23" t="s">
        <v>38</v>
      </c>
      <c r="E57" s="23" t="s">
        <v>37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88"/>
      <c r="AV57" s="88"/>
    </row>
    <row r="58" spans="1:48" s="25" customFormat="1" ht="18.75" customHeight="1">
      <c r="A58" s="26">
        <v>1</v>
      </c>
      <c r="B58" s="27" t="s">
        <v>2</v>
      </c>
      <c r="C58" s="27" t="s">
        <v>3</v>
      </c>
      <c r="D58" s="57">
        <v>10382.17</v>
      </c>
      <c r="E58" s="5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88"/>
      <c r="AV58" s="88"/>
    </row>
    <row r="59" spans="1:48" s="25" customFormat="1" ht="18.75" customHeight="1">
      <c r="A59" s="29">
        <v>2</v>
      </c>
      <c r="B59" s="45"/>
      <c r="C59" s="29">
        <v>60016</v>
      </c>
      <c r="D59" s="55">
        <v>11667.54</v>
      </c>
      <c r="E59" s="57">
        <v>9500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88"/>
      <c r="AV59" s="88"/>
    </row>
    <row r="60" spans="1:48" s="25" customFormat="1" ht="18.75" customHeight="1">
      <c r="A60" s="29">
        <v>3</v>
      </c>
      <c r="B60" s="45" t="s">
        <v>4</v>
      </c>
      <c r="C60" s="29">
        <v>75412</v>
      </c>
      <c r="D60" s="55"/>
      <c r="E60" s="57">
        <v>3000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88"/>
      <c r="AV60" s="88"/>
    </row>
    <row r="61" spans="1:48" s="25" customFormat="1" ht="18.75" customHeight="1">
      <c r="A61" s="29">
        <v>4</v>
      </c>
      <c r="B61" s="45" t="s">
        <v>5</v>
      </c>
      <c r="C61" s="29">
        <v>80101</v>
      </c>
      <c r="D61" s="55"/>
      <c r="E61" s="57">
        <v>7403.1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88"/>
      <c r="AV61" s="88"/>
    </row>
    <row r="62" spans="1:48" s="25" customFormat="1" ht="18.75" customHeight="1">
      <c r="A62" s="29">
        <v>5</v>
      </c>
      <c r="B62" s="45" t="s">
        <v>6</v>
      </c>
      <c r="C62" s="29">
        <v>90004</v>
      </c>
      <c r="D62" s="55">
        <v>5223.02</v>
      </c>
      <c r="E62" s="57">
        <f>1500+8937.24+4000</f>
        <v>14437.24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88"/>
      <c r="AV62" s="88"/>
    </row>
    <row r="63" spans="1:48" s="25" customFormat="1" ht="18.75" customHeight="1">
      <c r="A63" s="29">
        <v>6</v>
      </c>
      <c r="B63" s="44"/>
      <c r="C63" s="29">
        <v>90015</v>
      </c>
      <c r="D63" s="55"/>
      <c r="E63" s="57">
        <v>3500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88"/>
      <c r="AV63" s="88"/>
    </row>
    <row r="64" spans="1:48" s="25" customFormat="1" ht="18.75" customHeight="1">
      <c r="A64" s="29">
        <v>7</v>
      </c>
      <c r="B64" s="45" t="s">
        <v>7</v>
      </c>
      <c r="C64" s="29">
        <v>92109</v>
      </c>
      <c r="D64" s="55">
        <v>28277.82</v>
      </c>
      <c r="E64" s="57">
        <v>22189.64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88"/>
      <c r="AV64" s="88"/>
    </row>
    <row r="65" spans="1:48" s="25" customFormat="1" ht="18.75" customHeight="1">
      <c r="A65" s="29">
        <v>8</v>
      </c>
      <c r="B65" s="45"/>
      <c r="C65" s="29">
        <v>92116</v>
      </c>
      <c r="D65" s="55"/>
      <c r="E65" s="57">
        <v>3500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88"/>
      <c r="AV65" s="88"/>
    </row>
    <row r="66" spans="1:48" s="25" customFormat="1" ht="18.75" customHeight="1">
      <c r="A66" s="29">
        <v>9</v>
      </c>
      <c r="B66" s="44"/>
      <c r="C66" s="29">
        <v>92195</v>
      </c>
      <c r="D66" s="55">
        <v>25093.07</v>
      </c>
      <c r="E66" s="57">
        <f>450+17879.19+16503.1</f>
        <v>34832.28999999999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88"/>
      <c r="AV66" s="88"/>
    </row>
    <row r="67" spans="1:48" s="25" customFormat="1" ht="18.75" customHeight="1" thickBot="1">
      <c r="A67" s="29">
        <v>10</v>
      </c>
      <c r="B67" s="45" t="s">
        <v>8</v>
      </c>
      <c r="C67" s="29">
        <v>92601</v>
      </c>
      <c r="D67" s="55"/>
      <c r="E67" s="57">
        <v>3000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88"/>
      <c r="AV67" s="88"/>
    </row>
    <row r="68" spans="1:48" s="25" customFormat="1" ht="18.75" customHeight="1" thickBot="1">
      <c r="A68" s="39"/>
      <c r="B68" s="46" t="s">
        <v>39</v>
      </c>
      <c r="C68" s="46"/>
      <c r="D68" s="59">
        <f>SUM(D58:D67)</f>
        <v>80643.62</v>
      </c>
      <c r="E68" s="60">
        <f>SUM(E58:E67)</f>
        <v>101362.26999999999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88"/>
      <c r="AT68" s="88">
        <f>SUM(D68:AS68)</f>
        <v>182005.88999999998</v>
      </c>
      <c r="AV68" s="88"/>
    </row>
    <row r="70" spans="4:47" ht="12.75">
      <c r="D70" s="1">
        <v>83262.98</v>
      </c>
      <c r="E70" s="71">
        <v>98742.91</v>
      </c>
      <c r="AU70" s="71">
        <f>SUM(D70:AT70)</f>
        <v>182005.89</v>
      </c>
    </row>
    <row r="71" ht="12.75">
      <c r="E71" s="71"/>
    </row>
  </sheetData>
  <mergeCells count="84">
    <mergeCell ref="AH40:AH42"/>
    <mergeCell ref="AH23:AH25"/>
    <mergeCell ref="U51:U52"/>
    <mergeCell ref="S51:S52"/>
    <mergeCell ref="X51:X52"/>
    <mergeCell ref="Y51:Y52"/>
    <mergeCell ref="AF51:AF52"/>
    <mergeCell ref="AD51:AD52"/>
    <mergeCell ref="AH51:AH52"/>
    <mergeCell ref="T51:T52"/>
    <mergeCell ref="AG51:AG52"/>
    <mergeCell ref="G51:G52"/>
    <mergeCell ref="V51:V52"/>
    <mergeCell ref="Z51:Z52"/>
    <mergeCell ref="AA51:AA52"/>
    <mergeCell ref="AB51:AB52"/>
    <mergeCell ref="R51:R52"/>
    <mergeCell ref="W51:W52"/>
    <mergeCell ref="Q51:Q52"/>
    <mergeCell ref="A54:E55"/>
    <mergeCell ref="A51:B52"/>
    <mergeCell ref="C51:C52"/>
    <mergeCell ref="D51:D52"/>
    <mergeCell ref="A43:A50"/>
    <mergeCell ref="C43:C50"/>
    <mergeCell ref="K51:K52"/>
    <mergeCell ref="N51:N52"/>
    <mergeCell ref="L51:L52"/>
    <mergeCell ref="B29:B30"/>
    <mergeCell ref="C29:C30"/>
    <mergeCell ref="I51:I52"/>
    <mergeCell ref="O51:O52"/>
    <mergeCell ref="E51:E52"/>
    <mergeCell ref="B40:B42"/>
    <mergeCell ref="B43:B50"/>
    <mergeCell ref="J51:J52"/>
    <mergeCell ref="F51:F52"/>
    <mergeCell ref="M51:M52"/>
    <mergeCell ref="A35:A39"/>
    <mergeCell ref="C35:C39"/>
    <mergeCell ref="C40:C42"/>
    <mergeCell ref="B32:B34"/>
    <mergeCell ref="C32:C34"/>
    <mergeCell ref="A32:A34"/>
    <mergeCell ref="A40:A42"/>
    <mergeCell ref="B35:B39"/>
    <mergeCell ref="B14:B18"/>
    <mergeCell ref="C14:C18"/>
    <mergeCell ref="A26:A28"/>
    <mergeCell ref="B26:B28"/>
    <mergeCell ref="C26:C28"/>
    <mergeCell ref="A23:A25"/>
    <mergeCell ref="C23:C25"/>
    <mergeCell ref="B23:B25"/>
    <mergeCell ref="B12:B13"/>
    <mergeCell ref="C12:C13"/>
    <mergeCell ref="A29:A30"/>
    <mergeCell ref="A9:A11"/>
    <mergeCell ref="B9:B11"/>
    <mergeCell ref="C9:C11"/>
    <mergeCell ref="A19:A21"/>
    <mergeCell ref="B19:B21"/>
    <mergeCell ref="C19:C21"/>
    <mergeCell ref="A14:A18"/>
    <mergeCell ref="AH7:AH8"/>
    <mergeCell ref="AH9:AH11"/>
    <mergeCell ref="AH12:AH13"/>
    <mergeCell ref="AH43:AH50"/>
    <mergeCell ref="AH14:AH18"/>
    <mergeCell ref="AH19:AH21"/>
    <mergeCell ref="AH26:AH28"/>
    <mergeCell ref="AH29:AH30"/>
    <mergeCell ref="AH31:AH34"/>
    <mergeCell ref="AH35:AH39"/>
    <mergeCell ref="E2:G2"/>
    <mergeCell ref="AE51:AE52"/>
    <mergeCell ref="P51:P52"/>
    <mergeCell ref="H51:H52"/>
    <mergeCell ref="A3:E3"/>
    <mergeCell ref="AC51:AC52"/>
    <mergeCell ref="A7:A8"/>
    <mergeCell ref="B7:B8"/>
    <mergeCell ref="C7:C8"/>
    <mergeCell ref="A12:A13"/>
  </mergeCells>
  <printOptions horizontalCentered="1"/>
  <pageMargins left="0.5118110236220472" right="0.5118110236220472" top="0.7480314960629921" bottom="0.5511811023622047" header="0.15748031496062992" footer="0.15748031496062992"/>
  <pageSetup fitToHeight="2" fitToWidth="1" horizontalDpi="600" verticalDpi="600" orientation="portrait" paperSize="9" scale="8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2013-07-01T06:44:04Z</cp:lastPrinted>
  <dcterms:created xsi:type="dcterms:W3CDTF">2012-11-12T08:06:07Z</dcterms:created>
  <dcterms:modified xsi:type="dcterms:W3CDTF">2013-07-01T06:44:06Z</dcterms:modified>
  <cp:category/>
  <cp:version/>
  <cp:contentType/>
  <cp:contentStatus/>
</cp:coreProperties>
</file>