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15" windowHeight="8700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</sheets>
  <definedNames>
    <definedName name="_xlnm.Print_Area" localSheetId="0">'1'!$A$1:$J$10</definedName>
    <definedName name="_xlnm.Print_Area" localSheetId="1">'2'!$A$1:$W$96</definedName>
    <definedName name="_xlnm.Print_Area" localSheetId="2">'3'!$A$1:$J$81</definedName>
    <definedName name="_xlnm.Print_Area" localSheetId="3">'3a'!$A$1:$I$31</definedName>
    <definedName name="_xlnm.Print_Area" localSheetId="4">'4'!$A$1:$G$36</definedName>
    <definedName name="_xlnm.Print_Area" localSheetId="5">'5'!$A$1:$G$38</definedName>
    <definedName name="_xlnm.Print_Area" localSheetId="6">'6'!$A$1:$G$60</definedName>
  </definedNames>
  <calcPr fullCalcOnLoad="1"/>
</workbook>
</file>

<file path=xl/sharedStrings.xml><?xml version="1.0" encoding="utf-8"?>
<sst xmlns="http://schemas.openxmlformats.org/spreadsheetml/2006/main" count="1747" uniqueCount="561">
  <si>
    <t>Dział</t>
  </si>
  <si>
    <t>Rozdział</t>
  </si>
  <si>
    <t>Treść</t>
  </si>
  <si>
    <t>Przed zmianą</t>
  </si>
  <si>
    <t>Zmiana</t>
  </si>
  <si>
    <t>Po zmianie</t>
  </si>
  <si>
    <t>758</t>
  </si>
  <si>
    <t>Różne rozliczenia</t>
  </si>
  <si>
    <t>5 558 161,00</t>
  </si>
  <si>
    <t>- 84 755,00</t>
  </si>
  <si>
    <t>5 473 406,00</t>
  </si>
  <si>
    <t>75801</t>
  </si>
  <si>
    <t>Część oświatowa subwencji ogólnej dla jednostek samorządu terytorialnego</t>
  </si>
  <si>
    <t>3 756 889,00</t>
  </si>
  <si>
    <t>3 672 134,00</t>
  </si>
  <si>
    <t>2920</t>
  </si>
  <si>
    <t>Subwencje ogólne z budżetu państwa</t>
  </si>
  <si>
    <t>Razem:</t>
  </si>
  <si>
    <t>16 013 352,00</t>
  </si>
  <si>
    <t>§</t>
  </si>
  <si>
    <t>ZMIANA PLANU DOCHODÓW GMINY MIŁKOWICE NA ROK 2011</t>
  </si>
  <si>
    <t>921</t>
  </si>
  <si>
    <t>Kultura i ochrona dziedzictwa narodowego</t>
  </si>
  <si>
    <t>7 962,00</t>
  </si>
  <si>
    <t>161 952,00</t>
  </si>
  <si>
    <t>169 914,00</t>
  </si>
  <si>
    <t>92116</t>
  </si>
  <si>
    <t>Biblioteki</t>
  </si>
  <si>
    <t>0,00</t>
  </si>
  <si>
    <t>Dotacje celowe w ramach programów finansowanych z udziałem środków europejskich oraz środków, o których mowa w art.5 ust.1 pkt. 3 oraz ust. 3 pkt 5 i 6 ustawy, lub płatności w ramach budżetu środków europejskich</t>
  </si>
  <si>
    <t>77 197,00</t>
  </si>
  <si>
    <t>16 090 549,00</t>
  </si>
  <si>
    <t>010</t>
  </si>
  <si>
    <t>Rolnictwo i łowiectwo</t>
  </si>
  <si>
    <t>2 451 881,96</t>
  </si>
  <si>
    <t>01010</t>
  </si>
  <si>
    <t>Infrastruktura wodociągowa i sanitacyjna wsi</t>
  </si>
  <si>
    <t>2 384 710,00</t>
  </si>
  <si>
    <t>2 252 855,00</t>
  </si>
  <si>
    <t>7 000,00</t>
  </si>
  <si>
    <t>Dostarczanie wody</t>
  </si>
  <si>
    <t>600</t>
  </si>
  <si>
    <t>Transport i łączność</t>
  </si>
  <si>
    <t>642 802,27</t>
  </si>
  <si>
    <t>60014</t>
  </si>
  <si>
    <t>Drogi publiczne powiatowe</t>
  </si>
  <si>
    <t>74 500,00</t>
  </si>
  <si>
    <t>Drogi publiczne gminne</t>
  </si>
  <si>
    <t>710</t>
  </si>
  <si>
    <t>Działalność usługowa</t>
  </si>
  <si>
    <t>110 028,00</t>
  </si>
  <si>
    <t>40 000,00</t>
  </si>
  <si>
    <t>150 028,00</t>
  </si>
  <si>
    <t>71004</t>
  </si>
  <si>
    <t>Plany zagospodarowania przestrzennego</t>
  </si>
  <si>
    <t>81 000,00</t>
  </si>
  <si>
    <t>121 000,00</t>
  </si>
  <si>
    <t>80 000,00</t>
  </si>
  <si>
    <t>120 000,00</t>
  </si>
  <si>
    <t>801</t>
  </si>
  <si>
    <t>Oświata i wychowanie</t>
  </si>
  <si>
    <t>4 844 174,00</t>
  </si>
  <si>
    <t>80104</t>
  </si>
  <si>
    <t xml:space="preserve">Przedszkola </t>
  </si>
  <si>
    <t>117 460,00</t>
  </si>
  <si>
    <t>17 440,00</t>
  </si>
  <si>
    <t>851</t>
  </si>
  <si>
    <t>Ochrona zdrowia</t>
  </si>
  <si>
    <t>80 421,73</t>
  </si>
  <si>
    <t>85154</t>
  </si>
  <si>
    <t>Przeciwdziałanie alkoholizmowi</t>
  </si>
  <si>
    <t>74 921,73</t>
  </si>
  <si>
    <t>3 000,00</t>
  </si>
  <si>
    <t>5 000,00</t>
  </si>
  <si>
    <t>8 000,00</t>
  </si>
  <si>
    <t>900</t>
  </si>
  <si>
    <t>Gospodarka komunalna i ochrona środowiska</t>
  </si>
  <si>
    <t>434 665,00</t>
  </si>
  <si>
    <t>437 665,00</t>
  </si>
  <si>
    <t>90008</t>
  </si>
  <si>
    <t>Ochrona różnorodności biologicznej i krajobrazu</t>
  </si>
  <si>
    <t>6 000,00</t>
  </si>
  <si>
    <t>630 209,00</t>
  </si>
  <si>
    <t>92109</t>
  </si>
  <si>
    <t>Domy i ośrodki kultury, świetlice i kluby</t>
  </si>
  <si>
    <t>358 209,00</t>
  </si>
  <si>
    <t>242 000,00</t>
  </si>
  <si>
    <t>202 000,00</t>
  </si>
  <si>
    <t>232 000,00</t>
  </si>
  <si>
    <t>16 338 450,00</t>
  </si>
  <si>
    <t>94 339,00</t>
  </si>
  <si>
    <t>926</t>
  </si>
  <si>
    <t>Kultura fizyczna</t>
  </si>
  <si>
    <t>160 300,00</t>
  </si>
  <si>
    <t>166 300,00</t>
  </si>
  <si>
    <t>92605</t>
  </si>
  <si>
    <t>Zadania w zakresie kultury fizycznej</t>
  </si>
  <si>
    <t>108 000,00</t>
  </si>
  <si>
    <t>114 000,00</t>
  </si>
  <si>
    <t>Wykaz zadań i zakupów inwestycyjnych na 2011 rok</t>
  </si>
  <si>
    <t>w złotych</t>
  </si>
  <si>
    <t>Lp.</t>
  </si>
  <si>
    <t>Nazwa zadania inwestycyjnego</t>
  </si>
  <si>
    <t>Planowane wydatki w roku 2011    (od 6 do 9)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</si>
  <si>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</si>
  <si>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</si>
  <si>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</si>
  <si>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</si>
  <si>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</si>
  <si>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</si>
  <si>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</si>
  <si>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</si>
  <si>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</si>
  <si>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</si>
  <si>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</si>
  <si>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</si>
  <si>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wolne środki-kredyt z 2010r.</t>
  </si>
  <si>
    <t>Urząd Gminy   Miłkowice</t>
  </si>
  <si>
    <t>Budowa sieci kanalizacji sanitarnej i wodociągowej w Miłkowicach w obrębie ulic: 15 Sierpnia, 11 Listopada, Konstytucji 3 Maja"</t>
  </si>
  <si>
    <t>Modernizacja sieci wodociągowej na terenie Gminy Miłkowice</t>
  </si>
  <si>
    <t>Dotacja celowa na dofinans. inwestycji</t>
  </si>
  <si>
    <t>GZGK    w Miłkowicach</t>
  </si>
  <si>
    <t>Modernizacja sieci kanalizacyjnej na terenie Gminy Miłkowice</t>
  </si>
  <si>
    <t>Dział 600 : TRANSPORT I ŁĄCZNOŚĆ</t>
  </si>
  <si>
    <t>Rozdział 60016 : Drogi publiczne gminne</t>
  </si>
  <si>
    <t>Remont drogi w Gniewomirowicach</t>
  </si>
  <si>
    <t>2010-2011</t>
  </si>
  <si>
    <t>dotacja z ANR</t>
  </si>
  <si>
    <t>Remont dróg osiedlowych w Miłkowicach (ul. 22-Lipca)</t>
  </si>
  <si>
    <t>Założenie progów zwalniających (fundusz sołecki Kochlice)</t>
  </si>
  <si>
    <t>Budowa ciągu pieszo-jezdnego przy stacji PKP w Miłkowicach (dokumentacja)</t>
  </si>
  <si>
    <t>Remont drogi w Rzeszotarach ul. H.Pobożnego - dokumentacja (fundusz sołecki Rzeszotary-Dobrzejów)</t>
  </si>
  <si>
    <t>Dział 700 : GOSPODARKA MIESZKANIOWA</t>
  </si>
  <si>
    <t>Rozdział 70005 : Gospodarka gruntami i nieruchomościami</t>
  </si>
  <si>
    <t xml:space="preserve">Wykup gruntów, na których posadowione są przepompownie ścieków </t>
  </si>
  <si>
    <t>Dział 754: BEZPIECZEŃSTWO PUBLICZNE I OCHRONA PRZECIWPOŻAROWA</t>
  </si>
  <si>
    <t>Rozdział 75412 : Ochotnicze straże pożarne</t>
  </si>
  <si>
    <t>Zakup pompy szlamowej dla OSP Ulesie (fundusz sołecki Ulesie)</t>
  </si>
  <si>
    <t>Rozdział 75411 : Komendy powiatowe Państwowej Straży Pożarnej</t>
  </si>
  <si>
    <t>Zakup samochodu specjalnego operacyjnego do przewożenia ludzi (dofinansowanie)</t>
  </si>
  <si>
    <t>Dział 801 : OŚWIATA I WYCHOWANIE</t>
  </si>
  <si>
    <t>Rozdział  80195: Pozostała działalność</t>
  </si>
  <si>
    <t>Założenie monitoringu wizyjnego w SP Rzeszotary (f-sz sołecki)</t>
  </si>
  <si>
    <t>Planowane wydatki w roku 2009    (od 6 do 11)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</si>
  <si>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</si>
  <si>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</si>
  <si>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</si>
  <si>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</si>
  <si>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</si>
  <si>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</si>
  <si>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Rozdział  90002: Gospodarka odpadami</t>
  </si>
  <si>
    <t>Zakup pojemników do selektywnej zbiórki odpadów</t>
  </si>
  <si>
    <t>Rozdział  90004: Utrzymanie zieleni w miastach i gminach</t>
  </si>
  <si>
    <t>Zakup kosiarki do utrzymania terenów zielonych w Grzymalinie (fundusz sołecki Grzymalin)</t>
  </si>
  <si>
    <t>Zakup kosiarki do utrzymania terenów zielonych w Siedliskach (fundusz sołecki Siedliska)</t>
  </si>
  <si>
    <t>Dział 921 : KULTURA I OCHRONA DZIEDZICTWA NARODOWEGO</t>
  </si>
  <si>
    <t>Rozdział  92109: Domy i ośrodki kultury, świetlice i kluby</t>
  </si>
  <si>
    <t>Remont i modernizacja świetlicy wiejskiej w Bobrowie (fundusz sołecki Bobrów)</t>
  </si>
  <si>
    <t>Utworzenie św. wiejskiej z segmentów kontenerowych w Goślinowie (w tym fundusz sołecki 6.199zł)</t>
  </si>
  <si>
    <t>Adaptacja pozyskanego budynku na świetlicę w Jakuszowie (fundusz sołecki Jakuszowa)</t>
  </si>
  <si>
    <t>Remont i modernizacja budynku sportowego używanego jako świetlicę wiejską w Kochlicach (fundusz sołecki Kochlice)</t>
  </si>
  <si>
    <t>Remont i modernizacja budynku  świetlicy wiejskiej w Miłkowicach (fundusz sołecki Miłkowice)</t>
  </si>
  <si>
    <t>Remont i modernizacja świetlicy wiejskiej w Pątnówku (fundusz sołecki Pątnówek)</t>
  </si>
  <si>
    <t>Remont i modernizacja świetlicy wiejskiej w Studnicy (fundusz sołecki Studnica)</t>
  </si>
  <si>
    <t>Budowa wiatrołapu w budynku świetlicy w Gniewomirowicach</t>
  </si>
  <si>
    <t>Rozdział  92195: Pozostała działalność</t>
  </si>
  <si>
    <t>Zagospodarowanie skweru rekreacyjnego w Głuchowicach (fundusz sołecki Głuchowice)</t>
  </si>
  <si>
    <t>Rozbudowa placu zabaw wraz z budową terenu rekreacyjnego w Gniewomirowicach (fundusz sołecki Gniewomirowice)</t>
  </si>
  <si>
    <t>Zakup namiotu rekreacyjnego wraz z ławostołami do Grzymalina (fundusz sołecki Grzymalina)</t>
  </si>
  <si>
    <t>Zakup namiotu rekreacyjnego wraz z ławostołami do Ulesia (fundusz sołecki Ulesie-Lipce)</t>
  </si>
  <si>
    <t>Dział 926 : KULTURA FIZYCZNA I SPORT</t>
  </si>
  <si>
    <t>Rozdział  92601: Obiekty sportowe</t>
  </si>
  <si>
    <t>Razem wydatki inwestycyjne:</t>
  </si>
  <si>
    <t>Wykaz dotacji udzielanych z budżetu Gminy Miłkowice w roku 2011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</si>
  <si>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</si>
  <si>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</si>
  <si>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</si>
  <si>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</si>
  <si>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</si>
  <si>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</si>
  <si>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</si>
  <si>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Gminny Zakład Gospodarki komunalnej w Miłkowicach</t>
  </si>
  <si>
    <t>dotacja do 1 km dróg gminnych</t>
  </si>
  <si>
    <t>Cmentarze</t>
  </si>
  <si>
    <t>Dowożenie uczniów do szkół</t>
  </si>
  <si>
    <t>dotacja do 1 km przewozu uczniów</t>
  </si>
  <si>
    <t>Gospodarka odpadami</t>
  </si>
  <si>
    <t>dotacja do 1 mieszkańca gminy do wywozu odpadów segregowanych i utrzymania składowiska odpadów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</si>
  <si>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</si>
  <si>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</si>
  <si>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</si>
  <si>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</si>
  <si>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Pozostała działalność (pomoc społeczna)</t>
  </si>
  <si>
    <t>Gminny Ośrodek Kultury i Sportu w Miłkowicach</t>
  </si>
  <si>
    <t>prowadzenie Edukacyjnego Centrum Informacyjnego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</si>
  <si>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</si>
  <si>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</si>
  <si>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</si>
  <si>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</si>
  <si>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</si>
  <si>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</si>
  <si>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</si>
  <si>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</si>
  <si>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</si>
  <si>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</si>
  <si>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</si>
  <si>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>90002</t>
  </si>
  <si>
    <t xml:space="preserve">Gospodarka odpadami </t>
  </si>
  <si>
    <t xml:space="preserve">  III.2. Jednostki spoza sektora finansów publicznych</t>
  </si>
  <si>
    <t>X</t>
  </si>
  <si>
    <t>upowszechnianie kultury fizycznej sportu na terenie gminy</t>
  </si>
  <si>
    <t xml:space="preserve">Ogółem dotacje 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</si>
  <si>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</si>
  <si>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</si>
  <si>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>Ró</t>
    </r>
    <r>
      <rPr>
        <sz val="12"/>
        <rFont val="Arial"/>
        <family val="2"/>
      </rPr>
      <t>ż</t>
    </r>
    <r>
      <rPr>
        <sz val="10"/>
        <rFont val="Arial CE"/>
        <family val="2"/>
      </rPr>
      <t>ne jednostki obs</t>
    </r>
    <r>
      <rPr>
        <sz val="12"/>
        <rFont val="Arial"/>
        <family val="2"/>
      </rPr>
      <t>ługi gospodarki mieszkaniowej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</si>
  <si>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 komunalnych lokali mieszkalnych 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</si>
  <si>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administrowanych cmentarzy</t>
    </r>
  </si>
  <si>
    <r>
      <t>Modernizacja sieci wodociągowej na terenie Gminy Miłkowice (</t>
    </r>
    <r>
      <rPr>
        <i/>
        <sz val="10"/>
        <rFont val="Arial CE"/>
        <family val="2"/>
      </rPr>
      <t>dotacja inwestycyjna)</t>
    </r>
  </si>
  <si>
    <r>
      <t>Modernizacja sieci kanalizacyjnej na terenie Gminy Miłkowice (</t>
    </r>
    <r>
      <rPr>
        <i/>
        <sz val="10"/>
        <rFont val="Arial CE"/>
        <family val="2"/>
      </rPr>
      <t>dotacja inwestycyjna)</t>
    </r>
  </si>
  <si>
    <r>
      <t>Zakup pojemników do selektywnej zbiórki odpadów (</t>
    </r>
    <r>
      <rPr>
        <i/>
        <sz val="10"/>
        <rFont val="Arial CE"/>
        <family val="2"/>
      </rPr>
      <t>dotacja inwestycyjna)</t>
    </r>
  </si>
  <si>
    <t>Wydatki  na programy i projekty realizowane ze środków pochodzących z funduszy strukturalnych i funduszu spójności Unii na rok 2011</t>
  </si>
  <si>
    <t>L.p</t>
  </si>
  <si>
    <t>Projekt</t>
  </si>
  <si>
    <t>Kategoria interwencji funduszy strukturalnych</t>
  </si>
  <si>
    <t>Klasyfikacja (dział, rozdział)</t>
  </si>
  <si>
    <t>Okres realizacji</t>
  </si>
  <si>
    <t>Przewidywane nakłady i źródła finansowania</t>
  </si>
  <si>
    <t>Planowane wydatki budżetowe na realizację zadań w roku 2011</t>
  </si>
  <si>
    <t>źródło</t>
  </si>
  <si>
    <t>wartość zadania ogółem:</t>
  </si>
  <si>
    <t>dotychczas poniesione nakłady</t>
  </si>
  <si>
    <t>Wydatki  bieżące  razem:</t>
  </si>
  <si>
    <t>x</t>
  </si>
  <si>
    <t>1.</t>
  </si>
  <si>
    <t>750,75075</t>
  </si>
  <si>
    <t>Wartość zadania</t>
  </si>
  <si>
    <t>środki budzetu j.s.t</t>
  </si>
  <si>
    <t>środki budżetu krajowego</t>
  </si>
  <si>
    <t>kredyty i pożyczki</t>
  </si>
  <si>
    <t>środki z UE</t>
  </si>
  <si>
    <t>Wydatki  majątkowe  razem:</t>
  </si>
  <si>
    <t>Program:  Program Rozwoju Obszarów Wiejskich</t>
  </si>
  <si>
    <t>010,01010</t>
  </si>
  <si>
    <t>2006-2011</t>
  </si>
  <si>
    <t>Wartość zadania:</t>
  </si>
  <si>
    <t xml:space="preserve"> środki z budżetu j.s.t.</t>
  </si>
  <si>
    <t xml:space="preserve"> środki z UE</t>
  </si>
  <si>
    <t>Ogółem:</t>
  </si>
  <si>
    <r>
      <t xml:space="preserve">Program: </t>
    </r>
    <r>
      <rPr>
        <sz val="10"/>
        <rFont val="Arial"/>
        <family val="2"/>
      </rPr>
      <t>Program Rozwoju Obszarów Wiejskich</t>
    </r>
  </si>
  <si>
    <r>
      <t>Oś 4:</t>
    </r>
    <r>
      <rPr>
        <sz val="10"/>
        <rFont val="Arial"/>
        <family val="2"/>
      </rPr>
      <t xml:space="preserve"> Leader</t>
    </r>
  </si>
  <si>
    <r>
      <t>Działanie:</t>
    </r>
    <r>
      <rPr>
        <sz val="10"/>
        <rFont val="Arial"/>
        <family val="2"/>
      </rPr>
      <t xml:space="preserve">  Wdrażanie lokalnych strategii rozwoju</t>
    </r>
  </si>
  <si>
    <r>
      <t xml:space="preserve">Nazwa projektu: </t>
    </r>
    <r>
      <rPr>
        <i/>
        <sz val="10"/>
        <color indexed="8"/>
        <rFont val="Arial"/>
        <family val="2"/>
      </rPr>
      <t>Wydanie albumu promującego Gminę Miłkowice</t>
    </r>
  </si>
  <si>
    <r>
      <t xml:space="preserve">Oś 3: </t>
    </r>
    <r>
      <rPr>
        <sz val="10"/>
        <rFont val="Arial"/>
        <family val="2"/>
      </rPr>
      <t>Jakość życia na obszarach wiejskich i zróżnicowanie gospodarki wiejskiej</t>
    </r>
  </si>
  <si>
    <r>
      <t xml:space="preserve">Działanie: </t>
    </r>
    <r>
      <rPr>
        <sz val="10"/>
        <rFont val="Arial"/>
        <family val="2"/>
      </rPr>
      <t>Podstawowe usługi dla gospodarki i ludności wiejskiej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</si>
  <si>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Jezierzany, Jakuszów, Pątnówek i Bobrów - I etap (Pątnówek-Jakuszów)</t>
    </r>
  </si>
  <si>
    <t>2.</t>
  </si>
  <si>
    <r>
      <t>Oś 3:</t>
    </r>
    <r>
      <rPr>
        <sz val="10"/>
        <rFont val="Arial"/>
        <family val="2"/>
      </rPr>
      <t xml:space="preserve"> Jakość życia na obszarach wiejskich i zróżnicowanie gospodarki wiejskiej</t>
    </r>
  </si>
  <si>
    <r>
      <t>Działanie:</t>
    </r>
    <r>
      <rPr>
        <sz val="10"/>
        <rFont val="Arial"/>
        <family val="2"/>
      </rPr>
      <t xml:space="preserve"> Odnowa i rozwój wsi</t>
    </r>
  </si>
  <si>
    <r>
      <t>Nazwa projektu:</t>
    </r>
    <r>
      <rPr>
        <i/>
        <sz val="10"/>
        <color indexed="8"/>
        <rFont val="Arial"/>
        <family val="2"/>
      </rPr>
      <t xml:space="preserve"> Remont budynku Biblioteki Publicznej w Miłkowicach</t>
    </r>
  </si>
  <si>
    <t>921, 92109</t>
  </si>
  <si>
    <t>PLAN PRZYCHODÓW I ROZCHODÓW w 2011 roku</t>
  </si>
  <si>
    <t>DOCHODY  BUDŻETU GMINY</t>
  </si>
  <si>
    <t>zł</t>
  </si>
  <si>
    <t>WYDATKI  BUDŻETU GMINY</t>
  </si>
  <si>
    <t>KWOTA NIEDOBORU BUDŻETU</t>
  </si>
  <si>
    <t>Rozdysponowanie przychodów i rozchodów</t>
  </si>
  <si>
    <t>Kwota w zł</t>
  </si>
  <si>
    <t>Przychody ogółem:</t>
  </si>
  <si>
    <t>Kredyty</t>
  </si>
  <si>
    <t>§ 952</t>
  </si>
  <si>
    <t>Pożyczki</t>
  </si>
  <si>
    <t>3.</t>
  </si>
  <si>
    <t>Przychody z zaciągniętych pożyczek na finansowanie zadań realizowanych z udziałem środków pochodzących z budżetu Unii Europejskiej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</si>
  <si>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</si>
  <si>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</si>
  <si>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</si>
  <si>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</si>
  <si>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</si>
  <si>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</si>
  <si>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</si>
  <si>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</si>
  <si>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</si>
  <si>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</si>
  <si>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</si>
  <si>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</si>
  <si>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</si>
  <si>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</si>
  <si>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Wolne środki, o których mowa w art.217 ust.2 pkt 6 ustawy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</si>
  <si>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</si>
  <si>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</si>
  <si>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</si>
  <si>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</si>
  <si>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</si>
  <si>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Unii Europejskiej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</si>
  <si>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</si>
  <si>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</si>
  <si>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</si>
  <si>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</si>
  <si>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</si>
  <si>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</si>
  <si>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</si>
  <si>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</si>
  <si>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</si>
  <si>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</si>
  <si>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</si>
  <si>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</si>
  <si>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</si>
  <si>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RAZEM</t>
  </si>
  <si>
    <t>dotacja z WFOŚ 23.400, partyc. ludności</t>
  </si>
  <si>
    <t>Budowa sieci wodociągowej dla miejscowości Głuchowice i Kochlice</t>
  </si>
  <si>
    <t>Sporządzenie dokumantacji na "Utworzenie Centrum Edukacyjno-Kulturalnego w miejscowości Ulesie"</t>
  </si>
  <si>
    <t>Rozdział  92116: Biblioteki</t>
  </si>
  <si>
    <t>Remont budynku Biblioteki Publicznej w Miłkowicach</t>
  </si>
  <si>
    <t>Klub Sportowy "ISKRA Kochlice"</t>
  </si>
  <si>
    <t>GOKiS Miłkowice</t>
  </si>
  <si>
    <t>6207</t>
  </si>
  <si>
    <t>2 326 026,96</t>
  </si>
  <si>
    <t>01008</t>
  </si>
  <si>
    <t>Melioracje wodne</t>
  </si>
  <si>
    <t>25 067,00</t>
  </si>
  <si>
    <t>31 067,00</t>
  </si>
  <si>
    <t>628 144,10</t>
  </si>
  <si>
    <t>59 841,83</t>
  </si>
  <si>
    <t>858 580,00</t>
  </si>
  <si>
    <t>312 134,00</t>
  </si>
  <si>
    <t>88 264,00</t>
  </si>
  <si>
    <t>274 446,00</t>
  </si>
  <si>
    <t>506 446,00</t>
  </si>
  <si>
    <t xml:space="preserve">na koszty utrzymania dzieci uczęszczających do przedszkoli w Legnicy i Lubinie </t>
  </si>
  <si>
    <t>Urząd Miasta Legnica i Urząd Miasta Lubin</t>
  </si>
  <si>
    <t>upowszechnianie kultury fizycznej sportu na terenie gminy Miłkowice</t>
  </si>
  <si>
    <t>Ludowy Klub Sportowy "Czarni" Miłkowice</t>
  </si>
  <si>
    <t>Ludowy Zespół Sportowy "Dąb-Stowarzyszenie" Siedliska</t>
  </si>
  <si>
    <t>Klub Brydża Sportowego w Miłkowicach</t>
  </si>
  <si>
    <t>Klub Sportowy "ISKRA" Kochlice</t>
  </si>
  <si>
    <r>
      <t>Budowa wodociągu dla Kochlic i Głuchowic - dokończenie (</t>
    </r>
    <r>
      <rPr>
        <i/>
        <sz val="10"/>
        <rFont val="Arial CE"/>
        <family val="2"/>
      </rPr>
      <t>dotacja inwestycyjna)</t>
    </r>
  </si>
  <si>
    <r>
      <t>Remont budynku Biblioteki Publicznej w Miłkowicach (</t>
    </r>
    <r>
      <rPr>
        <i/>
        <sz val="10"/>
        <rFont val="Arial CE"/>
        <family val="0"/>
      </rPr>
      <t>dotacja inwestycyjna</t>
    </r>
    <r>
      <rPr>
        <sz val="10"/>
        <rFont val="Arial CE"/>
        <family val="2"/>
      </rPr>
      <t>)</t>
    </r>
  </si>
  <si>
    <r>
      <t xml:space="preserve">upowszechnianie kultury fizycznej sportu na terenie gminy Miłkowice 29.000zł, remont i modernizacja budynku klubowego 6.000zł </t>
    </r>
    <r>
      <rPr>
        <i/>
        <sz val="10"/>
        <rFont val="Arial CE"/>
        <family val="0"/>
      </rPr>
      <t>(dotacja inwestycyjna)</t>
    </r>
  </si>
  <si>
    <t>Gminny Zakład Gospodarki Komunalnej w Miłkowicach</t>
  </si>
  <si>
    <t>Wykaz wydatków w ramach funduszu sołeckiego na rok 2011</t>
  </si>
  <si>
    <t>Nazwa sołectwa</t>
  </si>
  <si>
    <t>Środki funduszu przypadajace na dane sołectwo (art.2 ust.1. Ustawy o funduszu sołeckim)</t>
  </si>
  <si>
    <t>(Ewentualne) zwiększenia środków funduszu (art.3 ust.1)</t>
  </si>
  <si>
    <t>Przedsięwzięcia przewidziane do realizacji wg wniosku sołectwa</t>
  </si>
  <si>
    <t>Wydatki w ramach funduszu</t>
  </si>
  <si>
    <t>O1008</t>
  </si>
  <si>
    <t>Bobrów</t>
  </si>
  <si>
    <t>Zakup wyposażenia do  świetlicy wiejskiej</t>
  </si>
  <si>
    <t>Remont i modernizacja świetlicy wiejskiej</t>
  </si>
  <si>
    <t>2157zł- 92109/4210 4000zł- 92109/6050</t>
  </si>
  <si>
    <t>Głuchowice</t>
  </si>
  <si>
    <t>Zagospodarowanie skweru rekreacyjnego</t>
  </si>
  <si>
    <t>92195/6050</t>
  </si>
  <si>
    <t>Promocja idei odnowy wsi, poprzez m.in. organizację "Pleneru rzeźbiarskiego"</t>
  </si>
  <si>
    <t>92195/4300</t>
  </si>
  <si>
    <t>Gniewomirowice</t>
  </si>
  <si>
    <t>92109/4210</t>
  </si>
  <si>
    <t>w.bież.</t>
  </si>
  <si>
    <t>Zakup kosiarki do utrzymania terenów zielonych</t>
  </si>
  <si>
    <t>90004/4210</t>
  </si>
  <si>
    <t>Rozbudowa placu zabaw wraz z budową terenu rekreacyjnego</t>
  </si>
  <si>
    <t>ogółem</t>
  </si>
  <si>
    <t>Goślinów</t>
  </si>
  <si>
    <t>Adaptacja i wyposażenie świetlicy kontenerowej</t>
  </si>
  <si>
    <t>92109/6050</t>
  </si>
  <si>
    <t>Grzymalin</t>
  </si>
  <si>
    <t>Doposażenie i ogrodzenie placu zabaw</t>
  </si>
  <si>
    <t>92195/4210</t>
  </si>
  <si>
    <t>5500zł-90004/6060, 500zł-90004/4210</t>
  </si>
  <si>
    <t>Utrzymanie terenów zielonych</t>
  </si>
  <si>
    <t>90004/4170</t>
  </si>
  <si>
    <t>Promocja idei odnowy wsi, poprzez m.in. organizację "Święta grzybów"</t>
  </si>
  <si>
    <t>Zakup namiotu rekreacyjnego wraz z ławo-stołami</t>
  </si>
  <si>
    <t>92195/6060</t>
  </si>
  <si>
    <t>Zakup wyposażenia do świetlicy (m.in.stojaków, masztów, flag)</t>
  </si>
  <si>
    <t>Jakuszów</t>
  </si>
  <si>
    <t>Zakup sprzętu nagłaśniającego na organizację imprez</t>
  </si>
  <si>
    <t>Promocja idei odnowy wsi, poprzez m.in. organizację "Dnia Dziecka"</t>
  </si>
  <si>
    <t>Adaptacja  pozyskanego budynku na świetlicę</t>
  </si>
  <si>
    <t>Jezierzany</t>
  </si>
  <si>
    <t>Remont drogi nr 17, odkrzaczanie i wywóz urobku z dróg</t>
  </si>
  <si>
    <t>60016/4300</t>
  </si>
  <si>
    <t>Zakup sprzętu i gier sportowych do świetlicy</t>
  </si>
  <si>
    <t>Kochlice</t>
  </si>
  <si>
    <t>Założenie progów zwalniających</t>
  </si>
  <si>
    <t>60016/6050</t>
  </si>
  <si>
    <t>Remont budynku sportowego używanego jako świetlicę</t>
  </si>
  <si>
    <t>Miłkowice</t>
  </si>
  <si>
    <t>Promocja tradycji dziedzictwa kulturowego, w tym potraw lokalnych KGW</t>
  </si>
  <si>
    <t>Remont budynku świetlicy wiejskiej</t>
  </si>
  <si>
    <t>Pątnówek</t>
  </si>
  <si>
    <t>Rzeszotary-Dobrzejów</t>
  </si>
  <si>
    <t>Doposażenie w pomoce dydaktyczne "Klubu malucha"</t>
  </si>
  <si>
    <t>Doposażenie OSP w piłę łańcuchową</t>
  </si>
  <si>
    <t>75412/4210</t>
  </si>
  <si>
    <t xml:space="preserve">Promocja idei odnowy wsi </t>
  </si>
  <si>
    <t>Remont drogi w Rzeszotarach ul. Pobożnego (dokumentacja)</t>
  </si>
  <si>
    <t>Siedliska</t>
  </si>
  <si>
    <t>8500zł- 90004/6060 500zł- 90004/4210</t>
  </si>
  <si>
    <t>Konserwacja rowu melioracyjnego sprzętem mechanicznym</t>
  </si>
  <si>
    <t>01008/4300</t>
  </si>
  <si>
    <t>Doposażenie placu zabaw</t>
  </si>
  <si>
    <t>Utrzymanie terenów zielonych wraz z nasadzeniami</t>
  </si>
  <si>
    <t>Studnica</t>
  </si>
  <si>
    <t>Ulesie-Lipce</t>
  </si>
  <si>
    <t xml:space="preserve">Prace konserwacyjne na placu zabaw  </t>
  </si>
  <si>
    <t>Remont i naprawa wiaty przystankowej</t>
  </si>
  <si>
    <t>Utrzymanie terenów zielonych wraz z nasadzeniami i wycinką drzew</t>
  </si>
  <si>
    <t>1.000zł 90004-4210    90004/4170</t>
  </si>
  <si>
    <t>Doposażenie OSP w pompę szlamową</t>
  </si>
  <si>
    <t>75412/6060</t>
  </si>
  <si>
    <t xml:space="preserve">Suma środków przypadajaca na  wszystkie sołectwa </t>
  </si>
  <si>
    <t>Razem wydatki:</t>
  </si>
  <si>
    <t>Plan wydatków realizowanych w ramach funduszu sołeckiego w układzie działów i rozdziałów klasyfikacji budżetowej</t>
  </si>
  <si>
    <t>Wydatki bieżące</t>
  </si>
  <si>
    <t>Wydatki majątkowe</t>
  </si>
  <si>
    <t>Suma wydatków</t>
  </si>
  <si>
    <t>Suma</t>
  </si>
  <si>
    <r>
      <t>Założenie monitoringu na zabytkową "K</t>
    </r>
    <r>
      <rPr>
        <i/>
        <sz val="9"/>
        <rFont val="Arial"/>
        <family val="2"/>
      </rPr>
      <t>olumnę łez"</t>
    </r>
  </si>
  <si>
    <t>ZMIANA PLANU WYDATKÓW BUDŻETOWYCH GMINY MIŁKOWICE NA ROK 2011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</si>
  <si>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</si>
  <si>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</si>
  <si>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</si>
  <si>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</si>
  <si>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</si>
  <si>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</si>
  <si>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</si>
  <si>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</si>
  <si>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</si>
  <si>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</si>
  <si>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</si>
  <si>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</si>
  <si>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</si>
  <si>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</si>
  <si>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</si>
  <si>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</si>
  <si>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</si>
  <si>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</si>
  <si>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</si>
  <si>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</si>
  <si>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</si>
  <si>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</si>
  <si>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</si>
  <si>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</si>
  <si>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</si>
  <si>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</si>
  <si>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</si>
  <si>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</si>
  <si>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</si>
  <si>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</si>
  <si>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</si>
  <si>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</si>
  <si>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</si>
  <si>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</si>
  <si>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przed zmianą</t>
  </si>
  <si>
    <t>267 171,96</t>
  </si>
  <si>
    <t>66 821,96</t>
  </si>
  <si>
    <t>8 445,00</t>
  </si>
  <si>
    <t>58 376,96</t>
  </si>
  <si>
    <t>200 000,00</t>
  </si>
  <si>
    <t>350,00</t>
  </si>
  <si>
    <t>2 184 710,00</t>
  </si>
  <si>
    <t>1 564 630,00</t>
  </si>
  <si>
    <t>zmniejszenie</t>
  </si>
  <si>
    <t>-138 855,00</t>
  </si>
  <si>
    <t>zwiększenie</t>
  </si>
  <si>
    <t>13 000,00</t>
  </si>
  <si>
    <t>po zmianach</t>
  </si>
  <si>
    <t>273 171,96</t>
  </si>
  <si>
    <t>72 821,96</t>
  </si>
  <si>
    <t>64 376,96</t>
  </si>
  <si>
    <t>2 052 855,00</t>
  </si>
  <si>
    <t>24 717,00</t>
  </si>
  <si>
    <t>16 272,00</t>
  </si>
  <si>
    <t>30 717,00</t>
  </si>
  <si>
    <t>22 272,00</t>
  </si>
  <si>
    <t>262 606,27</t>
  </si>
  <si>
    <t>131 284,27</t>
  </si>
  <si>
    <t>3 385,00</t>
  </si>
  <si>
    <t>127 899,27</t>
  </si>
  <si>
    <t>131 322,00</t>
  </si>
  <si>
    <t>380 196,00</t>
  </si>
  <si>
    <t>-14 658,17</t>
  </si>
  <si>
    <t>247 948,10</t>
  </si>
  <si>
    <t>116 626,10</t>
  </si>
  <si>
    <t>113 241,10</t>
  </si>
  <si>
    <t>1 000,00</t>
  </si>
  <si>
    <t>29 028,00</t>
  </si>
  <si>
    <t>4 339 857,00</t>
  </si>
  <si>
    <t>3 563 389,00</t>
  </si>
  <si>
    <t>776 468,00</t>
  </si>
  <si>
    <t>295 000,00</t>
  </si>
  <si>
    <t>209 317,00</t>
  </si>
  <si>
    <t>-17 440,00</t>
  </si>
  <si>
    <t>4 322 417,00</t>
  </si>
  <si>
    <t>759 028,00</t>
  </si>
  <si>
    <t>312 440,00</t>
  </si>
  <si>
    <t>19 460,00</t>
  </si>
  <si>
    <t>2 020,00</t>
  </si>
  <si>
    <t>98 000,00</t>
  </si>
  <si>
    <t>115 440,00</t>
  </si>
  <si>
    <t>38 421,73</t>
  </si>
  <si>
    <t>12 000,00</t>
  </si>
  <si>
    <t>26 421,73</t>
  </si>
  <si>
    <t>42 000,00</t>
  </si>
  <si>
    <t>-3 000,00</t>
  </si>
  <si>
    <t>32 921,73</t>
  </si>
  <si>
    <t>20 921,73</t>
  </si>
  <si>
    <t>412 684,00</t>
  </si>
  <si>
    <t>369 289,00</t>
  </si>
  <si>
    <t>4 000,00</t>
  </si>
  <si>
    <t>365 289,00</t>
  </si>
  <si>
    <t>43 395,00</t>
  </si>
  <si>
    <t>21 981,00</t>
  </si>
  <si>
    <t>415 684,00</t>
  </si>
  <si>
    <t>372 289,00</t>
  </si>
  <si>
    <t>368 289,00</t>
  </si>
  <si>
    <t>517 170,00</t>
  </si>
  <si>
    <t>43 170,00</t>
  </si>
  <si>
    <t>474 000,00</t>
  </si>
  <si>
    <t>113 039,00</t>
  </si>
  <si>
    <t>-46 075,00</t>
  </si>
  <si>
    <t>-40 000,00</t>
  </si>
  <si>
    <t>-6 075,00</t>
  </si>
  <si>
    <t>477 170,00</t>
  </si>
  <si>
    <t>434 000,00</t>
  </si>
  <si>
    <t>381 410,00</t>
  </si>
  <si>
    <t>263 870,00</t>
  </si>
  <si>
    <t>21 870,00</t>
  </si>
  <si>
    <t>223 870,00</t>
  </si>
  <si>
    <t>52 300,00</t>
  </si>
  <si>
    <t>18 800,00</t>
  </si>
  <si>
    <t>33 500,00</t>
  </si>
  <si>
    <t>Wydatki razem:</t>
  </si>
  <si>
    <t>13 624 824,00</t>
  </si>
  <si>
    <t>9 084 027,96</t>
  </si>
  <si>
    <t>5 638 952,00</t>
  </si>
  <si>
    <t>3 445 075,96</t>
  </si>
  <si>
    <t>1 753 254,00</t>
  </si>
  <si>
    <t>2 404 925,00</t>
  </si>
  <si>
    <t>14 883,00</t>
  </si>
  <si>
    <t>367 734,04</t>
  </si>
  <si>
    <t>2 713 626,00</t>
  </si>
  <si>
    <t>-220 028,17</t>
  </si>
  <si>
    <t>-75 098,17</t>
  </si>
  <si>
    <t>-35 098,17</t>
  </si>
  <si>
    <t>-144 930,00</t>
  </si>
  <si>
    <t>356 886,00</t>
  </si>
  <si>
    <t>69 440,00</t>
  </si>
  <si>
    <t>52 000,00</t>
  </si>
  <si>
    <t>287 446,00</t>
  </si>
  <si>
    <t>16 475 307,83</t>
  </si>
  <si>
    <t>13 619 165,83</t>
  </si>
  <si>
    <t>9 100 929,79</t>
  </si>
  <si>
    <t>3 461 977,79</t>
  </si>
  <si>
    <t>1 730 694,00</t>
  </si>
  <si>
    <t>2 856 142,00</t>
  </si>
  <si>
    <t>1 839 076,00</t>
  </si>
  <si>
    <t>3</t>
  </si>
  <si>
    <t>Wykup kanalizacji burzowej przy ul.22 Lipca w Miłkowicach</t>
  </si>
  <si>
    <t>od Komitetu budowy kanalizacji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</si>
</sst>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  <numFmt numFmtId="204" formatCode="_-* #,##0.00\ _z_ł_-;\-* #,##0.00\ _z_ł_-;_-* \-??\ _z_ł_-;_-@_-"/>
    <numFmt numFmtId="205" formatCode="_-* #,##0\ _z_ł_-;\-* #,##0\ _z_ł_-;_-* \-??\ _z_ł_-;_-@_-"/>
  </numFmts>
  <fonts count="6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name val="Arial CE"/>
      <family val="2"/>
    </font>
    <font>
      <sz val="10"/>
      <name val="Arial CE"/>
      <family val="0"/>
    </font>
    <font>
      <b/>
      <sz val="8.25"/>
      <name val="Arial"/>
      <family val="0"/>
    </font>
    <font>
      <sz val="10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i/>
      <sz val="10"/>
      <name val="Arial CE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name val="Times New Roman CE"/>
      <family val="1"/>
    </font>
    <font>
      <b/>
      <sz val="11"/>
      <name val="Arial CE"/>
      <family val="2"/>
    </font>
    <font>
      <sz val="5"/>
      <name val="Arial CE"/>
      <family val="2"/>
    </font>
    <font>
      <sz val="10"/>
      <color indexed="41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sz val="5"/>
      <name val="Arial"/>
      <family val="0"/>
    </font>
    <font>
      <b/>
      <sz val="5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medium">
        <color indexed="8"/>
      </right>
      <top style="medium"/>
      <bottom style="double">
        <color indexed="8"/>
      </bottom>
    </border>
    <border>
      <left>
        <color indexed="63"/>
      </left>
      <right style="medium"/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71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23" borderId="9" applyNumberForma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500">
    <xf numFmtId="0" fontId="1" fillId="0" borderId="0" xfId="0" applyNumberFormat="1" applyFill="1" applyBorder="1" applyAlignment="1" applyProtection="1">
      <alignment horizontal="left"/>
      <protection locked="0"/>
    </xf>
    <xf numFmtId="49" fontId="5" fillId="0" borderId="10" xfId="0" applyFill="1" applyAlignment="1">
      <alignment horizontal="center" vertical="center" wrapText="1"/>
    </xf>
    <xf numFmtId="49" fontId="5" fillId="0" borderId="10" xfId="0" applyFill="1" applyAlignment="1">
      <alignment horizontal="left" vertical="center" wrapText="1"/>
    </xf>
    <xf numFmtId="49" fontId="5" fillId="0" borderId="10" xfId="0" applyFill="1" applyAlignment="1">
      <alignment horizontal="right" vertical="center" wrapText="1"/>
    </xf>
    <xf numFmtId="49" fontId="2" fillId="0" borderId="11" xfId="0" applyFill="1" applyAlignment="1">
      <alignment horizontal="center" vertical="center" wrapText="1"/>
    </xf>
    <xf numFmtId="49" fontId="6" fillId="0" borderId="10" xfId="0" applyFill="1" applyAlignment="1">
      <alignment horizontal="center" vertical="center" wrapText="1"/>
    </xf>
    <xf numFmtId="49" fontId="2" fillId="0" borderId="10" xfId="0" applyFill="1" applyAlignment="1">
      <alignment horizontal="center" vertical="center" wrapText="1"/>
    </xf>
    <xf numFmtId="49" fontId="6" fillId="0" borderId="10" xfId="0" applyFill="1" applyAlignment="1">
      <alignment horizontal="left" vertical="center" wrapText="1"/>
    </xf>
    <xf numFmtId="49" fontId="6" fillId="0" borderId="10" xfId="0" applyFill="1" applyAlignment="1">
      <alignment horizontal="right" vertical="center" wrapText="1"/>
    </xf>
    <xf numFmtId="49" fontId="6" fillId="0" borderId="11" xfId="0" applyFill="1" applyAlignment="1">
      <alignment horizontal="center" vertical="center" wrapText="1"/>
    </xf>
    <xf numFmtId="4" fontId="14" fillId="0" borderId="10" xfId="0" applyNumberFormat="1" applyFont="1" applyFill="1" applyAlignment="1">
      <alignment horizontal="right" vertical="center" wrapText="1"/>
    </xf>
    <xf numFmtId="49" fontId="8" fillId="0" borderId="1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57">
      <alignment/>
      <protection/>
    </xf>
    <xf numFmtId="49" fontId="11" fillId="0" borderId="10" xfId="0" applyFont="1" applyFill="1" applyAlignment="1">
      <alignment horizontal="center" vertical="center" wrapText="1"/>
    </xf>
    <xf numFmtId="49" fontId="11" fillId="0" borderId="10" xfId="0" applyFont="1" applyFill="1" applyAlignment="1">
      <alignment horizontal="left" vertical="center" wrapText="1"/>
    </xf>
    <xf numFmtId="0" fontId="39" fillId="20" borderId="12" xfId="59" applyFont="1" applyFill="1" applyBorder="1" applyAlignment="1">
      <alignment horizontal="center" vertical="center" wrapText="1"/>
      <protection/>
    </xf>
    <xf numFmtId="4" fontId="11" fillId="0" borderId="10" xfId="0" applyNumberFormat="1" applyFont="1" applyFill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13" fillId="0" borderId="11" xfId="0" applyFont="1" applyFill="1" applyAlignment="1">
      <alignment horizontal="center" vertical="center" wrapText="1"/>
    </xf>
    <xf numFmtId="49" fontId="13" fillId="0" borderId="10" xfId="0" applyFont="1" applyFill="1" applyAlignment="1">
      <alignment horizontal="center" vertical="center" wrapText="1"/>
    </xf>
    <xf numFmtId="49" fontId="14" fillId="0" borderId="10" xfId="0" applyFont="1" applyFill="1" applyAlignment="1">
      <alignment horizontal="left" vertical="center" wrapText="1"/>
    </xf>
    <xf numFmtId="49" fontId="6" fillId="24" borderId="11" xfId="0" applyAlignment="1">
      <alignment horizontal="center" vertical="center" wrapText="1"/>
    </xf>
    <xf numFmtId="49" fontId="6" fillId="24" borderId="10" xfId="0" applyAlignment="1">
      <alignment horizontal="left" vertical="center" wrapText="1"/>
    </xf>
    <xf numFmtId="4" fontId="6" fillId="24" borderId="10" xfId="0" applyNumberFormat="1" applyAlignment="1">
      <alignment horizontal="right" vertical="center" wrapText="1"/>
    </xf>
    <xf numFmtId="49" fontId="4" fillId="24" borderId="0" xfId="0" applyBorder="1" applyAlignment="1">
      <alignment horizontal="right" vertical="center" wrapText="1"/>
    </xf>
    <xf numFmtId="4" fontId="7" fillId="24" borderId="0" xfId="0" applyNumberFormat="1" applyBorder="1" applyAlignment="1">
      <alignment horizontal="right" vertical="center" wrapText="1"/>
    </xf>
    <xf numFmtId="4" fontId="7" fillId="24" borderId="13" xfId="0" applyNumberFormat="1" applyBorder="1" applyAlignment="1">
      <alignment horizontal="right" vertical="center" wrapText="1"/>
    </xf>
    <xf numFmtId="49" fontId="6" fillId="24" borderId="10" xfId="0" applyFont="1" applyAlignment="1">
      <alignment horizontal="center" vertical="center" wrapText="1"/>
    </xf>
    <xf numFmtId="0" fontId="35" fillId="0" borderId="0" xfId="59" applyFont="1" applyAlignment="1">
      <alignment vertical="center" wrapText="1"/>
      <protection/>
    </xf>
    <xf numFmtId="0" fontId="36" fillId="0" borderId="0" xfId="59" applyFont="1">
      <alignment/>
      <protection/>
    </xf>
    <xf numFmtId="0" fontId="37" fillId="0" borderId="0" xfId="59" applyFont="1">
      <alignment/>
      <protection/>
    </xf>
    <xf numFmtId="3" fontId="37" fillId="0" borderId="0" xfId="59" applyNumberFormat="1" applyFont="1">
      <alignment/>
      <protection/>
    </xf>
    <xf numFmtId="0" fontId="34" fillId="0" borderId="0" xfId="59" applyFont="1" applyAlignment="1">
      <alignment horizontal="right" vertical="center"/>
      <protection/>
    </xf>
    <xf numFmtId="0" fontId="38" fillId="0" borderId="0" xfId="59" applyFont="1" applyAlignment="1">
      <alignment textRotation="180"/>
      <protection/>
    </xf>
    <xf numFmtId="0" fontId="38" fillId="20" borderId="14" xfId="59" applyFont="1" applyFill="1" applyBorder="1" applyAlignment="1">
      <alignment horizontal="center" vertical="center" wrapText="1"/>
      <protection/>
    </xf>
    <xf numFmtId="0" fontId="37" fillId="0" borderId="0" xfId="59" applyFont="1" applyAlignment="1">
      <alignment vertical="center" wrapText="1"/>
      <protection/>
    </xf>
    <xf numFmtId="0" fontId="38" fillId="20" borderId="15" xfId="59" applyFont="1" applyFill="1" applyBorder="1" applyAlignment="1">
      <alignment horizontal="center" vertical="center" wrapText="1"/>
      <protection/>
    </xf>
    <xf numFmtId="0" fontId="39" fillId="20" borderId="16" xfId="59" applyFont="1" applyFill="1" applyBorder="1" applyAlignment="1">
      <alignment horizontal="center" vertical="center" wrapText="1"/>
      <protection/>
    </xf>
    <xf numFmtId="0" fontId="42" fillId="0" borderId="17" xfId="59" applyFont="1" applyFill="1" applyBorder="1" applyAlignment="1">
      <alignment horizontal="center" vertical="center" wrapText="1"/>
      <protection/>
    </xf>
    <xf numFmtId="0" fontId="42" fillId="0" borderId="12" xfId="59" applyFont="1" applyFill="1" applyBorder="1" applyAlignment="1">
      <alignment horizontal="center" vertical="center" wrapText="1"/>
      <protection/>
    </xf>
    <xf numFmtId="0" fontId="34" fillId="0" borderId="12" xfId="59" applyFont="1" applyFill="1" applyBorder="1" applyAlignment="1">
      <alignment horizontal="center" vertical="center" wrapText="1"/>
      <protection/>
    </xf>
    <xf numFmtId="0" fontId="34" fillId="0" borderId="18" xfId="59" applyFont="1" applyFill="1" applyBorder="1" applyAlignment="1">
      <alignment horizontal="center" vertical="center" wrapText="1"/>
      <protection/>
    </xf>
    <xf numFmtId="0" fontId="42" fillId="0" borderId="0" xfId="59" applyFont="1" applyFill="1" applyAlignment="1">
      <alignment horizontal="center" textRotation="180"/>
      <protection/>
    </xf>
    <xf numFmtId="0" fontId="42" fillId="0" borderId="0" xfId="59" applyFont="1" applyFill="1" applyAlignment="1">
      <alignment horizontal="center" vertical="center" wrapText="1"/>
      <protection/>
    </xf>
    <xf numFmtId="3" fontId="38" fillId="0" borderId="19" xfId="59" applyNumberFormat="1" applyFont="1" applyFill="1" applyBorder="1" applyAlignment="1">
      <alignment vertical="center" wrapText="1"/>
      <protection/>
    </xf>
    <xf numFmtId="3" fontId="38" fillId="0" borderId="20" xfId="59" applyNumberFormat="1" applyFont="1" applyFill="1" applyBorder="1" applyAlignment="1">
      <alignment vertical="center" wrapText="1"/>
      <protection/>
    </xf>
    <xf numFmtId="3" fontId="12" fillId="0" borderId="21" xfId="59" applyNumberFormat="1" applyFont="1" applyFill="1" applyBorder="1" applyAlignment="1">
      <alignment vertical="center" wrapText="1"/>
      <protection/>
    </xf>
    <xf numFmtId="0" fontId="38" fillId="0" borderId="0" xfId="59" applyFont="1" applyFill="1" applyAlignment="1">
      <alignment textRotation="180"/>
      <protection/>
    </xf>
    <xf numFmtId="0" fontId="37" fillId="0" borderId="0" xfId="59" applyFont="1" applyFill="1" applyAlignment="1">
      <alignment vertical="center" wrapText="1"/>
      <protection/>
    </xf>
    <xf numFmtId="3" fontId="43" fillId="0" borderId="22" xfId="59" applyNumberFormat="1" applyFont="1" applyFill="1" applyBorder="1" applyAlignment="1">
      <alignment vertical="center" wrapText="1"/>
      <protection/>
    </xf>
    <xf numFmtId="3" fontId="43" fillId="0" borderId="23" xfId="59" applyNumberFormat="1" applyFont="1" applyFill="1" applyBorder="1" applyAlignment="1">
      <alignment vertical="center" wrapText="1"/>
      <protection/>
    </xf>
    <xf numFmtId="3" fontId="43" fillId="0" borderId="24" xfId="59" applyNumberFormat="1" applyFont="1" applyFill="1" applyBorder="1" applyAlignment="1">
      <alignment vertical="center" wrapText="1"/>
      <protection/>
    </xf>
    <xf numFmtId="3" fontId="12" fillId="0" borderId="25" xfId="59" applyNumberFormat="1" applyFont="1" applyFill="1" applyBorder="1" applyAlignment="1">
      <alignment vertical="center" wrapText="1"/>
      <protection/>
    </xf>
    <xf numFmtId="0" fontId="37" fillId="0" borderId="26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vertical="center" wrapText="1"/>
      <protection/>
    </xf>
    <xf numFmtId="3" fontId="42" fillId="0" borderId="27" xfId="59" applyNumberFormat="1" applyFont="1" applyFill="1" applyBorder="1" applyAlignment="1">
      <alignment vertical="center" wrapText="1"/>
      <protection/>
    </xf>
    <xf numFmtId="0" fontId="12" fillId="0" borderId="28" xfId="58" applyFont="1" applyFill="1" applyBorder="1" applyAlignment="1">
      <alignment horizontal="center" vertical="center" wrapText="1"/>
      <protection/>
    </xf>
    <xf numFmtId="0" fontId="12" fillId="0" borderId="29" xfId="58" applyFont="1" applyFill="1" applyBorder="1" applyAlignment="1">
      <alignment vertical="center" wrapText="1"/>
      <protection/>
    </xf>
    <xf numFmtId="3" fontId="37" fillId="0" borderId="29" xfId="58" applyNumberFormat="1" applyFont="1" applyFill="1" applyBorder="1" applyAlignment="1">
      <alignment vertical="center" wrapText="1"/>
      <protection/>
    </xf>
    <xf numFmtId="3" fontId="42" fillId="0" borderId="30" xfId="58" applyNumberFormat="1" applyFont="1" applyFill="1" applyBorder="1" applyAlignment="1">
      <alignment vertical="center" wrapText="1"/>
      <protection/>
    </xf>
    <xf numFmtId="0" fontId="38" fillId="0" borderId="0" xfId="58" applyFont="1" applyFill="1" applyAlignment="1">
      <alignment textRotation="180"/>
      <protection/>
    </xf>
    <xf numFmtId="0" fontId="37" fillId="0" borderId="0" xfId="58" applyFont="1" applyFill="1" applyAlignment="1">
      <alignment vertical="center" wrapText="1"/>
      <protection/>
    </xf>
    <xf numFmtId="3" fontId="12" fillId="0" borderId="31" xfId="59" applyNumberFormat="1" applyFont="1" applyFill="1" applyBorder="1" applyAlignment="1">
      <alignment vertical="center" wrapText="1"/>
      <protection/>
    </xf>
    <xf numFmtId="0" fontId="12" fillId="0" borderId="32" xfId="58" applyFont="1" applyFill="1" applyBorder="1" applyAlignment="1">
      <alignment horizontal="center" vertical="center" wrapText="1"/>
      <protection/>
    </xf>
    <xf numFmtId="0" fontId="12" fillId="0" borderId="33" xfId="58" applyFont="1" applyFill="1" applyBorder="1" applyAlignment="1">
      <alignment horizontal="left" vertical="center" wrapText="1"/>
      <protection/>
    </xf>
    <xf numFmtId="3" fontId="37" fillId="0" borderId="33" xfId="58" applyNumberFormat="1" applyFont="1" applyFill="1" applyBorder="1" applyAlignment="1">
      <alignment vertical="center" wrapText="1"/>
      <protection/>
    </xf>
    <xf numFmtId="3" fontId="44" fillId="0" borderId="33" xfId="58" applyNumberFormat="1" applyFont="1" applyFill="1" applyBorder="1" applyAlignment="1">
      <alignment vertical="center" wrapText="1"/>
      <protection/>
    </xf>
    <xf numFmtId="3" fontId="45" fillId="0" borderId="29" xfId="58" applyNumberFormat="1" applyFont="1" applyFill="1" applyBorder="1" applyAlignment="1">
      <alignment vertical="center" wrapText="1"/>
      <protection/>
    </xf>
    <xf numFmtId="0" fontId="12" fillId="0" borderId="34" xfId="59" applyFont="1" applyFill="1" applyBorder="1" applyAlignment="1">
      <alignment horizontal="left" vertical="center" wrapText="1"/>
      <protection/>
    </xf>
    <xf numFmtId="3" fontId="37" fillId="0" borderId="34" xfId="59" applyNumberFormat="1" applyFont="1" applyFill="1" applyBorder="1" applyAlignment="1">
      <alignment vertical="center" wrapText="1"/>
      <protection/>
    </xf>
    <xf numFmtId="3" fontId="37" fillId="0" borderId="27" xfId="59" applyNumberFormat="1" applyFont="1" applyFill="1" applyBorder="1" applyAlignment="1">
      <alignment vertical="center" wrapText="1"/>
      <protection/>
    </xf>
    <xf numFmtId="3" fontId="45" fillId="0" borderId="10" xfId="59" applyNumberFormat="1" applyFont="1" applyFill="1" applyBorder="1" applyAlignment="1">
      <alignment vertical="center" wrapText="1"/>
      <protection/>
    </xf>
    <xf numFmtId="0" fontId="37" fillId="0" borderId="35" xfId="59" applyFont="1" applyFill="1" applyBorder="1" applyAlignment="1">
      <alignment horizontal="center" vertical="center" wrapText="1"/>
      <protection/>
    </xf>
    <xf numFmtId="0" fontId="12" fillId="0" borderId="36" xfId="59" applyFont="1" applyFill="1" applyBorder="1" applyAlignment="1">
      <alignment vertical="center" wrapText="1"/>
      <protection/>
    </xf>
    <xf numFmtId="3" fontId="37" fillId="0" borderId="36" xfId="59" applyNumberFormat="1" applyFont="1" applyFill="1" applyBorder="1" applyAlignment="1">
      <alignment vertical="center" wrapText="1"/>
      <protection/>
    </xf>
    <xf numFmtId="3" fontId="37" fillId="0" borderId="37" xfId="59" applyNumberFormat="1" applyFont="1" applyFill="1" applyBorder="1" applyAlignment="1">
      <alignment vertical="center" wrapText="1"/>
      <protection/>
    </xf>
    <xf numFmtId="3" fontId="12" fillId="0" borderId="38" xfId="59" applyNumberFormat="1" applyFont="1" applyFill="1" applyBorder="1" applyAlignment="1">
      <alignment vertical="center" wrapText="1"/>
      <protection/>
    </xf>
    <xf numFmtId="3" fontId="38" fillId="0" borderId="19" xfId="54" applyNumberFormat="1" applyFont="1" applyFill="1" applyBorder="1" applyAlignment="1">
      <alignment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38" fillId="0" borderId="0" xfId="54" applyFont="1" applyFill="1" applyAlignment="1">
      <alignment textRotation="180"/>
      <protection/>
    </xf>
    <xf numFmtId="0" fontId="37" fillId="0" borderId="0" xfId="54" applyFont="1" applyFill="1" applyAlignment="1">
      <alignment vertical="center" wrapText="1"/>
      <protection/>
    </xf>
    <xf numFmtId="3" fontId="43" fillId="0" borderId="23" xfId="54" applyNumberFormat="1" applyFont="1" applyFill="1" applyBorder="1" applyAlignment="1">
      <alignment vertical="center" wrapText="1"/>
      <protection/>
    </xf>
    <xf numFmtId="0" fontId="12" fillId="0" borderId="39" xfId="59" applyFont="1" applyFill="1" applyBorder="1" applyAlignment="1">
      <alignment vertical="center" wrapText="1"/>
      <protection/>
    </xf>
    <xf numFmtId="0" fontId="37" fillId="0" borderId="40" xfId="59" applyFont="1" applyFill="1" applyBorder="1" applyAlignment="1">
      <alignment horizontal="center" vertical="center" wrapText="1"/>
      <protection/>
    </xf>
    <xf numFmtId="0" fontId="12" fillId="0" borderId="41" xfId="59" applyFont="1" applyFill="1" applyBorder="1" applyAlignment="1">
      <alignment vertical="center" wrapText="1"/>
      <protection/>
    </xf>
    <xf numFmtId="3" fontId="37" fillId="0" borderId="41" xfId="59" applyNumberFormat="1" applyFont="1" applyFill="1" applyBorder="1" applyAlignment="1">
      <alignment vertical="center" wrapText="1"/>
      <protection/>
    </xf>
    <xf numFmtId="3" fontId="42" fillId="0" borderId="41" xfId="59" applyNumberFormat="1" applyFont="1" applyFill="1" applyBorder="1" applyAlignment="1">
      <alignment vertical="center" wrapText="1"/>
      <protection/>
    </xf>
    <xf numFmtId="0" fontId="37" fillId="0" borderId="0" xfId="59" applyFont="1" applyBorder="1">
      <alignment/>
      <protection/>
    </xf>
    <xf numFmtId="3" fontId="37" fillId="0" borderId="0" xfId="59" applyNumberFormat="1" applyFont="1" applyBorder="1">
      <alignment/>
      <protection/>
    </xf>
    <xf numFmtId="0" fontId="42" fillId="0" borderId="42" xfId="59" applyFont="1" applyFill="1" applyBorder="1" applyAlignment="1">
      <alignment horizontal="center" vertical="center" wrapText="1"/>
      <protection/>
    </xf>
    <xf numFmtId="0" fontId="42" fillId="0" borderId="10" xfId="59" applyFont="1" applyFill="1" applyBorder="1" applyAlignment="1">
      <alignment horizontal="center" vertical="center" wrapText="1"/>
      <protection/>
    </xf>
    <xf numFmtId="0" fontId="34" fillId="0" borderId="10" xfId="59" applyFont="1" applyFill="1" applyBorder="1" applyAlignment="1">
      <alignment horizontal="center" vertical="center" wrapText="1"/>
      <protection/>
    </xf>
    <xf numFmtId="0" fontId="12" fillId="0" borderId="34" xfId="59" applyFont="1" applyFill="1" applyBorder="1" applyAlignment="1">
      <alignment vertical="center" wrapText="1"/>
      <protection/>
    </xf>
    <xf numFmtId="3" fontId="42" fillId="0" borderId="34" xfId="59" applyNumberFormat="1" applyFont="1" applyFill="1" applyBorder="1" applyAlignment="1">
      <alignment vertical="center" wrapText="1"/>
      <protection/>
    </xf>
    <xf numFmtId="0" fontId="37" fillId="0" borderId="42" xfId="59" applyFont="1" applyFill="1" applyBorder="1" applyAlignment="1">
      <alignment horizontal="center" vertical="center" wrapText="1"/>
      <protection/>
    </xf>
    <xf numFmtId="3" fontId="42" fillId="0" borderId="10" xfId="59" applyNumberFormat="1" applyFont="1" applyFill="1" applyBorder="1" applyAlignment="1">
      <alignment vertical="center" wrapText="1"/>
      <protection/>
    </xf>
    <xf numFmtId="0" fontId="37" fillId="0" borderId="43" xfId="59" applyFont="1" applyFill="1" applyBorder="1" applyAlignment="1">
      <alignment horizontal="center" vertical="center" wrapText="1"/>
      <protection/>
    </xf>
    <xf numFmtId="0" fontId="12" fillId="0" borderId="44" xfId="59" applyFont="1" applyFill="1" applyBorder="1" applyAlignment="1">
      <alignment vertical="center" wrapText="1"/>
      <protection/>
    </xf>
    <xf numFmtId="3" fontId="37" fillId="0" borderId="44" xfId="59" applyNumberFormat="1" applyFont="1" applyFill="1" applyBorder="1" applyAlignment="1">
      <alignment vertical="center" wrapText="1"/>
      <protection/>
    </xf>
    <xf numFmtId="3" fontId="37" fillId="0" borderId="45" xfId="59" applyNumberFormat="1" applyFont="1" applyFill="1" applyBorder="1" applyAlignment="1">
      <alignment vertical="center" wrapText="1"/>
      <protection/>
    </xf>
    <xf numFmtId="3" fontId="42" fillId="0" borderId="45" xfId="59" applyNumberFormat="1" applyFont="1" applyFill="1" applyBorder="1" applyAlignment="1">
      <alignment vertical="center" wrapText="1"/>
      <protection/>
    </xf>
    <xf numFmtId="0" fontId="12" fillId="0" borderId="21" xfId="59" applyFont="1" applyFill="1" applyBorder="1" applyAlignment="1">
      <alignment vertical="center" wrapText="1"/>
      <protection/>
    </xf>
    <xf numFmtId="3" fontId="43" fillId="0" borderId="46" xfId="58" applyNumberFormat="1" applyFont="1" applyFill="1" applyBorder="1" applyAlignment="1">
      <alignment vertical="center" wrapText="1"/>
      <protection/>
    </xf>
    <xf numFmtId="3" fontId="43" fillId="0" borderId="47" xfId="58" applyNumberFormat="1" applyFont="1" applyFill="1" applyBorder="1" applyAlignment="1">
      <alignment vertical="center" wrapText="1"/>
      <protection/>
    </xf>
    <xf numFmtId="0" fontId="12" fillId="0" borderId="48" xfId="58" applyFont="1" applyFill="1" applyBorder="1" applyAlignment="1">
      <alignment horizontal="center" vertical="center" wrapText="1"/>
      <protection/>
    </xf>
    <xf numFmtId="0" fontId="12" fillId="0" borderId="33" xfId="58" applyFont="1" applyFill="1" applyBorder="1" applyAlignment="1">
      <alignment vertical="center" wrapText="1"/>
      <protection/>
    </xf>
    <xf numFmtId="3" fontId="37" fillId="0" borderId="49" xfId="58" applyNumberFormat="1" applyFont="1" applyFill="1" applyBorder="1" applyAlignment="1">
      <alignment vertical="center" wrapText="1"/>
      <protection/>
    </xf>
    <xf numFmtId="3" fontId="37" fillId="0" borderId="30" xfId="58" applyNumberFormat="1" applyFont="1" applyFill="1" applyBorder="1" applyAlignment="1">
      <alignment vertical="center" wrapText="1"/>
      <protection/>
    </xf>
    <xf numFmtId="3" fontId="42" fillId="0" borderId="33" xfId="58" applyNumberFormat="1" applyFont="1" applyFill="1" applyBorder="1" applyAlignment="1">
      <alignment horizontal="left" vertical="center" wrapText="1"/>
      <protection/>
    </xf>
    <xf numFmtId="3" fontId="43" fillId="0" borderId="50" xfId="59" applyNumberFormat="1" applyFont="1" applyFill="1" applyBorder="1" applyAlignment="1">
      <alignment vertical="center" wrapText="1"/>
      <protection/>
    </xf>
    <xf numFmtId="3" fontId="43" fillId="0" borderId="51" xfId="59" applyNumberFormat="1" applyFont="1" applyFill="1" applyBorder="1" applyAlignment="1">
      <alignment vertical="center" wrapText="1"/>
      <protection/>
    </xf>
    <xf numFmtId="3" fontId="12" fillId="0" borderId="52" xfId="59" applyNumberFormat="1" applyFont="1" applyFill="1" applyBorder="1" applyAlignment="1">
      <alignment vertical="center" wrapText="1"/>
      <protection/>
    </xf>
    <xf numFmtId="0" fontId="38" fillId="20" borderId="53" xfId="59" applyFont="1" applyFill="1" applyBorder="1" applyAlignment="1">
      <alignment horizontal="center" vertical="center" wrapText="1"/>
      <protection/>
    </xf>
    <xf numFmtId="0" fontId="42" fillId="0" borderId="54" xfId="59" applyFont="1" applyFill="1" applyBorder="1" applyAlignment="1">
      <alignment horizontal="center" vertical="center" wrapText="1"/>
      <protection/>
    </xf>
    <xf numFmtId="0" fontId="34" fillId="0" borderId="54" xfId="59" applyFont="1" applyFill="1" applyBorder="1" applyAlignment="1">
      <alignment horizontal="center" vertical="center" wrapText="1"/>
      <protection/>
    </xf>
    <xf numFmtId="0" fontId="34" fillId="0" borderId="55" xfId="59" applyFont="1" applyFill="1" applyBorder="1" applyAlignment="1">
      <alignment horizontal="center" vertical="center" wrapText="1"/>
      <protection/>
    </xf>
    <xf numFmtId="3" fontId="42" fillId="0" borderId="34" xfId="59" applyNumberFormat="1" applyFont="1" applyFill="1" applyBorder="1" applyAlignment="1">
      <alignment horizontal="left" vertical="center" wrapText="1"/>
      <protection/>
    </xf>
    <xf numFmtId="0" fontId="12" fillId="0" borderId="16" xfId="59" applyFont="1" applyFill="1" applyBorder="1" applyAlignment="1">
      <alignment vertical="center" wrapText="1"/>
      <protection/>
    </xf>
    <xf numFmtId="3" fontId="37" fillId="0" borderId="16" xfId="59" applyNumberFormat="1" applyFont="1" applyFill="1" applyBorder="1" applyAlignment="1">
      <alignment vertical="center" wrapText="1"/>
      <protection/>
    </xf>
    <xf numFmtId="3" fontId="37" fillId="0" borderId="56" xfId="59" applyNumberFormat="1" applyFont="1" applyFill="1" applyBorder="1" applyAlignment="1">
      <alignment vertical="center" wrapText="1"/>
      <protection/>
    </xf>
    <xf numFmtId="3" fontId="42" fillId="0" borderId="16" xfId="59" applyNumberFormat="1" applyFont="1" applyFill="1" applyBorder="1" applyAlignment="1">
      <alignment horizontal="left" vertical="center" wrapText="1"/>
      <protection/>
    </xf>
    <xf numFmtId="3" fontId="38" fillId="0" borderId="57" xfId="54" applyNumberFormat="1" applyFont="1" applyFill="1" applyBorder="1" applyAlignment="1">
      <alignment vertical="center" wrapText="1"/>
      <protection/>
    </xf>
    <xf numFmtId="0" fontId="12" fillId="0" borderId="58" xfId="59" applyFont="1" applyFill="1" applyBorder="1" applyAlignment="1">
      <alignment horizontal="center" vertical="center" wrapText="1"/>
      <protection/>
    </xf>
    <xf numFmtId="3" fontId="43" fillId="0" borderId="59" xfId="54" applyNumberFormat="1" applyFont="1" applyFill="1" applyBorder="1" applyAlignment="1">
      <alignment vertical="center" wrapText="1"/>
      <protection/>
    </xf>
    <xf numFmtId="0" fontId="12" fillId="0" borderId="60" xfId="59" applyFont="1" applyFill="1" applyBorder="1" applyAlignment="1">
      <alignment vertical="center" wrapText="1"/>
      <protection/>
    </xf>
    <xf numFmtId="3" fontId="42" fillId="0" borderId="29" xfId="58" applyNumberFormat="1" applyFont="1" applyFill="1" applyBorder="1" applyAlignment="1">
      <alignment vertical="center" wrapText="1"/>
      <protection/>
    </xf>
    <xf numFmtId="3" fontId="42" fillId="0" borderId="54" xfId="59" applyNumberFormat="1" applyFont="1" applyFill="1" applyBorder="1" applyAlignment="1">
      <alignment vertical="center" wrapText="1"/>
      <protection/>
    </xf>
    <xf numFmtId="0" fontId="12" fillId="0" borderId="61" xfId="59" applyFont="1" applyFill="1" applyBorder="1" applyAlignment="1">
      <alignment vertical="center" wrapText="1"/>
      <protection/>
    </xf>
    <xf numFmtId="3" fontId="12" fillId="0" borderId="41" xfId="54" applyNumberFormat="1" applyFont="1" applyFill="1" applyBorder="1" applyAlignment="1">
      <alignment horizontal="right" vertical="center" wrapText="1"/>
      <protection/>
    </xf>
    <xf numFmtId="3" fontId="37" fillId="0" borderId="41" xfId="54" applyNumberFormat="1" applyFont="1" applyFill="1" applyBorder="1" applyAlignment="1">
      <alignment horizontal="right" vertical="center" wrapText="1"/>
      <protection/>
    </xf>
    <xf numFmtId="3" fontId="12" fillId="0" borderId="41" xfId="54" applyNumberFormat="1" applyFont="1" applyFill="1" applyBorder="1" applyAlignment="1">
      <alignment horizontal="center" vertical="center" wrapText="1"/>
      <protection/>
    </xf>
    <xf numFmtId="0" fontId="12" fillId="0" borderId="62" xfId="59" applyFont="1" applyFill="1" applyBorder="1" applyAlignment="1">
      <alignment vertical="center" wrapText="1"/>
      <protection/>
    </xf>
    <xf numFmtId="3" fontId="43" fillId="0" borderId="63" xfId="59" applyNumberFormat="1" applyFont="1" applyFill="1" applyBorder="1" applyAlignment="1">
      <alignment vertical="center" wrapText="1"/>
      <protection/>
    </xf>
    <xf numFmtId="0" fontId="38" fillId="0" borderId="64" xfId="59" applyFont="1" applyFill="1" applyBorder="1" applyAlignment="1">
      <alignment vertical="center" wrapText="1"/>
      <protection/>
    </xf>
    <xf numFmtId="3" fontId="38" fillId="0" borderId="65" xfId="59" applyNumberFormat="1" applyFont="1" applyFill="1" applyBorder="1" applyAlignment="1">
      <alignment vertical="center" wrapText="1"/>
      <protection/>
    </xf>
    <xf numFmtId="3" fontId="38" fillId="0" borderId="66" xfId="59" applyNumberFormat="1" applyFont="1" applyFill="1" applyBorder="1" applyAlignment="1">
      <alignment vertical="center" wrapText="1"/>
      <protection/>
    </xf>
    <xf numFmtId="0" fontId="46" fillId="0" borderId="0" xfId="59" applyFont="1" applyAlignment="1">
      <alignment vertical="top"/>
      <protection/>
    </xf>
    <xf numFmtId="0" fontId="38" fillId="0" borderId="0" xfId="59" applyFont="1" applyAlignment="1">
      <alignment vertical="center" wrapText="1"/>
      <protection/>
    </xf>
    <xf numFmtId="3" fontId="38" fillId="0" borderId="0" xfId="59" applyNumberFormat="1" applyFont="1" applyBorder="1" applyAlignment="1">
      <alignment vertical="center" wrapText="1"/>
      <protection/>
    </xf>
    <xf numFmtId="0" fontId="47" fillId="0" borderId="0" xfId="59" applyFont="1">
      <alignment/>
      <protection/>
    </xf>
    <xf numFmtId="3" fontId="47" fillId="0" borderId="0" xfId="59" applyNumberFormat="1" applyFont="1">
      <alignment/>
      <protection/>
    </xf>
    <xf numFmtId="0" fontId="47" fillId="0" borderId="0" xfId="59" applyFont="1" applyAlignment="1">
      <alignment horizontal="right"/>
      <protection/>
    </xf>
    <xf numFmtId="0" fontId="48" fillId="0" borderId="0" xfId="59" applyFont="1">
      <alignment/>
      <protection/>
    </xf>
    <xf numFmtId="3" fontId="49" fillId="0" borderId="0" xfId="59" applyNumberFormat="1" applyFont="1">
      <alignment/>
      <protection/>
    </xf>
    <xf numFmtId="0" fontId="38" fillId="0" borderId="65" xfId="59" applyFont="1" applyFill="1" applyBorder="1" applyAlignment="1">
      <alignment horizontal="center" vertical="center" wrapText="1"/>
      <protection/>
    </xf>
    <xf numFmtId="0" fontId="10" fillId="0" borderId="0" xfId="54" applyAlignment="1">
      <alignment vertical="center"/>
      <protection/>
    </xf>
    <xf numFmtId="0" fontId="51" fillId="0" borderId="0" xfId="54" applyFont="1" applyAlignment="1">
      <alignment horizontal="right" vertical="center"/>
      <protection/>
    </xf>
    <xf numFmtId="0" fontId="39" fillId="20" borderId="10" xfId="54" applyFont="1" applyFill="1" applyBorder="1" applyAlignment="1">
      <alignment horizontal="center" vertical="center"/>
      <protection/>
    </xf>
    <xf numFmtId="0" fontId="39" fillId="20" borderId="10" xfId="54" applyFont="1" applyFill="1" applyBorder="1" applyAlignment="1">
      <alignment horizontal="center" vertical="center" wrapText="1"/>
      <protection/>
    </xf>
    <xf numFmtId="0" fontId="52" fillId="0" borderId="10" xfId="54" applyFont="1" applyBorder="1" applyAlignment="1">
      <alignment horizontal="center" vertical="center"/>
      <protection/>
    </xf>
    <xf numFmtId="0" fontId="53" fillId="0" borderId="37" xfId="54" applyFont="1" applyBorder="1" applyAlignment="1">
      <alignment vertical="center"/>
      <protection/>
    </xf>
    <xf numFmtId="0" fontId="53" fillId="0" borderId="67" xfId="54" applyFont="1" applyBorder="1" applyAlignment="1">
      <alignment vertical="center"/>
      <protection/>
    </xf>
    <xf numFmtId="3" fontId="53" fillId="0" borderId="36" xfId="54" applyNumberFormat="1" applyFont="1" applyBorder="1" applyAlignment="1">
      <alignment vertical="center"/>
      <protection/>
    </xf>
    <xf numFmtId="0" fontId="53" fillId="0" borderId="68" xfId="54" applyFont="1" applyBorder="1" applyAlignment="1">
      <alignment vertical="center"/>
      <protection/>
    </xf>
    <xf numFmtId="0" fontId="53" fillId="0" borderId="14" xfId="54" applyFont="1" applyBorder="1" applyAlignment="1">
      <alignment vertical="center"/>
      <protection/>
    </xf>
    <xf numFmtId="3" fontId="53" fillId="0" borderId="69" xfId="54" applyNumberFormat="1" applyFont="1" applyBorder="1" applyAlignment="1">
      <alignment vertical="center"/>
      <protection/>
    </xf>
    <xf numFmtId="0" fontId="34" fillId="0" borderId="70" xfId="54" applyFont="1" applyBorder="1" applyAlignment="1">
      <alignment horizontal="center" vertical="center"/>
      <protection/>
    </xf>
    <xf numFmtId="49" fontId="10" fillId="0" borderId="70" xfId="54" applyNumberFormat="1" applyFont="1" applyBorder="1" applyAlignment="1">
      <alignment horizontal="center" vertical="center"/>
      <protection/>
    </xf>
    <xf numFmtId="0" fontId="10" fillId="0" borderId="70" xfId="54" applyFont="1" applyBorder="1" applyAlignment="1">
      <alignment horizontal="center" vertical="center" wrapText="1"/>
      <protection/>
    </xf>
    <xf numFmtId="0" fontId="10" fillId="0" borderId="70" xfId="54" applyFont="1" applyBorder="1" applyAlignment="1">
      <alignment vertical="center" wrapText="1"/>
      <protection/>
    </xf>
    <xf numFmtId="0" fontId="10" fillId="0" borderId="70" xfId="54" applyFont="1" applyBorder="1" applyAlignment="1">
      <alignment vertical="center"/>
      <protection/>
    </xf>
    <xf numFmtId="3" fontId="10" fillId="0" borderId="70" xfId="54" applyNumberFormat="1" applyFont="1" applyBorder="1" applyAlignment="1">
      <alignment vertical="center"/>
      <protection/>
    </xf>
    <xf numFmtId="0" fontId="10" fillId="0" borderId="0" xfId="54">
      <alignment/>
      <protection/>
    </xf>
    <xf numFmtId="0" fontId="10" fillId="0" borderId="70" xfId="54" applyFont="1" applyBorder="1" applyAlignment="1">
      <alignment horizontal="center" vertical="center"/>
      <protection/>
    </xf>
    <xf numFmtId="0" fontId="10" fillId="0" borderId="70" xfId="54" applyBorder="1" applyAlignment="1">
      <alignment vertical="center" wrapText="1"/>
      <protection/>
    </xf>
    <xf numFmtId="0" fontId="34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vertical="center" wrapText="1"/>
      <protection/>
    </xf>
    <xf numFmtId="3" fontId="10" fillId="0" borderId="10" xfId="54" applyNumberFormat="1" applyFont="1" applyBorder="1" applyAlignment="1">
      <alignment vertical="center"/>
      <protection/>
    </xf>
    <xf numFmtId="0" fontId="10" fillId="0" borderId="10" xfId="54" applyBorder="1" applyAlignment="1">
      <alignment vertical="center" wrapText="1"/>
      <protection/>
    </xf>
    <xf numFmtId="0" fontId="53" fillId="0" borderId="20" xfId="54" applyFont="1" applyBorder="1" applyAlignment="1">
      <alignment vertical="center"/>
      <protection/>
    </xf>
    <xf numFmtId="0" fontId="53" fillId="0" borderId="71" xfId="54" applyFont="1" applyBorder="1" applyAlignment="1">
      <alignment vertical="center"/>
      <protection/>
    </xf>
    <xf numFmtId="3" fontId="53" fillId="0" borderId="19" xfId="54" applyNumberFormat="1" applyFont="1" applyBorder="1" applyAlignment="1">
      <alignment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3" fontId="10" fillId="0" borderId="0" xfId="54" applyNumberFormat="1" applyAlignment="1">
      <alignment vertical="center"/>
      <protection/>
    </xf>
    <xf numFmtId="0" fontId="34" fillId="0" borderId="10" xfId="54" applyFont="1" applyFill="1" applyBorder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vertical="center" wrapText="1"/>
      <protection/>
    </xf>
    <xf numFmtId="3" fontId="10" fillId="0" borderId="10" xfId="54" applyNumberFormat="1" applyFont="1" applyFill="1" applyBorder="1" applyAlignment="1">
      <alignment horizontal="right" vertical="center" wrapText="1"/>
      <protection/>
    </xf>
    <xf numFmtId="3" fontId="10" fillId="0" borderId="10" xfId="54" applyNumberFormat="1" applyFont="1" applyFill="1" applyBorder="1" applyAlignment="1">
      <alignment vertical="center"/>
      <protection/>
    </xf>
    <xf numFmtId="0" fontId="34" fillId="0" borderId="72" xfId="54" applyFont="1" applyBorder="1" applyAlignment="1">
      <alignment horizontal="center" vertical="center"/>
      <protection/>
    </xf>
    <xf numFmtId="0" fontId="10" fillId="0" borderId="72" xfId="54" applyFont="1" applyBorder="1" applyAlignment="1">
      <alignment horizontal="center" vertical="center"/>
      <protection/>
    </xf>
    <xf numFmtId="0" fontId="10" fillId="0" borderId="72" xfId="54" applyFont="1" applyBorder="1" applyAlignment="1">
      <alignment horizontal="center" vertical="center" wrapText="1"/>
      <protection/>
    </xf>
    <xf numFmtId="0" fontId="10" fillId="0" borderId="73" xfId="54" applyFont="1" applyBorder="1" applyAlignment="1">
      <alignment vertical="center" wrapText="1"/>
      <protection/>
    </xf>
    <xf numFmtId="3" fontId="10" fillId="0" borderId="72" xfId="54" applyNumberFormat="1" applyFont="1" applyBorder="1" applyAlignment="1">
      <alignment vertical="center"/>
      <protection/>
    </xf>
    <xf numFmtId="3" fontId="39" fillId="0" borderId="21" xfId="54" applyNumberFormat="1" applyFont="1" applyBorder="1" applyAlignment="1">
      <alignment horizontal="center" vertical="center"/>
      <protection/>
    </xf>
    <xf numFmtId="4" fontId="10" fillId="0" borderId="0" xfId="54" applyNumberFormat="1" applyAlignment="1">
      <alignment vertical="center"/>
      <protection/>
    </xf>
    <xf numFmtId="0" fontId="12" fillId="0" borderId="0" xfId="54" applyFont="1">
      <alignment/>
      <protection/>
    </xf>
    <xf numFmtId="0" fontId="12" fillId="0" borderId="0" xfId="52" applyFont="1">
      <alignment/>
      <protection/>
    </xf>
    <xf numFmtId="0" fontId="38" fillId="0" borderId="0" xfId="52" applyFont="1" applyBorder="1" applyAlignment="1">
      <alignment horizontal="center" vertical="top" wrapText="1"/>
      <protection/>
    </xf>
    <xf numFmtId="0" fontId="38" fillId="0" borderId="0" xfId="52" applyFont="1" applyFill="1" applyBorder="1" applyAlignment="1">
      <alignment horizontal="center" vertical="top" wrapText="1"/>
      <protection/>
    </xf>
    <xf numFmtId="0" fontId="57" fillId="0" borderId="0" xfId="52" applyFont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0" borderId="0" xfId="52" applyFont="1" applyFill="1" applyAlignment="1">
      <alignment vertical="center"/>
      <protection/>
    </xf>
    <xf numFmtId="0" fontId="58" fillId="0" borderId="74" xfId="52" applyFont="1" applyFill="1" applyBorder="1" applyAlignment="1">
      <alignment horizontal="center" vertical="center"/>
      <protection/>
    </xf>
    <xf numFmtId="0" fontId="58" fillId="0" borderId="33" xfId="52" applyFont="1" applyFill="1" applyBorder="1" applyAlignment="1">
      <alignment vertical="center"/>
      <protection/>
    </xf>
    <xf numFmtId="0" fontId="12" fillId="0" borderId="75" xfId="52" applyFont="1" applyFill="1" applyBorder="1" applyAlignment="1">
      <alignment horizontal="center" vertical="center"/>
      <protection/>
    </xf>
    <xf numFmtId="49" fontId="50" fillId="0" borderId="75" xfId="52" applyNumberFormat="1" applyFont="1" applyFill="1" applyBorder="1" applyAlignment="1">
      <alignment vertical="center"/>
      <protection/>
    </xf>
    <xf numFmtId="0" fontId="37" fillId="0" borderId="76" xfId="52" applyFont="1" applyFill="1" applyBorder="1" applyAlignment="1">
      <alignment vertical="center"/>
      <protection/>
    </xf>
    <xf numFmtId="3" fontId="56" fillId="0" borderId="33" xfId="52" applyNumberFormat="1" applyFont="1" applyFill="1" applyBorder="1" applyAlignment="1">
      <alignment horizontal="center" vertical="center"/>
      <protection/>
    </xf>
    <xf numFmtId="0" fontId="12" fillId="0" borderId="0" xfId="52" applyFont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0" fontId="12" fillId="0" borderId="77" xfId="52" applyFont="1" applyFill="1" applyBorder="1" applyAlignment="1">
      <alignment horizontal="center" vertical="center"/>
      <protection/>
    </xf>
    <xf numFmtId="0" fontId="58" fillId="0" borderId="29" xfId="52" applyFont="1" applyFill="1" applyBorder="1" applyAlignment="1">
      <alignment vertical="center" wrapText="1"/>
      <protection/>
    </xf>
    <xf numFmtId="0" fontId="37" fillId="0" borderId="78" xfId="52" applyFont="1" applyFill="1" applyBorder="1" applyAlignment="1">
      <alignment vertical="center"/>
      <protection/>
    </xf>
    <xf numFmtId="3" fontId="13" fillId="0" borderId="29" xfId="52" applyNumberFormat="1" applyFont="1" applyFill="1" applyBorder="1" applyAlignment="1">
      <alignment horizontal="center" vertical="center"/>
      <protection/>
    </xf>
    <xf numFmtId="0" fontId="12" fillId="0" borderId="79" xfId="52" applyFont="1" applyFill="1" applyBorder="1" applyAlignment="1">
      <alignment horizontal="center" vertical="center"/>
      <protection/>
    </xf>
    <xf numFmtId="0" fontId="12" fillId="0" borderId="49" xfId="52" applyFont="1" applyFill="1" applyBorder="1" applyAlignment="1">
      <alignment horizontal="center" vertical="center"/>
      <protection/>
    </xf>
    <xf numFmtId="49" fontId="50" fillId="0" borderId="49" xfId="52" applyNumberFormat="1" applyFont="1" applyFill="1" applyBorder="1" applyAlignment="1">
      <alignment vertical="center"/>
      <protection/>
    </xf>
    <xf numFmtId="0" fontId="37" fillId="0" borderId="80" xfId="52" applyFont="1" applyFill="1" applyBorder="1" applyAlignment="1">
      <alignment vertical="center"/>
      <protection/>
    </xf>
    <xf numFmtId="3" fontId="13" fillId="0" borderId="81" xfId="52" applyNumberFormat="1" applyFont="1" applyFill="1" applyBorder="1" applyAlignment="1">
      <alignment horizontal="center" vertical="center"/>
      <protection/>
    </xf>
    <xf numFmtId="0" fontId="58" fillId="0" borderId="77" xfId="52" applyFont="1" applyFill="1" applyBorder="1" applyAlignment="1">
      <alignment horizontal="center" vertical="center"/>
      <protection/>
    </xf>
    <xf numFmtId="0" fontId="58" fillId="0" borderId="33" xfId="52" applyFont="1" applyFill="1" applyBorder="1" applyAlignment="1">
      <alignment vertical="center" wrapText="1"/>
      <protection/>
    </xf>
    <xf numFmtId="49" fontId="50" fillId="0" borderId="75" xfId="52" applyNumberFormat="1" applyFont="1" applyFill="1" applyBorder="1" applyAlignment="1">
      <alignment vertical="center" wrapText="1"/>
      <protection/>
    </xf>
    <xf numFmtId="3" fontId="56" fillId="0" borderId="82" xfId="52" applyNumberFormat="1" applyFont="1" applyFill="1" applyBorder="1" applyAlignment="1">
      <alignment horizontal="center" vertical="center"/>
      <protection/>
    </xf>
    <xf numFmtId="0" fontId="50" fillId="0" borderId="75" xfId="52" applyFont="1" applyFill="1" applyBorder="1" applyAlignment="1">
      <alignment vertical="center"/>
      <protection/>
    </xf>
    <xf numFmtId="3" fontId="13" fillId="0" borderId="83" xfId="52" applyNumberFormat="1" applyFont="1" applyFill="1" applyBorder="1" applyAlignment="1">
      <alignment horizontal="center" vertical="center"/>
      <protection/>
    </xf>
    <xf numFmtId="0" fontId="50" fillId="0" borderId="49" xfId="52" applyFont="1" applyFill="1" applyBorder="1" applyAlignment="1">
      <alignment vertical="center"/>
      <protection/>
    </xf>
    <xf numFmtId="3" fontId="13" fillId="0" borderId="84" xfId="52" applyNumberFormat="1" applyFont="1" applyFill="1" applyBorder="1" applyAlignment="1">
      <alignment horizontal="center" vertical="center"/>
      <protection/>
    </xf>
    <xf numFmtId="0" fontId="12" fillId="0" borderId="85" xfId="52" applyFont="1" applyBorder="1" applyAlignment="1">
      <alignment horizontal="center" vertical="center"/>
      <protection/>
    </xf>
    <xf numFmtId="0" fontId="12" fillId="0" borderId="86" xfId="52" applyFont="1" applyBorder="1" applyAlignment="1">
      <alignment vertical="center"/>
      <protection/>
    </xf>
    <xf numFmtId="0" fontId="38" fillId="0" borderId="86" xfId="52" applyFont="1" applyBorder="1" applyAlignment="1">
      <alignment horizontal="center" vertical="center"/>
      <protection/>
    </xf>
    <xf numFmtId="3" fontId="56" fillId="0" borderId="86" xfId="52" applyNumberFormat="1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0" fontId="58" fillId="0" borderId="0" xfId="52" applyFont="1" applyBorder="1" applyAlignment="1">
      <alignment horizontal="center" vertical="center"/>
      <protection/>
    </xf>
    <xf numFmtId="3" fontId="58" fillId="0" borderId="0" xfId="52" applyNumberFormat="1" applyFont="1" applyBorder="1" applyAlignment="1">
      <alignment horizontal="center" vertical="center"/>
      <protection/>
    </xf>
    <xf numFmtId="3" fontId="58" fillId="0" borderId="0" xfId="52" applyNumberFormat="1" applyFont="1" applyFill="1" applyBorder="1" applyAlignment="1">
      <alignment horizontal="center" vertical="center"/>
      <protection/>
    </xf>
    <xf numFmtId="0" fontId="60" fillId="0" borderId="0" xfId="52" applyFont="1" applyAlignment="1">
      <alignment horizontal="center"/>
      <protection/>
    </xf>
    <xf numFmtId="0" fontId="60" fillId="0" borderId="0" xfId="52" applyFont="1" applyBorder="1">
      <alignment/>
      <protection/>
    </xf>
    <xf numFmtId="3" fontId="60" fillId="0" borderId="0" xfId="52" applyNumberFormat="1" applyFont="1" applyBorder="1">
      <alignment/>
      <protection/>
    </xf>
    <xf numFmtId="0" fontId="60" fillId="0" borderId="0" xfId="52" applyFont="1" applyFill="1" applyBorder="1">
      <alignment/>
      <protection/>
    </xf>
    <xf numFmtId="0" fontId="60" fillId="0" borderId="0" xfId="52" applyFont="1">
      <alignment/>
      <protection/>
    </xf>
    <xf numFmtId="0" fontId="58" fillId="0" borderId="0" xfId="55" applyFont="1">
      <alignment/>
      <protection/>
    </xf>
    <xf numFmtId="0" fontId="60" fillId="0" borderId="29" xfId="52" applyFont="1" applyBorder="1">
      <alignment/>
      <protection/>
    </xf>
    <xf numFmtId="0" fontId="60" fillId="0" borderId="87" xfId="52" applyFont="1" applyBorder="1">
      <alignment/>
      <protection/>
    </xf>
    <xf numFmtId="0" fontId="60" fillId="0" borderId="88" xfId="52" applyFont="1" applyBorder="1">
      <alignment/>
      <protection/>
    </xf>
    <xf numFmtId="0" fontId="60" fillId="0" borderId="88" xfId="52" applyFont="1" applyFill="1" applyBorder="1">
      <alignment/>
      <protection/>
    </xf>
    <xf numFmtId="0" fontId="12" fillId="0" borderId="89" xfId="58" applyFont="1" applyFill="1" applyBorder="1" applyAlignment="1">
      <alignment horizontal="center" vertical="center" wrapText="1"/>
      <protection/>
    </xf>
    <xf numFmtId="0" fontId="12" fillId="0" borderId="90" xfId="58" applyFont="1" applyFill="1" applyBorder="1" applyAlignment="1">
      <alignment horizontal="center" vertical="center" wrapText="1"/>
      <protection/>
    </xf>
    <xf numFmtId="0" fontId="61" fillId="0" borderId="0" xfId="54" applyFont="1" applyAlignment="1">
      <alignment horizontal="center" vertical="center" wrapText="1"/>
      <protection/>
    </xf>
    <xf numFmtId="0" fontId="39" fillId="0" borderId="0" xfId="54" applyFont="1" applyAlignment="1">
      <alignment horizontal="left" vertical="center" wrapText="1"/>
      <protection/>
    </xf>
    <xf numFmtId="4" fontId="61" fillId="0" borderId="0" xfId="54" applyNumberFormat="1" applyFont="1" applyAlignment="1">
      <alignment horizontal="right" vertical="center" wrapText="1"/>
      <protection/>
    </xf>
    <xf numFmtId="0" fontId="61" fillId="0" borderId="0" xfId="54" applyFont="1" applyAlignment="1">
      <alignment horizontal="left" vertical="center" wrapText="1"/>
      <protection/>
    </xf>
    <xf numFmtId="0" fontId="39" fillId="0" borderId="0" xfId="54" applyFont="1" applyAlignment="1">
      <alignment horizontal="left" vertical="center"/>
      <protection/>
    </xf>
    <xf numFmtId="0" fontId="34" fillId="0" borderId="0" xfId="54" applyFont="1" applyAlignment="1">
      <alignment horizontal="right" vertical="top"/>
      <protection/>
    </xf>
    <xf numFmtId="0" fontId="62" fillId="0" borderId="10" xfId="54" applyFont="1" applyBorder="1" applyAlignment="1">
      <alignment horizontal="center" vertical="center"/>
      <protection/>
    </xf>
    <xf numFmtId="0" fontId="62" fillId="0" borderId="0" xfId="54" applyFont="1" applyAlignment="1">
      <alignment vertical="center"/>
      <protection/>
    </xf>
    <xf numFmtId="3" fontId="39" fillId="0" borderId="10" xfId="54" applyNumberFormat="1" applyFont="1" applyBorder="1" applyAlignment="1">
      <alignment vertical="center"/>
      <protection/>
    </xf>
    <xf numFmtId="0" fontId="10" fillId="0" borderId="91" xfId="54" applyFont="1" applyBorder="1" applyAlignment="1">
      <alignment horizontal="center" vertical="center"/>
      <protection/>
    </xf>
    <xf numFmtId="3" fontId="10" fillId="0" borderId="91" xfId="54" applyNumberFormat="1" applyFont="1" applyBorder="1" applyAlignment="1">
      <alignment vertical="center"/>
      <protection/>
    </xf>
    <xf numFmtId="0" fontId="10" fillId="0" borderId="92" xfId="54" applyBorder="1" applyAlignment="1">
      <alignment horizontal="center" vertical="center"/>
      <protection/>
    </xf>
    <xf numFmtId="3" fontId="10" fillId="0" borderId="92" xfId="54" applyNumberFormat="1" applyFont="1" applyBorder="1" applyAlignment="1">
      <alignment vertical="center"/>
      <protection/>
    </xf>
    <xf numFmtId="0" fontId="10" fillId="0" borderId="93" xfId="54" applyFont="1" applyBorder="1" applyAlignment="1">
      <alignment horizontal="left" vertical="center"/>
      <protection/>
    </xf>
    <xf numFmtId="0" fontId="10" fillId="0" borderId="94" xfId="54" applyFont="1" applyBorder="1" applyAlignment="1">
      <alignment horizontal="left" vertical="center"/>
      <protection/>
    </xf>
    <xf numFmtId="0" fontId="10" fillId="0" borderId="95" xfId="54" applyFont="1" applyBorder="1" applyAlignment="1">
      <alignment horizontal="left" vertical="center"/>
      <protection/>
    </xf>
    <xf numFmtId="0" fontId="10" fillId="0" borderId="92" xfId="54" applyFont="1" applyBorder="1" applyAlignment="1">
      <alignment horizontal="center" vertical="center"/>
      <protection/>
    </xf>
    <xf numFmtId="0" fontId="10" fillId="0" borderId="0" xfId="54" applyBorder="1" applyAlignment="1">
      <alignment horizontal="center" vertical="center"/>
      <protection/>
    </xf>
    <xf numFmtId="0" fontId="10" fillId="0" borderId="0" xfId="54" applyBorder="1" applyAlignment="1">
      <alignment vertical="center"/>
      <protection/>
    </xf>
    <xf numFmtId="0" fontId="63" fillId="0" borderId="0" xfId="54" applyFont="1">
      <alignment/>
      <protection/>
    </xf>
    <xf numFmtId="0" fontId="63" fillId="0" borderId="0" xfId="54" applyFont="1" applyAlignment="1">
      <alignment vertical="center"/>
      <protection/>
    </xf>
    <xf numFmtId="0" fontId="12" fillId="0" borderId="0" xfId="54" applyFont="1" applyAlignment="1">
      <alignment vertical="center"/>
      <protection/>
    </xf>
    <xf numFmtId="4" fontId="50" fillId="0" borderId="0" xfId="54" applyNumberFormat="1" applyFont="1" applyAlignment="1">
      <alignment horizontal="center" vertical="center"/>
      <protection/>
    </xf>
    <xf numFmtId="3" fontId="12" fillId="0" borderId="0" xfId="54" applyNumberFormat="1" applyFont="1" applyAlignment="1">
      <alignment horizontal="center"/>
      <protection/>
    </xf>
    <xf numFmtId="4" fontId="51" fillId="0" borderId="0" xfId="54" applyNumberFormat="1" applyFont="1" applyAlignment="1">
      <alignment vertical="center"/>
      <protection/>
    </xf>
    <xf numFmtId="0" fontId="10" fillId="0" borderId="96" xfId="54" applyFont="1" applyBorder="1" applyAlignment="1">
      <alignment vertical="center"/>
      <protection/>
    </xf>
    <xf numFmtId="4" fontId="51" fillId="0" borderId="96" xfId="54" applyNumberFormat="1" applyFont="1" applyBorder="1" applyAlignment="1">
      <alignment horizontal="center" vertical="center"/>
      <protection/>
    </xf>
    <xf numFmtId="3" fontId="10" fillId="0" borderId="0" xfId="54" applyNumberFormat="1" applyBorder="1" applyAlignment="1">
      <alignment horizontal="center" vertical="center"/>
      <protection/>
    </xf>
    <xf numFmtId="4" fontId="51" fillId="0" borderId="96" xfId="54" applyNumberFormat="1" applyFont="1" applyBorder="1" applyAlignment="1">
      <alignment vertical="center"/>
      <protection/>
    </xf>
    <xf numFmtId="4" fontId="51" fillId="0" borderId="0" xfId="54" applyNumberFormat="1" applyFont="1" applyAlignment="1">
      <alignment horizontal="center" vertical="center"/>
      <protection/>
    </xf>
    <xf numFmtId="3" fontId="10" fillId="0" borderId="0" xfId="54" applyNumberFormat="1" applyAlignment="1">
      <alignment horizontal="center" vertical="center"/>
      <protection/>
    </xf>
    <xf numFmtId="4" fontId="10" fillId="0" borderId="92" xfId="54" applyNumberFormat="1" applyFont="1" applyBorder="1" applyAlignment="1">
      <alignment vertical="center"/>
      <protection/>
    </xf>
    <xf numFmtId="4" fontId="39" fillId="0" borderId="10" xfId="54" applyNumberFormat="1" applyFont="1" applyBorder="1" applyAlignment="1">
      <alignment vertical="center"/>
      <protection/>
    </xf>
    <xf numFmtId="0" fontId="42" fillId="0" borderId="97" xfId="59" applyFont="1" applyFill="1" applyBorder="1" applyAlignment="1">
      <alignment horizontal="center" vertical="center" wrapText="1"/>
      <protection/>
    </xf>
    <xf numFmtId="0" fontId="12" fillId="0" borderId="35" xfId="59" applyFont="1" applyFill="1" applyBorder="1" applyAlignment="1">
      <alignment horizontal="center" vertical="center" wrapText="1"/>
      <protection/>
    </xf>
    <xf numFmtId="0" fontId="12" fillId="0" borderId="26" xfId="59" applyFont="1" applyFill="1" applyBorder="1" applyAlignment="1">
      <alignment horizontal="center" vertical="center" wrapText="1"/>
      <protection/>
    </xf>
    <xf numFmtId="0" fontId="12" fillId="0" borderId="98" xfId="59" applyFont="1" applyFill="1" applyBorder="1" applyAlignment="1">
      <alignment horizontal="center" vertical="center" wrapText="1"/>
      <protection/>
    </xf>
    <xf numFmtId="0" fontId="12" fillId="0" borderId="42" xfId="59" applyFont="1" applyFill="1" applyBorder="1" applyAlignment="1">
      <alignment horizontal="center" vertical="center" wrapText="1"/>
      <protection/>
    </xf>
    <xf numFmtId="0" fontId="12" fillId="0" borderId="99" xfId="59" applyFont="1" applyFill="1" applyBorder="1" applyAlignment="1">
      <alignment horizontal="center" vertical="center" wrapText="1"/>
      <protection/>
    </xf>
    <xf numFmtId="0" fontId="12" fillId="0" borderId="100" xfId="59" applyFont="1" applyFill="1" applyBorder="1" applyAlignment="1">
      <alignment horizontal="center" vertical="center" wrapText="1"/>
      <protection/>
    </xf>
    <xf numFmtId="0" fontId="12" fillId="0" borderId="101" xfId="54" applyFont="1" applyFill="1" applyBorder="1" applyAlignment="1">
      <alignment horizontal="center" vertical="center" wrapText="1"/>
      <protection/>
    </xf>
    <xf numFmtId="3" fontId="12" fillId="0" borderId="102" xfId="59" applyNumberFormat="1" applyFont="1" applyFill="1" applyBorder="1" applyAlignment="1">
      <alignment horizontal="center" vertical="center" wrapText="1"/>
      <protection/>
    </xf>
    <xf numFmtId="0" fontId="53" fillId="0" borderId="96" xfId="54" applyFont="1" applyBorder="1" applyAlignment="1">
      <alignment vertical="center"/>
      <protection/>
    </xf>
    <xf numFmtId="0" fontId="34" fillId="0" borderId="103" xfId="56" applyFont="1" applyBorder="1" applyAlignment="1">
      <alignment horizontal="center" vertical="center"/>
      <protection/>
    </xf>
    <xf numFmtId="0" fontId="10" fillId="0" borderId="103" xfId="56" applyFont="1" applyBorder="1" applyAlignment="1">
      <alignment horizontal="center" vertical="center"/>
      <protection/>
    </xf>
    <xf numFmtId="0" fontId="10" fillId="0" borderId="103" xfId="56" applyFont="1" applyBorder="1" applyAlignment="1">
      <alignment horizontal="center" vertical="center" wrapText="1"/>
      <protection/>
    </xf>
    <xf numFmtId="0" fontId="10" fillId="0" borderId="104" xfId="56" applyFont="1" applyBorder="1" applyAlignment="1">
      <alignment vertical="center" wrapText="1"/>
      <protection/>
    </xf>
    <xf numFmtId="3" fontId="10" fillId="0" borderId="103" xfId="56" applyNumberFormat="1" applyFont="1" applyBorder="1" applyAlignment="1">
      <alignment vertical="center"/>
      <protection/>
    </xf>
    <xf numFmtId="0" fontId="10" fillId="0" borderId="0" xfId="56" applyAlignment="1">
      <alignment vertical="center"/>
      <protection/>
    </xf>
    <xf numFmtId="0" fontId="10" fillId="0" borderId="34" xfId="54" applyFont="1" applyBorder="1" applyAlignment="1">
      <alignment horizontal="center" vertical="center" wrapText="1"/>
      <protection/>
    </xf>
    <xf numFmtId="0" fontId="34" fillId="0" borderId="12" xfId="54" applyFont="1" applyBorder="1" applyAlignment="1">
      <alignment horizontal="center" vertical="center"/>
      <protection/>
    </xf>
    <xf numFmtId="0" fontId="10" fillId="0" borderId="12" xfId="54" applyFont="1" applyBorder="1" applyAlignment="1">
      <alignment horizontal="center" vertical="center"/>
      <protection/>
    </xf>
    <xf numFmtId="0" fontId="10" fillId="0" borderId="12" xfId="54" applyFont="1" applyBorder="1" applyAlignment="1">
      <alignment vertical="center" wrapText="1"/>
      <protection/>
    </xf>
    <xf numFmtId="3" fontId="10" fillId="0" borderId="12" xfId="54" applyNumberFormat="1" applyFont="1" applyBorder="1" applyAlignment="1">
      <alignment vertical="center"/>
      <protection/>
    </xf>
    <xf numFmtId="0" fontId="53" fillId="0" borderId="27" xfId="54" applyFont="1" applyBorder="1" applyAlignment="1">
      <alignment vertical="center"/>
      <protection/>
    </xf>
    <xf numFmtId="3" fontId="53" fillId="0" borderId="34" xfId="54" applyNumberFormat="1" applyFont="1" applyBorder="1" applyAlignment="1">
      <alignment vertical="center"/>
      <protection/>
    </xf>
    <xf numFmtId="0" fontId="53" fillId="0" borderId="105" xfId="54" applyFont="1" applyFill="1" applyBorder="1" applyAlignment="1">
      <alignment vertical="center"/>
      <protection/>
    </xf>
    <xf numFmtId="0" fontId="53" fillId="0" borderId="106" xfId="54" applyFont="1" applyFill="1" applyBorder="1" applyAlignment="1">
      <alignment vertical="center"/>
      <protection/>
    </xf>
    <xf numFmtId="3" fontId="53" fillId="0" borderId="58" xfId="54" applyNumberFormat="1" applyFont="1" applyFill="1" applyBorder="1" applyAlignment="1">
      <alignment vertical="center"/>
      <protection/>
    </xf>
    <xf numFmtId="0" fontId="12" fillId="0" borderId="0" xfId="53">
      <alignment/>
      <protection/>
    </xf>
    <xf numFmtId="0" fontId="58" fillId="0" borderId="0" xfId="53" applyFont="1" applyBorder="1" applyAlignment="1">
      <alignment horizontal="center" vertical="top"/>
      <protection/>
    </xf>
    <xf numFmtId="0" fontId="15" fillId="0" borderId="107" xfId="53" applyFont="1" applyBorder="1" applyAlignment="1">
      <alignment horizontal="center" vertical="center" wrapText="1"/>
      <protection/>
    </xf>
    <xf numFmtId="0" fontId="15" fillId="0" borderId="108" xfId="53" applyFont="1" applyBorder="1" applyAlignment="1">
      <alignment horizontal="center" vertical="center" wrapText="1"/>
      <protection/>
    </xf>
    <xf numFmtId="0" fontId="12" fillId="0" borderId="0" xfId="53" applyAlignment="1">
      <alignment horizontal="center" vertical="top" wrapText="1"/>
      <protection/>
    </xf>
    <xf numFmtId="0" fontId="12" fillId="0" borderId="10" xfId="53" applyBorder="1">
      <alignment/>
      <protection/>
    </xf>
    <xf numFmtId="0" fontId="12" fillId="0" borderId="10" xfId="53" applyFont="1" applyBorder="1">
      <alignment/>
      <protection/>
    </xf>
    <xf numFmtId="0" fontId="12" fillId="0" borderId="108" xfId="53" applyBorder="1" applyAlignment="1">
      <alignment horizontal="center" vertical="center"/>
      <protection/>
    </xf>
    <xf numFmtId="3" fontId="12" fillId="0" borderId="108" xfId="53" applyNumberFormat="1" applyBorder="1" applyAlignment="1">
      <alignment horizontal="center" vertical="center"/>
      <protection/>
    </xf>
    <xf numFmtId="0" fontId="50" fillId="0" borderId="109" xfId="53" applyFont="1" applyBorder="1" applyAlignment="1">
      <alignment vertical="center" wrapText="1"/>
      <protection/>
    </xf>
    <xf numFmtId="0" fontId="12" fillId="0" borderId="109" xfId="53" applyFont="1" applyBorder="1" applyAlignment="1">
      <alignment horizontal="center" vertical="center" wrapText="1"/>
      <protection/>
    </xf>
    <xf numFmtId="0" fontId="15" fillId="0" borderId="109" xfId="53" applyFont="1" applyBorder="1" applyAlignment="1">
      <alignment horizontal="center" vertical="center" wrapText="1"/>
      <protection/>
    </xf>
    <xf numFmtId="0" fontId="50" fillId="0" borderId="110" xfId="53" applyFont="1" applyBorder="1" applyAlignment="1">
      <alignment vertical="center" wrapText="1"/>
      <protection/>
    </xf>
    <xf numFmtId="3" fontId="12" fillId="0" borderId="110" xfId="53" applyNumberFormat="1" applyFont="1" applyBorder="1" applyAlignment="1">
      <alignment horizontal="center" vertical="center"/>
      <protection/>
    </xf>
    <xf numFmtId="3" fontId="12" fillId="0" borderId="110" xfId="53" applyNumberFormat="1" applyFont="1" applyBorder="1" applyAlignment="1">
      <alignment horizontal="center" vertical="center" wrapText="1"/>
      <protection/>
    </xf>
    <xf numFmtId="3" fontId="12" fillId="0" borderId="109" xfId="53" applyNumberFormat="1" applyBorder="1" applyAlignment="1">
      <alignment horizontal="center" vertical="center"/>
      <protection/>
    </xf>
    <xf numFmtId="3" fontId="12" fillId="0" borderId="109" xfId="53" applyNumberFormat="1" applyFont="1" applyBorder="1" applyAlignment="1">
      <alignment horizontal="center" vertical="center"/>
      <protection/>
    </xf>
    <xf numFmtId="3" fontId="12" fillId="0" borderId="110" xfId="53" applyNumberFormat="1" applyBorder="1" applyAlignment="1">
      <alignment horizontal="center" vertical="center"/>
      <protection/>
    </xf>
    <xf numFmtId="0" fontId="58" fillId="0" borderId="10" xfId="53" applyFont="1" applyBorder="1">
      <alignment/>
      <protection/>
    </xf>
    <xf numFmtId="0" fontId="50" fillId="0" borderId="111" xfId="53" applyFont="1" applyBorder="1" applyAlignment="1">
      <alignment vertical="center" wrapText="1"/>
      <protection/>
    </xf>
    <xf numFmtId="3" fontId="12" fillId="0" borderId="111" xfId="53" applyNumberFormat="1" applyBorder="1" applyAlignment="1">
      <alignment horizontal="center" vertical="center"/>
      <protection/>
    </xf>
    <xf numFmtId="3" fontId="12" fillId="0" borderId="111" xfId="53" applyNumberFormat="1" applyFont="1" applyBorder="1" applyAlignment="1">
      <alignment horizontal="center" vertical="center"/>
      <protection/>
    </xf>
    <xf numFmtId="0" fontId="50" fillId="0" borderId="108" xfId="53" applyFont="1" applyBorder="1" applyAlignment="1">
      <alignment vertical="center" wrapText="1"/>
      <protection/>
    </xf>
    <xf numFmtId="3" fontId="12" fillId="0" borderId="108" xfId="53" applyNumberFormat="1" applyFont="1" applyBorder="1" applyAlignment="1">
      <alignment horizontal="center" vertical="center"/>
      <protection/>
    </xf>
    <xf numFmtId="3" fontId="12" fillId="0" borderId="42" xfId="53" applyNumberFormat="1" applyFont="1" applyBorder="1" applyAlignment="1">
      <alignment horizontal="center" vertical="center" wrapText="1"/>
      <protection/>
    </xf>
    <xf numFmtId="3" fontId="12" fillId="0" borderId="112" xfId="53" applyNumberFormat="1" applyBorder="1" applyAlignment="1">
      <alignment horizontal="center" vertical="center"/>
      <protection/>
    </xf>
    <xf numFmtId="3" fontId="12" fillId="0" borderId="26" xfId="53" applyNumberFormat="1" applyFont="1" applyBorder="1" applyAlignment="1">
      <alignment horizontal="center" vertical="center"/>
      <protection/>
    </xf>
    <xf numFmtId="3" fontId="12" fillId="0" borderId="113" xfId="53" applyNumberFormat="1" applyBorder="1" applyAlignment="1">
      <alignment horizontal="center" vertical="center"/>
      <protection/>
    </xf>
    <xf numFmtId="3" fontId="12" fillId="0" borderId="42" xfId="53" applyNumberFormat="1" applyFont="1" applyBorder="1" applyAlignment="1">
      <alignment horizontal="center" vertical="center"/>
      <protection/>
    </xf>
    <xf numFmtId="0" fontId="50" fillId="0" borderId="114" xfId="53" applyFont="1" applyBorder="1" applyAlignment="1">
      <alignment vertical="center" wrapText="1"/>
      <protection/>
    </xf>
    <xf numFmtId="0" fontId="50" fillId="0" borderId="115" xfId="53" applyFont="1" applyBorder="1" applyAlignment="1">
      <alignment vertical="center" wrapText="1"/>
      <protection/>
    </xf>
    <xf numFmtId="0" fontId="50" fillId="0" borderId="116" xfId="53" applyFont="1" applyBorder="1" applyAlignment="1">
      <alignment vertical="center" wrapText="1"/>
      <protection/>
    </xf>
    <xf numFmtId="3" fontId="12" fillId="0" borderId="116" xfId="53" applyNumberFormat="1" applyBorder="1" applyAlignment="1">
      <alignment horizontal="center" vertical="center"/>
      <protection/>
    </xf>
    <xf numFmtId="0" fontId="12" fillId="0" borderId="115" xfId="53" applyBorder="1" applyAlignment="1">
      <alignment horizontal="center" vertical="center"/>
      <protection/>
    </xf>
    <xf numFmtId="3" fontId="12" fillId="0" borderId="115" xfId="53" applyNumberFormat="1" applyBorder="1" applyAlignment="1">
      <alignment horizontal="center" vertical="center"/>
      <protection/>
    </xf>
    <xf numFmtId="0" fontId="50" fillId="0" borderId="117" xfId="53" applyFont="1" applyBorder="1" applyAlignment="1">
      <alignment vertical="center" wrapText="1"/>
      <protection/>
    </xf>
    <xf numFmtId="3" fontId="12" fillId="0" borderId="117" xfId="53" applyNumberFormat="1" applyBorder="1" applyAlignment="1">
      <alignment horizontal="center" vertical="center"/>
      <protection/>
    </xf>
    <xf numFmtId="3" fontId="12" fillId="0" borderId="109" xfId="53" applyNumberFormat="1" applyFont="1" applyBorder="1" applyAlignment="1">
      <alignment horizontal="center" vertical="center" wrapText="1"/>
      <protection/>
    </xf>
    <xf numFmtId="0" fontId="12" fillId="0" borderId="111" xfId="53" applyNumberFormat="1" applyFont="1" applyBorder="1" applyAlignment="1">
      <alignment horizontal="center" vertical="center"/>
      <protection/>
    </xf>
    <xf numFmtId="3" fontId="58" fillId="0" borderId="0" xfId="53" applyNumberFormat="1" applyFont="1" applyBorder="1" applyAlignment="1">
      <alignment horizontal="center" vertical="center"/>
      <protection/>
    </xf>
    <xf numFmtId="0" fontId="64" fillId="0" borderId="0" xfId="53" applyFont="1" applyBorder="1" applyAlignment="1">
      <alignment vertical="top" wrapText="1"/>
      <protection/>
    </xf>
    <xf numFmtId="0" fontId="38" fillId="0" borderId="0" xfId="53" applyFont="1" applyAlignment="1">
      <alignment horizontal="center" vertical="center" wrapText="1"/>
      <protection/>
    </xf>
    <xf numFmtId="0" fontId="15" fillId="0" borderId="108" xfId="53" applyFont="1" applyBorder="1" applyAlignment="1">
      <alignment horizontal="center" vertical="center"/>
      <protection/>
    </xf>
    <xf numFmtId="0" fontId="15" fillId="0" borderId="0" xfId="53" applyFont="1" applyBorder="1" applyAlignment="1">
      <alignment horizontal="center" vertical="center"/>
      <protection/>
    </xf>
    <xf numFmtId="0" fontId="12" fillId="0" borderId="0" xfId="53" applyAlignment="1">
      <alignment horizontal="center" vertical="center"/>
      <protection/>
    </xf>
    <xf numFmtId="0" fontId="12" fillId="0" borderId="117" xfId="53" applyBorder="1" applyAlignment="1">
      <alignment horizontal="center" vertical="center"/>
      <protection/>
    </xf>
    <xf numFmtId="49" fontId="12" fillId="0" borderId="117" xfId="53" applyNumberFormat="1" applyFont="1" applyBorder="1" applyAlignment="1">
      <alignment horizontal="center" vertical="center"/>
      <protection/>
    </xf>
    <xf numFmtId="3" fontId="12" fillId="0" borderId="0" xfId="53" applyNumberFormat="1" applyBorder="1" applyAlignment="1">
      <alignment horizontal="center" vertical="center"/>
      <protection/>
    </xf>
    <xf numFmtId="0" fontId="12" fillId="0" borderId="111" xfId="53" applyBorder="1" applyAlignment="1">
      <alignment horizontal="center" vertical="center"/>
      <protection/>
    </xf>
    <xf numFmtId="0" fontId="58" fillId="0" borderId="115" xfId="53" applyFont="1" applyBorder="1" applyAlignment="1">
      <alignment horizontal="center" vertical="center"/>
      <protection/>
    </xf>
    <xf numFmtId="3" fontId="58" fillId="0" borderId="115" xfId="53" applyNumberFormat="1" applyFont="1" applyBorder="1" applyAlignment="1">
      <alignment horizontal="center" vertical="center"/>
      <protection/>
    </xf>
    <xf numFmtId="3" fontId="12" fillId="0" borderId="0" xfId="53" applyNumberFormat="1" applyAlignment="1">
      <alignment horizontal="center" vertical="center"/>
      <protection/>
    </xf>
    <xf numFmtId="3" fontId="12" fillId="0" borderId="118" xfId="59" applyNumberFormat="1" applyFont="1" applyFill="1" applyBorder="1" applyAlignment="1">
      <alignment horizontal="center" vertical="center" wrapText="1"/>
      <protection/>
    </xf>
    <xf numFmtId="49" fontId="66" fillId="0" borderId="10" xfId="0" applyFont="1" applyFill="1" applyAlignment="1">
      <alignment horizontal="center" vertical="center" wrapText="1"/>
    </xf>
    <xf numFmtId="49" fontId="66" fillId="0" borderId="10" xfId="0" applyFont="1" applyFill="1" applyAlignment="1">
      <alignment horizontal="left" vertical="center" wrapText="1"/>
    </xf>
    <xf numFmtId="49" fontId="66" fillId="0" borderId="10" xfId="0" applyFont="1" applyFill="1" applyAlignment="1">
      <alignment horizontal="right" vertical="center" wrapText="1"/>
    </xf>
    <xf numFmtId="49" fontId="66" fillId="0" borderId="69" xfId="0" applyFont="1" applyFill="1" applyAlignment="1">
      <alignment horizontal="center" vertical="center" wrapText="1"/>
    </xf>
    <xf numFmtId="49" fontId="66" fillId="0" borderId="69" xfId="0" applyFont="1" applyFill="1" applyAlignment="1">
      <alignment horizontal="left" vertical="center" wrapText="1"/>
    </xf>
    <xf numFmtId="49" fontId="66" fillId="0" borderId="69" xfId="0" applyFont="1" applyFill="1" applyAlignment="1">
      <alignment horizontal="right" vertical="center" wrapText="1"/>
    </xf>
    <xf numFmtId="49" fontId="67" fillId="0" borderId="10" xfId="0" applyFont="1" applyFill="1" applyAlignment="1">
      <alignment horizontal="right" vertical="center" wrapText="1"/>
    </xf>
    <xf numFmtId="49" fontId="57" fillId="0" borderId="0" xfId="0" applyFont="1" applyFill="1" applyAlignment="1">
      <alignment horizontal="right" vertical="center" wrapText="1"/>
    </xf>
    <xf numFmtId="49" fontId="67" fillId="0" borderId="10" xfId="0" applyFont="1" applyFill="1" applyAlignment="1">
      <alignment horizontal="center" vertical="center" wrapText="1"/>
    </xf>
    <xf numFmtId="3" fontId="12" fillId="0" borderId="38" xfId="59" applyNumberFormat="1" applyFont="1" applyFill="1" applyBorder="1" applyAlignment="1">
      <alignment vertical="center" wrapText="1"/>
      <protection/>
    </xf>
    <xf numFmtId="3" fontId="12" fillId="0" borderId="119" xfId="59" applyNumberFormat="1" applyFont="1" applyFill="1" applyBorder="1" applyAlignment="1">
      <alignment horizontal="center" vertical="center" wrapText="1"/>
      <protection/>
    </xf>
    <xf numFmtId="3" fontId="12" fillId="0" borderId="52" xfId="59" applyNumberFormat="1" applyFont="1" applyFill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" fontId="14" fillId="0" borderId="10" xfId="0" applyNumberFormat="1" applyFont="1" applyFill="1" applyAlignment="1">
      <alignment horizontal="right" vertical="center" wrapText="1"/>
    </xf>
    <xf numFmtId="49" fontId="1" fillId="0" borderId="0" xfId="0" applyFill="1" applyAlignment="1">
      <alignment horizontal="left" vertical="top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8" fillId="0" borderId="10" xfId="0" applyFont="1" applyFill="1" applyAlignment="1">
      <alignment horizontal="center" vertical="center" wrapText="1"/>
    </xf>
    <xf numFmtId="49" fontId="5" fillId="0" borderId="10" xfId="0" applyFill="1" applyAlignment="1">
      <alignment horizontal="center" vertical="center" wrapText="1"/>
    </xf>
    <xf numFmtId="49" fontId="5" fillId="0" borderId="10" xfId="0" applyFill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49" fontId="56" fillId="0" borderId="0" xfId="0" applyFont="1" applyFill="1" applyAlignment="1">
      <alignment horizontal="center" vertical="center" wrapText="1"/>
    </xf>
    <xf numFmtId="49" fontId="64" fillId="0" borderId="0" xfId="0" applyFont="1" applyFill="1" applyAlignment="1">
      <alignment horizontal="center" vertical="center" wrapText="1"/>
    </xf>
    <xf numFmtId="49" fontId="65" fillId="0" borderId="0" xfId="0" applyFont="1" applyFill="1" applyAlignment="1">
      <alignment horizontal="left" vertical="center" wrapText="1"/>
    </xf>
    <xf numFmtId="49" fontId="66" fillId="0" borderId="10" xfId="0" applyFont="1" applyFill="1" applyAlignment="1">
      <alignment horizontal="center" vertical="center" wrapText="1"/>
    </xf>
    <xf numFmtId="49" fontId="66" fillId="0" borderId="10" xfId="0" applyFont="1" applyFill="1" applyAlignment="1">
      <alignment horizontal="left" vertical="center" wrapText="1"/>
    </xf>
    <xf numFmtId="49" fontId="66" fillId="0" borderId="10" xfId="0" applyFont="1" applyFill="1" applyAlignment="1">
      <alignment horizontal="right" vertical="center" wrapText="1"/>
    </xf>
    <xf numFmtId="49" fontId="66" fillId="0" borderId="69" xfId="0" applyFont="1" applyFill="1" applyAlignment="1">
      <alignment horizontal="left" vertical="center" wrapText="1"/>
    </xf>
    <xf numFmtId="49" fontId="66" fillId="0" borderId="69" xfId="0" applyFont="1" applyFill="1" applyAlignment="1">
      <alignment horizontal="right" vertical="center" wrapText="1"/>
    </xf>
    <xf numFmtId="49" fontId="67" fillId="0" borderId="10" xfId="0" applyFont="1" applyFill="1" applyAlignment="1">
      <alignment horizontal="right" vertical="center" wrapText="1"/>
    </xf>
    <xf numFmtId="0" fontId="66" fillId="0" borderId="0" xfId="0" applyNumberFormat="1" applyFont="1" applyFill="1" applyBorder="1" applyAlignment="1" applyProtection="1">
      <alignment horizontal="left"/>
      <protection locked="0"/>
    </xf>
    <xf numFmtId="3" fontId="56" fillId="0" borderId="120" xfId="52" applyNumberFormat="1" applyFont="1" applyBorder="1" applyAlignment="1">
      <alignment horizontal="center" vertical="center"/>
      <protection/>
    </xf>
    <xf numFmtId="0" fontId="50" fillId="0" borderId="85" xfId="52" applyFont="1" applyBorder="1" applyAlignment="1">
      <alignment horizontal="center" vertical="center" wrapText="1"/>
      <protection/>
    </xf>
    <xf numFmtId="0" fontId="58" fillId="0" borderId="86" xfId="52" applyFont="1" applyBorder="1" applyAlignment="1">
      <alignment horizontal="center" vertical="center" wrapText="1"/>
      <protection/>
    </xf>
    <xf numFmtId="0" fontId="42" fillId="0" borderId="86" xfId="52" applyFont="1" applyBorder="1" applyAlignment="1">
      <alignment horizontal="center" vertical="center" wrapText="1"/>
      <protection/>
    </xf>
    <xf numFmtId="0" fontId="57" fillId="0" borderId="121" xfId="52" applyFont="1" applyBorder="1" applyAlignment="1">
      <alignment horizontal="center" vertical="center" wrapText="1"/>
      <protection/>
    </xf>
    <xf numFmtId="0" fontId="57" fillId="0" borderId="75" xfId="52" applyFont="1" applyBorder="1" applyAlignment="1">
      <alignment horizontal="center" vertical="center" wrapText="1"/>
      <protection/>
    </xf>
    <xf numFmtId="3" fontId="57" fillId="0" borderId="75" xfId="52" applyNumberFormat="1" applyFont="1" applyBorder="1" applyAlignment="1">
      <alignment horizontal="center" vertical="center"/>
      <protection/>
    </xf>
    <xf numFmtId="3" fontId="57" fillId="0" borderId="122" xfId="52" applyNumberFormat="1" applyFont="1" applyFill="1" applyBorder="1" applyAlignment="1">
      <alignment horizontal="center" vertical="center"/>
      <protection/>
    </xf>
    <xf numFmtId="49" fontId="6" fillId="0" borderId="10" xfId="0" applyFill="1" applyAlignment="1">
      <alignment horizontal="center" vertical="center" wrapText="1"/>
    </xf>
    <xf numFmtId="49" fontId="6" fillId="0" borderId="10" xfId="0" applyFill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4" fontId="11" fillId="0" borderId="10" xfId="0" applyNumberFormat="1" applyFont="1" applyFill="1" applyAlignment="1">
      <alignment horizontal="right" vertical="center" wrapText="1"/>
    </xf>
    <xf numFmtId="49" fontId="6" fillId="0" borderId="11" xfId="0" applyFill="1" applyAlignment="1">
      <alignment horizontal="center" vertical="center" wrapText="1"/>
    </xf>
    <xf numFmtId="49" fontId="6" fillId="24" borderId="11" xfId="0" applyAlignment="1">
      <alignment horizontal="center" vertical="center" wrapText="1"/>
    </xf>
    <xf numFmtId="4" fontId="6" fillId="24" borderId="10" xfId="0" applyNumberFormat="1" applyAlignment="1">
      <alignment horizontal="right" vertical="center" wrapText="1"/>
    </xf>
    <xf numFmtId="49" fontId="4" fillId="24" borderId="54" xfId="0" applyBorder="1" applyAlignment="1">
      <alignment horizontal="right" vertical="center" wrapText="1"/>
    </xf>
    <xf numFmtId="4" fontId="7" fillId="24" borderId="13" xfId="0" applyNumberFormat="1" applyBorder="1" applyAlignment="1">
      <alignment horizontal="right" vertical="center" wrapText="1"/>
    </xf>
    <xf numFmtId="0" fontId="9" fillId="0" borderId="0" xfId="57" applyFont="1" applyAlignment="1">
      <alignment horizontal="center"/>
      <protection/>
    </xf>
    <xf numFmtId="49" fontId="11" fillId="0" borderId="10" xfId="0" applyFont="1" applyFill="1" applyAlignment="1">
      <alignment horizontal="center" vertical="center" wrapText="1"/>
    </xf>
    <xf numFmtId="49" fontId="14" fillId="0" borderId="10" xfId="0" applyFont="1" applyFill="1" applyAlignment="1">
      <alignment horizontal="center" vertical="center" wrapText="1"/>
    </xf>
    <xf numFmtId="0" fontId="43" fillId="0" borderId="123" xfId="59" applyFont="1" applyFill="1" applyBorder="1" applyAlignment="1">
      <alignment horizontal="left" vertical="center" wrapText="1"/>
      <protection/>
    </xf>
    <xf numFmtId="0" fontId="40" fillId="20" borderId="124" xfId="59" applyFont="1" applyFill="1" applyBorder="1" applyAlignment="1">
      <alignment horizontal="center" vertical="center" wrapText="1"/>
      <protection/>
    </xf>
    <xf numFmtId="0" fontId="40" fillId="20" borderId="125" xfId="59" applyFont="1" applyFill="1" applyBorder="1" applyAlignment="1">
      <alignment horizontal="center" vertical="center" wrapText="1"/>
      <protection/>
    </xf>
    <xf numFmtId="0" fontId="39" fillId="20" borderId="10" xfId="59" applyFont="1" applyFill="1" applyBorder="1" applyAlignment="1">
      <alignment horizontal="center" vertical="center" wrapText="1"/>
      <protection/>
    </xf>
    <xf numFmtId="0" fontId="38" fillId="20" borderId="10" xfId="59" applyFont="1" applyFill="1" applyBorder="1" applyAlignment="1">
      <alignment horizontal="center" vertical="center" wrapText="1"/>
      <protection/>
    </xf>
    <xf numFmtId="0" fontId="39" fillId="20" borderId="12" xfId="59" applyFont="1" applyFill="1" applyBorder="1" applyAlignment="1">
      <alignment horizontal="center" vertical="center" wrapText="1"/>
      <protection/>
    </xf>
    <xf numFmtId="0" fontId="40" fillId="20" borderId="12" xfId="59" applyFont="1" applyFill="1" applyBorder="1" applyAlignment="1">
      <alignment horizontal="center" vertical="center" wrapText="1"/>
      <protection/>
    </xf>
    <xf numFmtId="0" fontId="38" fillId="0" borderId="126" xfId="59" applyFont="1" applyFill="1" applyBorder="1" applyAlignment="1">
      <alignment horizontal="center" vertical="center" wrapText="1"/>
      <protection/>
    </xf>
    <xf numFmtId="0" fontId="38" fillId="0" borderId="127" xfId="54" applyFont="1" applyFill="1" applyBorder="1" applyAlignment="1">
      <alignment horizontal="center" vertical="center" wrapText="1"/>
      <protection/>
    </xf>
    <xf numFmtId="0" fontId="38" fillId="0" borderId="128" xfId="54" applyFont="1" applyFill="1" applyBorder="1" applyAlignment="1">
      <alignment horizontal="center" vertical="center" wrapText="1"/>
      <protection/>
    </xf>
    <xf numFmtId="0" fontId="43" fillId="0" borderId="129" xfId="54" applyFont="1" applyFill="1" applyBorder="1" applyAlignment="1">
      <alignment horizontal="left" vertical="center" wrapText="1"/>
      <protection/>
    </xf>
    <xf numFmtId="0" fontId="38" fillId="20" borderId="130" xfId="59" applyFont="1" applyFill="1" applyBorder="1" applyAlignment="1">
      <alignment horizontal="center" vertical="center" wrapText="1"/>
      <protection/>
    </xf>
    <xf numFmtId="0" fontId="38" fillId="20" borderId="131" xfId="59" applyFont="1" applyFill="1" applyBorder="1" applyAlignment="1">
      <alignment horizontal="center" vertical="center" wrapText="1"/>
      <protection/>
    </xf>
    <xf numFmtId="0" fontId="38" fillId="20" borderId="132" xfId="59" applyFont="1" applyFill="1" applyBorder="1" applyAlignment="1">
      <alignment horizontal="center" vertical="center" wrapText="1"/>
      <protection/>
    </xf>
    <xf numFmtId="0" fontId="38" fillId="20" borderId="133" xfId="59" applyFont="1" applyFill="1" applyBorder="1" applyAlignment="1">
      <alignment horizontal="center" vertical="center" wrapText="1"/>
      <protection/>
    </xf>
    <xf numFmtId="0" fontId="43" fillId="0" borderId="134" xfId="59" applyFont="1" applyFill="1" applyBorder="1" applyAlignment="1">
      <alignment horizontal="left" vertical="center" wrapText="1"/>
      <protection/>
    </xf>
    <xf numFmtId="0" fontId="43" fillId="0" borderId="135" xfId="58" applyFont="1" applyFill="1" applyBorder="1" applyAlignment="1">
      <alignment horizontal="left" vertical="center" wrapText="1"/>
      <protection/>
    </xf>
    <xf numFmtId="0" fontId="43" fillId="0" borderId="46" xfId="58" applyFont="1" applyFill="1" applyBorder="1" applyAlignment="1">
      <alignment horizontal="left" vertical="center" wrapText="1"/>
      <protection/>
    </xf>
    <xf numFmtId="0" fontId="38" fillId="20" borderId="136" xfId="59" applyFont="1" applyFill="1" applyBorder="1" applyAlignment="1">
      <alignment horizontal="center" vertical="center" wrapText="1"/>
      <protection/>
    </xf>
    <xf numFmtId="0" fontId="41" fillId="20" borderId="12" xfId="59" applyFont="1" applyFill="1" applyBorder="1" applyAlignment="1">
      <alignment horizontal="center" vertical="center" wrapText="1"/>
      <protection/>
    </xf>
    <xf numFmtId="0" fontId="43" fillId="0" borderId="134" xfId="54" applyFont="1" applyFill="1" applyBorder="1" applyAlignment="1">
      <alignment horizontal="left" vertical="center" wrapText="1"/>
      <protection/>
    </xf>
    <xf numFmtId="3" fontId="12" fillId="0" borderId="137" xfId="59" applyNumberFormat="1" applyFont="1" applyFill="1" applyBorder="1" applyAlignment="1">
      <alignment horizontal="center" vertical="center" wrapText="1"/>
      <protection/>
    </xf>
    <xf numFmtId="0" fontId="38" fillId="20" borderId="138" xfId="59" applyFont="1" applyFill="1" applyBorder="1" applyAlignment="1">
      <alignment horizontal="center" vertical="center" wrapText="1"/>
      <protection/>
    </xf>
    <xf numFmtId="0" fontId="38" fillId="20" borderId="69" xfId="59" applyFont="1" applyFill="1" applyBorder="1" applyAlignment="1">
      <alignment horizontal="center" vertical="center" wrapText="1"/>
      <protection/>
    </xf>
    <xf numFmtId="0" fontId="38" fillId="20" borderId="12" xfId="59" applyFont="1" applyFill="1" applyBorder="1" applyAlignment="1">
      <alignment horizontal="center" vertical="center" wrapText="1"/>
      <protection/>
    </xf>
    <xf numFmtId="0" fontId="38" fillId="0" borderId="126" xfId="54" applyFont="1" applyFill="1" applyBorder="1" applyAlignment="1">
      <alignment horizontal="center" vertical="center" wrapText="1"/>
      <protection/>
    </xf>
    <xf numFmtId="3" fontId="12" fillId="0" borderId="139" xfId="59" applyNumberFormat="1" applyFont="1" applyFill="1" applyBorder="1" applyAlignment="1">
      <alignment horizontal="center" vertical="center" wrapText="1"/>
      <protection/>
    </xf>
    <xf numFmtId="3" fontId="42" fillId="0" borderId="36" xfId="59" applyNumberFormat="1" applyFont="1" applyFill="1" applyBorder="1" applyAlignment="1">
      <alignment horizontal="center" vertical="center" wrapText="1"/>
      <protection/>
    </xf>
    <xf numFmtId="0" fontId="12" fillId="0" borderId="140" xfId="59" applyFont="1" applyFill="1" applyBorder="1" applyAlignment="1">
      <alignment horizontal="center" vertical="center" wrapText="1"/>
      <protection/>
    </xf>
    <xf numFmtId="0" fontId="35" fillId="0" borderId="0" xfId="59" applyFont="1" applyBorder="1" applyAlignment="1">
      <alignment horizontal="center" vertical="center" wrapText="1"/>
      <protection/>
    </xf>
    <xf numFmtId="0" fontId="40" fillId="20" borderId="141" xfId="59" applyFont="1" applyFill="1" applyBorder="1" applyAlignment="1">
      <alignment horizontal="center" vertical="center" wrapText="1"/>
      <protection/>
    </xf>
    <xf numFmtId="0" fontId="43" fillId="0" borderId="142" xfId="54" applyFont="1" applyFill="1" applyBorder="1" applyAlignment="1">
      <alignment horizontal="left" vertical="center" wrapText="1"/>
      <protection/>
    </xf>
    <xf numFmtId="0" fontId="43" fillId="0" borderId="143" xfId="59" applyFont="1" applyFill="1" applyBorder="1" applyAlignment="1">
      <alignment horizontal="left" vertical="center" wrapText="1"/>
      <protection/>
    </xf>
    <xf numFmtId="0" fontId="43" fillId="0" borderId="144" xfId="59" applyFont="1" applyFill="1" applyBorder="1" applyAlignment="1">
      <alignment horizontal="left" vertical="center" wrapText="1"/>
      <protection/>
    </xf>
    <xf numFmtId="3" fontId="12" fillId="0" borderId="145" xfId="59" applyNumberFormat="1" applyFont="1" applyFill="1" applyBorder="1" applyAlignment="1">
      <alignment horizontal="center" vertical="center" wrapText="1"/>
      <protection/>
    </xf>
    <xf numFmtId="3" fontId="12" fillId="0" borderId="146" xfId="59" applyNumberFormat="1" applyFont="1" applyFill="1" applyBorder="1" applyAlignment="1">
      <alignment horizontal="center" vertical="center" wrapText="1"/>
      <protection/>
    </xf>
    <xf numFmtId="0" fontId="12" fillId="0" borderId="147" xfId="59" applyFont="1" applyFill="1" applyBorder="1" applyAlignment="1">
      <alignment horizontal="center" vertical="center" wrapText="1"/>
      <protection/>
    </xf>
    <xf numFmtId="0" fontId="38" fillId="0" borderId="148" xfId="59" applyFont="1" applyFill="1" applyBorder="1" applyAlignment="1">
      <alignment horizontal="center" vertical="center" wrapText="1"/>
      <protection/>
    </xf>
    <xf numFmtId="0" fontId="4" fillId="0" borderId="149" xfId="52" applyFont="1" applyFill="1" applyBorder="1" applyAlignment="1">
      <alignment horizontal="left" vertical="center" wrapText="1"/>
      <protection/>
    </xf>
    <xf numFmtId="0" fontId="4" fillId="0" borderId="49" xfId="52" applyFont="1" applyFill="1" applyBorder="1" applyAlignment="1">
      <alignment horizontal="left" vertical="center" wrapText="1"/>
      <protection/>
    </xf>
    <xf numFmtId="0" fontId="15" fillId="25" borderId="150" xfId="52" applyFont="1" applyFill="1" applyBorder="1" applyAlignment="1">
      <alignment horizontal="center" vertical="center" wrapText="1"/>
      <protection/>
    </xf>
    <xf numFmtId="0" fontId="15" fillId="25" borderId="122" xfId="52" applyFont="1" applyFill="1" applyBorder="1" applyAlignment="1">
      <alignment horizontal="center" vertical="center" wrapText="1"/>
      <protection/>
    </xf>
    <xf numFmtId="0" fontId="15" fillId="25" borderId="90" xfId="52" applyFont="1" applyFill="1" applyBorder="1" applyAlignment="1">
      <alignment horizontal="center" vertical="center" wrapText="1"/>
      <protection/>
    </xf>
    <xf numFmtId="0" fontId="60" fillId="0" borderId="0" xfId="52" applyFont="1" applyBorder="1" applyAlignment="1">
      <alignment horizontal="left" wrapText="1"/>
      <protection/>
    </xf>
    <xf numFmtId="0" fontId="15" fillId="25" borderId="149" xfId="52" applyFont="1" applyFill="1" applyBorder="1" applyAlignment="1">
      <alignment horizontal="center" vertical="center" wrapText="1"/>
      <protection/>
    </xf>
    <xf numFmtId="0" fontId="15" fillId="25" borderId="49" xfId="52" applyFont="1" applyFill="1" applyBorder="1" applyAlignment="1">
      <alignment horizontal="center" vertical="center" wrapText="1"/>
      <protection/>
    </xf>
    <xf numFmtId="49" fontId="50" fillId="0" borderId="151" xfId="52" applyNumberFormat="1" applyFont="1" applyFill="1" applyBorder="1" applyAlignment="1">
      <alignment horizontal="center" vertical="center" wrapText="1"/>
      <protection/>
    </xf>
    <xf numFmtId="49" fontId="50" fillId="0" borderId="75" xfId="52" applyNumberFormat="1" applyFont="1" applyFill="1" applyBorder="1" applyAlignment="1">
      <alignment horizontal="center" vertical="center" wrapText="1"/>
      <protection/>
    </xf>
    <xf numFmtId="49" fontId="50" fillId="0" borderId="49" xfId="52" applyNumberFormat="1" applyFont="1" applyFill="1" applyBorder="1" applyAlignment="1">
      <alignment horizontal="center" vertical="center" wrapText="1"/>
      <protection/>
    </xf>
    <xf numFmtId="49" fontId="50" fillId="0" borderId="75" xfId="52" applyNumberFormat="1" applyFont="1" applyFill="1" applyBorder="1" applyAlignment="1">
      <alignment horizontal="center" vertical="center"/>
      <protection/>
    </xf>
    <xf numFmtId="49" fontId="50" fillId="0" borderId="49" xfId="52" applyNumberFormat="1" applyFont="1" applyFill="1" applyBorder="1" applyAlignment="1">
      <alignment horizontal="center" vertical="center"/>
      <protection/>
    </xf>
    <xf numFmtId="0" fontId="59" fillId="0" borderId="49" xfId="52" applyFont="1" applyFill="1" applyBorder="1" applyAlignment="1">
      <alignment horizontal="left" vertical="center" wrapText="1"/>
      <protection/>
    </xf>
    <xf numFmtId="0" fontId="56" fillId="0" borderId="0" xfId="52" applyFont="1" applyBorder="1" applyAlignment="1">
      <alignment horizontal="center" vertical="top" wrapText="1"/>
      <protection/>
    </xf>
    <xf numFmtId="0" fontId="41" fillId="25" borderId="152" xfId="52" applyFont="1" applyFill="1" applyBorder="1" applyAlignment="1">
      <alignment horizontal="center" vertical="center" wrapText="1"/>
      <protection/>
    </xf>
    <xf numFmtId="0" fontId="41" fillId="25" borderId="28" xfId="52" applyFont="1" applyFill="1" applyBorder="1" applyAlignment="1">
      <alignment horizontal="center" vertical="center" wrapText="1"/>
      <protection/>
    </xf>
    <xf numFmtId="0" fontId="41" fillId="25" borderId="153" xfId="52" applyFont="1" applyFill="1" applyBorder="1" applyAlignment="1">
      <alignment horizontal="center" vertical="center" wrapText="1"/>
      <protection/>
    </xf>
    <xf numFmtId="0" fontId="15" fillId="25" borderId="154" xfId="52" applyFont="1" applyFill="1" applyBorder="1" applyAlignment="1">
      <alignment horizontal="center" vertical="center" wrapText="1"/>
      <protection/>
    </xf>
    <xf numFmtId="0" fontId="15" fillId="25" borderId="29" xfId="52" applyFont="1" applyFill="1" applyBorder="1" applyAlignment="1">
      <alignment horizontal="center" vertical="center" wrapText="1"/>
      <protection/>
    </xf>
    <xf numFmtId="0" fontId="15" fillId="25" borderId="81" xfId="52" applyFont="1" applyFill="1" applyBorder="1" applyAlignment="1">
      <alignment horizontal="center" vertical="center" wrapText="1"/>
      <protection/>
    </xf>
    <xf numFmtId="0" fontId="15" fillId="25" borderId="155" xfId="52" applyFont="1" applyFill="1" applyBorder="1" applyAlignment="1">
      <alignment horizontal="center" vertical="center" wrapText="1"/>
      <protection/>
    </xf>
    <xf numFmtId="0" fontId="15" fillId="25" borderId="156" xfId="52" applyFont="1" applyFill="1" applyBorder="1" applyAlignment="1">
      <alignment horizontal="center" vertical="center" wrapText="1"/>
      <protection/>
    </xf>
    <xf numFmtId="0" fontId="10" fillId="0" borderId="157" xfId="55" applyBorder="1" applyAlignment="1">
      <alignment horizontal="center" vertical="center" wrapText="1"/>
      <protection/>
    </xf>
    <xf numFmtId="0" fontId="15" fillId="25" borderId="151" xfId="52" applyFont="1" applyFill="1" applyBorder="1" applyAlignment="1">
      <alignment horizontal="center" vertical="center" wrapText="1"/>
      <protection/>
    </xf>
    <xf numFmtId="0" fontId="15" fillId="25" borderId="75" xfId="52" applyFont="1" applyFill="1" applyBorder="1" applyAlignment="1">
      <alignment horizontal="center" vertical="center" wrapText="1"/>
      <protection/>
    </xf>
    <xf numFmtId="0" fontId="10" fillId="0" borderId="92" xfId="54" applyFont="1" applyBorder="1" applyAlignment="1">
      <alignment horizontal="left" vertical="center"/>
      <protection/>
    </xf>
    <xf numFmtId="0" fontId="10" fillId="0" borderId="91" xfId="54" applyFont="1" applyBorder="1" applyAlignment="1">
      <alignment horizontal="left" vertical="center"/>
      <protection/>
    </xf>
    <xf numFmtId="0" fontId="10" fillId="0" borderId="91" xfId="54" applyBorder="1" applyAlignment="1">
      <alignment horizontal="left" vertical="center" wrapText="1"/>
      <protection/>
    </xf>
    <xf numFmtId="0" fontId="10" fillId="0" borderId="91" xfId="54" applyFont="1" applyBorder="1" applyAlignment="1">
      <alignment horizontal="left" vertical="center" wrapText="1"/>
      <protection/>
    </xf>
    <xf numFmtId="0" fontId="10" fillId="0" borderId="92" xfId="54" applyBorder="1" applyAlignment="1">
      <alignment horizontal="left" vertical="center"/>
      <protection/>
    </xf>
    <xf numFmtId="0" fontId="39" fillId="0" borderId="10" xfId="54" applyFont="1" applyBorder="1" applyAlignment="1">
      <alignment horizontal="center" vertical="center"/>
      <protection/>
    </xf>
    <xf numFmtId="0" fontId="10" fillId="0" borderId="70" xfId="54" applyFont="1" applyBorder="1" applyAlignment="1">
      <alignment horizontal="left" vertical="center"/>
      <protection/>
    </xf>
    <xf numFmtId="0" fontId="10" fillId="0" borderId="91" xfId="54" applyBorder="1" applyAlignment="1">
      <alignment horizontal="left" vertical="top" wrapText="1"/>
      <protection/>
    </xf>
    <xf numFmtId="0" fontId="10" fillId="0" borderId="91" xfId="54" applyFont="1" applyBorder="1" applyAlignment="1">
      <alignment horizontal="left" vertical="top" wrapText="1"/>
      <protection/>
    </xf>
    <xf numFmtId="0" fontId="62" fillId="0" borderId="10" xfId="54" applyFont="1" applyBorder="1" applyAlignment="1">
      <alignment horizontal="center" vertical="center"/>
      <protection/>
    </xf>
    <xf numFmtId="0" fontId="39" fillId="0" borderId="0" xfId="54" applyFont="1" applyBorder="1" applyAlignment="1">
      <alignment horizontal="left" vertical="center" wrapText="1"/>
      <protection/>
    </xf>
    <xf numFmtId="0" fontId="39" fillId="0" borderId="0" xfId="54" applyFont="1" applyBorder="1" applyAlignment="1">
      <alignment horizontal="center" vertical="center"/>
      <protection/>
    </xf>
    <xf numFmtId="0" fontId="39" fillId="20" borderId="10" xfId="54" applyFont="1" applyFill="1" applyBorder="1" applyAlignment="1">
      <alignment horizontal="center" vertical="center"/>
      <protection/>
    </xf>
    <xf numFmtId="0" fontId="39" fillId="20" borderId="10" xfId="54" applyFont="1" applyFill="1" applyBorder="1" applyAlignment="1">
      <alignment horizontal="center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61" fillId="0" borderId="0" xfId="54" applyFont="1" applyBorder="1" applyAlignment="1">
      <alignment horizontal="center" vertical="center" wrapText="1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39" fillId="0" borderId="126" xfId="54" applyFont="1" applyBorder="1" applyAlignment="1">
      <alignment horizontal="center" vertical="center"/>
      <protection/>
    </xf>
    <xf numFmtId="0" fontId="56" fillId="0" borderId="158" xfId="53" applyFont="1" applyBorder="1" applyAlignment="1">
      <alignment horizontal="center" vertical="top"/>
      <protection/>
    </xf>
    <xf numFmtId="0" fontId="12" fillId="0" borderId="108" xfId="53" applyBorder="1" applyAlignment="1">
      <alignment horizontal="center" vertical="center"/>
      <protection/>
    </xf>
    <xf numFmtId="3" fontId="12" fillId="0" borderId="108" xfId="53" applyNumberFormat="1" applyBorder="1" applyAlignment="1">
      <alignment horizontal="center" vertical="center"/>
      <protection/>
    </xf>
    <xf numFmtId="3" fontId="12" fillId="0" borderId="108" xfId="53" applyNumberFormat="1" applyFont="1" applyBorder="1" applyAlignment="1">
      <alignment horizontal="center" vertical="center"/>
      <protection/>
    </xf>
    <xf numFmtId="0" fontId="12" fillId="0" borderId="107" xfId="53" applyBorder="1" applyAlignment="1">
      <alignment horizontal="center" vertical="center"/>
      <protection/>
    </xf>
    <xf numFmtId="3" fontId="12" fillId="0" borderId="107" xfId="53" applyNumberFormat="1" applyBorder="1" applyAlignment="1">
      <alignment horizontal="center" vertical="center"/>
      <protection/>
    </xf>
    <xf numFmtId="0" fontId="12" fillId="0" borderId="115" xfId="53" applyBorder="1" applyAlignment="1">
      <alignment horizontal="center" vertical="center"/>
      <protection/>
    </xf>
    <xf numFmtId="0" fontId="12" fillId="0" borderId="115" xfId="53" applyFont="1" applyBorder="1" applyAlignment="1">
      <alignment horizontal="center" vertical="center"/>
      <protection/>
    </xf>
    <xf numFmtId="3" fontId="12" fillId="0" borderId="115" xfId="53" applyNumberFormat="1" applyBorder="1" applyAlignment="1">
      <alignment horizontal="center" vertical="center"/>
      <protection/>
    </xf>
    <xf numFmtId="0" fontId="12" fillId="0" borderId="108" xfId="53" applyFont="1" applyBorder="1" applyAlignment="1">
      <alignment horizontal="center" vertical="center" wrapText="1"/>
      <protection/>
    </xf>
    <xf numFmtId="3" fontId="58" fillId="0" borderId="108" xfId="53" applyNumberFormat="1" applyFont="1" applyBorder="1" applyAlignment="1">
      <alignment horizontal="center" vertical="center"/>
      <protection/>
    </xf>
    <xf numFmtId="0" fontId="38" fillId="0" borderId="0" xfId="53" applyFont="1" applyBorder="1" applyAlignment="1">
      <alignment horizontal="center" vertical="center" wrapText="1"/>
      <protection/>
    </xf>
    <xf numFmtId="0" fontId="15" fillId="0" borderId="108" xfId="53" applyFont="1" applyBorder="1" applyAlignment="1">
      <alignment horizontal="center" vertical="center" wrapText="1"/>
      <protection/>
    </xf>
    <xf numFmtId="0" fontId="58" fillId="0" borderId="108" xfId="53" applyFont="1" applyBorder="1" applyAlignment="1">
      <alignment horizontal="right"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8647_20060508_140808" xfId="52"/>
    <cellStyle name="Normalny_fundusz budżet-4" xfId="53"/>
    <cellStyle name="Normalny_U15_Zal_budzet_2011" xfId="54"/>
    <cellStyle name="Normalny_ukł wykonawczy_Projekt załączników" xfId="55"/>
    <cellStyle name="Normalny_Zał_budżet_252" xfId="56"/>
    <cellStyle name="Normalny_Zarz60_Zał1_Projekt załączników2007" xfId="57"/>
    <cellStyle name="Normalny_Zarz78_Zał1_Projekt załączników2008" xfId="58"/>
    <cellStyle name="Normalny_Zarz78_Zał1_Projekt załączników2008_U15_Zal_budzet_201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A13" sqref="A13"/>
    </sheetView>
  </sheetViews>
  <sheetFormatPr defaultColWidth="9.33203125" defaultRowHeight="12.75"/>
  <cols>
    <col min="1" max="1" width="7.66015625" style="0" customWidth="1"/>
    <col min="2" max="2" width="8.5" style="0" customWidth="1"/>
    <col min="3" max="3" width="1.171875" style="0" customWidth="1"/>
    <col min="4" max="4" width="6.16015625" style="0" customWidth="1"/>
    <col min="5" max="5" width="35.83203125" style="0" customWidth="1"/>
    <col min="6" max="6" width="15.33203125" style="0" customWidth="1"/>
    <col min="7" max="7" width="13.83203125" style="0" customWidth="1"/>
    <col min="8" max="8" width="10" style="0" customWidth="1"/>
    <col min="9" max="9" width="5.33203125" style="0" customWidth="1"/>
    <col min="10" max="10" width="1.171875" style="0" customWidth="1"/>
  </cols>
  <sheetData>
    <row r="1" spans="1:9" s="13" customFormat="1" ht="16.5" customHeight="1">
      <c r="A1" s="401" t="s">
        <v>20</v>
      </c>
      <c r="B1" s="401"/>
      <c r="C1" s="401"/>
      <c r="D1" s="401"/>
      <c r="E1" s="401"/>
      <c r="F1" s="401"/>
      <c r="G1" s="401"/>
      <c r="H1" s="401"/>
      <c r="I1" s="401"/>
    </row>
    <row r="2" spans="1:10" ht="12.75" customHeight="1">
      <c r="A2" s="368"/>
      <c r="B2" s="368"/>
      <c r="C2" s="368"/>
      <c r="D2" s="368"/>
      <c r="E2" s="368"/>
      <c r="F2" s="368"/>
      <c r="G2" s="369"/>
      <c r="H2" s="369"/>
      <c r="I2" s="369"/>
      <c r="J2" s="369"/>
    </row>
    <row r="3" spans="1:9" s="12" customFormat="1" ht="16.5" customHeight="1">
      <c r="A3" s="11" t="s">
        <v>0</v>
      </c>
      <c r="B3" s="370" t="s">
        <v>1</v>
      </c>
      <c r="C3" s="370"/>
      <c r="D3" s="11" t="s">
        <v>19</v>
      </c>
      <c r="E3" s="11" t="s">
        <v>2</v>
      </c>
      <c r="F3" s="11" t="s">
        <v>3</v>
      </c>
      <c r="G3" s="11" t="s">
        <v>4</v>
      </c>
      <c r="H3" s="370" t="s">
        <v>5</v>
      </c>
      <c r="I3" s="370"/>
    </row>
    <row r="4" spans="1:9" ht="16.5" customHeight="1">
      <c r="A4" s="1" t="s">
        <v>6</v>
      </c>
      <c r="B4" s="371"/>
      <c r="C4" s="371"/>
      <c r="D4" s="1"/>
      <c r="E4" s="2" t="s">
        <v>7</v>
      </c>
      <c r="F4" s="3" t="s">
        <v>8</v>
      </c>
      <c r="G4" s="3" t="s">
        <v>9</v>
      </c>
      <c r="H4" s="372" t="s">
        <v>10</v>
      </c>
      <c r="I4" s="372"/>
    </row>
    <row r="5" spans="1:9" ht="25.5" customHeight="1">
      <c r="A5" s="4"/>
      <c r="B5" s="392" t="s">
        <v>11</v>
      </c>
      <c r="C5" s="392"/>
      <c r="D5" s="6"/>
      <c r="E5" s="7" t="s">
        <v>12</v>
      </c>
      <c r="F5" s="8" t="s">
        <v>13</v>
      </c>
      <c r="G5" s="8" t="s">
        <v>9</v>
      </c>
      <c r="H5" s="393" t="s">
        <v>14</v>
      </c>
      <c r="I5" s="393"/>
    </row>
    <row r="6" spans="1:9" ht="24" customHeight="1">
      <c r="A6" s="9"/>
      <c r="B6" s="396"/>
      <c r="C6" s="396"/>
      <c r="D6" s="5" t="s">
        <v>15</v>
      </c>
      <c r="E6" s="7" t="s">
        <v>16</v>
      </c>
      <c r="F6" s="8" t="s">
        <v>13</v>
      </c>
      <c r="G6" s="8" t="s">
        <v>9</v>
      </c>
      <c r="H6" s="393" t="s">
        <v>14</v>
      </c>
      <c r="I6" s="393"/>
    </row>
    <row r="7" spans="1:9" s="18" customFormat="1" ht="23.25" customHeight="1">
      <c r="A7" s="14" t="s">
        <v>21</v>
      </c>
      <c r="B7" s="402"/>
      <c r="C7" s="402"/>
      <c r="D7" s="14"/>
      <c r="E7" s="15" t="s">
        <v>22</v>
      </c>
      <c r="F7" s="17" t="s">
        <v>23</v>
      </c>
      <c r="G7" s="17" t="s">
        <v>24</v>
      </c>
      <c r="H7" s="395" t="s">
        <v>25</v>
      </c>
      <c r="I7" s="395"/>
    </row>
    <row r="8" spans="1:9" s="18" customFormat="1" ht="16.5" customHeight="1">
      <c r="A8" s="19"/>
      <c r="B8" s="403" t="s">
        <v>26</v>
      </c>
      <c r="C8" s="403"/>
      <c r="D8" s="20"/>
      <c r="E8" s="21" t="s">
        <v>27</v>
      </c>
      <c r="F8" s="10" t="s">
        <v>28</v>
      </c>
      <c r="G8" s="10" t="s">
        <v>24</v>
      </c>
      <c r="H8" s="367" t="s">
        <v>24</v>
      </c>
      <c r="I8" s="367"/>
    </row>
    <row r="9" spans="1:9" ht="69.75" customHeight="1">
      <c r="A9" s="22"/>
      <c r="B9" s="397"/>
      <c r="C9" s="397"/>
      <c r="D9" s="28" t="s">
        <v>315</v>
      </c>
      <c r="E9" s="23" t="s">
        <v>29</v>
      </c>
      <c r="F9" s="24" t="s">
        <v>28</v>
      </c>
      <c r="G9" s="24" t="s">
        <v>24</v>
      </c>
      <c r="H9" s="398" t="s">
        <v>24</v>
      </c>
      <c r="I9" s="398"/>
    </row>
    <row r="10" spans="1:9" ht="16.5" customHeight="1">
      <c r="A10" s="399" t="s">
        <v>17</v>
      </c>
      <c r="B10" s="399"/>
      <c r="C10" s="399"/>
      <c r="D10" s="399"/>
      <c r="E10" s="399"/>
      <c r="F10" s="27" t="s">
        <v>18</v>
      </c>
      <c r="G10" s="27" t="s">
        <v>30</v>
      </c>
      <c r="H10" s="400" t="s">
        <v>31</v>
      </c>
      <c r="I10" s="400"/>
    </row>
    <row r="11" spans="1:9" ht="72" customHeight="1">
      <c r="A11" s="25"/>
      <c r="B11" s="25"/>
      <c r="C11" s="25"/>
      <c r="D11" s="25"/>
      <c r="E11" s="25"/>
      <c r="F11" s="26"/>
      <c r="G11" s="26"/>
      <c r="H11" s="26"/>
      <c r="I11" s="26"/>
    </row>
    <row r="12" spans="1:9" ht="54.75" customHeight="1">
      <c r="A12" s="394"/>
      <c r="B12" s="394"/>
      <c r="C12" s="394"/>
      <c r="D12" s="394"/>
      <c r="E12" s="394"/>
      <c r="F12" s="394"/>
      <c r="G12" s="394"/>
      <c r="H12" s="394"/>
      <c r="I12" s="394"/>
    </row>
  </sheetData>
  <mergeCells count="20">
    <mergeCell ref="A1:I1"/>
    <mergeCell ref="B7:C7"/>
    <mergeCell ref="B8:C8"/>
    <mergeCell ref="H8:I8"/>
    <mergeCell ref="A2:F2"/>
    <mergeCell ref="G2:J2"/>
    <mergeCell ref="B3:C3"/>
    <mergeCell ref="H3:I3"/>
    <mergeCell ref="B4:C4"/>
    <mergeCell ref="H4:I4"/>
    <mergeCell ref="B5:C5"/>
    <mergeCell ref="H5:I5"/>
    <mergeCell ref="A12:I12"/>
    <mergeCell ref="H7:I7"/>
    <mergeCell ref="B6:C6"/>
    <mergeCell ref="H6:I6"/>
    <mergeCell ref="B9:C9"/>
    <mergeCell ref="H9:I9"/>
    <mergeCell ref="A10:E10"/>
    <mergeCell ref="H10:I10"/>
  </mergeCells>
  <printOptions/>
  <pageMargins left="0.75" right="0.75" top="1.3" bottom="1" header="0.5" footer="0.5"/>
  <pageSetup orientation="portrait" paperSize="9" r:id="rId1"/>
  <headerFooter alignWithMargins="0">
    <oddHeader>&amp;R&amp;"Arial,Pogrubiony"Załącznik Nr 1
&amp;"Arial,Normalny"do Uchwały Nr VI/38/2011
Rady Gminy Miłkowice
z dnia 29 marca 2011r.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6"/>
  <sheetViews>
    <sheetView showGridLines="0" zoomScale="150" zoomScaleNormal="150" workbookViewId="0" topLeftCell="K85">
      <selection activeCell="U97" sqref="U97"/>
    </sheetView>
  </sheetViews>
  <sheetFormatPr defaultColWidth="9.33203125" defaultRowHeight="12.75"/>
  <cols>
    <col min="1" max="1" width="3" style="18" customWidth="1"/>
    <col min="2" max="2" width="1.171875" style="18" customWidth="1"/>
    <col min="3" max="3" width="5.66015625" style="18" customWidth="1"/>
    <col min="4" max="4" width="12" style="18" customWidth="1"/>
    <col min="5" max="5" width="14" style="18" customWidth="1"/>
    <col min="6" max="6" width="7.66015625" style="18" customWidth="1"/>
    <col min="7" max="7" width="7" style="18" customWidth="1"/>
    <col min="8" max="8" width="4.33203125" style="18" customWidth="1"/>
    <col min="9" max="9" width="10.83203125" style="18" customWidth="1"/>
    <col min="10" max="10" width="10.16015625" style="18" customWidth="1"/>
    <col min="11" max="12" width="9.5" style="18" customWidth="1"/>
    <col min="13" max="17" width="8.83203125" style="18" customWidth="1"/>
    <col min="18" max="18" width="10.83203125" style="18" customWidth="1"/>
    <col min="19" max="19" width="9.5" style="18" customWidth="1"/>
    <col min="20" max="20" width="1.83203125" style="18" customWidth="1"/>
    <col min="21" max="21" width="7.66015625" style="18" customWidth="1"/>
    <col min="22" max="22" width="8.33203125" style="18" customWidth="1"/>
    <col min="23" max="23" width="0.4921875" style="18" customWidth="1"/>
    <col min="24" max="16384" width="9.33203125" style="18" customWidth="1"/>
  </cols>
  <sheetData>
    <row r="1" spans="1:23" ht="28.5" customHeight="1">
      <c r="A1" s="373" t="s">
        <v>419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</row>
    <row r="2" spans="1:23" ht="9.7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</row>
    <row r="3" spans="2:23" ht="9" customHeight="1">
      <c r="B3" s="375"/>
      <c r="C3" s="375"/>
      <c r="D3" s="375"/>
      <c r="E3" s="376"/>
      <c r="F3" s="376"/>
      <c r="G3" s="37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</row>
    <row r="4" spans="1:23" ht="8.25" customHeight="1">
      <c r="A4" s="354" t="s">
        <v>0</v>
      </c>
      <c r="B4" s="354"/>
      <c r="C4" s="354" t="s">
        <v>1</v>
      </c>
      <c r="D4" s="354" t="s">
        <v>420</v>
      </c>
      <c r="E4" s="354"/>
      <c r="F4" s="354"/>
      <c r="G4" s="354" t="s">
        <v>421</v>
      </c>
      <c r="H4" s="354"/>
      <c r="I4" s="354" t="s">
        <v>422</v>
      </c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</row>
    <row r="5" spans="1:23" ht="11.25" customHeight="1">
      <c r="A5" s="354"/>
      <c r="B5" s="354"/>
      <c r="C5" s="354"/>
      <c r="D5" s="354"/>
      <c r="E5" s="354"/>
      <c r="F5" s="354"/>
      <c r="G5" s="354"/>
      <c r="H5" s="354"/>
      <c r="I5" s="354" t="s">
        <v>423</v>
      </c>
      <c r="J5" s="354" t="s">
        <v>424</v>
      </c>
      <c r="K5" s="354"/>
      <c r="L5" s="354"/>
      <c r="M5" s="354"/>
      <c r="N5" s="354"/>
      <c r="O5" s="354"/>
      <c r="P5" s="354"/>
      <c r="Q5" s="354"/>
      <c r="R5" s="354" t="s">
        <v>425</v>
      </c>
      <c r="S5" s="354" t="s">
        <v>424</v>
      </c>
      <c r="T5" s="354"/>
      <c r="U5" s="354"/>
      <c r="V5" s="354"/>
      <c r="W5" s="354"/>
    </row>
    <row r="6" spans="1:23" ht="2.2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 t="s">
        <v>426</v>
      </c>
      <c r="T6" s="354" t="s">
        <v>427</v>
      </c>
      <c r="U6" s="354"/>
      <c r="V6" s="354" t="s">
        <v>428</v>
      </c>
      <c r="W6" s="354"/>
    </row>
    <row r="7" spans="1:23" ht="5.25" customHeight="1">
      <c r="A7" s="354"/>
      <c r="B7" s="354"/>
      <c r="C7" s="354"/>
      <c r="D7" s="354"/>
      <c r="E7" s="354"/>
      <c r="F7" s="354"/>
      <c r="G7" s="354"/>
      <c r="H7" s="354"/>
      <c r="I7" s="354"/>
      <c r="J7" s="354" t="s">
        <v>429</v>
      </c>
      <c r="K7" s="354" t="s">
        <v>424</v>
      </c>
      <c r="L7" s="354"/>
      <c r="M7" s="354" t="s">
        <v>430</v>
      </c>
      <c r="N7" s="354" t="s">
        <v>431</v>
      </c>
      <c r="O7" s="354" t="s">
        <v>432</v>
      </c>
      <c r="P7" s="354" t="s">
        <v>433</v>
      </c>
      <c r="Q7" s="354" t="s">
        <v>434</v>
      </c>
      <c r="R7" s="354"/>
      <c r="S7" s="354"/>
      <c r="T7" s="354"/>
      <c r="U7" s="354"/>
      <c r="V7" s="354"/>
      <c r="W7" s="354"/>
    </row>
    <row r="8" spans="1:23" ht="2.25" customHeight="1">
      <c r="A8" s="354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 t="s">
        <v>435</v>
      </c>
      <c r="U8" s="354"/>
      <c r="V8" s="354"/>
      <c r="W8" s="354"/>
    </row>
    <row r="9" spans="1:23" ht="39.75" customHeight="1">
      <c r="A9" s="354"/>
      <c r="B9" s="354"/>
      <c r="C9" s="354"/>
      <c r="D9" s="354"/>
      <c r="E9" s="354"/>
      <c r="F9" s="354"/>
      <c r="G9" s="354"/>
      <c r="H9" s="354"/>
      <c r="I9" s="354"/>
      <c r="J9" s="354"/>
      <c r="K9" s="377" t="s">
        <v>436</v>
      </c>
      <c r="L9" s="377" t="s">
        <v>437</v>
      </c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</row>
    <row r="10" spans="1:23" s="383" customFormat="1" ht="8.25" customHeight="1">
      <c r="A10" s="354" t="s">
        <v>438</v>
      </c>
      <c r="B10" s="354"/>
      <c r="C10" s="377" t="s">
        <v>439</v>
      </c>
      <c r="D10" s="354" t="s">
        <v>558</v>
      </c>
      <c r="E10" s="354"/>
      <c r="F10" s="354"/>
      <c r="G10" s="354" t="s">
        <v>440</v>
      </c>
      <c r="H10" s="354"/>
      <c r="I10" s="377" t="s">
        <v>441</v>
      </c>
      <c r="J10" s="377" t="s">
        <v>442</v>
      </c>
      <c r="K10" s="377" t="s">
        <v>443</v>
      </c>
      <c r="L10" s="377" t="s">
        <v>444</v>
      </c>
      <c r="M10" s="377" t="s">
        <v>445</v>
      </c>
      <c r="N10" s="377" t="s">
        <v>446</v>
      </c>
      <c r="O10" s="377" t="s">
        <v>447</v>
      </c>
      <c r="P10" s="377" t="s">
        <v>448</v>
      </c>
      <c r="Q10" s="377" t="s">
        <v>449</v>
      </c>
      <c r="R10" s="377" t="s">
        <v>450</v>
      </c>
      <c r="S10" s="377" t="s">
        <v>451</v>
      </c>
      <c r="T10" s="354" t="s">
        <v>452</v>
      </c>
      <c r="U10" s="354"/>
      <c r="V10" s="354" t="s">
        <v>453</v>
      </c>
      <c r="W10" s="354"/>
    </row>
    <row r="11" spans="1:23" ht="8.25" customHeight="1">
      <c r="A11" s="354" t="s">
        <v>32</v>
      </c>
      <c r="B11" s="354"/>
      <c r="C11" s="354"/>
      <c r="D11" s="355" t="s">
        <v>33</v>
      </c>
      <c r="E11" s="355"/>
      <c r="F11" s="378" t="s">
        <v>454</v>
      </c>
      <c r="G11" s="356" t="s">
        <v>34</v>
      </c>
      <c r="H11" s="356"/>
      <c r="I11" s="379" t="s">
        <v>455</v>
      </c>
      <c r="J11" s="379" t="s">
        <v>456</v>
      </c>
      <c r="K11" s="379" t="s">
        <v>457</v>
      </c>
      <c r="L11" s="379" t="s">
        <v>458</v>
      </c>
      <c r="M11" s="379" t="s">
        <v>459</v>
      </c>
      <c r="N11" s="379" t="s">
        <v>460</v>
      </c>
      <c r="O11" s="379" t="s">
        <v>28</v>
      </c>
      <c r="P11" s="379" t="s">
        <v>28</v>
      </c>
      <c r="Q11" s="379" t="s">
        <v>28</v>
      </c>
      <c r="R11" s="379" t="s">
        <v>461</v>
      </c>
      <c r="S11" s="379" t="s">
        <v>461</v>
      </c>
      <c r="T11" s="356" t="s">
        <v>462</v>
      </c>
      <c r="U11" s="356"/>
      <c r="V11" s="356" t="s">
        <v>28</v>
      </c>
      <c r="W11" s="356"/>
    </row>
    <row r="12" spans="1:23" ht="8.25" customHeight="1">
      <c r="A12" s="354"/>
      <c r="B12" s="354"/>
      <c r="C12" s="354"/>
      <c r="D12" s="355"/>
      <c r="E12" s="355"/>
      <c r="F12" s="378" t="s">
        <v>463</v>
      </c>
      <c r="G12" s="356" t="s">
        <v>464</v>
      </c>
      <c r="H12" s="356"/>
      <c r="I12" s="379" t="s">
        <v>28</v>
      </c>
      <c r="J12" s="379" t="s">
        <v>28</v>
      </c>
      <c r="K12" s="379" t="s">
        <v>28</v>
      </c>
      <c r="L12" s="379" t="s">
        <v>28</v>
      </c>
      <c r="M12" s="379" t="s">
        <v>28</v>
      </c>
      <c r="N12" s="379" t="s">
        <v>28</v>
      </c>
      <c r="O12" s="379" t="s">
        <v>28</v>
      </c>
      <c r="P12" s="379" t="s">
        <v>28</v>
      </c>
      <c r="Q12" s="379" t="s">
        <v>28</v>
      </c>
      <c r="R12" s="379" t="s">
        <v>464</v>
      </c>
      <c r="S12" s="379" t="s">
        <v>464</v>
      </c>
      <c r="T12" s="356" t="s">
        <v>28</v>
      </c>
      <c r="U12" s="356"/>
      <c r="V12" s="356" t="s">
        <v>28</v>
      </c>
      <c r="W12" s="356"/>
    </row>
    <row r="13" spans="1:23" ht="8.25" customHeight="1">
      <c r="A13" s="354"/>
      <c r="B13" s="354"/>
      <c r="C13" s="354"/>
      <c r="D13" s="355"/>
      <c r="E13" s="355"/>
      <c r="F13" s="378" t="s">
        <v>465</v>
      </c>
      <c r="G13" s="356" t="s">
        <v>466</v>
      </c>
      <c r="H13" s="356"/>
      <c r="I13" s="379" t="s">
        <v>81</v>
      </c>
      <c r="J13" s="379" t="s">
        <v>81</v>
      </c>
      <c r="K13" s="379" t="s">
        <v>28</v>
      </c>
      <c r="L13" s="379" t="s">
        <v>81</v>
      </c>
      <c r="M13" s="379" t="s">
        <v>28</v>
      </c>
      <c r="N13" s="379" t="s">
        <v>28</v>
      </c>
      <c r="O13" s="379" t="s">
        <v>28</v>
      </c>
      <c r="P13" s="379" t="s">
        <v>28</v>
      </c>
      <c r="Q13" s="379" t="s">
        <v>28</v>
      </c>
      <c r="R13" s="379" t="s">
        <v>39</v>
      </c>
      <c r="S13" s="379" t="s">
        <v>39</v>
      </c>
      <c r="T13" s="356" t="s">
        <v>28</v>
      </c>
      <c r="U13" s="356"/>
      <c r="V13" s="356" t="s">
        <v>28</v>
      </c>
      <c r="W13" s="356"/>
    </row>
    <row r="14" spans="1:23" ht="8.25" customHeight="1" thickBot="1">
      <c r="A14" s="354"/>
      <c r="B14" s="354"/>
      <c r="C14" s="354"/>
      <c r="D14" s="355"/>
      <c r="E14" s="355"/>
      <c r="F14" s="378" t="s">
        <v>467</v>
      </c>
      <c r="G14" s="356" t="s">
        <v>316</v>
      </c>
      <c r="H14" s="356"/>
      <c r="I14" s="379" t="s">
        <v>468</v>
      </c>
      <c r="J14" s="379" t="s">
        <v>469</v>
      </c>
      <c r="K14" s="379" t="s">
        <v>457</v>
      </c>
      <c r="L14" s="379" t="s">
        <v>470</v>
      </c>
      <c r="M14" s="379" t="s">
        <v>459</v>
      </c>
      <c r="N14" s="379" t="s">
        <v>460</v>
      </c>
      <c r="O14" s="379" t="s">
        <v>28</v>
      </c>
      <c r="P14" s="379" t="s">
        <v>28</v>
      </c>
      <c r="Q14" s="379" t="s">
        <v>28</v>
      </c>
      <c r="R14" s="379" t="s">
        <v>471</v>
      </c>
      <c r="S14" s="379" t="s">
        <v>471</v>
      </c>
      <c r="T14" s="356" t="s">
        <v>462</v>
      </c>
      <c r="U14" s="356"/>
      <c r="V14" s="356" t="s">
        <v>28</v>
      </c>
      <c r="W14" s="356"/>
    </row>
    <row r="15" spans="1:23" ht="8.25" customHeight="1" thickBot="1">
      <c r="A15" s="357"/>
      <c r="B15" s="357"/>
      <c r="C15" s="357" t="s">
        <v>317</v>
      </c>
      <c r="D15" s="358" t="s">
        <v>318</v>
      </c>
      <c r="E15" s="358"/>
      <c r="F15" s="380" t="s">
        <v>454</v>
      </c>
      <c r="G15" s="359" t="s">
        <v>319</v>
      </c>
      <c r="H15" s="359"/>
      <c r="I15" s="381" t="s">
        <v>319</v>
      </c>
      <c r="J15" s="381" t="s">
        <v>472</v>
      </c>
      <c r="K15" s="381" t="s">
        <v>457</v>
      </c>
      <c r="L15" s="381" t="s">
        <v>473</v>
      </c>
      <c r="M15" s="381" t="s">
        <v>28</v>
      </c>
      <c r="N15" s="381" t="s">
        <v>460</v>
      </c>
      <c r="O15" s="381" t="s">
        <v>28</v>
      </c>
      <c r="P15" s="381" t="s">
        <v>28</v>
      </c>
      <c r="Q15" s="381" t="s">
        <v>28</v>
      </c>
      <c r="R15" s="381" t="s">
        <v>28</v>
      </c>
      <c r="S15" s="381" t="s">
        <v>28</v>
      </c>
      <c r="T15" s="359" t="s">
        <v>28</v>
      </c>
      <c r="U15" s="359"/>
      <c r="V15" s="359" t="s">
        <v>28</v>
      </c>
      <c r="W15" s="359"/>
    </row>
    <row r="16" spans="1:23" ht="8.25" customHeight="1" thickBot="1">
      <c r="A16" s="357"/>
      <c r="B16" s="357"/>
      <c r="C16" s="357"/>
      <c r="D16" s="358"/>
      <c r="E16" s="358"/>
      <c r="F16" s="378" t="s">
        <v>463</v>
      </c>
      <c r="G16" s="356" t="s">
        <v>28</v>
      </c>
      <c r="H16" s="356"/>
      <c r="I16" s="379" t="s">
        <v>28</v>
      </c>
      <c r="J16" s="379" t="s">
        <v>28</v>
      </c>
      <c r="K16" s="379" t="s">
        <v>28</v>
      </c>
      <c r="L16" s="379" t="s">
        <v>28</v>
      </c>
      <c r="M16" s="379" t="s">
        <v>28</v>
      </c>
      <c r="N16" s="379" t="s">
        <v>28</v>
      </c>
      <c r="O16" s="379" t="s">
        <v>28</v>
      </c>
      <c r="P16" s="379" t="s">
        <v>28</v>
      </c>
      <c r="Q16" s="379" t="s">
        <v>28</v>
      </c>
      <c r="R16" s="379" t="s">
        <v>28</v>
      </c>
      <c r="S16" s="379" t="s">
        <v>28</v>
      </c>
      <c r="T16" s="356" t="s">
        <v>28</v>
      </c>
      <c r="U16" s="356"/>
      <c r="V16" s="356" t="s">
        <v>28</v>
      </c>
      <c r="W16" s="356"/>
    </row>
    <row r="17" spans="1:23" ht="8.25" customHeight="1" thickBot="1">
      <c r="A17" s="357"/>
      <c r="B17" s="357"/>
      <c r="C17" s="357"/>
      <c r="D17" s="358"/>
      <c r="E17" s="358"/>
      <c r="F17" s="378" t="s">
        <v>465</v>
      </c>
      <c r="G17" s="356" t="s">
        <v>81</v>
      </c>
      <c r="H17" s="356"/>
      <c r="I17" s="379" t="s">
        <v>81</v>
      </c>
      <c r="J17" s="379" t="s">
        <v>81</v>
      </c>
      <c r="K17" s="379" t="s">
        <v>28</v>
      </c>
      <c r="L17" s="379" t="s">
        <v>81</v>
      </c>
      <c r="M17" s="379" t="s">
        <v>28</v>
      </c>
      <c r="N17" s="379" t="s">
        <v>28</v>
      </c>
      <c r="O17" s="379" t="s">
        <v>28</v>
      </c>
      <c r="P17" s="379" t="s">
        <v>28</v>
      </c>
      <c r="Q17" s="379" t="s">
        <v>28</v>
      </c>
      <c r="R17" s="379" t="s">
        <v>28</v>
      </c>
      <c r="S17" s="379" t="s">
        <v>28</v>
      </c>
      <c r="T17" s="356" t="s">
        <v>28</v>
      </c>
      <c r="U17" s="356"/>
      <c r="V17" s="356" t="s">
        <v>28</v>
      </c>
      <c r="W17" s="356"/>
    </row>
    <row r="18" spans="1:23" ht="8.25" customHeight="1" thickBot="1">
      <c r="A18" s="357"/>
      <c r="B18" s="357"/>
      <c r="C18" s="357"/>
      <c r="D18" s="358"/>
      <c r="E18" s="358"/>
      <c r="F18" s="378" t="s">
        <v>467</v>
      </c>
      <c r="G18" s="356" t="s">
        <v>320</v>
      </c>
      <c r="H18" s="356"/>
      <c r="I18" s="379" t="s">
        <v>320</v>
      </c>
      <c r="J18" s="379" t="s">
        <v>474</v>
      </c>
      <c r="K18" s="379" t="s">
        <v>457</v>
      </c>
      <c r="L18" s="379" t="s">
        <v>475</v>
      </c>
      <c r="M18" s="379" t="s">
        <v>28</v>
      </c>
      <c r="N18" s="379" t="s">
        <v>460</v>
      </c>
      <c r="O18" s="379" t="s">
        <v>28</v>
      </c>
      <c r="P18" s="379" t="s">
        <v>28</v>
      </c>
      <c r="Q18" s="379" t="s">
        <v>28</v>
      </c>
      <c r="R18" s="379" t="s">
        <v>28</v>
      </c>
      <c r="S18" s="379" t="s">
        <v>28</v>
      </c>
      <c r="T18" s="356" t="s">
        <v>28</v>
      </c>
      <c r="U18" s="356"/>
      <c r="V18" s="356" t="s">
        <v>28</v>
      </c>
      <c r="W18" s="356"/>
    </row>
    <row r="19" spans="1:23" ht="8.25" customHeight="1" thickBot="1">
      <c r="A19" s="357"/>
      <c r="B19" s="357"/>
      <c r="C19" s="357" t="s">
        <v>35</v>
      </c>
      <c r="D19" s="358" t="s">
        <v>36</v>
      </c>
      <c r="E19" s="358"/>
      <c r="F19" s="380" t="s">
        <v>454</v>
      </c>
      <c r="G19" s="359" t="s">
        <v>37</v>
      </c>
      <c r="H19" s="359"/>
      <c r="I19" s="381" t="s">
        <v>459</v>
      </c>
      <c r="J19" s="381" t="s">
        <v>28</v>
      </c>
      <c r="K19" s="381" t="s">
        <v>28</v>
      </c>
      <c r="L19" s="381" t="s">
        <v>28</v>
      </c>
      <c r="M19" s="381" t="s">
        <v>459</v>
      </c>
      <c r="N19" s="381" t="s">
        <v>28</v>
      </c>
      <c r="O19" s="381" t="s">
        <v>28</v>
      </c>
      <c r="P19" s="381" t="s">
        <v>28</v>
      </c>
      <c r="Q19" s="381" t="s">
        <v>28</v>
      </c>
      <c r="R19" s="381" t="s">
        <v>461</v>
      </c>
      <c r="S19" s="381" t="s">
        <v>461</v>
      </c>
      <c r="T19" s="359" t="s">
        <v>462</v>
      </c>
      <c r="U19" s="359"/>
      <c r="V19" s="359" t="s">
        <v>28</v>
      </c>
      <c r="W19" s="359"/>
    </row>
    <row r="20" spans="1:23" ht="8.25" customHeight="1" thickBot="1">
      <c r="A20" s="357"/>
      <c r="B20" s="357"/>
      <c r="C20" s="357"/>
      <c r="D20" s="358"/>
      <c r="E20" s="358"/>
      <c r="F20" s="378" t="s">
        <v>463</v>
      </c>
      <c r="G20" s="356" t="s">
        <v>464</v>
      </c>
      <c r="H20" s="356"/>
      <c r="I20" s="379" t="s">
        <v>28</v>
      </c>
      <c r="J20" s="379" t="s">
        <v>28</v>
      </c>
      <c r="K20" s="379" t="s">
        <v>28</v>
      </c>
      <c r="L20" s="379" t="s">
        <v>28</v>
      </c>
      <c r="M20" s="379" t="s">
        <v>28</v>
      </c>
      <c r="N20" s="379" t="s">
        <v>28</v>
      </c>
      <c r="O20" s="379" t="s">
        <v>28</v>
      </c>
      <c r="P20" s="379" t="s">
        <v>28</v>
      </c>
      <c r="Q20" s="379" t="s">
        <v>28</v>
      </c>
      <c r="R20" s="379" t="s">
        <v>464</v>
      </c>
      <c r="S20" s="379" t="s">
        <v>464</v>
      </c>
      <c r="T20" s="356" t="s">
        <v>28</v>
      </c>
      <c r="U20" s="356"/>
      <c r="V20" s="356" t="s">
        <v>28</v>
      </c>
      <c r="W20" s="356"/>
    </row>
    <row r="21" spans="1:23" ht="8.25" customHeight="1" thickBot="1">
      <c r="A21" s="357"/>
      <c r="B21" s="357"/>
      <c r="C21" s="357"/>
      <c r="D21" s="358"/>
      <c r="E21" s="358"/>
      <c r="F21" s="378" t="s">
        <v>465</v>
      </c>
      <c r="G21" s="356" t="s">
        <v>39</v>
      </c>
      <c r="H21" s="356"/>
      <c r="I21" s="379" t="s">
        <v>28</v>
      </c>
      <c r="J21" s="379" t="s">
        <v>28</v>
      </c>
      <c r="K21" s="379" t="s">
        <v>28</v>
      </c>
      <c r="L21" s="379" t="s">
        <v>28</v>
      </c>
      <c r="M21" s="379" t="s">
        <v>28</v>
      </c>
      <c r="N21" s="379" t="s">
        <v>28</v>
      </c>
      <c r="O21" s="379" t="s">
        <v>28</v>
      </c>
      <c r="P21" s="379" t="s">
        <v>28</v>
      </c>
      <c r="Q21" s="379" t="s">
        <v>28</v>
      </c>
      <c r="R21" s="379" t="s">
        <v>39</v>
      </c>
      <c r="S21" s="379" t="s">
        <v>39</v>
      </c>
      <c r="T21" s="356" t="s">
        <v>28</v>
      </c>
      <c r="U21" s="356"/>
      <c r="V21" s="356" t="s">
        <v>28</v>
      </c>
      <c r="W21" s="356"/>
    </row>
    <row r="22" spans="1:23" ht="8.25" customHeight="1">
      <c r="A22" s="357"/>
      <c r="B22" s="357"/>
      <c r="C22" s="357"/>
      <c r="D22" s="358"/>
      <c r="E22" s="358"/>
      <c r="F22" s="378" t="s">
        <v>467</v>
      </c>
      <c r="G22" s="356" t="s">
        <v>38</v>
      </c>
      <c r="H22" s="356"/>
      <c r="I22" s="379" t="s">
        <v>459</v>
      </c>
      <c r="J22" s="379" t="s">
        <v>28</v>
      </c>
      <c r="K22" s="379" t="s">
        <v>28</v>
      </c>
      <c r="L22" s="379" t="s">
        <v>28</v>
      </c>
      <c r="M22" s="379" t="s">
        <v>459</v>
      </c>
      <c r="N22" s="379" t="s">
        <v>28</v>
      </c>
      <c r="O22" s="379" t="s">
        <v>28</v>
      </c>
      <c r="P22" s="379" t="s">
        <v>28</v>
      </c>
      <c r="Q22" s="379" t="s">
        <v>28</v>
      </c>
      <c r="R22" s="379" t="s">
        <v>471</v>
      </c>
      <c r="S22" s="379" t="s">
        <v>471</v>
      </c>
      <c r="T22" s="356" t="s">
        <v>462</v>
      </c>
      <c r="U22" s="356"/>
      <c r="V22" s="356" t="s">
        <v>28</v>
      </c>
      <c r="W22" s="356"/>
    </row>
    <row r="23" spans="1:23" ht="8.25" customHeight="1">
      <c r="A23" s="354" t="s">
        <v>41</v>
      </c>
      <c r="B23" s="354"/>
      <c r="C23" s="354"/>
      <c r="D23" s="355" t="s">
        <v>42</v>
      </c>
      <c r="E23" s="355"/>
      <c r="F23" s="378" t="s">
        <v>454</v>
      </c>
      <c r="G23" s="356" t="s">
        <v>43</v>
      </c>
      <c r="H23" s="356"/>
      <c r="I23" s="379" t="s">
        <v>476</v>
      </c>
      <c r="J23" s="379" t="s">
        <v>477</v>
      </c>
      <c r="K23" s="379" t="s">
        <v>478</v>
      </c>
      <c r="L23" s="379" t="s">
        <v>479</v>
      </c>
      <c r="M23" s="379" t="s">
        <v>480</v>
      </c>
      <c r="N23" s="379" t="s">
        <v>28</v>
      </c>
      <c r="O23" s="379" t="s">
        <v>28</v>
      </c>
      <c r="P23" s="379" t="s">
        <v>28</v>
      </c>
      <c r="Q23" s="379" t="s">
        <v>28</v>
      </c>
      <c r="R23" s="379" t="s">
        <v>481</v>
      </c>
      <c r="S23" s="379" t="s">
        <v>481</v>
      </c>
      <c r="T23" s="356" t="s">
        <v>28</v>
      </c>
      <c r="U23" s="356"/>
      <c r="V23" s="356" t="s">
        <v>28</v>
      </c>
      <c r="W23" s="356"/>
    </row>
    <row r="24" spans="1:23" ht="8.25" customHeight="1">
      <c r="A24" s="354"/>
      <c r="B24" s="354"/>
      <c r="C24" s="354"/>
      <c r="D24" s="355"/>
      <c r="E24" s="355"/>
      <c r="F24" s="378" t="s">
        <v>463</v>
      </c>
      <c r="G24" s="356" t="s">
        <v>482</v>
      </c>
      <c r="H24" s="356"/>
      <c r="I24" s="379" t="s">
        <v>482</v>
      </c>
      <c r="J24" s="379" t="s">
        <v>482</v>
      </c>
      <c r="K24" s="379" t="s">
        <v>28</v>
      </c>
      <c r="L24" s="379" t="s">
        <v>482</v>
      </c>
      <c r="M24" s="379" t="s">
        <v>28</v>
      </c>
      <c r="N24" s="379" t="s">
        <v>28</v>
      </c>
      <c r="O24" s="379" t="s">
        <v>28</v>
      </c>
      <c r="P24" s="379" t="s">
        <v>28</v>
      </c>
      <c r="Q24" s="379" t="s">
        <v>28</v>
      </c>
      <c r="R24" s="379" t="s">
        <v>28</v>
      </c>
      <c r="S24" s="379" t="s">
        <v>28</v>
      </c>
      <c r="T24" s="356" t="s">
        <v>28</v>
      </c>
      <c r="U24" s="356"/>
      <c r="V24" s="356" t="s">
        <v>28</v>
      </c>
      <c r="W24" s="356"/>
    </row>
    <row r="25" spans="1:23" ht="8.25" customHeight="1">
      <c r="A25" s="354"/>
      <c r="B25" s="354"/>
      <c r="C25" s="354"/>
      <c r="D25" s="355"/>
      <c r="E25" s="355"/>
      <c r="F25" s="378" t="s">
        <v>465</v>
      </c>
      <c r="G25" s="356" t="s">
        <v>28</v>
      </c>
      <c r="H25" s="356"/>
      <c r="I25" s="379" t="s">
        <v>28</v>
      </c>
      <c r="J25" s="379" t="s">
        <v>28</v>
      </c>
      <c r="K25" s="379" t="s">
        <v>28</v>
      </c>
      <c r="L25" s="379" t="s">
        <v>28</v>
      </c>
      <c r="M25" s="379" t="s">
        <v>28</v>
      </c>
      <c r="N25" s="379" t="s">
        <v>28</v>
      </c>
      <c r="O25" s="379" t="s">
        <v>28</v>
      </c>
      <c r="P25" s="379" t="s">
        <v>28</v>
      </c>
      <c r="Q25" s="379" t="s">
        <v>28</v>
      </c>
      <c r="R25" s="379" t="s">
        <v>28</v>
      </c>
      <c r="S25" s="379" t="s">
        <v>28</v>
      </c>
      <c r="T25" s="356" t="s">
        <v>28</v>
      </c>
      <c r="U25" s="356"/>
      <c r="V25" s="356" t="s">
        <v>28</v>
      </c>
      <c r="W25" s="356"/>
    </row>
    <row r="26" spans="1:23" ht="8.25" customHeight="1" thickBot="1">
      <c r="A26" s="354"/>
      <c r="B26" s="354"/>
      <c r="C26" s="354"/>
      <c r="D26" s="355"/>
      <c r="E26" s="355"/>
      <c r="F26" s="378" t="s">
        <v>467</v>
      </c>
      <c r="G26" s="356" t="s">
        <v>321</v>
      </c>
      <c r="H26" s="356"/>
      <c r="I26" s="379" t="s">
        <v>483</v>
      </c>
      <c r="J26" s="379" t="s">
        <v>484</v>
      </c>
      <c r="K26" s="379" t="s">
        <v>478</v>
      </c>
      <c r="L26" s="379" t="s">
        <v>485</v>
      </c>
      <c r="M26" s="379" t="s">
        <v>480</v>
      </c>
      <c r="N26" s="379" t="s">
        <v>28</v>
      </c>
      <c r="O26" s="379" t="s">
        <v>28</v>
      </c>
      <c r="P26" s="379" t="s">
        <v>28</v>
      </c>
      <c r="Q26" s="379" t="s">
        <v>28</v>
      </c>
      <c r="R26" s="379" t="s">
        <v>481</v>
      </c>
      <c r="S26" s="379" t="s">
        <v>481</v>
      </c>
      <c r="T26" s="356" t="s">
        <v>28</v>
      </c>
      <c r="U26" s="356"/>
      <c r="V26" s="356" t="s">
        <v>28</v>
      </c>
      <c r="W26" s="356"/>
    </row>
    <row r="27" spans="1:23" ht="8.25" customHeight="1" thickBot="1">
      <c r="A27" s="357"/>
      <c r="B27" s="357"/>
      <c r="C27" s="357" t="s">
        <v>44</v>
      </c>
      <c r="D27" s="358" t="s">
        <v>45</v>
      </c>
      <c r="E27" s="358"/>
      <c r="F27" s="380" t="s">
        <v>454</v>
      </c>
      <c r="G27" s="359" t="s">
        <v>46</v>
      </c>
      <c r="H27" s="359"/>
      <c r="I27" s="381" t="s">
        <v>46</v>
      </c>
      <c r="J27" s="381" t="s">
        <v>46</v>
      </c>
      <c r="K27" s="381" t="s">
        <v>28</v>
      </c>
      <c r="L27" s="381" t="s">
        <v>46</v>
      </c>
      <c r="M27" s="381" t="s">
        <v>28</v>
      </c>
      <c r="N27" s="381" t="s">
        <v>28</v>
      </c>
      <c r="O27" s="381" t="s">
        <v>28</v>
      </c>
      <c r="P27" s="381" t="s">
        <v>28</v>
      </c>
      <c r="Q27" s="381" t="s">
        <v>28</v>
      </c>
      <c r="R27" s="381" t="s">
        <v>28</v>
      </c>
      <c r="S27" s="381" t="s">
        <v>28</v>
      </c>
      <c r="T27" s="359" t="s">
        <v>28</v>
      </c>
      <c r="U27" s="359"/>
      <c r="V27" s="359" t="s">
        <v>28</v>
      </c>
      <c r="W27" s="359"/>
    </row>
    <row r="28" spans="1:23" ht="8.25" customHeight="1" thickBot="1">
      <c r="A28" s="357"/>
      <c r="B28" s="357"/>
      <c r="C28" s="357"/>
      <c r="D28" s="358"/>
      <c r="E28" s="358"/>
      <c r="F28" s="378" t="s">
        <v>463</v>
      </c>
      <c r="G28" s="356" t="s">
        <v>482</v>
      </c>
      <c r="H28" s="356"/>
      <c r="I28" s="379" t="s">
        <v>482</v>
      </c>
      <c r="J28" s="379" t="s">
        <v>482</v>
      </c>
      <c r="K28" s="379" t="s">
        <v>28</v>
      </c>
      <c r="L28" s="379" t="s">
        <v>482</v>
      </c>
      <c r="M28" s="379" t="s">
        <v>28</v>
      </c>
      <c r="N28" s="379" t="s">
        <v>28</v>
      </c>
      <c r="O28" s="379" t="s">
        <v>28</v>
      </c>
      <c r="P28" s="379" t="s">
        <v>28</v>
      </c>
      <c r="Q28" s="379" t="s">
        <v>28</v>
      </c>
      <c r="R28" s="379" t="s">
        <v>28</v>
      </c>
      <c r="S28" s="379" t="s">
        <v>28</v>
      </c>
      <c r="T28" s="356" t="s">
        <v>28</v>
      </c>
      <c r="U28" s="356"/>
      <c r="V28" s="356" t="s">
        <v>28</v>
      </c>
      <c r="W28" s="356"/>
    </row>
    <row r="29" spans="1:23" ht="8.25" customHeight="1" thickBot="1">
      <c r="A29" s="357"/>
      <c r="B29" s="357"/>
      <c r="C29" s="357"/>
      <c r="D29" s="358"/>
      <c r="E29" s="358"/>
      <c r="F29" s="378" t="s">
        <v>465</v>
      </c>
      <c r="G29" s="356" t="s">
        <v>28</v>
      </c>
      <c r="H29" s="356"/>
      <c r="I29" s="379" t="s">
        <v>28</v>
      </c>
      <c r="J29" s="379" t="s">
        <v>28</v>
      </c>
      <c r="K29" s="379" t="s">
        <v>28</v>
      </c>
      <c r="L29" s="379" t="s">
        <v>28</v>
      </c>
      <c r="M29" s="379" t="s">
        <v>28</v>
      </c>
      <c r="N29" s="379" t="s">
        <v>28</v>
      </c>
      <c r="O29" s="379" t="s">
        <v>28</v>
      </c>
      <c r="P29" s="379" t="s">
        <v>28</v>
      </c>
      <c r="Q29" s="379" t="s">
        <v>28</v>
      </c>
      <c r="R29" s="379" t="s">
        <v>28</v>
      </c>
      <c r="S29" s="379" t="s">
        <v>28</v>
      </c>
      <c r="T29" s="356" t="s">
        <v>28</v>
      </c>
      <c r="U29" s="356"/>
      <c r="V29" s="356" t="s">
        <v>28</v>
      </c>
      <c r="W29" s="356"/>
    </row>
    <row r="30" spans="1:23" ht="8.25" customHeight="1">
      <c r="A30" s="357"/>
      <c r="B30" s="357"/>
      <c r="C30" s="357"/>
      <c r="D30" s="358"/>
      <c r="E30" s="358"/>
      <c r="F30" s="378" t="s">
        <v>467</v>
      </c>
      <c r="G30" s="356" t="s">
        <v>322</v>
      </c>
      <c r="H30" s="356"/>
      <c r="I30" s="379" t="s">
        <v>322</v>
      </c>
      <c r="J30" s="379" t="s">
        <v>322</v>
      </c>
      <c r="K30" s="379" t="s">
        <v>28</v>
      </c>
      <c r="L30" s="379" t="s">
        <v>322</v>
      </c>
      <c r="M30" s="379" t="s">
        <v>28</v>
      </c>
      <c r="N30" s="379" t="s">
        <v>28</v>
      </c>
      <c r="O30" s="379" t="s">
        <v>28</v>
      </c>
      <c r="P30" s="379" t="s">
        <v>28</v>
      </c>
      <c r="Q30" s="379" t="s">
        <v>28</v>
      </c>
      <c r="R30" s="379" t="s">
        <v>28</v>
      </c>
      <c r="S30" s="379" t="s">
        <v>28</v>
      </c>
      <c r="T30" s="356" t="s">
        <v>28</v>
      </c>
      <c r="U30" s="356"/>
      <c r="V30" s="356" t="s">
        <v>28</v>
      </c>
      <c r="W30" s="356"/>
    </row>
    <row r="31" spans="1:23" ht="8.25" customHeight="1">
      <c r="A31" s="354" t="s">
        <v>48</v>
      </c>
      <c r="B31" s="354"/>
      <c r="C31" s="354"/>
      <c r="D31" s="355" t="s">
        <v>49</v>
      </c>
      <c r="E31" s="355"/>
      <c r="F31" s="378" t="s">
        <v>454</v>
      </c>
      <c r="G31" s="356" t="s">
        <v>50</v>
      </c>
      <c r="H31" s="356"/>
      <c r="I31" s="379" t="s">
        <v>50</v>
      </c>
      <c r="J31" s="379" t="s">
        <v>55</v>
      </c>
      <c r="K31" s="379" t="s">
        <v>486</v>
      </c>
      <c r="L31" s="379" t="s">
        <v>57</v>
      </c>
      <c r="M31" s="379" t="s">
        <v>487</v>
      </c>
      <c r="N31" s="379" t="s">
        <v>28</v>
      </c>
      <c r="O31" s="379" t="s">
        <v>28</v>
      </c>
      <c r="P31" s="379" t="s">
        <v>28</v>
      </c>
      <c r="Q31" s="379" t="s">
        <v>28</v>
      </c>
      <c r="R31" s="379" t="s">
        <v>28</v>
      </c>
      <c r="S31" s="379" t="s">
        <v>28</v>
      </c>
      <c r="T31" s="356" t="s">
        <v>28</v>
      </c>
      <c r="U31" s="356"/>
      <c r="V31" s="356" t="s">
        <v>28</v>
      </c>
      <c r="W31" s="356"/>
    </row>
    <row r="32" spans="1:23" ht="8.25" customHeight="1">
      <c r="A32" s="354"/>
      <c r="B32" s="354"/>
      <c r="C32" s="354"/>
      <c r="D32" s="355"/>
      <c r="E32" s="355"/>
      <c r="F32" s="378" t="s">
        <v>463</v>
      </c>
      <c r="G32" s="356" t="s">
        <v>28</v>
      </c>
      <c r="H32" s="356"/>
      <c r="I32" s="379" t="s">
        <v>28</v>
      </c>
      <c r="J32" s="379" t="s">
        <v>28</v>
      </c>
      <c r="K32" s="379" t="s">
        <v>28</v>
      </c>
      <c r="L32" s="379" t="s">
        <v>28</v>
      </c>
      <c r="M32" s="379" t="s">
        <v>28</v>
      </c>
      <c r="N32" s="379" t="s">
        <v>28</v>
      </c>
      <c r="O32" s="379" t="s">
        <v>28</v>
      </c>
      <c r="P32" s="379" t="s">
        <v>28</v>
      </c>
      <c r="Q32" s="379" t="s">
        <v>28</v>
      </c>
      <c r="R32" s="379" t="s">
        <v>28</v>
      </c>
      <c r="S32" s="379" t="s">
        <v>28</v>
      </c>
      <c r="T32" s="356" t="s">
        <v>28</v>
      </c>
      <c r="U32" s="356"/>
      <c r="V32" s="356" t="s">
        <v>28</v>
      </c>
      <c r="W32" s="356"/>
    </row>
    <row r="33" spans="1:23" ht="8.25" customHeight="1">
      <c r="A33" s="354"/>
      <c r="B33" s="354"/>
      <c r="C33" s="354"/>
      <c r="D33" s="355"/>
      <c r="E33" s="355"/>
      <c r="F33" s="378" t="s">
        <v>465</v>
      </c>
      <c r="G33" s="356" t="s">
        <v>51</v>
      </c>
      <c r="H33" s="356"/>
      <c r="I33" s="379" t="s">
        <v>51</v>
      </c>
      <c r="J33" s="379" t="s">
        <v>51</v>
      </c>
      <c r="K33" s="379" t="s">
        <v>28</v>
      </c>
      <c r="L33" s="379" t="s">
        <v>51</v>
      </c>
      <c r="M33" s="379" t="s">
        <v>28</v>
      </c>
      <c r="N33" s="379" t="s">
        <v>28</v>
      </c>
      <c r="O33" s="379" t="s">
        <v>28</v>
      </c>
      <c r="P33" s="379" t="s">
        <v>28</v>
      </c>
      <c r="Q33" s="379" t="s">
        <v>28</v>
      </c>
      <c r="R33" s="379" t="s">
        <v>28</v>
      </c>
      <c r="S33" s="379" t="s">
        <v>28</v>
      </c>
      <c r="T33" s="356" t="s">
        <v>28</v>
      </c>
      <c r="U33" s="356"/>
      <c r="V33" s="356" t="s">
        <v>28</v>
      </c>
      <c r="W33" s="356"/>
    </row>
    <row r="34" spans="1:23" ht="8.25" customHeight="1" thickBot="1">
      <c r="A34" s="354"/>
      <c r="B34" s="354"/>
      <c r="C34" s="354"/>
      <c r="D34" s="355"/>
      <c r="E34" s="355"/>
      <c r="F34" s="378" t="s">
        <v>467</v>
      </c>
      <c r="G34" s="356" t="s">
        <v>52</v>
      </c>
      <c r="H34" s="356"/>
      <c r="I34" s="379" t="s">
        <v>52</v>
      </c>
      <c r="J34" s="379" t="s">
        <v>56</v>
      </c>
      <c r="K34" s="379" t="s">
        <v>486</v>
      </c>
      <c r="L34" s="379" t="s">
        <v>58</v>
      </c>
      <c r="M34" s="379" t="s">
        <v>487</v>
      </c>
      <c r="N34" s="379" t="s">
        <v>28</v>
      </c>
      <c r="O34" s="379" t="s">
        <v>28</v>
      </c>
      <c r="P34" s="379" t="s">
        <v>28</v>
      </c>
      <c r="Q34" s="379" t="s">
        <v>28</v>
      </c>
      <c r="R34" s="379" t="s">
        <v>28</v>
      </c>
      <c r="S34" s="379" t="s">
        <v>28</v>
      </c>
      <c r="T34" s="356" t="s">
        <v>28</v>
      </c>
      <c r="U34" s="356"/>
      <c r="V34" s="356" t="s">
        <v>28</v>
      </c>
      <c r="W34" s="356"/>
    </row>
    <row r="35" spans="1:23" ht="8.25" customHeight="1" thickBot="1">
      <c r="A35" s="357"/>
      <c r="B35" s="357"/>
      <c r="C35" s="357" t="s">
        <v>53</v>
      </c>
      <c r="D35" s="358" t="s">
        <v>54</v>
      </c>
      <c r="E35" s="358"/>
      <c r="F35" s="380" t="s">
        <v>454</v>
      </c>
      <c r="G35" s="359" t="s">
        <v>55</v>
      </c>
      <c r="H35" s="359"/>
      <c r="I35" s="381" t="s">
        <v>55</v>
      </c>
      <c r="J35" s="381" t="s">
        <v>55</v>
      </c>
      <c r="K35" s="381" t="s">
        <v>486</v>
      </c>
      <c r="L35" s="381" t="s">
        <v>57</v>
      </c>
      <c r="M35" s="381" t="s">
        <v>28</v>
      </c>
      <c r="N35" s="381" t="s">
        <v>28</v>
      </c>
      <c r="O35" s="381" t="s">
        <v>28</v>
      </c>
      <c r="P35" s="381" t="s">
        <v>28</v>
      </c>
      <c r="Q35" s="381" t="s">
        <v>28</v>
      </c>
      <c r="R35" s="381" t="s">
        <v>28</v>
      </c>
      <c r="S35" s="381" t="s">
        <v>28</v>
      </c>
      <c r="T35" s="359" t="s">
        <v>28</v>
      </c>
      <c r="U35" s="359"/>
      <c r="V35" s="359" t="s">
        <v>28</v>
      </c>
      <c r="W35" s="359"/>
    </row>
    <row r="36" spans="1:23" ht="8.25" customHeight="1" thickBot="1">
      <c r="A36" s="357"/>
      <c r="B36" s="357"/>
      <c r="C36" s="357"/>
      <c r="D36" s="358"/>
      <c r="E36" s="358"/>
      <c r="F36" s="378" t="s">
        <v>463</v>
      </c>
      <c r="G36" s="356" t="s">
        <v>28</v>
      </c>
      <c r="H36" s="356"/>
      <c r="I36" s="379" t="s">
        <v>28</v>
      </c>
      <c r="J36" s="379" t="s">
        <v>28</v>
      </c>
      <c r="K36" s="379" t="s">
        <v>28</v>
      </c>
      <c r="L36" s="379" t="s">
        <v>28</v>
      </c>
      <c r="M36" s="379" t="s">
        <v>28</v>
      </c>
      <c r="N36" s="379" t="s">
        <v>28</v>
      </c>
      <c r="O36" s="379" t="s">
        <v>28</v>
      </c>
      <c r="P36" s="379" t="s">
        <v>28</v>
      </c>
      <c r="Q36" s="379" t="s">
        <v>28</v>
      </c>
      <c r="R36" s="379" t="s">
        <v>28</v>
      </c>
      <c r="S36" s="379" t="s">
        <v>28</v>
      </c>
      <c r="T36" s="356" t="s">
        <v>28</v>
      </c>
      <c r="U36" s="356"/>
      <c r="V36" s="356" t="s">
        <v>28</v>
      </c>
      <c r="W36" s="356"/>
    </row>
    <row r="37" spans="1:23" ht="8.25" customHeight="1" thickBot="1">
      <c r="A37" s="357"/>
      <c r="B37" s="357"/>
      <c r="C37" s="357"/>
      <c r="D37" s="358"/>
      <c r="E37" s="358"/>
      <c r="F37" s="378" t="s">
        <v>465</v>
      </c>
      <c r="G37" s="356" t="s">
        <v>51</v>
      </c>
      <c r="H37" s="356"/>
      <c r="I37" s="379" t="s">
        <v>51</v>
      </c>
      <c r="J37" s="379" t="s">
        <v>51</v>
      </c>
      <c r="K37" s="379" t="s">
        <v>28</v>
      </c>
      <c r="L37" s="379" t="s">
        <v>51</v>
      </c>
      <c r="M37" s="379" t="s">
        <v>28</v>
      </c>
      <c r="N37" s="379" t="s">
        <v>28</v>
      </c>
      <c r="O37" s="379" t="s">
        <v>28</v>
      </c>
      <c r="P37" s="379" t="s">
        <v>28</v>
      </c>
      <c r="Q37" s="379" t="s">
        <v>28</v>
      </c>
      <c r="R37" s="379" t="s">
        <v>28</v>
      </c>
      <c r="S37" s="379" t="s">
        <v>28</v>
      </c>
      <c r="T37" s="356" t="s">
        <v>28</v>
      </c>
      <c r="U37" s="356"/>
      <c r="V37" s="356" t="s">
        <v>28</v>
      </c>
      <c r="W37" s="356"/>
    </row>
    <row r="38" spans="1:23" ht="8.25" customHeight="1">
      <c r="A38" s="357"/>
      <c r="B38" s="357"/>
      <c r="C38" s="357"/>
      <c r="D38" s="358"/>
      <c r="E38" s="358"/>
      <c r="F38" s="378" t="s">
        <v>467</v>
      </c>
      <c r="G38" s="356" t="s">
        <v>56</v>
      </c>
      <c r="H38" s="356"/>
      <c r="I38" s="379" t="s">
        <v>56</v>
      </c>
      <c r="J38" s="379" t="s">
        <v>56</v>
      </c>
      <c r="K38" s="379" t="s">
        <v>486</v>
      </c>
      <c r="L38" s="379" t="s">
        <v>58</v>
      </c>
      <c r="M38" s="379" t="s">
        <v>28</v>
      </c>
      <c r="N38" s="379" t="s">
        <v>28</v>
      </c>
      <c r="O38" s="379" t="s">
        <v>28</v>
      </c>
      <c r="P38" s="379" t="s">
        <v>28</v>
      </c>
      <c r="Q38" s="379" t="s">
        <v>28</v>
      </c>
      <c r="R38" s="379" t="s">
        <v>28</v>
      </c>
      <c r="S38" s="379" t="s">
        <v>28</v>
      </c>
      <c r="T38" s="356" t="s">
        <v>28</v>
      </c>
      <c r="U38" s="356"/>
      <c r="V38" s="356" t="s">
        <v>28</v>
      </c>
      <c r="W38" s="356"/>
    </row>
    <row r="39" spans="1:23" ht="8.25" customHeight="1">
      <c r="A39" s="354" t="s">
        <v>59</v>
      </c>
      <c r="B39" s="354"/>
      <c r="C39" s="354"/>
      <c r="D39" s="355" t="s">
        <v>60</v>
      </c>
      <c r="E39" s="355"/>
      <c r="F39" s="378" t="s">
        <v>454</v>
      </c>
      <c r="G39" s="356" t="s">
        <v>61</v>
      </c>
      <c r="H39" s="356"/>
      <c r="I39" s="379" t="s">
        <v>61</v>
      </c>
      <c r="J39" s="379" t="s">
        <v>488</v>
      </c>
      <c r="K39" s="379" t="s">
        <v>489</v>
      </c>
      <c r="L39" s="379" t="s">
        <v>490</v>
      </c>
      <c r="M39" s="379" t="s">
        <v>491</v>
      </c>
      <c r="N39" s="379" t="s">
        <v>492</v>
      </c>
      <c r="O39" s="379" t="s">
        <v>28</v>
      </c>
      <c r="P39" s="379" t="s">
        <v>28</v>
      </c>
      <c r="Q39" s="379" t="s">
        <v>28</v>
      </c>
      <c r="R39" s="379" t="s">
        <v>28</v>
      </c>
      <c r="S39" s="379" t="s">
        <v>28</v>
      </c>
      <c r="T39" s="356" t="s">
        <v>28</v>
      </c>
      <c r="U39" s="356"/>
      <c r="V39" s="356" t="s">
        <v>28</v>
      </c>
      <c r="W39" s="356"/>
    </row>
    <row r="40" spans="1:23" ht="8.25" customHeight="1">
      <c r="A40" s="354"/>
      <c r="B40" s="354"/>
      <c r="C40" s="354"/>
      <c r="D40" s="355"/>
      <c r="E40" s="355"/>
      <c r="F40" s="378" t="s">
        <v>463</v>
      </c>
      <c r="G40" s="356" t="s">
        <v>493</v>
      </c>
      <c r="H40" s="356"/>
      <c r="I40" s="379" t="s">
        <v>493</v>
      </c>
      <c r="J40" s="379" t="s">
        <v>493</v>
      </c>
      <c r="K40" s="379" t="s">
        <v>28</v>
      </c>
      <c r="L40" s="379" t="s">
        <v>493</v>
      </c>
      <c r="M40" s="379" t="s">
        <v>28</v>
      </c>
      <c r="N40" s="379" t="s">
        <v>28</v>
      </c>
      <c r="O40" s="379" t="s">
        <v>28</v>
      </c>
      <c r="P40" s="379" t="s">
        <v>28</v>
      </c>
      <c r="Q40" s="379" t="s">
        <v>28</v>
      </c>
      <c r="R40" s="379" t="s">
        <v>28</v>
      </c>
      <c r="S40" s="379" t="s">
        <v>28</v>
      </c>
      <c r="T40" s="356" t="s">
        <v>28</v>
      </c>
      <c r="U40" s="356"/>
      <c r="V40" s="356" t="s">
        <v>28</v>
      </c>
      <c r="W40" s="356"/>
    </row>
    <row r="41" spans="1:23" ht="8.25" customHeight="1">
      <c r="A41" s="354"/>
      <c r="B41" s="354"/>
      <c r="C41" s="354"/>
      <c r="D41" s="355"/>
      <c r="E41" s="355"/>
      <c r="F41" s="378" t="s">
        <v>465</v>
      </c>
      <c r="G41" s="356" t="s">
        <v>65</v>
      </c>
      <c r="H41" s="356"/>
      <c r="I41" s="379" t="s">
        <v>65</v>
      </c>
      <c r="J41" s="379" t="s">
        <v>28</v>
      </c>
      <c r="K41" s="379" t="s">
        <v>28</v>
      </c>
      <c r="L41" s="379" t="s">
        <v>28</v>
      </c>
      <c r="M41" s="379" t="s">
        <v>65</v>
      </c>
      <c r="N41" s="379" t="s">
        <v>28</v>
      </c>
      <c r="O41" s="379" t="s">
        <v>28</v>
      </c>
      <c r="P41" s="379" t="s">
        <v>28</v>
      </c>
      <c r="Q41" s="379" t="s">
        <v>28</v>
      </c>
      <c r="R41" s="379" t="s">
        <v>28</v>
      </c>
      <c r="S41" s="379" t="s">
        <v>28</v>
      </c>
      <c r="T41" s="356" t="s">
        <v>28</v>
      </c>
      <c r="U41" s="356"/>
      <c r="V41" s="356" t="s">
        <v>28</v>
      </c>
      <c r="W41" s="356"/>
    </row>
    <row r="42" spans="1:23" ht="8.25" customHeight="1" thickBot="1">
      <c r="A42" s="354"/>
      <c r="B42" s="354"/>
      <c r="C42" s="354"/>
      <c r="D42" s="355"/>
      <c r="E42" s="355"/>
      <c r="F42" s="378" t="s">
        <v>467</v>
      </c>
      <c r="G42" s="356" t="s">
        <v>61</v>
      </c>
      <c r="H42" s="356"/>
      <c r="I42" s="379" t="s">
        <v>61</v>
      </c>
      <c r="J42" s="379" t="s">
        <v>494</v>
      </c>
      <c r="K42" s="379" t="s">
        <v>489</v>
      </c>
      <c r="L42" s="379" t="s">
        <v>495</v>
      </c>
      <c r="M42" s="379" t="s">
        <v>496</v>
      </c>
      <c r="N42" s="379" t="s">
        <v>492</v>
      </c>
      <c r="O42" s="379" t="s">
        <v>28</v>
      </c>
      <c r="P42" s="379" t="s">
        <v>28</v>
      </c>
      <c r="Q42" s="379" t="s">
        <v>28</v>
      </c>
      <c r="R42" s="379" t="s">
        <v>28</v>
      </c>
      <c r="S42" s="379" t="s">
        <v>28</v>
      </c>
      <c r="T42" s="356" t="s">
        <v>28</v>
      </c>
      <c r="U42" s="356"/>
      <c r="V42" s="356" t="s">
        <v>28</v>
      </c>
      <c r="W42" s="356"/>
    </row>
    <row r="43" spans="1:23" ht="8.25" customHeight="1" thickBot="1">
      <c r="A43" s="357"/>
      <c r="B43" s="357"/>
      <c r="C43" s="357" t="s">
        <v>62</v>
      </c>
      <c r="D43" s="358" t="s">
        <v>63</v>
      </c>
      <c r="E43" s="358"/>
      <c r="F43" s="380" t="s">
        <v>454</v>
      </c>
      <c r="G43" s="359" t="s">
        <v>64</v>
      </c>
      <c r="H43" s="359"/>
      <c r="I43" s="381" t="s">
        <v>64</v>
      </c>
      <c r="J43" s="381" t="s">
        <v>497</v>
      </c>
      <c r="K43" s="381" t="s">
        <v>498</v>
      </c>
      <c r="L43" s="381" t="s">
        <v>65</v>
      </c>
      <c r="M43" s="381" t="s">
        <v>499</v>
      </c>
      <c r="N43" s="381" t="s">
        <v>28</v>
      </c>
      <c r="O43" s="381" t="s">
        <v>28</v>
      </c>
      <c r="P43" s="381" t="s">
        <v>28</v>
      </c>
      <c r="Q43" s="381" t="s">
        <v>28</v>
      </c>
      <c r="R43" s="381" t="s">
        <v>28</v>
      </c>
      <c r="S43" s="381" t="s">
        <v>28</v>
      </c>
      <c r="T43" s="359" t="s">
        <v>28</v>
      </c>
      <c r="U43" s="359"/>
      <c r="V43" s="359" t="s">
        <v>28</v>
      </c>
      <c r="W43" s="359"/>
    </row>
    <row r="44" spans="1:23" ht="8.25" customHeight="1" thickBot="1">
      <c r="A44" s="357"/>
      <c r="B44" s="357"/>
      <c r="C44" s="357"/>
      <c r="D44" s="358"/>
      <c r="E44" s="358"/>
      <c r="F44" s="378" t="s">
        <v>463</v>
      </c>
      <c r="G44" s="356" t="s">
        <v>493</v>
      </c>
      <c r="H44" s="356"/>
      <c r="I44" s="379" t="s">
        <v>493</v>
      </c>
      <c r="J44" s="379" t="s">
        <v>493</v>
      </c>
      <c r="K44" s="379" t="s">
        <v>28</v>
      </c>
      <c r="L44" s="379" t="s">
        <v>493</v>
      </c>
      <c r="M44" s="379" t="s">
        <v>28</v>
      </c>
      <c r="N44" s="379" t="s">
        <v>28</v>
      </c>
      <c r="O44" s="379" t="s">
        <v>28</v>
      </c>
      <c r="P44" s="379" t="s">
        <v>28</v>
      </c>
      <c r="Q44" s="379" t="s">
        <v>28</v>
      </c>
      <c r="R44" s="379" t="s">
        <v>28</v>
      </c>
      <c r="S44" s="379" t="s">
        <v>28</v>
      </c>
      <c r="T44" s="356" t="s">
        <v>28</v>
      </c>
      <c r="U44" s="356"/>
      <c r="V44" s="356" t="s">
        <v>28</v>
      </c>
      <c r="W44" s="356"/>
    </row>
    <row r="45" spans="1:23" ht="8.25" customHeight="1" thickBot="1">
      <c r="A45" s="357"/>
      <c r="B45" s="357"/>
      <c r="C45" s="357"/>
      <c r="D45" s="358"/>
      <c r="E45" s="358"/>
      <c r="F45" s="378" t="s">
        <v>465</v>
      </c>
      <c r="G45" s="356" t="s">
        <v>65</v>
      </c>
      <c r="H45" s="356"/>
      <c r="I45" s="379" t="s">
        <v>65</v>
      </c>
      <c r="J45" s="379" t="s">
        <v>28</v>
      </c>
      <c r="K45" s="379" t="s">
        <v>28</v>
      </c>
      <c r="L45" s="379" t="s">
        <v>28</v>
      </c>
      <c r="M45" s="379" t="s">
        <v>65</v>
      </c>
      <c r="N45" s="379" t="s">
        <v>28</v>
      </c>
      <c r="O45" s="379" t="s">
        <v>28</v>
      </c>
      <c r="P45" s="379" t="s">
        <v>28</v>
      </c>
      <c r="Q45" s="379" t="s">
        <v>28</v>
      </c>
      <c r="R45" s="379" t="s">
        <v>28</v>
      </c>
      <c r="S45" s="379" t="s">
        <v>28</v>
      </c>
      <c r="T45" s="356" t="s">
        <v>28</v>
      </c>
      <c r="U45" s="356"/>
      <c r="V45" s="356" t="s">
        <v>28</v>
      </c>
      <c r="W45" s="356"/>
    </row>
    <row r="46" spans="1:23" ht="8.25" customHeight="1">
      <c r="A46" s="357"/>
      <c r="B46" s="357"/>
      <c r="C46" s="357"/>
      <c r="D46" s="358"/>
      <c r="E46" s="358"/>
      <c r="F46" s="378" t="s">
        <v>467</v>
      </c>
      <c r="G46" s="356" t="s">
        <v>64</v>
      </c>
      <c r="H46" s="356"/>
      <c r="I46" s="379" t="s">
        <v>64</v>
      </c>
      <c r="J46" s="379" t="s">
        <v>498</v>
      </c>
      <c r="K46" s="379" t="s">
        <v>498</v>
      </c>
      <c r="L46" s="379" t="s">
        <v>28</v>
      </c>
      <c r="M46" s="379" t="s">
        <v>500</v>
      </c>
      <c r="N46" s="379" t="s">
        <v>28</v>
      </c>
      <c r="O46" s="379" t="s">
        <v>28</v>
      </c>
      <c r="P46" s="379" t="s">
        <v>28</v>
      </c>
      <c r="Q46" s="379" t="s">
        <v>28</v>
      </c>
      <c r="R46" s="379" t="s">
        <v>28</v>
      </c>
      <c r="S46" s="379" t="s">
        <v>28</v>
      </c>
      <c r="T46" s="356" t="s">
        <v>28</v>
      </c>
      <c r="U46" s="356"/>
      <c r="V46" s="356" t="s">
        <v>28</v>
      </c>
      <c r="W46" s="356"/>
    </row>
    <row r="47" spans="1:23" ht="8.25" customHeight="1">
      <c r="A47" s="354" t="s">
        <v>66</v>
      </c>
      <c r="B47" s="354"/>
      <c r="C47" s="354"/>
      <c r="D47" s="355" t="s">
        <v>67</v>
      </c>
      <c r="E47" s="355"/>
      <c r="F47" s="378" t="s">
        <v>454</v>
      </c>
      <c r="G47" s="356" t="s">
        <v>68</v>
      </c>
      <c r="H47" s="356"/>
      <c r="I47" s="379" t="s">
        <v>68</v>
      </c>
      <c r="J47" s="379" t="s">
        <v>501</v>
      </c>
      <c r="K47" s="379" t="s">
        <v>502</v>
      </c>
      <c r="L47" s="379" t="s">
        <v>503</v>
      </c>
      <c r="M47" s="379" t="s">
        <v>504</v>
      </c>
      <c r="N47" s="379" t="s">
        <v>28</v>
      </c>
      <c r="O47" s="379" t="s">
        <v>28</v>
      </c>
      <c r="P47" s="379" t="s">
        <v>28</v>
      </c>
      <c r="Q47" s="379" t="s">
        <v>28</v>
      </c>
      <c r="R47" s="379" t="s">
        <v>28</v>
      </c>
      <c r="S47" s="379" t="s">
        <v>28</v>
      </c>
      <c r="T47" s="356" t="s">
        <v>28</v>
      </c>
      <c r="U47" s="356"/>
      <c r="V47" s="356" t="s">
        <v>28</v>
      </c>
      <c r="W47" s="356"/>
    </row>
    <row r="48" spans="1:23" ht="8.25" customHeight="1">
      <c r="A48" s="354"/>
      <c r="B48" s="354"/>
      <c r="C48" s="354"/>
      <c r="D48" s="355"/>
      <c r="E48" s="355"/>
      <c r="F48" s="378" t="s">
        <v>463</v>
      </c>
      <c r="G48" s="356" t="s">
        <v>505</v>
      </c>
      <c r="H48" s="356"/>
      <c r="I48" s="379" t="s">
        <v>505</v>
      </c>
      <c r="J48" s="379" t="s">
        <v>505</v>
      </c>
      <c r="K48" s="379" t="s">
        <v>28</v>
      </c>
      <c r="L48" s="379" t="s">
        <v>505</v>
      </c>
      <c r="M48" s="379" t="s">
        <v>28</v>
      </c>
      <c r="N48" s="379" t="s">
        <v>28</v>
      </c>
      <c r="O48" s="379" t="s">
        <v>28</v>
      </c>
      <c r="P48" s="379" t="s">
        <v>28</v>
      </c>
      <c r="Q48" s="379" t="s">
        <v>28</v>
      </c>
      <c r="R48" s="379" t="s">
        <v>28</v>
      </c>
      <c r="S48" s="379" t="s">
        <v>28</v>
      </c>
      <c r="T48" s="356" t="s">
        <v>28</v>
      </c>
      <c r="U48" s="356"/>
      <c r="V48" s="356" t="s">
        <v>28</v>
      </c>
      <c r="W48" s="356"/>
    </row>
    <row r="49" spans="1:23" ht="8.25" customHeight="1">
      <c r="A49" s="354"/>
      <c r="B49" s="354"/>
      <c r="C49" s="354"/>
      <c r="D49" s="355"/>
      <c r="E49" s="355"/>
      <c r="F49" s="378" t="s">
        <v>465</v>
      </c>
      <c r="G49" s="356" t="s">
        <v>72</v>
      </c>
      <c r="H49" s="356"/>
      <c r="I49" s="379" t="s">
        <v>72</v>
      </c>
      <c r="J49" s="379" t="s">
        <v>72</v>
      </c>
      <c r="K49" s="379" t="s">
        <v>28</v>
      </c>
      <c r="L49" s="379" t="s">
        <v>72</v>
      </c>
      <c r="M49" s="379" t="s">
        <v>28</v>
      </c>
      <c r="N49" s="379" t="s">
        <v>28</v>
      </c>
      <c r="O49" s="379" t="s">
        <v>28</v>
      </c>
      <c r="P49" s="379" t="s">
        <v>28</v>
      </c>
      <c r="Q49" s="379" t="s">
        <v>28</v>
      </c>
      <c r="R49" s="379" t="s">
        <v>28</v>
      </c>
      <c r="S49" s="379" t="s">
        <v>28</v>
      </c>
      <c r="T49" s="356" t="s">
        <v>28</v>
      </c>
      <c r="U49" s="356"/>
      <c r="V49" s="356" t="s">
        <v>28</v>
      </c>
      <c r="W49" s="356"/>
    </row>
    <row r="50" spans="1:23" ht="8.25" customHeight="1" thickBot="1">
      <c r="A50" s="354"/>
      <c r="B50" s="354"/>
      <c r="C50" s="354"/>
      <c r="D50" s="355"/>
      <c r="E50" s="355"/>
      <c r="F50" s="378" t="s">
        <v>467</v>
      </c>
      <c r="G50" s="356" t="s">
        <v>68</v>
      </c>
      <c r="H50" s="356"/>
      <c r="I50" s="379" t="s">
        <v>68</v>
      </c>
      <c r="J50" s="379" t="s">
        <v>501</v>
      </c>
      <c r="K50" s="379" t="s">
        <v>502</v>
      </c>
      <c r="L50" s="379" t="s">
        <v>503</v>
      </c>
      <c r="M50" s="379" t="s">
        <v>504</v>
      </c>
      <c r="N50" s="379" t="s">
        <v>28</v>
      </c>
      <c r="O50" s="379" t="s">
        <v>28</v>
      </c>
      <c r="P50" s="379" t="s">
        <v>28</v>
      </c>
      <c r="Q50" s="379" t="s">
        <v>28</v>
      </c>
      <c r="R50" s="379" t="s">
        <v>28</v>
      </c>
      <c r="S50" s="379" t="s">
        <v>28</v>
      </c>
      <c r="T50" s="356" t="s">
        <v>28</v>
      </c>
      <c r="U50" s="356"/>
      <c r="V50" s="356" t="s">
        <v>28</v>
      </c>
      <c r="W50" s="356"/>
    </row>
    <row r="51" spans="1:23" ht="8.25" customHeight="1" thickBot="1">
      <c r="A51" s="357"/>
      <c r="B51" s="357"/>
      <c r="C51" s="357" t="s">
        <v>69</v>
      </c>
      <c r="D51" s="358" t="s">
        <v>70</v>
      </c>
      <c r="E51" s="358"/>
      <c r="F51" s="380" t="s">
        <v>454</v>
      </c>
      <c r="G51" s="359" t="s">
        <v>71</v>
      </c>
      <c r="H51" s="359"/>
      <c r="I51" s="381" t="s">
        <v>71</v>
      </c>
      <c r="J51" s="381" t="s">
        <v>506</v>
      </c>
      <c r="K51" s="381" t="s">
        <v>502</v>
      </c>
      <c r="L51" s="381" t="s">
        <v>507</v>
      </c>
      <c r="M51" s="381" t="s">
        <v>504</v>
      </c>
      <c r="N51" s="381" t="s">
        <v>28</v>
      </c>
      <c r="O51" s="381" t="s">
        <v>28</v>
      </c>
      <c r="P51" s="381" t="s">
        <v>28</v>
      </c>
      <c r="Q51" s="381" t="s">
        <v>28</v>
      </c>
      <c r="R51" s="381" t="s">
        <v>28</v>
      </c>
      <c r="S51" s="381" t="s">
        <v>28</v>
      </c>
      <c r="T51" s="359" t="s">
        <v>28</v>
      </c>
      <c r="U51" s="359"/>
      <c r="V51" s="359" t="s">
        <v>28</v>
      </c>
      <c r="W51" s="359"/>
    </row>
    <row r="52" spans="1:23" ht="8.25" customHeight="1" thickBot="1">
      <c r="A52" s="357"/>
      <c r="B52" s="357"/>
      <c r="C52" s="357"/>
      <c r="D52" s="358"/>
      <c r="E52" s="358"/>
      <c r="F52" s="378" t="s">
        <v>463</v>
      </c>
      <c r="G52" s="356" t="s">
        <v>505</v>
      </c>
      <c r="H52" s="356"/>
      <c r="I52" s="379" t="s">
        <v>505</v>
      </c>
      <c r="J52" s="379" t="s">
        <v>505</v>
      </c>
      <c r="K52" s="379" t="s">
        <v>28</v>
      </c>
      <c r="L52" s="379" t="s">
        <v>505</v>
      </c>
      <c r="M52" s="379" t="s">
        <v>28</v>
      </c>
      <c r="N52" s="379" t="s">
        <v>28</v>
      </c>
      <c r="O52" s="379" t="s">
        <v>28</v>
      </c>
      <c r="P52" s="379" t="s">
        <v>28</v>
      </c>
      <c r="Q52" s="379" t="s">
        <v>28</v>
      </c>
      <c r="R52" s="379" t="s">
        <v>28</v>
      </c>
      <c r="S52" s="379" t="s">
        <v>28</v>
      </c>
      <c r="T52" s="356" t="s">
        <v>28</v>
      </c>
      <c r="U52" s="356"/>
      <c r="V52" s="356" t="s">
        <v>28</v>
      </c>
      <c r="W52" s="356"/>
    </row>
    <row r="53" spans="1:23" ht="8.25" customHeight="1" thickBot="1">
      <c r="A53" s="357"/>
      <c r="B53" s="357"/>
      <c r="C53" s="357"/>
      <c r="D53" s="358"/>
      <c r="E53" s="358"/>
      <c r="F53" s="378" t="s">
        <v>465</v>
      </c>
      <c r="G53" s="356" t="s">
        <v>72</v>
      </c>
      <c r="H53" s="356"/>
      <c r="I53" s="379" t="s">
        <v>72</v>
      </c>
      <c r="J53" s="379" t="s">
        <v>72</v>
      </c>
      <c r="K53" s="379" t="s">
        <v>28</v>
      </c>
      <c r="L53" s="379" t="s">
        <v>72</v>
      </c>
      <c r="M53" s="379" t="s">
        <v>28</v>
      </c>
      <c r="N53" s="379" t="s">
        <v>28</v>
      </c>
      <c r="O53" s="379" t="s">
        <v>28</v>
      </c>
      <c r="P53" s="379" t="s">
        <v>28</v>
      </c>
      <c r="Q53" s="379" t="s">
        <v>28</v>
      </c>
      <c r="R53" s="379" t="s">
        <v>28</v>
      </c>
      <c r="S53" s="379" t="s">
        <v>28</v>
      </c>
      <c r="T53" s="356" t="s">
        <v>28</v>
      </c>
      <c r="U53" s="356"/>
      <c r="V53" s="356" t="s">
        <v>28</v>
      </c>
      <c r="W53" s="356"/>
    </row>
    <row r="54" spans="1:23" ht="8.25" customHeight="1">
      <c r="A54" s="357"/>
      <c r="B54" s="357"/>
      <c r="C54" s="357"/>
      <c r="D54" s="358"/>
      <c r="E54" s="358"/>
      <c r="F54" s="378" t="s">
        <v>467</v>
      </c>
      <c r="G54" s="356" t="s">
        <v>71</v>
      </c>
      <c r="H54" s="356"/>
      <c r="I54" s="379" t="s">
        <v>71</v>
      </c>
      <c r="J54" s="379" t="s">
        <v>506</v>
      </c>
      <c r="K54" s="379" t="s">
        <v>502</v>
      </c>
      <c r="L54" s="379" t="s">
        <v>507</v>
      </c>
      <c r="M54" s="379" t="s">
        <v>504</v>
      </c>
      <c r="N54" s="379" t="s">
        <v>28</v>
      </c>
      <c r="O54" s="379" t="s">
        <v>28</v>
      </c>
      <c r="P54" s="379" t="s">
        <v>28</v>
      </c>
      <c r="Q54" s="379" t="s">
        <v>28</v>
      </c>
      <c r="R54" s="379" t="s">
        <v>28</v>
      </c>
      <c r="S54" s="379" t="s">
        <v>28</v>
      </c>
      <c r="T54" s="356" t="s">
        <v>28</v>
      </c>
      <c r="U54" s="356"/>
      <c r="V54" s="356" t="s">
        <v>28</v>
      </c>
      <c r="W54" s="356"/>
    </row>
    <row r="55" spans="1:23" ht="8.25" customHeight="1">
      <c r="A55" s="354" t="s">
        <v>75</v>
      </c>
      <c r="B55" s="354"/>
      <c r="C55" s="354"/>
      <c r="D55" s="355" t="s">
        <v>76</v>
      </c>
      <c r="E55" s="355"/>
      <c r="F55" s="378" t="s">
        <v>454</v>
      </c>
      <c r="G55" s="356" t="s">
        <v>77</v>
      </c>
      <c r="H55" s="356"/>
      <c r="I55" s="379" t="s">
        <v>508</v>
      </c>
      <c r="J55" s="379" t="s">
        <v>509</v>
      </c>
      <c r="K55" s="379" t="s">
        <v>510</v>
      </c>
      <c r="L55" s="379" t="s">
        <v>511</v>
      </c>
      <c r="M55" s="379" t="s">
        <v>512</v>
      </c>
      <c r="N55" s="379" t="s">
        <v>28</v>
      </c>
      <c r="O55" s="379" t="s">
        <v>28</v>
      </c>
      <c r="P55" s="379" t="s">
        <v>28</v>
      </c>
      <c r="Q55" s="379" t="s">
        <v>28</v>
      </c>
      <c r="R55" s="379" t="s">
        <v>513</v>
      </c>
      <c r="S55" s="379" t="s">
        <v>513</v>
      </c>
      <c r="T55" s="356" t="s">
        <v>28</v>
      </c>
      <c r="U55" s="356"/>
      <c r="V55" s="356" t="s">
        <v>28</v>
      </c>
      <c r="W55" s="356"/>
    </row>
    <row r="56" spans="1:23" ht="8.25" customHeight="1">
      <c r="A56" s="354"/>
      <c r="B56" s="354"/>
      <c r="C56" s="354"/>
      <c r="D56" s="355"/>
      <c r="E56" s="355"/>
      <c r="F56" s="378" t="s">
        <v>463</v>
      </c>
      <c r="G56" s="356" t="s">
        <v>28</v>
      </c>
      <c r="H56" s="356"/>
      <c r="I56" s="379" t="s">
        <v>28</v>
      </c>
      <c r="J56" s="379" t="s">
        <v>28</v>
      </c>
      <c r="K56" s="379" t="s">
        <v>28</v>
      </c>
      <c r="L56" s="379" t="s">
        <v>28</v>
      </c>
      <c r="M56" s="379" t="s">
        <v>28</v>
      </c>
      <c r="N56" s="379" t="s">
        <v>28</v>
      </c>
      <c r="O56" s="379" t="s">
        <v>28</v>
      </c>
      <c r="P56" s="379" t="s">
        <v>28</v>
      </c>
      <c r="Q56" s="379" t="s">
        <v>28</v>
      </c>
      <c r="R56" s="379" t="s">
        <v>28</v>
      </c>
      <c r="S56" s="379" t="s">
        <v>28</v>
      </c>
      <c r="T56" s="356" t="s">
        <v>28</v>
      </c>
      <c r="U56" s="356"/>
      <c r="V56" s="356" t="s">
        <v>28</v>
      </c>
      <c r="W56" s="356"/>
    </row>
    <row r="57" spans="1:23" ht="8.25" customHeight="1">
      <c r="A57" s="354"/>
      <c r="B57" s="354"/>
      <c r="C57" s="354"/>
      <c r="D57" s="355"/>
      <c r="E57" s="355"/>
      <c r="F57" s="378" t="s">
        <v>465</v>
      </c>
      <c r="G57" s="356" t="s">
        <v>72</v>
      </c>
      <c r="H57" s="356"/>
      <c r="I57" s="379" t="s">
        <v>72</v>
      </c>
      <c r="J57" s="379" t="s">
        <v>72</v>
      </c>
      <c r="K57" s="379" t="s">
        <v>28</v>
      </c>
      <c r="L57" s="379" t="s">
        <v>72</v>
      </c>
      <c r="M57" s="379" t="s">
        <v>28</v>
      </c>
      <c r="N57" s="379" t="s">
        <v>28</v>
      </c>
      <c r="O57" s="379" t="s">
        <v>28</v>
      </c>
      <c r="P57" s="379" t="s">
        <v>28</v>
      </c>
      <c r="Q57" s="379" t="s">
        <v>28</v>
      </c>
      <c r="R57" s="379" t="s">
        <v>28</v>
      </c>
      <c r="S57" s="379" t="s">
        <v>28</v>
      </c>
      <c r="T57" s="356" t="s">
        <v>28</v>
      </c>
      <c r="U57" s="356"/>
      <c r="V57" s="356" t="s">
        <v>28</v>
      </c>
      <c r="W57" s="356"/>
    </row>
    <row r="58" spans="1:23" ht="8.25" customHeight="1" thickBot="1">
      <c r="A58" s="354"/>
      <c r="B58" s="354"/>
      <c r="C58" s="354"/>
      <c r="D58" s="355"/>
      <c r="E58" s="355"/>
      <c r="F58" s="378" t="s">
        <v>467</v>
      </c>
      <c r="G58" s="356" t="s">
        <v>78</v>
      </c>
      <c r="H58" s="356"/>
      <c r="I58" s="379" t="s">
        <v>514</v>
      </c>
      <c r="J58" s="379" t="s">
        <v>515</v>
      </c>
      <c r="K58" s="379" t="s">
        <v>510</v>
      </c>
      <c r="L58" s="379" t="s">
        <v>516</v>
      </c>
      <c r="M58" s="379" t="s">
        <v>512</v>
      </c>
      <c r="N58" s="379" t="s">
        <v>28</v>
      </c>
      <c r="O58" s="379" t="s">
        <v>28</v>
      </c>
      <c r="P58" s="379" t="s">
        <v>28</v>
      </c>
      <c r="Q58" s="379" t="s">
        <v>28</v>
      </c>
      <c r="R58" s="379" t="s">
        <v>513</v>
      </c>
      <c r="S58" s="379" t="s">
        <v>513</v>
      </c>
      <c r="T58" s="356" t="s">
        <v>28</v>
      </c>
      <c r="U58" s="356"/>
      <c r="V58" s="356" t="s">
        <v>28</v>
      </c>
      <c r="W58" s="356"/>
    </row>
    <row r="59" spans="1:23" ht="8.25" customHeight="1" thickBot="1">
      <c r="A59" s="357"/>
      <c r="B59" s="357"/>
      <c r="C59" s="357" t="s">
        <v>79</v>
      </c>
      <c r="D59" s="358" t="s">
        <v>80</v>
      </c>
      <c r="E59" s="358"/>
      <c r="F59" s="380" t="s">
        <v>454</v>
      </c>
      <c r="G59" s="359" t="s">
        <v>73</v>
      </c>
      <c r="H59" s="359"/>
      <c r="I59" s="381" t="s">
        <v>73</v>
      </c>
      <c r="J59" s="381" t="s">
        <v>73</v>
      </c>
      <c r="K59" s="381" t="s">
        <v>28</v>
      </c>
      <c r="L59" s="381" t="s">
        <v>73</v>
      </c>
      <c r="M59" s="381" t="s">
        <v>28</v>
      </c>
      <c r="N59" s="381" t="s">
        <v>28</v>
      </c>
      <c r="O59" s="381" t="s">
        <v>28</v>
      </c>
      <c r="P59" s="381" t="s">
        <v>28</v>
      </c>
      <c r="Q59" s="381" t="s">
        <v>28</v>
      </c>
      <c r="R59" s="381" t="s">
        <v>28</v>
      </c>
      <c r="S59" s="381" t="s">
        <v>28</v>
      </c>
      <c r="T59" s="359" t="s">
        <v>28</v>
      </c>
      <c r="U59" s="359"/>
      <c r="V59" s="359" t="s">
        <v>28</v>
      </c>
      <c r="W59" s="359"/>
    </row>
    <row r="60" spans="1:23" ht="8.25" customHeight="1" thickBot="1">
      <c r="A60" s="357"/>
      <c r="B60" s="357"/>
      <c r="C60" s="357"/>
      <c r="D60" s="358"/>
      <c r="E60" s="358"/>
      <c r="F60" s="378" t="s">
        <v>463</v>
      </c>
      <c r="G60" s="356" t="s">
        <v>28</v>
      </c>
      <c r="H60" s="356"/>
      <c r="I60" s="379" t="s">
        <v>28</v>
      </c>
      <c r="J60" s="379" t="s">
        <v>28</v>
      </c>
      <c r="K60" s="379" t="s">
        <v>28</v>
      </c>
      <c r="L60" s="379" t="s">
        <v>28</v>
      </c>
      <c r="M60" s="379" t="s">
        <v>28</v>
      </c>
      <c r="N60" s="379" t="s">
        <v>28</v>
      </c>
      <c r="O60" s="379" t="s">
        <v>28</v>
      </c>
      <c r="P60" s="379" t="s">
        <v>28</v>
      </c>
      <c r="Q60" s="379" t="s">
        <v>28</v>
      </c>
      <c r="R60" s="379" t="s">
        <v>28</v>
      </c>
      <c r="S60" s="379" t="s">
        <v>28</v>
      </c>
      <c r="T60" s="356" t="s">
        <v>28</v>
      </c>
      <c r="U60" s="356"/>
      <c r="V60" s="356" t="s">
        <v>28</v>
      </c>
      <c r="W60" s="356"/>
    </row>
    <row r="61" spans="1:23" ht="8.25" customHeight="1" thickBot="1">
      <c r="A61" s="357"/>
      <c r="B61" s="357"/>
      <c r="C61" s="357"/>
      <c r="D61" s="358"/>
      <c r="E61" s="358"/>
      <c r="F61" s="378" t="s">
        <v>465</v>
      </c>
      <c r="G61" s="356" t="s">
        <v>72</v>
      </c>
      <c r="H61" s="356"/>
      <c r="I61" s="379" t="s">
        <v>72</v>
      </c>
      <c r="J61" s="379" t="s">
        <v>72</v>
      </c>
      <c r="K61" s="379" t="s">
        <v>28</v>
      </c>
      <c r="L61" s="379" t="s">
        <v>72</v>
      </c>
      <c r="M61" s="379" t="s">
        <v>28</v>
      </c>
      <c r="N61" s="379" t="s">
        <v>28</v>
      </c>
      <c r="O61" s="379" t="s">
        <v>28</v>
      </c>
      <c r="P61" s="379" t="s">
        <v>28</v>
      </c>
      <c r="Q61" s="379" t="s">
        <v>28</v>
      </c>
      <c r="R61" s="379" t="s">
        <v>28</v>
      </c>
      <c r="S61" s="379" t="s">
        <v>28</v>
      </c>
      <c r="T61" s="356" t="s">
        <v>28</v>
      </c>
      <c r="U61" s="356"/>
      <c r="V61" s="356" t="s">
        <v>28</v>
      </c>
      <c r="W61" s="356"/>
    </row>
    <row r="62" spans="1:23" ht="8.25" customHeight="1">
      <c r="A62" s="357"/>
      <c r="B62" s="357"/>
      <c r="C62" s="357"/>
      <c r="D62" s="358"/>
      <c r="E62" s="358"/>
      <c r="F62" s="378" t="s">
        <v>467</v>
      </c>
      <c r="G62" s="356" t="s">
        <v>74</v>
      </c>
      <c r="H62" s="356"/>
      <c r="I62" s="379" t="s">
        <v>74</v>
      </c>
      <c r="J62" s="379" t="s">
        <v>74</v>
      </c>
      <c r="K62" s="379" t="s">
        <v>28</v>
      </c>
      <c r="L62" s="379" t="s">
        <v>74</v>
      </c>
      <c r="M62" s="379" t="s">
        <v>28</v>
      </c>
      <c r="N62" s="379" t="s">
        <v>28</v>
      </c>
      <c r="O62" s="379" t="s">
        <v>28</v>
      </c>
      <c r="P62" s="379" t="s">
        <v>28</v>
      </c>
      <c r="Q62" s="379" t="s">
        <v>28</v>
      </c>
      <c r="R62" s="379" t="s">
        <v>28</v>
      </c>
      <c r="S62" s="379" t="s">
        <v>28</v>
      </c>
      <c r="T62" s="356" t="s">
        <v>28</v>
      </c>
      <c r="U62" s="356"/>
      <c r="V62" s="356" t="s">
        <v>28</v>
      </c>
      <c r="W62" s="356"/>
    </row>
    <row r="63" spans="2:23" ht="24.75" customHeight="1">
      <c r="B63" s="375"/>
      <c r="C63" s="375"/>
      <c r="D63" s="375"/>
      <c r="E63" s="376"/>
      <c r="F63" s="376"/>
      <c r="G63" s="37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</row>
    <row r="64" spans="1:23" ht="8.25" customHeight="1">
      <c r="A64" s="354" t="s">
        <v>0</v>
      </c>
      <c r="B64" s="354"/>
      <c r="C64" s="354" t="s">
        <v>1</v>
      </c>
      <c r="D64" s="354" t="s">
        <v>420</v>
      </c>
      <c r="E64" s="354"/>
      <c r="F64" s="354"/>
      <c r="G64" s="354" t="s">
        <v>421</v>
      </c>
      <c r="H64" s="354"/>
      <c r="I64" s="354" t="s">
        <v>422</v>
      </c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</row>
    <row r="65" spans="1:23" ht="11.25" customHeight="1">
      <c r="A65" s="354"/>
      <c r="B65" s="354"/>
      <c r="C65" s="354"/>
      <c r="D65" s="354"/>
      <c r="E65" s="354"/>
      <c r="F65" s="354"/>
      <c r="G65" s="354"/>
      <c r="H65" s="354"/>
      <c r="I65" s="354" t="s">
        <v>423</v>
      </c>
      <c r="J65" s="354" t="s">
        <v>424</v>
      </c>
      <c r="K65" s="354"/>
      <c r="L65" s="354"/>
      <c r="M65" s="354"/>
      <c r="N65" s="354"/>
      <c r="O65" s="354"/>
      <c r="P65" s="354"/>
      <c r="Q65" s="354"/>
      <c r="R65" s="354" t="s">
        <v>425</v>
      </c>
      <c r="S65" s="354" t="s">
        <v>424</v>
      </c>
      <c r="T65" s="354"/>
      <c r="U65" s="354"/>
      <c r="V65" s="354"/>
      <c r="W65" s="354"/>
    </row>
    <row r="66" spans="1:23" ht="2.25" customHeight="1">
      <c r="A66" s="354"/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 t="s">
        <v>426</v>
      </c>
      <c r="T66" s="354" t="s">
        <v>427</v>
      </c>
      <c r="U66" s="354"/>
      <c r="V66" s="354" t="s">
        <v>428</v>
      </c>
      <c r="W66" s="354"/>
    </row>
    <row r="67" spans="1:23" ht="5.25" customHeight="1">
      <c r="A67" s="354"/>
      <c r="B67" s="354"/>
      <c r="C67" s="354"/>
      <c r="D67" s="354"/>
      <c r="E67" s="354"/>
      <c r="F67" s="354"/>
      <c r="G67" s="354"/>
      <c r="H67" s="354"/>
      <c r="I67" s="354"/>
      <c r="J67" s="354" t="s">
        <v>429</v>
      </c>
      <c r="K67" s="354" t="s">
        <v>424</v>
      </c>
      <c r="L67" s="354"/>
      <c r="M67" s="354" t="s">
        <v>430</v>
      </c>
      <c r="N67" s="354" t="s">
        <v>431</v>
      </c>
      <c r="O67" s="354" t="s">
        <v>432</v>
      </c>
      <c r="P67" s="354" t="s">
        <v>433</v>
      </c>
      <c r="Q67" s="354" t="s">
        <v>434</v>
      </c>
      <c r="R67" s="354"/>
      <c r="S67" s="354"/>
      <c r="T67" s="354"/>
      <c r="U67" s="354"/>
      <c r="V67" s="354"/>
      <c r="W67" s="354"/>
    </row>
    <row r="68" spans="1:23" ht="2.25" customHeight="1">
      <c r="A68" s="354"/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 t="s">
        <v>435</v>
      </c>
      <c r="U68" s="354"/>
      <c r="V68" s="354"/>
      <c r="W68" s="354"/>
    </row>
    <row r="69" spans="1:23" ht="39.75" customHeight="1">
      <c r="A69" s="354"/>
      <c r="B69" s="354"/>
      <c r="C69" s="354"/>
      <c r="D69" s="354"/>
      <c r="E69" s="354"/>
      <c r="F69" s="354"/>
      <c r="G69" s="354"/>
      <c r="H69" s="354"/>
      <c r="I69" s="354"/>
      <c r="J69" s="354"/>
      <c r="K69" s="377" t="s">
        <v>436</v>
      </c>
      <c r="L69" s="377" t="s">
        <v>437</v>
      </c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</row>
    <row r="70" spans="1:23" s="383" customFormat="1" ht="8.25" customHeight="1">
      <c r="A70" s="354" t="s">
        <v>438</v>
      </c>
      <c r="B70" s="354"/>
      <c r="C70" s="377" t="s">
        <v>439</v>
      </c>
      <c r="D70" s="354" t="s">
        <v>558</v>
      </c>
      <c r="E70" s="354"/>
      <c r="F70" s="354"/>
      <c r="G70" s="354" t="s">
        <v>440</v>
      </c>
      <c r="H70" s="354"/>
      <c r="I70" s="377" t="s">
        <v>441</v>
      </c>
      <c r="J70" s="377" t="s">
        <v>442</v>
      </c>
      <c r="K70" s="377" t="s">
        <v>443</v>
      </c>
      <c r="L70" s="377" t="s">
        <v>444</v>
      </c>
      <c r="M70" s="377" t="s">
        <v>445</v>
      </c>
      <c r="N70" s="377" t="s">
        <v>446</v>
      </c>
      <c r="O70" s="377" t="s">
        <v>447</v>
      </c>
      <c r="P70" s="377" t="s">
        <v>448</v>
      </c>
      <c r="Q70" s="377" t="s">
        <v>449</v>
      </c>
      <c r="R70" s="377" t="s">
        <v>450</v>
      </c>
      <c r="S70" s="377" t="s">
        <v>451</v>
      </c>
      <c r="T70" s="354" t="s">
        <v>452</v>
      </c>
      <c r="U70" s="354"/>
      <c r="V70" s="354" t="s">
        <v>453</v>
      </c>
      <c r="W70" s="354"/>
    </row>
    <row r="71" spans="1:23" ht="8.25" customHeight="1">
      <c r="A71" s="354" t="s">
        <v>21</v>
      </c>
      <c r="B71" s="354"/>
      <c r="C71" s="354"/>
      <c r="D71" s="355" t="s">
        <v>22</v>
      </c>
      <c r="E71" s="355"/>
      <c r="F71" s="378" t="s">
        <v>454</v>
      </c>
      <c r="G71" s="356" t="s">
        <v>82</v>
      </c>
      <c r="H71" s="356"/>
      <c r="I71" s="379" t="s">
        <v>517</v>
      </c>
      <c r="J71" s="379" t="s">
        <v>518</v>
      </c>
      <c r="K71" s="379" t="s">
        <v>28</v>
      </c>
      <c r="L71" s="379" t="s">
        <v>518</v>
      </c>
      <c r="M71" s="379" t="s">
        <v>519</v>
      </c>
      <c r="N71" s="379" t="s">
        <v>28</v>
      </c>
      <c r="O71" s="379" t="s">
        <v>28</v>
      </c>
      <c r="P71" s="379" t="s">
        <v>28</v>
      </c>
      <c r="Q71" s="379" t="s">
        <v>28</v>
      </c>
      <c r="R71" s="379" t="s">
        <v>520</v>
      </c>
      <c r="S71" s="379" t="s">
        <v>520</v>
      </c>
      <c r="T71" s="356" t="s">
        <v>28</v>
      </c>
      <c r="U71" s="356"/>
      <c r="V71" s="356" t="s">
        <v>28</v>
      </c>
      <c r="W71" s="356"/>
    </row>
    <row r="72" spans="1:23" ht="8.25" customHeight="1">
      <c r="A72" s="354"/>
      <c r="B72" s="354"/>
      <c r="C72" s="354"/>
      <c r="D72" s="355"/>
      <c r="E72" s="355"/>
      <c r="F72" s="378" t="s">
        <v>463</v>
      </c>
      <c r="G72" s="356" t="s">
        <v>521</v>
      </c>
      <c r="H72" s="356"/>
      <c r="I72" s="379" t="s">
        <v>522</v>
      </c>
      <c r="J72" s="379" t="s">
        <v>28</v>
      </c>
      <c r="K72" s="379" t="s">
        <v>28</v>
      </c>
      <c r="L72" s="379" t="s">
        <v>28</v>
      </c>
      <c r="M72" s="379" t="s">
        <v>522</v>
      </c>
      <c r="N72" s="379" t="s">
        <v>28</v>
      </c>
      <c r="O72" s="379" t="s">
        <v>28</v>
      </c>
      <c r="P72" s="379" t="s">
        <v>28</v>
      </c>
      <c r="Q72" s="379" t="s">
        <v>28</v>
      </c>
      <c r="R72" s="379" t="s">
        <v>523</v>
      </c>
      <c r="S72" s="379" t="s">
        <v>523</v>
      </c>
      <c r="T72" s="356" t="s">
        <v>28</v>
      </c>
      <c r="U72" s="356"/>
      <c r="V72" s="356" t="s">
        <v>28</v>
      </c>
      <c r="W72" s="356"/>
    </row>
    <row r="73" spans="1:23" ht="8.25" customHeight="1">
      <c r="A73" s="354"/>
      <c r="B73" s="354"/>
      <c r="C73" s="354"/>
      <c r="D73" s="355"/>
      <c r="E73" s="355"/>
      <c r="F73" s="378" t="s">
        <v>465</v>
      </c>
      <c r="G73" s="356" t="s">
        <v>326</v>
      </c>
      <c r="H73" s="356"/>
      <c r="I73" s="379" t="s">
        <v>28</v>
      </c>
      <c r="J73" s="379" t="s">
        <v>28</v>
      </c>
      <c r="K73" s="379" t="s">
        <v>28</v>
      </c>
      <c r="L73" s="379" t="s">
        <v>28</v>
      </c>
      <c r="M73" s="379" t="s">
        <v>28</v>
      </c>
      <c r="N73" s="379" t="s">
        <v>28</v>
      </c>
      <c r="O73" s="379" t="s">
        <v>28</v>
      </c>
      <c r="P73" s="379" t="s">
        <v>28</v>
      </c>
      <c r="Q73" s="379" t="s">
        <v>28</v>
      </c>
      <c r="R73" s="379" t="s">
        <v>326</v>
      </c>
      <c r="S73" s="379" t="s">
        <v>326</v>
      </c>
      <c r="T73" s="356" t="s">
        <v>326</v>
      </c>
      <c r="U73" s="356"/>
      <c r="V73" s="356" t="s">
        <v>28</v>
      </c>
      <c r="W73" s="356"/>
    </row>
    <row r="74" spans="1:23" ht="8.25" customHeight="1" thickBot="1">
      <c r="A74" s="354"/>
      <c r="B74" s="354"/>
      <c r="C74" s="354"/>
      <c r="D74" s="355"/>
      <c r="E74" s="355"/>
      <c r="F74" s="378" t="s">
        <v>467</v>
      </c>
      <c r="G74" s="356" t="s">
        <v>323</v>
      </c>
      <c r="H74" s="356"/>
      <c r="I74" s="379" t="s">
        <v>524</v>
      </c>
      <c r="J74" s="379" t="s">
        <v>518</v>
      </c>
      <c r="K74" s="379" t="s">
        <v>28</v>
      </c>
      <c r="L74" s="379" t="s">
        <v>518</v>
      </c>
      <c r="M74" s="379" t="s">
        <v>525</v>
      </c>
      <c r="N74" s="379" t="s">
        <v>28</v>
      </c>
      <c r="O74" s="379" t="s">
        <v>28</v>
      </c>
      <c r="P74" s="379" t="s">
        <v>28</v>
      </c>
      <c r="Q74" s="379" t="s">
        <v>28</v>
      </c>
      <c r="R74" s="379" t="s">
        <v>526</v>
      </c>
      <c r="S74" s="379" t="s">
        <v>526</v>
      </c>
      <c r="T74" s="356" t="s">
        <v>326</v>
      </c>
      <c r="U74" s="356"/>
      <c r="V74" s="356" t="s">
        <v>28</v>
      </c>
      <c r="W74" s="356"/>
    </row>
    <row r="75" spans="1:23" ht="8.25" customHeight="1" thickBot="1">
      <c r="A75" s="357"/>
      <c r="B75" s="357"/>
      <c r="C75" s="357" t="s">
        <v>83</v>
      </c>
      <c r="D75" s="358" t="s">
        <v>84</v>
      </c>
      <c r="E75" s="358"/>
      <c r="F75" s="380" t="s">
        <v>454</v>
      </c>
      <c r="G75" s="359" t="s">
        <v>85</v>
      </c>
      <c r="H75" s="359"/>
      <c r="I75" s="381" t="s">
        <v>527</v>
      </c>
      <c r="J75" s="381" t="s">
        <v>528</v>
      </c>
      <c r="K75" s="381" t="s">
        <v>28</v>
      </c>
      <c r="L75" s="381" t="s">
        <v>528</v>
      </c>
      <c r="M75" s="381" t="s">
        <v>86</v>
      </c>
      <c r="N75" s="381" t="s">
        <v>28</v>
      </c>
      <c r="O75" s="381" t="s">
        <v>28</v>
      </c>
      <c r="P75" s="381" t="s">
        <v>28</v>
      </c>
      <c r="Q75" s="381" t="s">
        <v>28</v>
      </c>
      <c r="R75" s="381" t="s">
        <v>90</v>
      </c>
      <c r="S75" s="381" t="s">
        <v>90</v>
      </c>
      <c r="T75" s="359" t="s">
        <v>28</v>
      </c>
      <c r="U75" s="359"/>
      <c r="V75" s="359" t="s">
        <v>28</v>
      </c>
      <c r="W75" s="359"/>
    </row>
    <row r="76" spans="1:23" ht="8.25" customHeight="1" thickBot="1">
      <c r="A76" s="357"/>
      <c r="B76" s="357"/>
      <c r="C76" s="357"/>
      <c r="D76" s="358"/>
      <c r="E76" s="358"/>
      <c r="F76" s="378" t="s">
        <v>463</v>
      </c>
      <c r="G76" s="356" t="s">
        <v>521</v>
      </c>
      <c r="H76" s="356"/>
      <c r="I76" s="379" t="s">
        <v>522</v>
      </c>
      <c r="J76" s="379" t="s">
        <v>28</v>
      </c>
      <c r="K76" s="379" t="s">
        <v>28</v>
      </c>
      <c r="L76" s="379" t="s">
        <v>28</v>
      </c>
      <c r="M76" s="379" t="s">
        <v>522</v>
      </c>
      <c r="N76" s="379" t="s">
        <v>28</v>
      </c>
      <c r="O76" s="379" t="s">
        <v>28</v>
      </c>
      <c r="P76" s="379" t="s">
        <v>28</v>
      </c>
      <c r="Q76" s="379" t="s">
        <v>28</v>
      </c>
      <c r="R76" s="379" t="s">
        <v>523</v>
      </c>
      <c r="S76" s="379" t="s">
        <v>523</v>
      </c>
      <c r="T76" s="356" t="s">
        <v>28</v>
      </c>
      <c r="U76" s="356"/>
      <c r="V76" s="356" t="s">
        <v>28</v>
      </c>
      <c r="W76" s="356"/>
    </row>
    <row r="77" spans="1:23" ht="8.25" customHeight="1" thickBot="1">
      <c r="A77" s="357"/>
      <c r="B77" s="357"/>
      <c r="C77" s="357"/>
      <c r="D77" s="358"/>
      <c r="E77" s="358"/>
      <c r="F77" s="378" t="s">
        <v>465</v>
      </c>
      <c r="G77" s="356" t="s">
        <v>28</v>
      </c>
      <c r="H77" s="356"/>
      <c r="I77" s="379" t="s">
        <v>28</v>
      </c>
      <c r="J77" s="379" t="s">
        <v>28</v>
      </c>
      <c r="K77" s="379" t="s">
        <v>28</v>
      </c>
      <c r="L77" s="379" t="s">
        <v>28</v>
      </c>
      <c r="M77" s="379" t="s">
        <v>28</v>
      </c>
      <c r="N77" s="379" t="s">
        <v>28</v>
      </c>
      <c r="O77" s="379" t="s">
        <v>28</v>
      </c>
      <c r="P77" s="379" t="s">
        <v>28</v>
      </c>
      <c r="Q77" s="379" t="s">
        <v>28</v>
      </c>
      <c r="R77" s="379" t="s">
        <v>28</v>
      </c>
      <c r="S77" s="379" t="s">
        <v>28</v>
      </c>
      <c r="T77" s="356" t="s">
        <v>28</v>
      </c>
      <c r="U77" s="356"/>
      <c r="V77" s="356" t="s">
        <v>28</v>
      </c>
      <c r="W77" s="356"/>
    </row>
    <row r="78" spans="1:23" ht="8.25" customHeight="1" thickBot="1">
      <c r="A78" s="357"/>
      <c r="B78" s="357"/>
      <c r="C78" s="357"/>
      <c r="D78" s="358"/>
      <c r="E78" s="358"/>
      <c r="F78" s="378" t="s">
        <v>467</v>
      </c>
      <c r="G78" s="356" t="s">
        <v>324</v>
      </c>
      <c r="H78" s="356"/>
      <c r="I78" s="379" t="s">
        <v>529</v>
      </c>
      <c r="J78" s="379" t="s">
        <v>528</v>
      </c>
      <c r="K78" s="379" t="s">
        <v>28</v>
      </c>
      <c r="L78" s="379" t="s">
        <v>528</v>
      </c>
      <c r="M78" s="379" t="s">
        <v>87</v>
      </c>
      <c r="N78" s="379" t="s">
        <v>28</v>
      </c>
      <c r="O78" s="379" t="s">
        <v>28</v>
      </c>
      <c r="P78" s="379" t="s">
        <v>28</v>
      </c>
      <c r="Q78" s="379" t="s">
        <v>28</v>
      </c>
      <c r="R78" s="379" t="s">
        <v>325</v>
      </c>
      <c r="S78" s="379" t="s">
        <v>325</v>
      </c>
      <c r="T78" s="356" t="s">
        <v>28</v>
      </c>
      <c r="U78" s="356"/>
      <c r="V78" s="356" t="s">
        <v>28</v>
      </c>
      <c r="W78" s="356"/>
    </row>
    <row r="79" spans="1:23" ht="8.25" customHeight="1" thickBot="1">
      <c r="A79" s="357"/>
      <c r="B79" s="357"/>
      <c r="C79" s="357" t="s">
        <v>26</v>
      </c>
      <c r="D79" s="358" t="s">
        <v>27</v>
      </c>
      <c r="E79" s="358"/>
      <c r="F79" s="380" t="s">
        <v>454</v>
      </c>
      <c r="G79" s="359" t="s">
        <v>88</v>
      </c>
      <c r="H79" s="359"/>
      <c r="I79" s="381" t="s">
        <v>88</v>
      </c>
      <c r="J79" s="381" t="s">
        <v>28</v>
      </c>
      <c r="K79" s="381" t="s">
        <v>28</v>
      </c>
      <c r="L79" s="381" t="s">
        <v>28</v>
      </c>
      <c r="M79" s="381" t="s">
        <v>88</v>
      </c>
      <c r="N79" s="381" t="s">
        <v>28</v>
      </c>
      <c r="O79" s="381" t="s">
        <v>28</v>
      </c>
      <c r="P79" s="381" t="s">
        <v>28</v>
      </c>
      <c r="Q79" s="381" t="s">
        <v>28</v>
      </c>
      <c r="R79" s="381" t="s">
        <v>28</v>
      </c>
      <c r="S79" s="381" t="s">
        <v>28</v>
      </c>
      <c r="T79" s="359" t="s">
        <v>28</v>
      </c>
      <c r="U79" s="359"/>
      <c r="V79" s="359" t="s">
        <v>28</v>
      </c>
      <c r="W79" s="359"/>
    </row>
    <row r="80" spans="1:23" ht="8.25" customHeight="1" thickBot="1">
      <c r="A80" s="357"/>
      <c r="B80" s="357"/>
      <c r="C80" s="357"/>
      <c r="D80" s="358"/>
      <c r="E80" s="358"/>
      <c r="F80" s="378" t="s">
        <v>463</v>
      </c>
      <c r="G80" s="356" t="s">
        <v>28</v>
      </c>
      <c r="H80" s="356"/>
      <c r="I80" s="379" t="s">
        <v>28</v>
      </c>
      <c r="J80" s="379" t="s">
        <v>28</v>
      </c>
      <c r="K80" s="379" t="s">
        <v>28</v>
      </c>
      <c r="L80" s="379" t="s">
        <v>28</v>
      </c>
      <c r="M80" s="379" t="s">
        <v>28</v>
      </c>
      <c r="N80" s="379" t="s">
        <v>28</v>
      </c>
      <c r="O80" s="379" t="s">
        <v>28</v>
      </c>
      <c r="P80" s="379" t="s">
        <v>28</v>
      </c>
      <c r="Q80" s="379" t="s">
        <v>28</v>
      </c>
      <c r="R80" s="379" t="s">
        <v>28</v>
      </c>
      <c r="S80" s="379" t="s">
        <v>28</v>
      </c>
      <c r="T80" s="356" t="s">
        <v>28</v>
      </c>
      <c r="U80" s="356"/>
      <c r="V80" s="356" t="s">
        <v>28</v>
      </c>
      <c r="W80" s="356"/>
    </row>
    <row r="81" spans="1:23" ht="8.25" customHeight="1" thickBot="1">
      <c r="A81" s="357"/>
      <c r="B81" s="357"/>
      <c r="C81" s="357"/>
      <c r="D81" s="358"/>
      <c r="E81" s="358"/>
      <c r="F81" s="378" t="s">
        <v>465</v>
      </c>
      <c r="G81" s="356" t="s">
        <v>326</v>
      </c>
      <c r="H81" s="356"/>
      <c r="I81" s="379" t="s">
        <v>28</v>
      </c>
      <c r="J81" s="379" t="s">
        <v>28</v>
      </c>
      <c r="K81" s="379" t="s">
        <v>28</v>
      </c>
      <c r="L81" s="379" t="s">
        <v>28</v>
      </c>
      <c r="M81" s="379" t="s">
        <v>28</v>
      </c>
      <c r="N81" s="379" t="s">
        <v>28</v>
      </c>
      <c r="O81" s="379" t="s">
        <v>28</v>
      </c>
      <c r="P81" s="379" t="s">
        <v>28</v>
      </c>
      <c r="Q81" s="379" t="s">
        <v>28</v>
      </c>
      <c r="R81" s="379" t="s">
        <v>326</v>
      </c>
      <c r="S81" s="379" t="s">
        <v>326</v>
      </c>
      <c r="T81" s="356" t="s">
        <v>326</v>
      </c>
      <c r="U81" s="356"/>
      <c r="V81" s="356" t="s">
        <v>28</v>
      </c>
      <c r="W81" s="356"/>
    </row>
    <row r="82" spans="1:23" ht="8.25" customHeight="1">
      <c r="A82" s="357"/>
      <c r="B82" s="357"/>
      <c r="C82" s="357"/>
      <c r="D82" s="358"/>
      <c r="E82" s="358"/>
      <c r="F82" s="378" t="s">
        <v>467</v>
      </c>
      <c r="G82" s="356" t="s">
        <v>327</v>
      </c>
      <c r="H82" s="356"/>
      <c r="I82" s="379" t="s">
        <v>88</v>
      </c>
      <c r="J82" s="379" t="s">
        <v>28</v>
      </c>
      <c r="K82" s="379" t="s">
        <v>28</v>
      </c>
      <c r="L82" s="379" t="s">
        <v>28</v>
      </c>
      <c r="M82" s="379" t="s">
        <v>88</v>
      </c>
      <c r="N82" s="379" t="s">
        <v>28</v>
      </c>
      <c r="O82" s="379" t="s">
        <v>28</v>
      </c>
      <c r="P82" s="379" t="s">
        <v>28</v>
      </c>
      <c r="Q82" s="379" t="s">
        <v>28</v>
      </c>
      <c r="R82" s="379" t="s">
        <v>326</v>
      </c>
      <c r="S82" s="379" t="s">
        <v>326</v>
      </c>
      <c r="T82" s="356" t="s">
        <v>326</v>
      </c>
      <c r="U82" s="356"/>
      <c r="V82" s="356" t="s">
        <v>28</v>
      </c>
      <c r="W82" s="356"/>
    </row>
    <row r="83" spans="1:23" ht="8.25" customHeight="1">
      <c r="A83" s="354" t="s">
        <v>91</v>
      </c>
      <c r="B83" s="354"/>
      <c r="C83" s="354"/>
      <c r="D83" s="355" t="s">
        <v>92</v>
      </c>
      <c r="E83" s="355"/>
      <c r="F83" s="378" t="s">
        <v>454</v>
      </c>
      <c r="G83" s="356" t="s">
        <v>93</v>
      </c>
      <c r="H83" s="356"/>
      <c r="I83" s="379" t="s">
        <v>93</v>
      </c>
      <c r="J83" s="379" t="s">
        <v>530</v>
      </c>
      <c r="K83" s="379" t="s">
        <v>531</v>
      </c>
      <c r="L83" s="379" t="s">
        <v>532</v>
      </c>
      <c r="M83" s="379" t="s">
        <v>97</v>
      </c>
      <c r="N83" s="379" t="s">
        <v>28</v>
      </c>
      <c r="O83" s="379" t="s">
        <v>28</v>
      </c>
      <c r="P83" s="379" t="s">
        <v>28</v>
      </c>
      <c r="Q83" s="379" t="s">
        <v>28</v>
      </c>
      <c r="R83" s="379" t="s">
        <v>28</v>
      </c>
      <c r="S83" s="379" t="s">
        <v>28</v>
      </c>
      <c r="T83" s="356" t="s">
        <v>28</v>
      </c>
      <c r="U83" s="356"/>
      <c r="V83" s="356" t="s">
        <v>28</v>
      </c>
      <c r="W83" s="356"/>
    </row>
    <row r="84" spans="1:23" ht="8.25" customHeight="1">
      <c r="A84" s="354"/>
      <c r="B84" s="354"/>
      <c r="C84" s="354"/>
      <c r="D84" s="355"/>
      <c r="E84" s="355"/>
      <c r="F84" s="378" t="s">
        <v>463</v>
      </c>
      <c r="G84" s="356" t="s">
        <v>28</v>
      </c>
      <c r="H84" s="356"/>
      <c r="I84" s="379" t="s">
        <v>28</v>
      </c>
      <c r="J84" s="379" t="s">
        <v>28</v>
      </c>
      <c r="K84" s="379" t="s">
        <v>28</v>
      </c>
      <c r="L84" s="379" t="s">
        <v>28</v>
      </c>
      <c r="M84" s="379" t="s">
        <v>28</v>
      </c>
      <c r="N84" s="379" t="s">
        <v>28</v>
      </c>
      <c r="O84" s="379" t="s">
        <v>28</v>
      </c>
      <c r="P84" s="379" t="s">
        <v>28</v>
      </c>
      <c r="Q84" s="379" t="s">
        <v>28</v>
      </c>
      <c r="R84" s="379" t="s">
        <v>28</v>
      </c>
      <c r="S84" s="379" t="s">
        <v>28</v>
      </c>
      <c r="T84" s="356" t="s">
        <v>28</v>
      </c>
      <c r="U84" s="356"/>
      <c r="V84" s="356" t="s">
        <v>28</v>
      </c>
      <c r="W84" s="356"/>
    </row>
    <row r="85" spans="1:23" ht="8.25" customHeight="1">
      <c r="A85" s="354"/>
      <c r="B85" s="354"/>
      <c r="C85" s="354"/>
      <c r="D85" s="355"/>
      <c r="E85" s="355"/>
      <c r="F85" s="378" t="s">
        <v>465</v>
      </c>
      <c r="G85" s="356" t="s">
        <v>81</v>
      </c>
      <c r="H85" s="356"/>
      <c r="I85" s="379" t="s">
        <v>28</v>
      </c>
      <c r="J85" s="379" t="s">
        <v>28</v>
      </c>
      <c r="K85" s="379" t="s">
        <v>28</v>
      </c>
      <c r="L85" s="379" t="s">
        <v>28</v>
      </c>
      <c r="M85" s="379" t="s">
        <v>28</v>
      </c>
      <c r="N85" s="379" t="s">
        <v>28</v>
      </c>
      <c r="O85" s="379" t="s">
        <v>28</v>
      </c>
      <c r="P85" s="379" t="s">
        <v>28</v>
      </c>
      <c r="Q85" s="379" t="s">
        <v>28</v>
      </c>
      <c r="R85" s="379" t="s">
        <v>81</v>
      </c>
      <c r="S85" s="379" t="s">
        <v>81</v>
      </c>
      <c r="T85" s="356" t="s">
        <v>28</v>
      </c>
      <c r="U85" s="356"/>
      <c r="V85" s="356" t="s">
        <v>28</v>
      </c>
      <c r="W85" s="356"/>
    </row>
    <row r="86" spans="1:23" ht="8.25" customHeight="1" thickBot="1">
      <c r="A86" s="354"/>
      <c r="B86" s="354"/>
      <c r="C86" s="354"/>
      <c r="D86" s="355"/>
      <c r="E86" s="355"/>
      <c r="F86" s="378" t="s">
        <v>467</v>
      </c>
      <c r="G86" s="356" t="s">
        <v>94</v>
      </c>
      <c r="H86" s="356"/>
      <c r="I86" s="379" t="s">
        <v>93</v>
      </c>
      <c r="J86" s="379" t="s">
        <v>530</v>
      </c>
      <c r="K86" s="379" t="s">
        <v>531</v>
      </c>
      <c r="L86" s="379" t="s">
        <v>532</v>
      </c>
      <c r="M86" s="379" t="s">
        <v>97</v>
      </c>
      <c r="N86" s="379" t="s">
        <v>28</v>
      </c>
      <c r="O86" s="379" t="s">
        <v>28</v>
      </c>
      <c r="P86" s="379" t="s">
        <v>28</v>
      </c>
      <c r="Q86" s="379" t="s">
        <v>28</v>
      </c>
      <c r="R86" s="379" t="s">
        <v>81</v>
      </c>
      <c r="S86" s="379" t="s">
        <v>81</v>
      </c>
      <c r="T86" s="356" t="s">
        <v>28</v>
      </c>
      <c r="U86" s="356"/>
      <c r="V86" s="356" t="s">
        <v>28</v>
      </c>
      <c r="W86" s="356"/>
    </row>
    <row r="87" spans="1:23" ht="8.25" customHeight="1" thickBot="1">
      <c r="A87" s="357"/>
      <c r="B87" s="357"/>
      <c r="C87" s="357" t="s">
        <v>95</v>
      </c>
      <c r="D87" s="358" t="s">
        <v>96</v>
      </c>
      <c r="E87" s="358"/>
      <c r="F87" s="380" t="s">
        <v>454</v>
      </c>
      <c r="G87" s="359" t="s">
        <v>97</v>
      </c>
      <c r="H87" s="359"/>
      <c r="I87" s="381" t="s">
        <v>97</v>
      </c>
      <c r="J87" s="381" t="s">
        <v>28</v>
      </c>
      <c r="K87" s="381" t="s">
        <v>28</v>
      </c>
      <c r="L87" s="381" t="s">
        <v>28</v>
      </c>
      <c r="M87" s="381" t="s">
        <v>97</v>
      </c>
      <c r="N87" s="381" t="s">
        <v>28</v>
      </c>
      <c r="O87" s="381" t="s">
        <v>28</v>
      </c>
      <c r="P87" s="381" t="s">
        <v>28</v>
      </c>
      <c r="Q87" s="381" t="s">
        <v>28</v>
      </c>
      <c r="R87" s="381" t="s">
        <v>28</v>
      </c>
      <c r="S87" s="381" t="s">
        <v>28</v>
      </c>
      <c r="T87" s="359" t="s">
        <v>28</v>
      </c>
      <c r="U87" s="359"/>
      <c r="V87" s="359" t="s">
        <v>28</v>
      </c>
      <c r="W87" s="359"/>
    </row>
    <row r="88" spans="1:23" ht="8.25" customHeight="1" thickBot="1">
      <c r="A88" s="357"/>
      <c r="B88" s="357"/>
      <c r="C88" s="357"/>
      <c r="D88" s="358"/>
      <c r="E88" s="358"/>
      <c r="F88" s="378" t="s">
        <v>463</v>
      </c>
      <c r="G88" s="356" t="s">
        <v>28</v>
      </c>
      <c r="H88" s="356"/>
      <c r="I88" s="379" t="s">
        <v>28</v>
      </c>
      <c r="J88" s="379" t="s">
        <v>28</v>
      </c>
      <c r="K88" s="379" t="s">
        <v>28</v>
      </c>
      <c r="L88" s="379" t="s">
        <v>28</v>
      </c>
      <c r="M88" s="379" t="s">
        <v>28</v>
      </c>
      <c r="N88" s="379" t="s">
        <v>28</v>
      </c>
      <c r="O88" s="379" t="s">
        <v>28</v>
      </c>
      <c r="P88" s="379" t="s">
        <v>28</v>
      </c>
      <c r="Q88" s="379" t="s">
        <v>28</v>
      </c>
      <c r="R88" s="379" t="s">
        <v>28</v>
      </c>
      <c r="S88" s="379" t="s">
        <v>28</v>
      </c>
      <c r="T88" s="356" t="s">
        <v>28</v>
      </c>
      <c r="U88" s="356"/>
      <c r="V88" s="356" t="s">
        <v>28</v>
      </c>
      <c r="W88" s="356"/>
    </row>
    <row r="89" spans="1:23" ht="8.25" customHeight="1" thickBot="1">
      <c r="A89" s="357"/>
      <c r="B89" s="357"/>
      <c r="C89" s="357"/>
      <c r="D89" s="358"/>
      <c r="E89" s="358"/>
      <c r="F89" s="378" t="s">
        <v>465</v>
      </c>
      <c r="G89" s="356" t="s">
        <v>81</v>
      </c>
      <c r="H89" s="356"/>
      <c r="I89" s="379" t="s">
        <v>28</v>
      </c>
      <c r="J89" s="379" t="s">
        <v>28</v>
      </c>
      <c r="K89" s="379" t="s">
        <v>28</v>
      </c>
      <c r="L89" s="379" t="s">
        <v>28</v>
      </c>
      <c r="M89" s="379" t="s">
        <v>28</v>
      </c>
      <c r="N89" s="379" t="s">
        <v>28</v>
      </c>
      <c r="O89" s="379" t="s">
        <v>28</v>
      </c>
      <c r="P89" s="379" t="s">
        <v>28</v>
      </c>
      <c r="Q89" s="379" t="s">
        <v>28</v>
      </c>
      <c r="R89" s="379" t="s">
        <v>81</v>
      </c>
      <c r="S89" s="379" t="s">
        <v>81</v>
      </c>
      <c r="T89" s="356" t="s">
        <v>28</v>
      </c>
      <c r="U89" s="356"/>
      <c r="V89" s="356" t="s">
        <v>28</v>
      </c>
      <c r="W89" s="356"/>
    </row>
    <row r="90" spans="1:23" ht="8.25" customHeight="1">
      <c r="A90" s="357"/>
      <c r="B90" s="357"/>
      <c r="C90" s="357"/>
      <c r="D90" s="358"/>
      <c r="E90" s="358"/>
      <c r="F90" s="378" t="s">
        <v>467</v>
      </c>
      <c r="G90" s="356" t="s">
        <v>98</v>
      </c>
      <c r="H90" s="356"/>
      <c r="I90" s="379" t="s">
        <v>97</v>
      </c>
      <c r="J90" s="379" t="s">
        <v>28</v>
      </c>
      <c r="K90" s="379" t="s">
        <v>28</v>
      </c>
      <c r="L90" s="379" t="s">
        <v>28</v>
      </c>
      <c r="M90" s="379" t="s">
        <v>97</v>
      </c>
      <c r="N90" s="379" t="s">
        <v>28</v>
      </c>
      <c r="O90" s="379" t="s">
        <v>28</v>
      </c>
      <c r="P90" s="379" t="s">
        <v>28</v>
      </c>
      <c r="Q90" s="379" t="s">
        <v>28</v>
      </c>
      <c r="R90" s="379" t="s">
        <v>81</v>
      </c>
      <c r="S90" s="379" t="s">
        <v>81</v>
      </c>
      <c r="T90" s="356" t="s">
        <v>28</v>
      </c>
      <c r="U90" s="356"/>
      <c r="V90" s="356" t="s">
        <v>28</v>
      </c>
      <c r="W90" s="356"/>
    </row>
    <row r="91" spans="1:23" ht="8.25" customHeight="1">
      <c r="A91" s="362" t="s">
        <v>533</v>
      </c>
      <c r="B91" s="362"/>
      <c r="C91" s="362"/>
      <c r="D91" s="362"/>
      <c r="E91" s="362"/>
      <c r="F91" s="378" t="s">
        <v>454</v>
      </c>
      <c r="G91" s="360" t="s">
        <v>89</v>
      </c>
      <c r="H91" s="360"/>
      <c r="I91" s="382" t="s">
        <v>534</v>
      </c>
      <c r="J91" s="382" t="s">
        <v>535</v>
      </c>
      <c r="K91" s="382" t="s">
        <v>536</v>
      </c>
      <c r="L91" s="382" t="s">
        <v>537</v>
      </c>
      <c r="M91" s="382" t="s">
        <v>538</v>
      </c>
      <c r="N91" s="382" t="s">
        <v>539</v>
      </c>
      <c r="O91" s="382" t="s">
        <v>540</v>
      </c>
      <c r="P91" s="382" t="s">
        <v>28</v>
      </c>
      <c r="Q91" s="382" t="s">
        <v>541</v>
      </c>
      <c r="R91" s="382" t="s">
        <v>542</v>
      </c>
      <c r="S91" s="382" t="s">
        <v>542</v>
      </c>
      <c r="T91" s="360" t="s">
        <v>462</v>
      </c>
      <c r="U91" s="360"/>
      <c r="V91" s="360" t="s">
        <v>28</v>
      </c>
      <c r="W91" s="360"/>
    </row>
    <row r="92" spans="1:23" ht="8.25" customHeight="1">
      <c r="A92" s="362"/>
      <c r="B92" s="362"/>
      <c r="C92" s="362"/>
      <c r="D92" s="362"/>
      <c r="E92" s="362"/>
      <c r="F92" s="378" t="s">
        <v>463</v>
      </c>
      <c r="G92" s="360" t="s">
        <v>543</v>
      </c>
      <c r="H92" s="360"/>
      <c r="I92" s="382" t="s">
        <v>544</v>
      </c>
      <c r="J92" s="382" t="s">
        <v>545</v>
      </c>
      <c r="K92" s="382" t="s">
        <v>28</v>
      </c>
      <c r="L92" s="382" t="s">
        <v>545</v>
      </c>
      <c r="M92" s="382" t="s">
        <v>522</v>
      </c>
      <c r="N92" s="382" t="s">
        <v>28</v>
      </c>
      <c r="O92" s="382" t="s">
        <v>28</v>
      </c>
      <c r="P92" s="382" t="s">
        <v>28</v>
      </c>
      <c r="Q92" s="382" t="s">
        <v>28</v>
      </c>
      <c r="R92" s="382" t="s">
        <v>546</v>
      </c>
      <c r="S92" s="382" t="s">
        <v>546</v>
      </c>
      <c r="T92" s="360" t="s">
        <v>28</v>
      </c>
      <c r="U92" s="360"/>
      <c r="V92" s="360" t="s">
        <v>28</v>
      </c>
      <c r="W92" s="360"/>
    </row>
    <row r="93" spans="1:23" ht="8.25" customHeight="1">
      <c r="A93" s="362"/>
      <c r="B93" s="362"/>
      <c r="C93" s="362"/>
      <c r="D93" s="362"/>
      <c r="E93" s="362"/>
      <c r="F93" s="378" t="s">
        <v>465</v>
      </c>
      <c r="G93" s="360" t="s">
        <v>547</v>
      </c>
      <c r="H93" s="360"/>
      <c r="I93" s="382" t="s">
        <v>548</v>
      </c>
      <c r="J93" s="382" t="s">
        <v>549</v>
      </c>
      <c r="K93" s="382" t="s">
        <v>28</v>
      </c>
      <c r="L93" s="382" t="s">
        <v>549</v>
      </c>
      <c r="M93" s="382" t="s">
        <v>65</v>
      </c>
      <c r="N93" s="382" t="s">
        <v>28</v>
      </c>
      <c r="O93" s="382" t="s">
        <v>28</v>
      </c>
      <c r="P93" s="382" t="s">
        <v>28</v>
      </c>
      <c r="Q93" s="382" t="s">
        <v>28</v>
      </c>
      <c r="R93" s="382" t="s">
        <v>550</v>
      </c>
      <c r="S93" s="382" t="s">
        <v>550</v>
      </c>
      <c r="T93" s="360" t="s">
        <v>326</v>
      </c>
      <c r="U93" s="360"/>
      <c r="V93" s="360" t="s">
        <v>28</v>
      </c>
      <c r="W93" s="360"/>
    </row>
    <row r="94" spans="1:23" ht="8.25" customHeight="1">
      <c r="A94" s="362"/>
      <c r="B94" s="362"/>
      <c r="C94" s="362"/>
      <c r="D94" s="362"/>
      <c r="E94" s="362"/>
      <c r="F94" s="378" t="s">
        <v>467</v>
      </c>
      <c r="G94" s="360" t="s">
        <v>551</v>
      </c>
      <c r="H94" s="360"/>
      <c r="I94" s="382" t="s">
        <v>552</v>
      </c>
      <c r="J94" s="382" t="s">
        <v>553</v>
      </c>
      <c r="K94" s="382" t="s">
        <v>536</v>
      </c>
      <c r="L94" s="382" t="s">
        <v>554</v>
      </c>
      <c r="M94" s="382" t="s">
        <v>555</v>
      </c>
      <c r="N94" s="382" t="s">
        <v>539</v>
      </c>
      <c r="O94" s="382" t="s">
        <v>540</v>
      </c>
      <c r="P94" s="382" t="s">
        <v>28</v>
      </c>
      <c r="Q94" s="382" t="s">
        <v>541</v>
      </c>
      <c r="R94" s="382" t="s">
        <v>556</v>
      </c>
      <c r="S94" s="382" t="s">
        <v>556</v>
      </c>
      <c r="T94" s="360" t="s">
        <v>557</v>
      </c>
      <c r="U94" s="360"/>
      <c r="V94" s="360" t="s">
        <v>28</v>
      </c>
      <c r="W94" s="360"/>
    </row>
    <row r="95" spans="1:23" ht="141.75" customHeight="1">
      <c r="A95" s="366"/>
      <c r="B95" s="366"/>
      <c r="C95" s="366"/>
      <c r="D95" s="366"/>
      <c r="E95" s="366"/>
      <c r="F95" s="366"/>
      <c r="G95" s="366"/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</row>
    <row r="96" spans="1:22" ht="13.5" customHeight="1">
      <c r="A96" s="366"/>
      <c r="B96" s="366"/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1"/>
      <c r="V96" s="361"/>
    </row>
  </sheetData>
  <mergeCells count="344">
    <mergeCell ref="G93:H93"/>
    <mergeCell ref="T93:U93"/>
    <mergeCell ref="V93:W93"/>
    <mergeCell ref="A96:T96"/>
    <mergeCell ref="U96:V96"/>
    <mergeCell ref="G94:H94"/>
    <mergeCell ref="T94:U94"/>
    <mergeCell ref="V94:W94"/>
    <mergeCell ref="A95:W95"/>
    <mergeCell ref="A91:E94"/>
    <mergeCell ref="G90:H90"/>
    <mergeCell ref="T90:U90"/>
    <mergeCell ref="V90:W90"/>
    <mergeCell ref="G92:H92"/>
    <mergeCell ref="T92:U92"/>
    <mergeCell ref="V92:W92"/>
    <mergeCell ref="G91:H91"/>
    <mergeCell ref="T91:U91"/>
    <mergeCell ref="V91:W91"/>
    <mergeCell ref="G88:H88"/>
    <mergeCell ref="T88:U88"/>
    <mergeCell ref="V88:W88"/>
    <mergeCell ref="T89:U89"/>
    <mergeCell ref="V89:W89"/>
    <mergeCell ref="G86:H86"/>
    <mergeCell ref="T86:U86"/>
    <mergeCell ref="V86:W86"/>
    <mergeCell ref="A87:B90"/>
    <mergeCell ref="C87:C90"/>
    <mergeCell ref="D87:E90"/>
    <mergeCell ref="G87:H87"/>
    <mergeCell ref="G89:H89"/>
    <mergeCell ref="T87:U87"/>
    <mergeCell ref="V87:W87"/>
    <mergeCell ref="G84:H84"/>
    <mergeCell ref="T84:U84"/>
    <mergeCell ref="V84:W84"/>
    <mergeCell ref="T85:U85"/>
    <mergeCell ref="V85:W85"/>
    <mergeCell ref="G82:H82"/>
    <mergeCell ref="T82:U82"/>
    <mergeCell ref="V82:W82"/>
    <mergeCell ref="A83:B86"/>
    <mergeCell ref="C83:C86"/>
    <mergeCell ref="D83:E86"/>
    <mergeCell ref="G83:H83"/>
    <mergeCell ref="G85:H85"/>
    <mergeCell ref="T83:U83"/>
    <mergeCell ref="V83:W83"/>
    <mergeCell ref="G80:H80"/>
    <mergeCell ref="T80:U80"/>
    <mergeCell ref="V80:W80"/>
    <mergeCell ref="T81:U81"/>
    <mergeCell ref="V81:W81"/>
    <mergeCell ref="G78:H78"/>
    <mergeCell ref="T78:U78"/>
    <mergeCell ref="V78:W78"/>
    <mergeCell ref="A79:B82"/>
    <mergeCell ref="C79:C82"/>
    <mergeCell ref="D79:E82"/>
    <mergeCell ref="G79:H79"/>
    <mergeCell ref="G81:H81"/>
    <mergeCell ref="T79:U79"/>
    <mergeCell ref="V79:W79"/>
    <mergeCell ref="G76:H76"/>
    <mergeCell ref="T76:U76"/>
    <mergeCell ref="V76:W76"/>
    <mergeCell ref="T77:U77"/>
    <mergeCell ref="V77:W77"/>
    <mergeCell ref="G74:H74"/>
    <mergeCell ref="T74:U74"/>
    <mergeCell ref="V74:W74"/>
    <mergeCell ref="A75:B78"/>
    <mergeCell ref="C75:C78"/>
    <mergeCell ref="D75:E78"/>
    <mergeCell ref="G75:H75"/>
    <mergeCell ref="G77:H77"/>
    <mergeCell ref="T75:U75"/>
    <mergeCell ref="V75:W75"/>
    <mergeCell ref="T72:U72"/>
    <mergeCell ref="V72:W72"/>
    <mergeCell ref="T73:U73"/>
    <mergeCell ref="V73:W73"/>
    <mergeCell ref="T62:U62"/>
    <mergeCell ref="V62:W62"/>
    <mergeCell ref="A71:B74"/>
    <mergeCell ref="C71:C74"/>
    <mergeCell ref="D71:E74"/>
    <mergeCell ref="G71:H71"/>
    <mergeCell ref="G73:H73"/>
    <mergeCell ref="T71:U71"/>
    <mergeCell ref="V71:W71"/>
    <mergeCell ref="G72:H72"/>
    <mergeCell ref="T60:U60"/>
    <mergeCell ref="V60:W60"/>
    <mergeCell ref="T61:U61"/>
    <mergeCell ref="V61:W61"/>
    <mergeCell ref="T58:U58"/>
    <mergeCell ref="V58:W58"/>
    <mergeCell ref="A59:B62"/>
    <mergeCell ref="C59:C62"/>
    <mergeCell ref="D59:E62"/>
    <mergeCell ref="G59:H59"/>
    <mergeCell ref="G61:H61"/>
    <mergeCell ref="T59:U59"/>
    <mergeCell ref="V59:W59"/>
    <mergeCell ref="G60:H60"/>
    <mergeCell ref="V56:W56"/>
    <mergeCell ref="G57:H57"/>
    <mergeCell ref="T57:U57"/>
    <mergeCell ref="V57:W57"/>
    <mergeCell ref="P67:P69"/>
    <mergeCell ref="V70:W70"/>
    <mergeCell ref="A55:B58"/>
    <mergeCell ref="C55:C58"/>
    <mergeCell ref="D55:E58"/>
    <mergeCell ref="G55:H55"/>
    <mergeCell ref="T55:U55"/>
    <mergeCell ref="V55:W55"/>
    <mergeCell ref="G56:H56"/>
    <mergeCell ref="T56:U56"/>
    <mergeCell ref="A70:B70"/>
    <mergeCell ref="D70:F70"/>
    <mergeCell ref="G70:H70"/>
    <mergeCell ref="T70:U70"/>
    <mergeCell ref="S66:S69"/>
    <mergeCell ref="T66:U67"/>
    <mergeCell ref="V66:W69"/>
    <mergeCell ref="J67:J69"/>
    <mergeCell ref="K67:L68"/>
    <mergeCell ref="Q67:Q69"/>
    <mergeCell ref="T68:U69"/>
    <mergeCell ref="M67:M69"/>
    <mergeCell ref="N67:N69"/>
    <mergeCell ref="O67:O69"/>
    <mergeCell ref="H63:W63"/>
    <mergeCell ref="A64:B69"/>
    <mergeCell ref="C64:C69"/>
    <mergeCell ref="D64:F69"/>
    <mergeCell ref="G64:H69"/>
    <mergeCell ref="I64:W64"/>
    <mergeCell ref="I65:I69"/>
    <mergeCell ref="J65:Q66"/>
    <mergeCell ref="R65:R69"/>
    <mergeCell ref="S65:W65"/>
    <mergeCell ref="A51:B54"/>
    <mergeCell ref="C51:C54"/>
    <mergeCell ref="B63:D63"/>
    <mergeCell ref="E63:G63"/>
    <mergeCell ref="G58:H58"/>
    <mergeCell ref="G62:H62"/>
    <mergeCell ref="V53:W53"/>
    <mergeCell ref="G54:H54"/>
    <mergeCell ref="T54:U54"/>
    <mergeCell ref="V54:W54"/>
    <mergeCell ref="V51:W51"/>
    <mergeCell ref="G52:H52"/>
    <mergeCell ref="T52:U52"/>
    <mergeCell ref="V52:W52"/>
    <mergeCell ref="D51:E54"/>
    <mergeCell ref="G51:H51"/>
    <mergeCell ref="G53:H53"/>
    <mergeCell ref="T49:U49"/>
    <mergeCell ref="T51:U51"/>
    <mergeCell ref="T53:U53"/>
    <mergeCell ref="V49:W49"/>
    <mergeCell ref="G50:H50"/>
    <mergeCell ref="T50:U50"/>
    <mergeCell ref="V50:W50"/>
    <mergeCell ref="T47:U47"/>
    <mergeCell ref="V47:W47"/>
    <mergeCell ref="G48:H48"/>
    <mergeCell ref="T48:U48"/>
    <mergeCell ref="V48:W48"/>
    <mergeCell ref="A47:B50"/>
    <mergeCell ref="C47:C50"/>
    <mergeCell ref="D47:E50"/>
    <mergeCell ref="G47:H47"/>
    <mergeCell ref="G49:H49"/>
    <mergeCell ref="T45:U45"/>
    <mergeCell ref="V45:W45"/>
    <mergeCell ref="G46:H46"/>
    <mergeCell ref="T46:U46"/>
    <mergeCell ref="V46:W46"/>
    <mergeCell ref="T43:U43"/>
    <mergeCell ref="V43:W43"/>
    <mergeCell ref="G44:H44"/>
    <mergeCell ref="T44:U44"/>
    <mergeCell ref="V44:W44"/>
    <mergeCell ref="A43:B46"/>
    <mergeCell ref="C43:C46"/>
    <mergeCell ref="D43:E46"/>
    <mergeCell ref="G43:H43"/>
    <mergeCell ref="G45:H45"/>
    <mergeCell ref="T41:U41"/>
    <mergeCell ref="V41:W41"/>
    <mergeCell ref="G42:H42"/>
    <mergeCell ref="T42:U42"/>
    <mergeCell ref="V42:W42"/>
    <mergeCell ref="T39:U39"/>
    <mergeCell ref="V39:W39"/>
    <mergeCell ref="G40:H40"/>
    <mergeCell ref="T40:U40"/>
    <mergeCell ref="V40:W40"/>
    <mergeCell ref="A39:B42"/>
    <mergeCell ref="C39:C42"/>
    <mergeCell ref="D39:E42"/>
    <mergeCell ref="G39:H39"/>
    <mergeCell ref="G41:H41"/>
    <mergeCell ref="T37:U37"/>
    <mergeCell ref="V37:W37"/>
    <mergeCell ref="G38:H38"/>
    <mergeCell ref="T38:U38"/>
    <mergeCell ref="V38:W38"/>
    <mergeCell ref="T35:U35"/>
    <mergeCell ref="V35:W35"/>
    <mergeCell ref="G36:H36"/>
    <mergeCell ref="T36:U36"/>
    <mergeCell ref="V36:W36"/>
    <mergeCell ref="A35:B38"/>
    <mergeCell ref="C35:C38"/>
    <mergeCell ref="D35:E38"/>
    <mergeCell ref="G35:H35"/>
    <mergeCell ref="G37:H37"/>
    <mergeCell ref="T33:U33"/>
    <mergeCell ref="V33:W33"/>
    <mergeCell ref="G34:H34"/>
    <mergeCell ref="T34:U34"/>
    <mergeCell ref="V34:W34"/>
    <mergeCell ref="T31:U31"/>
    <mergeCell ref="V31:W31"/>
    <mergeCell ref="G32:H32"/>
    <mergeCell ref="T32:U32"/>
    <mergeCell ref="V32:W32"/>
    <mergeCell ref="A31:B34"/>
    <mergeCell ref="C31:C34"/>
    <mergeCell ref="D31:E34"/>
    <mergeCell ref="G31:H31"/>
    <mergeCell ref="G33:H33"/>
    <mergeCell ref="T29:U29"/>
    <mergeCell ref="V29:W29"/>
    <mergeCell ref="G30:H30"/>
    <mergeCell ref="T30:U30"/>
    <mergeCell ref="V30:W30"/>
    <mergeCell ref="T27:U27"/>
    <mergeCell ref="V27:W27"/>
    <mergeCell ref="G28:H28"/>
    <mergeCell ref="T28:U28"/>
    <mergeCell ref="V28:W28"/>
    <mergeCell ref="A27:B30"/>
    <mergeCell ref="C27:C30"/>
    <mergeCell ref="D27:E30"/>
    <mergeCell ref="G27:H27"/>
    <mergeCell ref="G29:H29"/>
    <mergeCell ref="T25:U25"/>
    <mergeCell ref="V25:W25"/>
    <mergeCell ref="G26:H26"/>
    <mergeCell ref="T26:U26"/>
    <mergeCell ref="V26:W26"/>
    <mergeCell ref="T23:U23"/>
    <mergeCell ref="V23:W23"/>
    <mergeCell ref="G24:H24"/>
    <mergeCell ref="T24:U24"/>
    <mergeCell ref="V24:W24"/>
    <mergeCell ref="A23:B26"/>
    <mergeCell ref="C23:C26"/>
    <mergeCell ref="D23:E26"/>
    <mergeCell ref="G23:H23"/>
    <mergeCell ref="G25:H25"/>
    <mergeCell ref="T21:U21"/>
    <mergeCell ref="V21:W21"/>
    <mergeCell ref="G22:H22"/>
    <mergeCell ref="T22:U22"/>
    <mergeCell ref="V22:W22"/>
    <mergeCell ref="T19:U19"/>
    <mergeCell ref="V19:W19"/>
    <mergeCell ref="G20:H20"/>
    <mergeCell ref="T20:U20"/>
    <mergeCell ref="V20:W20"/>
    <mergeCell ref="A19:B22"/>
    <mergeCell ref="C19:C22"/>
    <mergeCell ref="D19:E22"/>
    <mergeCell ref="G19:H19"/>
    <mergeCell ref="G21:H21"/>
    <mergeCell ref="T17:U17"/>
    <mergeCell ref="V17:W17"/>
    <mergeCell ref="G18:H18"/>
    <mergeCell ref="T18:U18"/>
    <mergeCell ref="V18:W18"/>
    <mergeCell ref="T15:U15"/>
    <mergeCell ref="V15:W15"/>
    <mergeCell ref="G16:H16"/>
    <mergeCell ref="T16:U16"/>
    <mergeCell ref="V16:W16"/>
    <mergeCell ref="A15:B18"/>
    <mergeCell ref="C15:C18"/>
    <mergeCell ref="D15:E18"/>
    <mergeCell ref="G15:H15"/>
    <mergeCell ref="G17:H17"/>
    <mergeCell ref="G13:H13"/>
    <mergeCell ref="T13:U13"/>
    <mergeCell ref="V13:W13"/>
    <mergeCell ref="G14:H14"/>
    <mergeCell ref="T14:U14"/>
    <mergeCell ref="V14:W14"/>
    <mergeCell ref="V10:W10"/>
    <mergeCell ref="A11:B14"/>
    <mergeCell ref="C11:C14"/>
    <mergeCell ref="D11:E14"/>
    <mergeCell ref="G11:H11"/>
    <mergeCell ref="T11:U11"/>
    <mergeCell ref="V11:W11"/>
    <mergeCell ref="G12:H12"/>
    <mergeCell ref="T12:U12"/>
    <mergeCell ref="V12:W12"/>
    <mergeCell ref="Q7:Q9"/>
    <mergeCell ref="T8:U9"/>
    <mergeCell ref="A10:B10"/>
    <mergeCell ref="D10:F10"/>
    <mergeCell ref="G10:H10"/>
    <mergeCell ref="T10:U10"/>
    <mergeCell ref="M7:M9"/>
    <mergeCell ref="N7:N9"/>
    <mergeCell ref="O7:O9"/>
    <mergeCell ref="P7:P9"/>
    <mergeCell ref="I4:W4"/>
    <mergeCell ref="I5:I9"/>
    <mergeCell ref="J5:Q6"/>
    <mergeCell ref="R5:R9"/>
    <mergeCell ref="S5:W5"/>
    <mergeCell ref="S6:S9"/>
    <mergeCell ref="T6:U7"/>
    <mergeCell ref="V6:W9"/>
    <mergeCell ref="J7:J9"/>
    <mergeCell ref="K7:L8"/>
    <mergeCell ref="A4:B9"/>
    <mergeCell ref="C4:C9"/>
    <mergeCell ref="D4:F9"/>
    <mergeCell ref="G4:H9"/>
    <mergeCell ref="A1:W1"/>
    <mergeCell ref="A2:W2"/>
    <mergeCell ref="B3:D3"/>
    <mergeCell ref="E3:G3"/>
    <mergeCell ref="H3:W3"/>
  </mergeCells>
  <printOptions/>
  <pageMargins left="0.2" right="0.23" top="0.79" bottom="0.34" header="0.26" footer="0.16"/>
  <pageSetup orientation="landscape" paperSize="9" r:id="rId1"/>
  <headerFooter alignWithMargins="0">
    <oddHeader>&amp;R&amp;"Arial,Pogrubiony"&amp;7Załącznik Nr 2&amp;"Arial,Normalny"
do Uchwały Nr VI/38/2011
Rady Gminy Miłkowice
z dnia 29 marca 2011r.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="83" zoomScaleNormal="83" workbookViewId="0" topLeftCell="A63">
      <selection activeCell="A81" sqref="A81"/>
    </sheetView>
  </sheetViews>
  <sheetFormatPr defaultColWidth="9.33203125" defaultRowHeight="18.75" customHeight="1"/>
  <cols>
    <col min="1" max="1" width="4.66015625" style="141" customWidth="1"/>
    <col min="2" max="2" width="69.33203125" style="141" customWidth="1"/>
    <col min="3" max="4" width="15.66015625" style="141" customWidth="1"/>
    <col min="5" max="5" width="12.66015625" style="141" customWidth="1"/>
    <col min="6" max="6" width="15.16015625" style="141" customWidth="1"/>
    <col min="7" max="7" width="13.66015625" style="141" customWidth="1"/>
    <col min="8" max="8" width="0" style="141" hidden="1" customWidth="1"/>
    <col min="9" max="9" width="14.66015625" style="141" customWidth="1"/>
    <col min="10" max="10" width="15" style="141" customWidth="1"/>
    <col min="11" max="11" width="4.5" style="141" customWidth="1"/>
    <col min="12" max="16384" width="7.33203125" style="141" customWidth="1"/>
  </cols>
  <sheetData>
    <row r="1" spans="1:11" s="30" customFormat="1" ht="21" customHeight="1">
      <c r="A1" s="433" t="s">
        <v>99</v>
      </c>
      <c r="B1" s="433"/>
      <c r="C1" s="433"/>
      <c r="D1" s="433"/>
      <c r="E1" s="433"/>
      <c r="F1" s="433"/>
      <c r="G1" s="433"/>
      <c r="H1" s="433"/>
      <c r="I1" s="433"/>
      <c r="J1" s="433"/>
      <c r="K1" s="29"/>
    </row>
    <row r="2" spans="2:11" s="31" customFormat="1" ht="12" customHeight="1" thickBot="1">
      <c r="B2" s="32"/>
      <c r="J2" s="33" t="s">
        <v>100</v>
      </c>
      <c r="K2" s="34"/>
    </row>
    <row r="3" spans="1:11" s="36" customFormat="1" ht="14.25" customHeight="1" thickBot="1">
      <c r="A3" s="426" t="s">
        <v>101</v>
      </c>
      <c r="B3" s="418" t="s">
        <v>102</v>
      </c>
      <c r="C3" s="418" t="s">
        <v>103</v>
      </c>
      <c r="D3" s="427" t="s">
        <v>104</v>
      </c>
      <c r="E3" s="427"/>
      <c r="F3" s="427"/>
      <c r="G3" s="427"/>
      <c r="H3" s="35"/>
      <c r="I3" s="35"/>
      <c r="J3" s="434" t="s">
        <v>105</v>
      </c>
      <c r="K3" s="34"/>
    </row>
    <row r="4" spans="1:11" s="36" customFormat="1" ht="14.25" customHeight="1" thickBot="1">
      <c r="A4" s="426"/>
      <c r="B4" s="418"/>
      <c r="C4" s="418"/>
      <c r="D4" s="423" t="s">
        <v>106</v>
      </c>
      <c r="E4" s="408" t="s">
        <v>107</v>
      </c>
      <c r="F4" s="408"/>
      <c r="G4" s="408"/>
      <c r="H4" s="37"/>
      <c r="I4" s="37"/>
      <c r="J4" s="434"/>
      <c r="K4" s="34"/>
    </row>
    <row r="5" spans="1:11" s="36" customFormat="1" ht="14.25" customHeight="1" thickBot="1">
      <c r="A5" s="426"/>
      <c r="B5" s="418"/>
      <c r="C5" s="418"/>
      <c r="D5" s="423"/>
      <c r="E5" s="409" t="s">
        <v>108</v>
      </c>
      <c r="F5" s="409" t="s">
        <v>109</v>
      </c>
      <c r="G5" s="410" t="s">
        <v>110</v>
      </c>
      <c r="H5" s="16" t="s">
        <v>111</v>
      </c>
      <c r="I5" s="407" t="s">
        <v>112</v>
      </c>
      <c r="J5" s="434"/>
      <c r="K5" s="34"/>
    </row>
    <row r="6" spans="1:11" s="36" customFormat="1" ht="14.25" customHeight="1" thickBot="1">
      <c r="A6" s="426"/>
      <c r="B6" s="418"/>
      <c r="C6" s="418"/>
      <c r="D6" s="423"/>
      <c r="E6" s="409"/>
      <c r="F6" s="409"/>
      <c r="G6" s="410"/>
      <c r="H6" s="38"/>
      <c r="I6" s="407"/>
      <c r="J6" s="434"/>
      <c r="K6" s="34"/>
    </row>
    <row r="7" spans="1:11" s="36" customFormat="1" ht="15" customHeight="1">
      <c r="A7" s="426"/>
      <c r="B7" s="418"/>
      <c r="C7" s="418"/>
      <c r="D7" s="423"/>
      <c r="E7" s="409"/>
      <c r="F7" s="409"/>
      <c r="G7" s="410"/>
      <c r="H7" s="38"/>
      <c r="I7" s="407"/>
      <c r="J7" s="434"/>
      <c r="K7" s="34"/>
    </row>
    <row r="8" spans="1:11" s="44" customFormat="1" ht="10.5" customHeight="1" thickBot="1">
      <c r="A8" s="39">
        <v>1</v>
      </c>
      <c r="B8" s="40">
        <v>2</v>
      </c>
      <c r="C8" s="40">
        <v>5</v>
      </c>
      <c r="D8" s="40">
        <v>6</v>
      </c>
      <c r="E8" s="41">
        <v>7</v>
      </c>
      <c r="F8" s="41">
        <v>8</v>
      </c>
      <c r="G8" s="41">
        <v>9</v>
      </c>
      <c r="H8" s="41">
        <v>10</v>
      </c>
      <c r="I8" s="41">
        <v>10</v>
      </c>
      <c r="J8" s="42">
        <v>11</v>
      </c>
      <c r="K8" s="43"/>
    </row>
    <row r="9" spans="1:11" s="49" customFormat="1" ht="18" customHeight="1" thickBot="1">
      <c r="A9" s="411" t="s">
        <v>113</v>
      </c>
      <c r="B9" s="411"/>
      <c r="C9" s="45">
        <f>C10</f>
        <v>2052855</v>
      </c>
      <c r="D9" s="45">
        <f>D10</f>
        <v>651823</v>
      </c>
      <c r="E9" s="45">
        <f>E10</f>
        <v>128745</v>
      </c>
      <c r="F9" s="45">
        <f>F10</f>
        <v>552158</v>
      </c>
      <c r="G9" s="45">
        <f>G10</f>
        <v>720129</v>
      </c>
      <c r="H9" s="45" t="e">
        <f>H10+#REF!</f>
        <v>#REF!</v>
      </c>
      <c r="I9" s="46"/>
      <c r="J9" s="47"/>
      <c r="K9" s="48"/>
    </row>
    <row r="10" spans="1:11" s="49" customFormat="1" ht="21.75" customHeight="1" thickBot="1">
      <c r="A10" s="404" t="s">
        <v>114</v>
      </c>
      <c r="B10" s="404"/>
      <c r="C10" s="51">
        <f aca="true" t="shared" si="0" ref="C10:H10">SUM(C11:C15)</f>
        <v>2052855</v>
      </c>
      <c r="D10" s="50">
        <f t="shared" si="0"/>
        <v>651823</v>
      </c>
      <c r="E10" s="50">
        <f t="shared" si="0"/>
        <v>128745</v>
      </c>
      <c r="F10" s="50">
        <f t="shared" si="0"/>
        <v>552158</v>
      </c>
      <c r="G10" s="50">
        <f t="shared" si="0"/>
        <v>720129</v>
      </c>
      <c r="H10" s="50">
        <f t="shared" si="0"/>
        <v>0</v>
      </c>
      <c r="I10" s="52"/>
      <c r="J10" s="53"/>
      <c r="K10" s="48"/>
    </row>
    <row r="11" spans="1:11" s="49" customFormat="1" ht="30.75" customHeight="1" thickTop="1">
      <c r="A11" s="277">
        <v>1</v>
      </c>
      <c r="B11" s="55" t="s">
        <v>115</v>
      </c>
      <c r="C11" s="56">
        <f>SUM(D11,E11,F11,G11,I11)</f>
        <v>1803046</v>
      </c>
      <c r="D11" s="56">
        <f>620727+31095+1</f>
        <v>651823</v>
      </c>
      <c r="E11" s="56">
        <f>1564630+238416-F11-G11-D11</f>
        <v>21745</v>
      </c>
      <c r="F11" s="56">
        <f>230558+230000</f>
        <v>460558</v>
      </c>
      <c r="G11" s="56">
        <v>668920</v>
      </c>
      <c r="H11" s="56"/>
      <c r="I11" s="57" t="s">
        <v>116</v>
      </c>
      <c r="J11" s="430" t="s">
        <v>117</v>
      </c>
      <c r="K11" s="48"/>
    </row>
    <row r="12" spans="1:11" s="63" customFormat="1" ht="31.5" customHeight="1">
      <c r="A12" s="58">
        <v>2</v>
      </c>
      <c r="B12" s="59" t="s">
        <v>118</v>
      </c>
      <c r="C12" s="60">
        <f>SUM(D12,E12,F12,G12,I12)</f>
        <v>142809</v>
      </c>
      <c r="D12" s="60"/>
      <c r="E12" s="60">
        <v>0</v>
      </c>
      <c r="F12" s="60">
        <v>91600</v>
      </c>
      <c r="G12" s="60">
        <f>23400+34809-7000</f>
        <v>51209</v>
      </c>
      <c r="H12" s="60"/>
      <c r="I12" s="61" t="s">
        <v>308</v>
      </c>
      <c r="J12" s="430"/>
      <c r="K12" s="62"/>
    </row>
    <row r="13" spans="1:11" s="49" customFormat="1" ht="20.25" customHeight="1" thickBot="1">
      <c r="A13" s="277">
        <v>3</v>
      </c>
      <c r="B13" s="55" t="s">
        <v>119</v>
      </c>
      <c r="C13" s="56">
        <f>SUM(D13,E13,F13,G13,I13)</f>
        <v>40000</v>
      </c>
      <c r="D13" s="56"/>
      <c r="E13" s="56">
        <v>40000</v>
      </c>
      <c r="F13" s="56"/>
      <c r="G13" s="56"/>
      <c r="H13" s="56"/>
      <c r="I13" s="431" t="s">
        <v>120</v>
      </c>
      <c r="J13" s="432" t="s">
        <v>121</v>
      </c>
      <c r="K13" s="48"/>
    </row>
    <row r="14" spans="1:11" s="49" customFormat="1" ht="20.25" customHeight="1" thickBot="1">
      <c r="A14" s="277">
        <v>4</v>
      </c>
      <c r="B14" s="55" t="s">
        <v>122</v>
      </c>
      <c r="C14" s="56">
        <f>SUM(D14,E14,F14,G14,I14)</f>
        <v>60000</v>
      </c>
      <c r="D14" s="56"/>
      <c r="E14" s="56">
        <v>60000</v>
      </c>
      <c r="F14" s="56"/>
      <c r="G14" s="56"/>
      <c r="H14" s="56"/>
      <c r="I14" s="431"/>
      <c r="J14" s="432"/>
      <c r="K14" s="48"/>
    </row>
    <row r="15" spans="1:11" s="49" customFormat="1" ht="20.25" customHeight="1" thickBot="1">
      <c r="A15" s="277">
        <v>5</v>
      </c>
      <c r="B15" s="59" t="s">
        <v>309</v>
      </c>
      <c r="C15" s="56">
        <f>SUM(D15,E15,F15,G15,I15)</f>
        <v>7000</v>
      </c>
      <c r="D15" s="56"/>
      <c r="E15" s="56">
        <v>7000</v>
      </c>
      <c r="F15" s="56"/>
      <c r="G15" s="56"/>
      <c r="H15" s="56"/>
      <c r="I15" s="431"/>
      <c r="J15" s="432"/>
      <c r="K15" s="48"/>
    </row>
    <row r="16" spans="1:11" s="49" customFormat="1" ht="18" customHeight="1" thickBot="1">
      <c r="A16" s="411" t="s">
        <v>123</v>
      </c>
      <c r="B16" s="411"/>
      <c r="C16" s="45">
        <f>C17</f>
        <v>426196</v>
      </c>
      <c r="D16" s="45">
        <f>D17</f>
        <v>0</v>
      </c>
      <c r="E16" s="45">
        <f>E17</f>
        <v>114304</v>
      </c>
      <c r="F16" s="45">
        <f>F17</f>
        <v>120000</v>
      </c>
      <c r="G16" s="45">
        <f>G17</f>
        <v>191892</v>
      </c>
      <c r="H16" s="45" t="e">
        <f>H17+#REF!</f>
        <v>#REF!</v>
      </c>
      <c r="I16" s="46"/>
      <c r="J16" s="64"/>
      <c r="K16" s="48"/>
    </row>
    <row r="17" spans="1:11" s="49" customFormat="1" ht="20.25" customHeight="1" thickBot="1">
      <c r="A17" s="404" t="s">
        <v>124</v>
      </c>
      <c r="B17" s="404"/>
      <c r="C17" s="50">
        <f>SUM(C18:C23)</f>
        <v>426196</v>
      </c>
      <c r="D17" s="50">
        <f>SUM(D18:D23)</f>
        <v>0</v>
      </c>
      <c r="E17" s="50">
        <f>SUM(E18:E23)</f>
        <v>114304</v>
      </c>
      <c r="F17" s="50">
        <f>SUM(F18:F23)</f>
        <v>120000</v>
      </c>
      <c r="G17" s="50">
        <f>SUM(G18:G23)</f>
        <v>191892</v>
      </c>
      <c r="H17" s="50">
        <f>SUM(H20:H23)</f>
        <v>0</v>
      </c>
      <c r="I17" s="52"/>
      <c r="J17" s="53"/>
      <c r="K17" s="48"/>
    </row>
    <row r="18" spans="1:11" s="63" customFormat="1" ht="21" customHeight="1" thickTop="1">
      <c r="A18" s="65">
        <v>6</v>
      </c>
      <c r="B18" s="66" t="s">
        <v>125</v>
      </c>
      <c r="C18" s="60">
        <f>SUM(D18,E18,F18,G18,J6)</f>
        <v>222865</v>
      </c>
      <c r="D18" s="68"/>
      <c r="E18" s="67">
        <v>30973</v>
      </c>
      <c r="F18" s="67"/>
      <c r="G18" s="67">
        <v>191892</v>
      </c>
      <c r="H18" s="67"/>
      <c r="I18" s="69" t="s">
        <v>127</v>
      </c>
      <c r="J18" s="364" t="s">
        <v>117</v>
      </c>
      <c r="K18" s="62"/>
    </row>
    <row r="19" spans="1:11" s="63" customFormat="1" ht="21" customHeight="1">
      <c r="A19" s="65">
        <v>7</v>
      </c>
      <c r="B19" s="66" t="s">
        <v>128</v>
      </c>
      <c r="C19" s="60">
        <f>SUM(D19,E19,F19,G19,J7)</f>
        <v>126600</v>
      </c>
      <c r="D19" s="68"/>
      <c r="E19" s="67">
        <f>4200+2400</f>
        <v>6600</v>
      </c>
      <c r="F19" s="67">
        <v>120000</v>
      </c>
      <c r="G19" s="67"/>
      <c r="H19" s="67"/>
      <c r="I19" s="67"/>
      <c r="J19" s="365"/>
      <c r="K19" s="62"/>
    </row>
    <row r="20" spans="1:11" s="49" customFormat="1" ht="21.75" customHeight="1">
      <c r="A20" s="277">
        <v>8</v>
      </c>
      <c r="B20" s="70" t="s">
        <v>129</v>
      </c>
      <c r="C20" s="56">
        <f>SUM(D20,E20,F20,G20,J11)</f>
        <v>3500</v>
      </c>
      <c r="D20" s="71"/>
      <c r="E20" s="72">
        <v>3500</v>
      </c>
      <c r="F20" s="71"/>
      <c r="G20" s="71"/>
      <c r="H20" s="71"/>
      <c r="I20" s="73"/>
      <c r="J20" s="365"/>
      <c r="K20" s="48"/>
    </row>
    <row r="21" spans="1:11" s="63" customFormat="1" ht="29.25" customHeight="1">
      <c r="A21" s="65">
        <v>9</v>
      </c>
      <c r="B21" s="66" t="s">
        <v>130</v>
      </c>
      <c r="C21" s="60">
        <f>E21</f>
        <v>10000</v>
      </c>
      <c r="D21" s="68"/>
      <c r="E21" s="67">
        <v>10000</v>
      </c>
      <c r="F21" s="67"/>
      <c r="G21" s="67"/>
      <c r="H21" s="67"/>
      <c r="I21" s="67"/>
      <c r="J21" s="365"/>
      <c r="K21" s="62"/>
    </row>
    <row r="22" spans="1:11" s="49" customFormat="1" ht="29.25" customHeight="1">
      <c r="A22" s="277">
        <v>10</v>
      </c>
      <c r="B22" s="70" t="s">
        <v>131</v>
      </c>
      <c r="C22" s="56">
        <f>E22</f>
        <v>17231</v>
      </c>
      <c r="D22" s="71"/>
      <c r="E22" s="72">
        <v>17231</v>
      </c>
      <c r="F22" s="71"/>
      <c r="G22" s="71"/>
      <c r="H22" s="71"/>
      <c r="I22" s="73"/>
      <c r="J22" s="365"/>
      <c r="K22" s="48"/>
    </row>
    <row r="23" spans="1:11" s="49" customFormat="1" ht="33" customHeight="1" thickBot="1">
      <c r="A23" s="277">
        <v>11</v>
      </c>
      <c r="B23" s="70" t="s">
        <v>559</v>
      </c>
      <c r="C23" s="56">
        <f>E23</f>
        <v>46000</v>
      </c>
      <c r="D23" s="71"/>
      <c r="E23" s="72">
        <v>46000</v>
      </c>
      <c r="F23" s="71"/>
      <c r="G23" s="71"/>
      <c r="H23" s="71"/>
      <c r="I23" s="69" t="s">
        <v>560</v>
      </c>
      <c r="J23" s="353"/>
      <c r="K23" s="48"/>
    </row>
    <row r="24" spans="1:11" s="49" customFormat="1" ht="12.75" customHeight="1" hidden="1" thickBot="1">
      <c r="A24" s="411" t="s">
        <v>132</v>
      </c>
      <c r="B24" s="411"/>
      <c r="C24" s="45">
        <f aca="true" t="shared" si="1" ref="C24:H24">C25</f>
        <v>0</v>
      </c>
      <c r="D24" s="45">
        <f t="shared" si="1"/>
        <v>0</v>
      </c>
      <c r="E24" s="46">
        <f t="shared" si="1"/>
        <v>0</v>
      </c>
      <c r="F24" s="45">
        <f t="shared" si="1"/>
        <v>0</v>
      </c>
      <c r="G24" s="45">
        <f t="shared" si="1"/>
        <v>0</v>
      </c>
      <c r="H24" s="45">
        <f t="shared" si="1"/>
        <v>0</v>
      </c>
      <c r="I24" s="46"/>
      <c r="J24" s="47"/>
      <c r="K24" s="48"/>
    </row>
    <row r="25" spans="1:11" s="49" customFormat="1" ht="12.75" customHeight="1" hidden="1" thickBot="1">
      <c r="A25" s="404" t="s">
        <v>133</v>
      </c>
      <c r="B25" s="404"/>
      <c r="C25" s="50">
        <f aca="true" t="shared" si="2" ref="C25:H25">SUM(C26:C26)</f>
        <v>0</v>
      </c>
      <c r="D25" s="50">
        <f t="shared" si="2"/>
        <v>0</v>
      </c>
      <c r="E25" s="50">
        <f t="shared" si="2"/>
        <v>0</v>
      </c>
      <c r="F25" s="50">
        <f t="shared" si="2"/>
        <v>0</v>
      </c>
      <c r="G25" s="50">
        <f t="shared" si="2"/>
        <v>0</v>
      </c>
      <c r="H25" s="50">
        <f t="shared" si="2"/>
        <v>0</v>
      </c>
      <c r="I25" s="52"/>
      <c r="J25" s="53"/>
      <c r="K25" s="48"/>
    </row>
    <row r="26" spans="1:11" s="49" customFormat="1" ht="12.75" customHeight="1" hidden="1" thickBot="1" thickTop="1">
      <c r="A26" s="74">
        <v>8</v>
      </c>
      <c r="B26" s="75" t="s">
        <v>134</v>
      </c>
      <c r="C26" s="76"/>
      <c r="D26" s="76"/>
      <c r="E26" s="77"/>
      <c r="F26" s="76"/>
      <c r="G26" s="76"/>
      <c r="H26" s="77"/>
      <c r="I26" s="77"/>
      <c r="J26" s="78" t="s">
        <v>117</v>
      </c>
      <c r="K26" s="48"/>
    </row>
    <row r="27" spans="1:11" s="49" customFormat="1" ht="31.5" customHeight="1" thickBot="1">
      <c r="A27" s="411" t="s">
        <v>135</v>
      </c>
      <c r="B27" s="411"/>
      <c r="C27" s="45">
        <f>C28+C30</f>
        <v>13700</v>
      </c>
      <c r="D27" s="45">
        <f>D28</f>
        <v>0</v>
      </c>
      <c r="E27" s="46">
        <f>E28+E30</f>
        <v>13700</v>
      </c>
      <c r="F27" s="45">
        <f>F28</f>
        <v>0</v>
      </c>
      <c r="G27" s="45">
        <f>G28</f>
        <v>0</v>
      </c>
      <c r="H27" s="45">
        <f>H28</f>
        <v>0</v>
      </c>
      <c r="I27" s="46"/>
      <c r="J27" s="47"/>
      <c r="K27" s="48"/>
    </row>
    <row r="28" spans="1:11" s="49" customFormat="1" ht="19.5" customHeight="1" thickBot="1">
      <c r="A28" s="404" t="s">
        <v>136</v>
      </c>
      <c r="B28" s="404"/>
      <c r="C28" s="50">
        <f aca="true" t="shared" si="3" ref="C28:H28">SUM(C29:C29)</f>
        <v>3700</v>
      </c>
      <c r="D28" s="50">
        <f t="shared" si="3"/>
        <v>0</v>
      </c>
      <c r="E28" s="50">
        <f t="shared" si="3"/>
        <v>3700</v>
      </c>
      <c r="F28" s="50">
        <f t="shared" si="3"/>
        <v>0</v>
      </c>
      <c r="G28" s="50">
        <f t="shared" si="3"/>
        <v>0</v>
      </c>
      <c r="H28" s="50">
        <f t="shared" si="3"/>
        <v>0</v>
      </c>
      <c r="I28" s="52"/>
      <c r="J28" s="53"/>
      <c r="K28" s="48"/>
    </row>
    <row r="29" spans="1:11" s="49" customFormat="1" ht="22.5" customHeight="1" thickBot="1" thickTop="1">
      <c r="A29" s="276">
        <v>12</v>
      </c>
      <c r="B29" s="75" t="s">
        <v>137</v>
      </c>
      <c r="C29" s="76">
        <f>SUM(D29,E29,F29,G29,J28)</f>
        <v>3700</v>
      </c>
      <c r="D29" s="76"/>
      <c r="E29" s="77">
        <v>3700</v>
      </c>
      <c r="F29" s="76"/>
      <c r="G29" s="76"/>
      <c r="H29" s="77"/>
      <c r="I29" s="77"/>
      <c r="J29" s="78" t="s">
        <v>117</v>
      </c>
      <c r="K29" s="48"/>
    </row>
    <row r="30" spans="1:11" s="49" customFormat="1" ht="31.5" customHeight="1" thickBot="1">
      <c r="A30" s="404" t="s">
        <v>138</v>
      </c>
      <c r="B30" s="404"/>
      <c r="C30" s="50">
        <f aca="true" t="shared" si="4" ref="C30:H30">SUM(C31:C31)</f>
        <v>10000</v>
      </c>
      <c r="D30" s="50">
        <f t="shared" si="4"/>
        <v>0</v>
      </c>
      <c r="E30" s="50">
        <f t="shared" si="4"/>
        <v>10000</v>
      </c>
      <c r="F30" s="50">
        <f t="shared" si="4"/>
        <v>0</v>
      </c>
      <c r="G30" s="50">
        <f t="shared" si="4"/>
        <v>0</v>
      </c>
      <c r="H30" s="50">
        <f t="shared" si="4"/>
        <v>0</v>
      </c>
      <c r="I30" s="52"/>
      <c r="J30" s="53"/>
      <c r="K30" s="48"/>
    </row>
    <row r="31" spans="1:11" s="49" customFormat="1" ht="27" thickBot="1" thickTop="1">
      <c r="A31" s="276">
        <v>13</v>
      </c>
      <c r="B31" s="75" t="s">
        <v>139</v>
      </c>
      <c r="C31" s="76">
        <f>SUM(D31,E31,F31,G31,J30)</f>
        <v>10000</v>
      </c>
      <c r="D31" s="76"/>
      <c r="E31" s="77">
        <v>10000</v>
      </c>
      <c r="F31" s="76"/>
      <c r="G31" s="76"/>
      <c r="H31" s="77"/>
      <c r="I31" s="77"/>
      <c r="J31" s="78" t="s">
        <v>117</v>
      </c>
      <c r="K31" s="48"/>
    </row>
    <row r="32" spans="1:11" s="82" customFormat="1" ht="12.75" customHeight="1" hidden="1" thickBot="1">
      <c r="A32" s="429" t="s">
        <v>140</v>
      </c>
      <c r="B32" s="429"/>
      <c r="C32" s="79">
        <f aca="true" t="shared" si="5" ref="C32:I32">C33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80"/>
      <c r="K32" s="81"/>
    </row>
    <row r="33" spans="1:11" s="82" customFormat="1" ht="12.75" customHeight="1" hidden="1" thickBot="1">
      <c r="A33" s="424" t="s">
        <v>141</v>
      </c>
      <c r="B33" s="424"/>
      <c r="C33" s="83">
        <f aca="true" t="shared" si="6" ref="C33:I33">C34+C42+C43</f>
        <v>0</v>
      </c>
      <c r="D33" s="83">
        <f t="shared" si="6"/>
        <v>0</v>
      </c>
      <c r="E33" s="83">
        <f t="shared" si="6"/>
        <v>0</v>
      </c>
      <c r="F33" s="83">
        <f t="shared" si="6"/>
        <v>0</v>
      </c>
      <c r="G33" s="83">
        <f t="shared" si="6"/>
        <v>0</v>
      </c>
      <c r="H33" s="83">
        <f t="shared" si="6"/>
        <v>0</v>
      </c>
      <c r="I33" s="83">
        <f t="shared" si="6"/>
        <v>0</v>
      </c>
      <c r="J33" s="84"/>
      <c r="K33" s="81"/>
    </row>
    <row r="34" spans="1:11" s="49" customFormat="1" ht="12.75" customHeight="1" hidden="1" thickBot="1" thickTop="1">
      <c r="A34" s="85">
        <v>10</v>
      </c>
      <c r="B34" s="86" t="s">
        <v>142</v>
      </c>
      <c r="C34" s="87">
        <f>SUM(D34,E34,F34,G34,J34)</f>
        <v>0</v>
      </c>
      <c r="D34" s="87"/>
      <c r="E34" s="87"/>
      <c r="F34" s="87"/>
      <c r="G34" s="87"/>
      <c r="H34" s="87"/>
      <c r="I34" s="88"/>
      <c r="J34" s="425" t="s">
        <v>117</v>
      </c>
      <c r="K34" s="48"/>
    </row>
    <row r="35" spans="1:11" s="31" customFormat="1" ht="12.75" customHeight="1" hidden="1" thickBot="1" thickTop="1">
      <c r="A35" s="89"/>
      <c r="B35" s="90"/>
      <c r="C35" s="89"/>
      <c r="D35" s="89"/>
      <c r="E35" s="89"/>
      <c r="F35" s="89"/>
      <c r="G35" s="89"/>
      <c r="H35" s="89"/>
      <c r="I35" s="89"/>
      <c r="J35" s="425"/>
      <c r="K35" s="34"/>
    </row>
    <row r="36" spans="1:11" s="36" customFormat="1" ht="12.75" customHeight="1" hidden="1" thickBot="1" thickTop="1">
      <c r="A36" s="426" t="s">
        <v>101</v>
      </c>
      <c r="B36" s="418" t="s">
        <v>102</v>
      </c>
      <c r="C36" s="418" t="s">
        <v>143</v>
      </c>
      <c r="D36" s="427"/>
      <c r="E36" s="427"/>
      <c r="F36" s="427"/>
      <c r="G36" s="427"/>
      <c r="H36" s="35"/>
      <c r="I36" s="35"/>
      <c r="J36" s="425"/>
      <c r="K36" s="34"/>
    </row>
    <row r="37" spans="1:11" s="36" customFormat="1" ht="12.75" customHeight="1" hidden="1" thickBot="1" thickTop="1">
      <c r="A37" s="426"/>
      <c r="B37" s="418"/>
      <c r="C37" s="418"/>
      <c r="D37" s="428"/>
      <c r="E37" s="408"/>
      <c r="F37" s="408"/>
      <c r="G37" s="408"/>
      <c r="H37" s="37"/>
      <c r="I37" s="37"/>
      <c r="J37" s="425"/>
      <c r="K37" s="34"/>
    </row>
    <row r="38" spans="1:11" s="36" customFormat="1" ht="12.75" customHeight="1" hidden="1" thickBot="1" thickTop="1">
      <c r="A38" s="426"/>
      <c r="B38" s="418"/>
      <c r="C38" s="418"/>
      <c r="D38" s="428"/>
      <c r="E38" s="409"/>
      <c r="F38" s="409"/>
      <c r="G38" s="409"/>
      <c r="H38" s="16" t="s">
        <v>111</v>
      </c>
      <c r="I38" s="407" t="s">
        <v>112</v>
      </c>
      <c r="J38" s="425"/>
      <c r="K38" s="34"/>
    </row>
    <row r="39" spans="1:11" s="36" customFormat="1" ht="12.75" customHeight="1" hidden="1" thickBot="1" thickTop="1">
      <c r="A39" s="426"/>
      <c r="B39" s="418"/>
      <c r="C39" s="418"/>
      <c r="D39" s="428"/>
      <c r="E39" s="409"/>
      <c r="F39" s="409"/>
      <c r="G39" s="409"/>
      <c r="H39" s="38"/>
      <c r="I39" s="407"/>
      <c r="J39" s="425"/>
      <c r="K39" s="34"/>
    </row>
    <row r="40" spans="1:11" s="36" customFormat="1" ht="12.75" customHeight="1" hidden="1" thickBot="1" thickTop="1">
      <c r="A40" s="426"/>
      <c r="B40" s="418"/>
      <c r="C40" s="418"/>
      <c r="D40" s="428"/>
      <c r="E40" s="409"/>
      <c r="F40" s="409"/>
      <c r="G40" s="409"/>
      <c r="H40" s="38"/>
      <c r="I40" s="407"/>
      <c r="J40" s="425"/>
      <c r="K40" s="34"/>
    </row>
    <row r="41" spans="1:11" s="44" customFormat="1" ht="12.75" customHeight="1" hidden="1" thickBot="1" thickTop="1">
      <c r="A41" s="91">
        <v>1</v>
      </c>
      <c r="B41" s="92">
        <v>2</v>
      </c>
      <c r="C41" s="92">
        <v>5</v>
      </c>
      <c r="D41" s="92"/>
      <c r="E41" s="93"/>
      <c r="F41" s="93"/>
      <c r="G41" s="93"/>
      <c r="H41" s="93">
        <v>10</v>
      </c>
      <c r="I41" s="93">
        <v>10</v>
      </c>
      <c r="J41" s="425"/>
      <c r="K41" s="43"/>
    </row>
    <row r="42" spans="1:11" s="49" customFormat="1" ht="12.75" customHeight="1" hidden="1" thickBot="1" thickTop="1">
      <c r="A42" s="54">
        <v>11</v>
      </c>
      <c r="B42" s="94" t="s">
        <v>144</v>
      </c>
      <c r="C42" s="71">
        <f>SUM(D42,E42,F42,G42,J42)</f>
        <v>0</v>
      </c>
      <c r="D42" s="71"/>
      <c r="E42" s="71"/>
      <c r="F42" s="71"/>
      <c r="G42" s="71"/>
      <c r="H42" s="71"/>
      <c r="I42" s="95"/>
      <c r="J42" s="425"/>
      <c r="K42" s="48"/>
    </row>
    <row r="43" spans="1:11" s="49" customFormat="1" ht="12.75" customHeight="1" hidden="1" thickBot="1" thickTop="1">
      <c r="A43" s="96">
        <v>12</v>
      </c>
      <c r="B43" s="94" t="s">
        <v>145</v>
      </c>
      <c r="C43" s="71">
        <f>SUM(D43,E43,F43,G43,J43)</f>
        <v>0</v>
      </c>
      <c r="D43" s="56"/>
      <c r="E43" s="56"/>
      <c r="F43" s="56"/>
      <c r="G43" s="56"/>
      <c r="H43" s="56"/>
      <c r="I43" s="97"/>
      <c r="J43" s="425"/>
      <c r="K43" s="48"/>
    </row>
    <row r="44" spans="1:11" s="49" customFormat="1" ht="12.75" customHeight="1" hidden="1" thickBot="1">
      <c r="A44" s="411" t="s">
        <v>146</v>
      </c>
      <c r="B44" s="411"/>
      <c r="C44" s="45">
        <f aca="true" t="shared" si="7" ref="C44:H44">C45</f>
        <v>0</v>
      </c>
      <c r="D44" s="45">
        <f t="shared" si="7"/>
        <v>0</v>
      </c>
      <c r="E44" s="46">
        <f t="shared" si="7"/>
        <v>0</v>
      </c>
      <c r="F44" s="45">
        <f t="shared" si="7"/>
        <v>0</v>
      </c>
      <c r="G44" s="45">
        <f t="shared" si="7"/>
        <v>0</v>
      </c>
      <c r="H44" s="45">
        <f t="shared" si="7"/>
        <v>0</v>
      </c>
      <c r="I44" s="46"/>
      <c r="J44" s="47"/>
      <c r="K44" s="48"/>
    </row>
    <row r="45" spans="1:11" s="49" customFormat="1" ht="12.75" customHeight="1" hidden="1" thickBot="1">
      <c r="A45" s="404" t="s">
        <v>147</v>
      </c>
      <c r="B45" s="404"/>
      <c r="C45" s="50">
        <f aca="true" t="shared" si="8" ref="C45:H45">SUM(C46:C46)</f>
        <v>0</v>
      </c>
      <c r="D45" s="50">
        <f t="shared" si="8"/>
        <v>0</v>
      </c>
      <c r="E45" s="50">
        <f t="shared" si="8"/>
        <v>0</v>
      </c>
      <c r="F45" s="50">
        <f t="shared" si="8"/>
        <v>0</v>
      </c>
      <c r="G45" s="50">
        <f t="shared" si="8"/>
        <v>0</v>
      </c>
      <c r="H45" s="50">
        <f t="shared" si="8"/>
        <v>0</v>
      </c>
      <c r="I45" s="52"/>
      <c r="J45" s="53"/>
      <c r="K45" s="48"/>
    </row>
    <row r="46" spans="1:11" s="49" customFormat="1" ht="12.75" customHeight="1" hidden="1" thickBot="1">
      <c r="A46" s="98">
        <v>13</v>
      </c>
      <c r="B46" s="99" t="s">
        <v>148</v>
      </c>
      <c r="C46" s="100">
        <f>SUM(D46,E46,F46,G46,J46)</f>
        <v>0</v>
      </c>
      <c r="D46" s="100"/>
      <c r="E46" s="101"/>
      <c r="F46" s="100"/>
      <c r="G46" s="100"/>
      <c r="H46" s="101"/>
      <c r="I46" s="102"/>
      <c r="J46" s="78" t="s">
        <v>117</v>
      </c>
      <c r="K46" s="48"/>
    </row>
    <row r="47" spans="1:11" s="49" customFormat="1" ht="33" customHeight="1" thickBot="1">
      <c r="A47" s="411" t="s">
        <v>149</v>
      </c>
      <c r="B47" s="411"/>
      <c r="C47" s="45">
        <f aca="true" t="shared" si="9" ref="C47:H47">C48+C50</f>
        <v>21981</v>
      </c>
      <c r="D47" s="45">
        <f t="shared" si="9"/>
        <v>0</v>
      </c>
      <c r="E47" s="45">
        <f t="shared" si="9"/>
        <v>21981</v>
      </c>
      <c r="F47" s="45">
        <f t="shared" si="9"/>
        <v>0</v>
      </c>
      <c r="G47" s="45">
        <f t="shared" si="9"/>
        <v>0</v>
      </c>
      <c r="H47" s="45">
        <f t="shared" si="9"/>
        <v>0</v>
      </c>
      <c r="I47" s="45"/>
      <c r="J47" s="103"/>
      <c r="K47" s="48"/>
    </row>
    <row r="48" spans="1:11" s="63" customFormat="1" ht="22.5" customHeight="1" thickBot="1">
      <c r="A48" s="420" t="s">
        <v>150</v>
      </c>
      <c r="B48" s="421"/>
      <c r="C48" s="104">
        <f>C49</f>
        <v>7981</v>
      </c>
      <c r="D48" s="104">
        <f>D49</f>
        <v>0</v>
      </c>
      <c r="E48" s="104">
        <f>E49</f>
        <v>7981</v>
      </c>
      <c r="F48" s="104">
        <f>F49</f>
        <v>0</v>
      </c>
      <c r="G48" s="104">
        <f>G49</f>
        <v>0</v>
      </c>
      <c r="H48" s="104"/>
      <c r="I48" s="105"/>
      <c r="J48" s="240" t="s">
        <v>121</v>
      </c>
      <c r="K48" s="62"/>
    </row>
    <row r="49" spans="1:11" s="63" customFormat="1" ht="36" customHeight="1" thickBot="1" thickTop="1">
      <c r="A49" s="106">
        <v>14</v>
      </c>
      <c r="B49" s="107" t="s">
        <v>151</v>
      </c>
      <c r="C49" s="108">
        <f>SUM(D49,E49,F49,G49)</f>
        <v>7981</v>
      </c>
      <c r="D49" s="67"/>
      <c r="E49" s="109">
        <v>7981</v>
      </c>
      <c r="F49" s="67"/>
      <c r="G49" s="67"/>
      <c r="H49" s="108">
        <v>26400</v>
      </c>
      <c r="I49" s="110" t="s">
        <v>120</v>
      </c>
      <c r="J49" s="241"/>
      <c r="K49" s="62"/>
    </row>
    <row r="50" spans="1:11" s="49" customFormat="1" ht="22.5" customHeight="1" thickBot="1">
      <c r="A50" s="419" t="s">
        <v>152</v>
      </c>
      <c r="B50" s="419"/>
      <c r="C50" s="51">
        <f>SUM(C58:C59)</f>
        <v>14000</v>
      </c>
      <c r="D50" s="51">
        <f>SUM(D58:D59)</f>
        <v>0</v>
      </c>
      <c r="E50" s="51">
        <f>SUM(E58:E59)</f>
        <v>14000</v>
      </c>
      <c r="F50" s="51">
        <f>F58</f>
        <v>0</v>
      </c>
      <c r="G50" s="51">
        <f>G58</f>
        <v>0</v>
      </c>
      <c r="H50" s="51"/>
      <c r="I50" s="111"/>
      <c r="J50" s="112"/>
      <c r="K50" s="48"/>
    </row>
    <row r="51" spans="2:11" s="31" customFormat="1" ht="12" customHeight="1" thickBot="1" thickTop="1">
      <c r="B51" s="32"/>
      <c r="I51" s="89"/>
      <c r="J51" s="113"/>
      <c r="K51" s="34"/>
    </row>
    <row r="52" spans="1:11" s="36" customFormat="1" ht="14.25" customHeight="1" thickBot="1">
      <c r="A52" s="415" t="s">
        <v>101</v>
      </c>
      <c r="B52" s="417" t="s">
        <v>102</v>
      </c>
      <c r="C52" s="417" t="s">
        <v>103</v>
      </c>
      <c r="D52" s="422" t="s">
        <v>104</v>
      </c>
      <c r="E52" s="422"/>
      <c r="F52" s="422"/>
      <c r="G52" s="422"/>
      <c r="H52" s="114"/>
      <c r="I52" s="114"/>
      <c r="J52" s="405" t="s">
        <v>105</v>
      </c>
      <c r="K52" s="34"/>
    </row>
    <row r="53" spans="1:11" s="36" customFormat="1" ht="14.25" customHeight="1" thickBot="1">
      <c r="A53" s="416"/>
      <c r="B53" s="418"/>
      <c r="C53" s="418"/>
      <c r="D53" s="423" t="s">
        <v>106</v>
      </c>
      <c r="E53" s="408" t="s">
        <v>107</v>
      </c>
      <c r="F53" s="408"/>
      <c r="G53" s="408"/>
      <c r="H53" s="37"/>
      <c r="I53" s="37"/>
      <c r="J53" s="406"/>
      <c r="K53" s="34"/>
    </row>
    <row r="54" spans="1:11" s="36" customFormat="1" ht="14.25" customHeight="1" thickBot="1">
      <c r="A54" s="416"/>
      <c r="B54" s="418"/>
      <c r="C54" s="418"/>
      <c r="D54" s="423"/>
      <c r="E54" s="409" t="s">
        <v>108</v>
      </c>
      <c r="F54" s="409" t="s">
        <v>109</v>
      </c>
      <c r="G54" s="410" t="s">
        <v>110</v>
      </c>
      <c r="H54" s="16" t="s">
        <v>111</v>
      </c>
      <c r="I54" s="407" t="s">
        <v>112</v>
      </c>
      <c r="J54" s="406"/>
      <c r="K54" s="34"/>
    </row>
    <row r="55" spans="1:11" s="36" customFormat="1" ht="14.25" customHeight="1" thickBot="1">
      <c r="A55" s="416"/>
      <c r="B55" s="418"/>
      <c r="C55" s="418"/>
      <c r="D55" s="423"/>
      <c r="E55" s="409"/>
      <c r="F55" s="409"/>
      <c r="G55" s="410"/>
      <c r="H55" s="38"/>
      <c r="I55" s="407"/>
      <c r="J55" s="406"/>
      <c r="K55" s="34"/>
    </row>
    <row r="56" spans="1:11" s="36" customFormat="1" ht="15" customHeight="1">
      <c r="A56" s="416"/>
      <c r="B56" s="418"/>
      <c r="C56" s="418"/>
      <c r="D56" s="423"/>
      <c r="E56" s="409"/>
      <c r="F56" s="409"/>
      <c r="G56" s="410"/>
      <c r="H56" s="38"/>
      <c r="I56" s="407"/>
      <c r="J56" s="406"/>
      <c r="K56" s="34"/>
    </row>
    <row r="57" spans="1:11" s="44" customFormat="1" ht="10.5" customHeight="1">
      <c r="A57" s="275">
        <v>1</v>
      </c>
      <c r="B57" s="40">
        <v>2</v>
      </c>
      <c r="C57" s="115">
        <v>5</v>
      </c>
      <c r="D57" s="115">
        <v>6</v>
      </c>
      <c r="E57" s="116">
        <v>7</v>
      </c>
      <c r="F57" s="116">
        <v>8</v>
      </c>
      <c r="G57" s="116">
        <v>9</v>
      </c>
      <c r="H57" s="116">
        <v>10</v>
      </c>
      <c r="I57" s="116">
        <v>10</v>
      </c>
      <c r="J57" s="117">
        <v>11</v>
      </c>
      <c r="K57" s="43"/>
    </row>
    <row r="58" spans="1:11" s="49" customFormat="1" ht="27" customHeight="1">
      <c r="A58" s="277">
        <v>15</v>
      </c>
      <c r="B58" s="55" t="s">
        <v>153</v>
      </c>
      <c r="C58" s="71">
        <f>SUM(D58,E58,F58,G58)</f>
        <v>5500</v>
      </c>
      <c r="D58" s="71"/>
      <c r="E58" s="72">
        <v>5500</v>
      </c>
      <c r="F58" s="71"/>
      <c r="G58" s="71"/>
      <c r="H58" s="71">
        <v>26400</v>
      </c>
      <c r="I58" s="118"/>
      <c r="J58" s="363" t="s">
        <v>117</v>
      </c>
      <c r="K58" s="48"/>
    </row>
    <row r="59" spans="1:11" s="49" customFormat="1" ht="27" customHeight="1" thickBot="1">
      <c r="A59" s="278">
        <v>16</v>
      </c>
      <c r="B59" s="119" t="s">
        <v>154</v>
      </c>
      <c r="C59" s="120">
        <f>SUM(D59,E59,F59,G59)</f>
        <v>8500</v>
      </c>
      <c r="D59" s="120"/>
      <c r="E59" s="121">
        <v>8500</v>
      </c>
      <c r="F59" s="120"/>
      <c r="G59" s="120"/>
      <c r="H59" s="120">
        <v>26400</v>
      </c>
      <c r="I59" s="122"/>
      <c r="J59" s="363"/>
      <c r="K59" s="48"/>
    </row>
    <row r="60" spans="1:11" s="82" customFormat="1" ht="27" customHeight="1" thickBot="1">
      <c r="A60" s="412" t="s">
        <v>155</v>
      </c>
      <c r="B60" s="413"/>
      <c r="C60" s="123">
        <f>C61+C72+C70</f>
        <v>381410</v>
      </c>
      <c r="D60" s="123">
        <f>D61+D72+D70</f>
        <v>161952</v>
      </c>
      <c r="E60" s="123">
        <f>E61+E72+E70</f>
        <v>107458</v>
      </c>
      <c r="F60" s="123">
        <f>F61+F72+F70</f>
        <v>112000</v>
      </c>
      <c r="G60" s="123">
        <f>G61+G72+G70</f>
        <v>0</v>
      </c>
      <c r="H60" s="123">
        <f>H61</f>
        <v>0</v>
      </c>
      <c r="I60" s="123">
        <f>I61</f>
        <v>0</v>
      </c>
      <c r="J60" s="124"/>
      <c r="K60" s="81"/>
    </row>
    <row r="61" spans="1:11" s="82" customFormat="1" ht="18.75" customHeight="1" thickBot="1">
      <c r="A61" s="414" t="s">
        <v>156</v>
      </c>
      <c r="B61" s="414"/>
      <c r="C61" s="125">
        <f aca="true" t="shared" si="10" ref="C61:I61">SUM(C62:C69)</f>
        <v>88264</v>
      </c>
      <c r="D61" s="125">
        <f t="shared" si="10"/>
        <v>0</v>
      </c>
      <c r="E61" s="125">
        <f t="shared" si="10"/>
        <v>88264</v>
      </c>
      <c r="F61" s="125">
        <f t="shared" si="10"/>
        <v>0</v>
      </c>
      <c r="G61" s="125">
        <f t="shared" si="10"/>
        <v>0</v>
      </c>
      <c r="H61" s="125">
        <f t="shared" si="10"/>
        <v>0</v>
      </c>
      <c r="I61" s="125">
        <f t="shared" si="10"/>
        <v>0</v>
      </c>
      <c r="J61" s="126"/>
      <c r="K61" s="81"/>
    </row>
    <row r="62" spans="1:11" s="63" customFormat="1" ht="29.25" customHeight="1" thickTop="1">
      <c r="A62" s="58">
        <v>17</v>
      </c>
      <c r="B62" s="59" t="s">
        <v>310</v>
      </c>
      <c r="C62" s="67">
        <f>E62</f>
        <v>8930</v>
      </c>
      <c r="D62" s="68"/>
      <c r="E62" s="60">
        <v>8930</v>
      </c>
      <c r="F62" s="60"/>
      <c r="G62" s="60"/>
      <c r="H62" s="60"/>
      <c r="I62" s="127"/>
      <c r="J62" s="364" t="s">
        <v>117</v>
      </c>
      <c r="K62" s="62"/>
    </row>
    <row r="63" spans="1:11" s="49" customFormat="1" ht="27.75" customHeight="1">
      <c r="A63" s="277">
        <v>18</v>
      </c>
      <c r="B63" s="55" t="s">
        <v>157</v>
      </c>
      <c r="C63" s="71">
        <f>SUM(D63,E63,F63,G63,J62)</f>
        <v>4000</v>
      </c>
      <c r="D63" s="71"/>
      <c r="E63" s="71">
        <v>4000</v>
      </c>
      <c r="F63" s="71"/>
      <c r="G63" s="71"/>
      <c r="H63" s="71"/>
      <c r="I63" s="95"/>
      <c r="J63" s="365"/>
      <c r="K63" s="48"/>
    </row>
    <row r="64" spans="1:11" s="49" customFormat="1" ht="24" customHeight="1">
      <c r="A64" s="279">
        <v>19</v>
      </c>
      <c r="B64" s="55" t="s">
        <v>158</v>
      </c>
      <c r="C64" s="71">
        <f>SUM(D64,E64,F64,G64,J64)</f>
        <v>34399</v>
      </c>
      <c r="D64" s="56"/>
      <c r="E64" s="56">
        <f>5599+13200+600+15000</f>
        <v>34399</v>
      </c>
      <c r="F64" s="56"/>
      <c r="G64" s="56"/>
      <c r="H64" s="56"/>
      <c r="I64" s="97"/>
      <c r="J64" s="365"/>
      <c r="K64" s="48"/>
    </row>
    <row r="65" spans="1:11" s="49" customFormat="1" ht="29.25" customHeight="1">
      <c r="A65" s="277">
        <v>20</v>
      </c>
      <c r="B65" s="55" t="s">
        <v>159</v>
      </c>
      <c r="C65" s="71">
        <f>SUM(D65,E65,F65,G65,J65)</f>
        <v>5400</v>
      </c>
      <c r="D65" s="56"/>
      <c r="E65" s="56">
        <v>5400</v>
      </c>
      <c r="F65" s="56"/>
      <c r="G65" s="56"/>
      <c r="H65" s="56"/>
      <c r="I65" s="128"/>
      <c r="J65" s="365"/>
      <c r="K65" s="48"/>
    </row>
    <row r="66" spans="1:11" s="49" customFormat="1" ht="29.25" customHeight="1">
      <c r="A66" s="279">
        <v>21</v>
      </c>
      <c r="B66" s="55" t="s">
        <v>161</v>
      </c>
      <c r="C66" s="71">
        <f>SUM(D66,E66,F66,G66,J66)</f>
        <v>18200</v>
      </c>
      <c r="D66" s="71"/>
      <c r="E66" s="71">
        <v>18200</v>
      </c>
      <c r="F66" s="71"/>
      <c r="G66" s="71"/>
      <c r="H66" s="71"/>
      <c r="I66" s="95"/>
      <c r="J66" s="365"/>
      <c r="K66" s="48"/>
    </row>
    <row r="67" spans="1:11" s="49" customFormat="1" ht="27.75" customHeight="1">
      <c r="A67" s="277">
        <v>22</v>
      </c>
      <c r="B67" s="55" t="s">
        <v>162</v>
      </c>
      <c r="C67" s="71">
        <f>SUM(D67,E67,F67,G67,J67)</f>
        <v>7240</v>
      </c>
      <c r="D67" s="71"/>
      <c r="E67" s="71">
        <v>7240</v>
      </c>
      <c r="F67" s="71"/>
      <c r="G67" s="71"/>
      <c r="H67" s="71"/>
      <c r="I67" s="95"/>
      <c r="J67" s="365"/>
      <c r="K67" s="48"/>
    </row>
    <row r="68" spans="1:11" s="49" customFormat="1" ht="27.75" customHeight="1">
      <c r="A68" s="279">
        <v>23</v>
      </c>
      <c r="B68" s="55" t="s">
        <v>163</v>
      </c>
      <c r="C68" s="71">
        <f>SUM(D68,E68,F68,G68,J68)</f>
        <v>5095</v>
      </c>
      <c r="D68" s="71"/>
      <c r="E68" s="71">
        <v>5095</v>
      </c>
      <c r="F68" s="71"/>
      <c r="G68" s="71"/>
      <c r="H68" s="71"/>
      <c r="I68" s="95"/>
      <c r="J68" s="365"/>
      <c r="K68" s="48"/>
    </row>
    <row r="69" spans="1:11" s="63" customFormat="1" ht="24.75" customHeight="1" thickBot="1">
      <c r="A69" s="58">
        <v>24</v>
      </c>
      <c r="B69" s="59" t="s">
        <v>164</v>
      </c>
      <c r="C69" s="67">
        <f>E69</f>
        <v>5000</v>
      </c>
      <c r="D69" s="68"/>
      <c r="E69" s="60">
        <v>5000</v>
      </c>
      <c r="F69" s="60"/>
      <c r="G69" s="60"/>
      <c r="H69" s="60"/>
      <c r="I69" s="127"/>
      <c r="J69" s="353"/>
      <c r="K69" s="62"/>
    </row>
    <row r="70" spans="1:11" s="82" customFormat="1" ht="18.75" customHeight="1" thickBot="1">
      <c r="A70" s="435" t="s">
        <v>311</v>
      </c>
      <c r="B70" s="424"/>
      <c r="C70" s="83">
        <f aca="true" t="shared" si="11" ref="C70:H70">C71</f>
        <v>274446</v>
      </c>
      <c r="D70" s="83">
        <f t="shared" si="11"/>
        <v>161952</v>
      </c>
      <c r="E70" s="83">
        <f t="shared" si="11"/>
        <v>494</v>
      </c>
      <c r="F70" s="83">
        <f t="shared" si="11"/>
        <v>112000</v>
      </c>
      <c r="G70" s="83">
        <f t="shared" si="11"/>
        <v>0</v>
      </c>
      <c r="H70" s="83">
        <f t="shared" si="11"/>
        <v>0</v>
      </c>
      <c r="I70" s="83"/>
      <c r="J70" s="129"/>
      <c r="K70" s="81"/>
    </row>
    <row r="71" spans="1:11" s="82" customFormat="1" ht="36" customHeight="1" thickBot="1" thickTop="1">
      <c r="A71" s="282">
        <v>25</v>
      </c>
      <c r="B71" s="86" t="s">
        <v>312</v>
      </c>
      <c r="C71" s="71">
        <f>SUM(D71,E71,F71,G71,J71)</f>
        <v>274446</v>
      </c>
      <c r="D71" s="131">
        <v>161952</v>
      </c>
      <c r="E71" s="131">
        <v>494</v>
      </c>
      <c r="F71" s="131">
        <v>112000</v>
      </c>
      <c r="G71" s="132"/>
      <c r="H71" s="132"/>
      <c r="I71" s="110" t="s">
        <v>120</v>
      </c>
      <c r="J71" s="283" t="s">
        <v>314</v>
      </c>
      <c r="K71" s="81"/>
    </row>
    <row r="72" spans="1:11" s="82" customFormat="1" ht="18.75" customHeight="1" thickBot="1">
      <c r="A72" s="435" t="s">
        <v>165</v>
      </c>
      <c r="B72" s="424"/>
      <c r="C72" s="83">
        <f aca="true" t="shared" si="12" ref="C72:I72">SUM(C73:C76)</f>
        <v>18700</v>
      </c>
      <c r="D72" s="83">
        <f t="shared" si="12"/>
        <v>0</v>
      </c>
      <c r="E72" s="83">
        <f t="shared" si="12"/>
        <v>18700</v>
      </c>
      <c r="F72" s="83">
        <f t="shared" si="12"/>
        <v>0</v>
      </c>
      <c r="G72" s="83">
        <f t="shared" si="12"/>
        <v>0</v>
      </c>
      <c r="H72" s="83">
        <f t="shared" si="12"/>
        <v>0</v>
      </c>
      <c r="I72" s="83">
        <f t="shared" si="12"/>
        <v>0</v>
      </c>
      <c r="J72" s="129"/>
      <c r="K72" s="81"/>
    </row>
    <row r="73" spans="1:11" s="82" customFormat="1" ht="26.25" customHeight="1" thickBot="1" thickTop="1">
      <c r="A73" s="282">
        <v>26</v>
      </c>
      <c r="B73" s="86" t="s">
        <v>166</v>
      </c>
      <c r="C73" s="71">
        <f>SUM(D73,E73,F73,G73,J73)</f>
        <v>4000</v>
      </c>
      <c r="D73" s="130"/>
      <c r="E73" s="131">
        <v>4000</v>
      </c>
      <c r="F73" s="130"/>
      <c r="G73" s="132"/>
      <c r="H73" s="132"/>
      <c r="I73" s="132"/>
      <c r="J73" s="440" t="s">
        <v>117</v>
      </c>
      <c r="K73" s="81"/>
    </row>
    <row r="74" spans="1:11" s="49" customFormat="1" ht="27.75" customHeight="1" thickBot="1" thickTop="1">
      <c r="A74" s="281">
        <v>27</v>
      </c>
      <c r="B74" s="94" t="s">
        <v>167</v>
      </c>
      <c r="C74" s="71">
        <f>SUM(D74,E74,F74,G74,J74)</f>
        <v>7000</v>
      </c>
      <c r="D74" s="71"/>
      <c r="E74" s="71">
        <v>7000</v>
      </c>
      <c r="F74" s="71"/>
      <c r="G74" s="71"/>
      <c r="H74" s="71"/>
      <c r="I74" s="95"/>
      <c r="J74" s="440"/>
      <c r="K74" s="48"/>
    </row>
    <row r="75" spans="1:11" s="49" customFormat="1" ht="27.75" customHeight="1" thickBot="1" thickTop="1">
      <c r="A75" s="281">
        <v>28</v>
      </c>
      <c r="B75" s="94" t="s">
        <v>168</v>
      </c>
      <c r="C75" s="71">
        <f>SUM(D75,E75,F75,G75,J75)</f>
        <v>4200</v>
      </c>
      <c r="D75" s="71"/>
      <c r="E75" s="71">
        <v>4200</v>
      </c>
      <c r="F75" s="71"/>
      <c r="G75" s="71"/>
      <c r="H75" s="71"/>
      <c r="I75" s="95"/>
      <c r="J75" s="440"/>
      <c r="K75" s="48"/>
    </row>
    <row r="76" spans="1:11" s="49" customFormat="1" ht="27.75" customHeight="1" thickBot="1" thickTop="1">
      <c r="A76" s="281">
        <v>29</v>
      </c>
      <c r="B76" s="94" t="s">
        <v>169</v>
      </c>
      <c r="C76" s="71">
        <f>SUM(D76,E76,F76,G76,J76)</f>
        <v>3500</v>
      </c>
      <c r="D76" s="71"/>
      <c r="E76" s="71">
        <f>5000-1500</f>
        <v>3500</v>
      </c>
      <c r="F76" s="71"/>
      <c r="G76" s="71"/>
      <c r="H76" s="71"/>
      <c r="I76" s="95"/>
      <c r="J76" s="440"/>
      <c r="K76" s="48"/>
    </row>
    <row r="77" spans="1:11" s="49" customFormat="1" ht="23.25" customHeight="1" thickBot="1">
      <c r="A77" s="441" t="s">
        <v>170</v>
      </c>
      <c r="B77" s="411"/>
      <c r="C77" s="45">
        <f aca="true" t="shared" si="13" ref="C77:H77">C78</f>
        <v>6000</v>
      </c>
      <c r="D77" s="45">
        <f t="shared" si="13"/>
        <v>0</v>
      </c>
      <c r="E77" s="45">
        <f t="shared" si="13"/>
        <v>6000</v>
      </c>
      <c r="F77" s="45">
        <f t="shared" si="13"/>
        <v>0</v>
      </c>
      <c r="G77" s="45">
        <f t="shared" si="13"/>
        <v>0</v>
      </c>
      <c r="H77" s="45">
        <f t="shared" si="13"/>
        <v>0</v>
      </c>
      <c r="I77" s="45"/>
      <c r="J77" s="133"/>
      <c r="K77" s="48"/>
    </row>
    <row r="78" spans="1:11" s="49" customFormat="1" ht="23.25" customHeight="1" thickBot="1" thickTop="1">
      <c r="A78" s="436" t="s">
        <v>171</v>
      </c>
      <c r="B78" s="437"/>
      <c r="C78" s="50">
        <f>C79</f>
        <v>6000</v>
      </c>
      <c r="D78" s="50">
        <f>D79</f>
        <v>0</v>
      </c>
      <c r="E78" s="50">
        <f>E79</f>
        <v>6000</v>
      </c>
      <c r="F78" s="50">
        <f>F79</f>
        <v>0</v>
      </c>
      <c r="G78" s="50">
        <f>G79</f>
        <v>0</v>
      </c>
      <c r="H78" s="50"/>
      <c r="I78" s="134"/>
      <c r="J78" s="438" t="s">
        <v>117</v>
      </c>
      <c r="K78" s="48"/>
    </row>
    <row r="79" spans="1:11" s="49" customFormat="1" ht="31.5" customHeight="1" thickBot="1" thickTop="1">
      <c r="A79" s="280">
        <v>30</v>
      </c>
      <c r="B79" s="55" t="s">
        <v>160</v>
      </c>
      <c r="C79" s="71">
        <f>SUM(D79,E79,F79,G79,J79)</f>
        <v>6000</v>
      </c>
      <c r="D79" s="71"/>
      <c r="E79" s="71">
        <v>6000</v>
      </c>
      <c r="F79" s="71"/>
      <c r="G79" s="71"/>
      <c r="H79" s="71"/>
      <c r="I79" s="95" t="s">
        <v>313</v>
      </c>
      <c r="J79" s="439"/>
      <c r="K79" s="48"/>
    </row>
    <row r="80" spans="1:11" s="49" customFormat="1" ht="22.5" customHeight="1" thickBot="1">
      <c r="A80" s="135"/>
      <c r="B80" s="146" t="s">
        <v>172</v>
      </c>
      <c r="C80" s="136">
        <f>C9+C16+C24+C44+C47+C60+C27+C32+C77</f>
        <v>2902142</v>
      </c>
      <c r="D80" s="136">
        <f>D9+D16+D24+D44+D47+D60+D27+D32+D77</f>
        <v>813775</v>
      </c>
      <c r="E80" s="136">
        <f>E9+E16+E24+E44+E47+E60+E27+E32+E77</f>
        <v>392188</v>
      </c>
      <c r="F80" s="136">
        <f>F9+F16+F24+F44+F47+F60+F27+F32+F77</f>
        <v>784158</v>
      </c>
      <c r="G80" s="136">
        <f>G9+G16+G24+G44+G47+G60+G27+G32+G77</f>
        <v>912021</v>
      </c>
      <c r="H80" s="136" t="e">
        <f>H9+H16+H24+H44+H47+H60</f>
        <v>#REF!</v>
      </c>
      <c r="I80" s="136">
        <f>I9+I16+I24+I44+I47+I60</f>
        <v>0</v>
      </c>
      <c r="J80" s="137"/>
      <c r="K80" s="48"/>
    </row>
    <row r="81" spans="1:10" s="139" customFormat="1" ht="14.25" customHeight="1">
      <c r="A81" s="138"/>
      <c r="B81" s="31"/>
      <c r="F81" s="32"/>
      <c r="G81" s="32"/>
      <c r="H81" s="31"/>
      <c r="I81" s="31"/>
      <c r="J81" s="140"/>
    </row>
    <row r="82" spans="3:9" ht="18.75" customHeight="1">
      <c r="C82" s="142"/>
      <c r="F82" s="142"/>
      <c r="G82" s="143"/>
      <c r="I82" s="144"/>
    </row>
    <row r="83" ht="18.75" customHeight="1">
      <c r="C83" s="142"/>
    </row>
    <row r="84" spans="3:5" ht="18.75" customHeight="1">
      <c r="C84" s="32"/>
      <c r="D84" s="145"/>
      <c r="E84" s="145"/>
    </row>
  </sheetData>
  <mergeCells count="64">
    <mergeCell ref="A70:B70"/>
    <mergeCell ref="A78:B78"/>
    <mergeCell ref="J78:J79"/>
    <mergeCell ref="J62:J69"/>
    <mergeCell ref="A72:B72"/>
    <mergeCell ref="J73:J76"/>
    <mergeCell ref="A77:B77"/>
    <mergeCell ref="A1:J1"/>
    <mergeCell ref="A3:A7"/>
    <mergeCell ref="B3:B7"/>
    <mergeCell ref="C3:C7"/>
    <mergeCell ref="D3:G3"/>
    <mergeCell ref="J3:J7"/>
    <mergeCell ref="D4:D7"/>
    <mergeCell ref="E4:G4"/>
    <mergeCell ref="J11:J12"/>
    <mergeCell ref="I13:I15"/>
    <mergeCell ref="J13:J15"/>
    <mergeCell ref="E5:E7"/>
    <mergeCell ref="F5:F7"/>
    <mergeCell ref="G5:G7"/>
    <mergeCell ref="I5:I7"/>
    <mergeCell ref="A16:B16"/>
    <mergeCell ref="A17:B17"/>
    <mergeCell ref="A24:B24"/>
    <mergeCell ref="A9:B9"/>
    <mergeCell ref="A10:B10"/>
    <mergeCell ref="A25:B25"/>
    <mergeCell ref="A27:B27"/>
    <mergeCell ref="A28:B28"/>
    <mergeCell ref="A32:B32"/>
    <mergeCell ref="A33:B33"/>
    <mergeCell ref="J34:J43"/>
    <mergeCell ref="A36:A40"/>
    <mergeCell ref="B36:B40"/>
    <mergeCell ref="C36:C40"/>
    <mergeCell ref="D36:G36"/>
    <mergeCell ref="D37:D40"/>
    <mergeCell ref="E37:G37"/>
    <mergeCell ref="E38:E40"/>
    <mergeCell ref="F38:F40"/>
    <mergeCell ref="G38:G40"/>
    <mergeCell ref="I38:I40"/>
    <mergeCell ref="C52:C56"/>
    <mergeCell ref="D52:G52"/>
    <mergeCell ref="D53:D56"/>
    <mergeCell ref="A45:B45"/>
    <mergeCell ref="A47:B47"/>
    <mergeCell ref="A50:B50"/>
    <mergeCell ref="A48:B48"/>
    <mergeCell ref="A60:B60"/>
    <mergeCell ref="A61:B61"/>
    <mergeCell ref="A52:A56"/>
    <mergeCell ref="B52:B56"/>
    <mergeCell ref="J58:J59"/>
    <mergeCell ref="J18:J23"/>
    <mergeCell ref="A30:B30"/>
    <mergeCell ref="J52:J56"/>
    <mergeCell ref="I54:I56"/>
    <mergeCell ref="E53:G53"/>
    <mergeCell ref="E54:E56"/>
    <mergeCell ref="F54:F56"/>
    <mergeCell ref="G54:G56"/>
    <mergeCell ref="A44:B44"/>
  </mergeCells>
  <printOptions horizontalCentered="1"/>
  <pageMargins left="0.1968503937007874" right="0.15748031496062992" top="0.76" bottom="0.31496062992125984" header="0.2362204724409449" footer="0.11811023622047245"/>
  <pageSetup fitToHeight="2" fitToWidth="1" horizontalDpi="300" verticalDpi="300" orientation="landscape" paperSize="9" scale="77" r:id="rId1"/>
  <headerFooter alignWithMargins="0">
    <oddHeader>&amp;R&amp;"Arial CE,Pogrubiony"&amp;9Załącznik Nr &amp;A&amp;"Arial CE,Standardowy"
do Uchwały Nr VI/38/2011 
Rady Gminy Miłkowice
z dnia 29 marca 2011r.</oddHeader>
    <oddFooter>&amp;C&amp;"Arial,Normalny"&amp;8Strona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K48"/>
  <sheetViews>
    <sheetView zoomScale="80" zoomScaleNormal="80" workbookViewId="0" topLeftCell="A1">
      <selection activeCell="J9" sqref="J9:J10"/>
    </sheetView>
  </sheetViews>
  <sheetFormatPr defaultColWidth="9.33203125" defaultRowHeight="12.75"/>
  <cols>
    <col min="1" max="1" width="4.16015625" style="230" customWidth="1"/>
    <col min="2" max="2" width="57.33203125" style="236" customWidth="1"/>
    <col min="3" max="3" width="13" style="237" customWidth="1"/>
    <col min="4" max="4" width="14" style="238" customWidth="1"/>
    <col min="5" max="5" width="11.83203125" style="238" customWidth="1"/>
    <col min="6" max="6" width="30.83203125" style="238" customWidth="1"/>
    <col min="7" max="8" width="19.83203125" style="238" customWidth="1"/>
    <col min="9" max="9" width="19.83203125" style="239" customWidth="1"/>
    <col min="10" max="16384" width="10.66015625" style="234" customWidth="1"/>
  </cols>
  <sheetData>
    <row r="1" spans="1:9" s="191" customFormat="1" ht="21" customHeight="1">
      <c r="A1" s="456" t="s">
        <v>220</v>
      </c>
      <c r="B1" s="456"/>
      <c r="C1" s="456"/>
      <c r="D1" s="456"/>
      <c r="E1" s="456"/>
      <c r="F1" s="456"/>
      <c r="G1" s="456"/>
      <c r="H1" s="456"/>
      <c r="I1" s="456"/>
    </row>
    <row r="2" spans="1:9" s="191" customFormat="1" ht="9" customHeight="1" thickBot="1">
      <c r="A2" s="192"/>
      <c r="B2" s="192"/>
      <c r="C2" s="192"/>
      <c r="D2" s="192"/>
      <c r="E2" s="192"/>
      <c r="F2" s="192"/>
      <c r="G2" s="192"/>
      <c r="H2" s="192"/>
      <c r="I2" s="193"/>
    </row>
    <row r="3" spans="1:9" s="191" customFormat="1" ht="27.75" customHeight="1">
      <c r="A3" s="457" t="s">
        <v>221</v>
      </c>
      <c r="B3" s="460" t="s">
        <v>222</v>
      </c>
      <c r="C3" s="460" t="s">
        <v>223</v>
      </c>
      <c r="D3" s="460" t="s">
        <v>224</v>
      </c>
      <c r="E3" s="466" t="s">
        <v>225</v>
      </c>
      <c r="F3" s="463" t="s">
        <v>226</v>
      </c>
      <c r="G3" s="464"/>
      <c r="H3" s="465"/>
      <c r="I3" s="444" t="s">
        <v>227</v>
      </c>
    </row>
    <row r="4" spans="1:9" s="191" customFormat="1" ht="21" customHeight="1">
      <c r="A4" s="458"/>
      <c r="B4" s="461"/>
      <c r="C4" s="461"/>
      <c r="D4" s="461"/>
      <c r="E4" s="467"/>
      <c r="F4" s="461" t="s">
        <v>228</v>
      </c>
      <c r="G4" s="461" t="s">
        <v>229</v>
      </c>
      <c r="H4" s="448" t="s">
        <v>230</v>
      </c>
      <c r="I4" s="445"/>
    </row>
    <row r="5" spans="1:9" s="191" customFormat="1" ht="21" customHeight="1" thickBot="1">
      <c r="A5" s="459"/>
      <c r="B5" s="462"/>
      <c r="C5" s="462"/>
      <c r="D5" s="462"/>
      <c r="E5" s="449"/>
      <c r="F5" s="462"/>
      <c r="G5" s="462"/>
      <c r="H5" s="449"/>
      <c r="I5" s="446"/>
    </row>
    <row r="6" spans="1:9" s="194" customFormat="1" ht="8.25" customHeight="1" thickBot="1">
      <c r="A6" s="388">
        <v>1</v>
      </c>
      <c r="B6" s="389">
        <v>2</v>
      </c>
      <c r="C6" s="389">
        <v>3</v>
      </c>
      <c r="D6" s="389">
        <v>4</v>
      </c>
      <c r="E6" s="389">
        <v>5</v>
      </c>
      <c r="F6" s="389">
        <v>6</v>
      </c>
      <c r="G6" s="390">
        <v>7</v>
      </c>
      <c r="H6" s="390">
        <v>8</v>
      </c>
      <c r="I6" s="391">
        <v>9</v>
      </c>
    </row>
    <row r="7" spans="1:11" s="195" customFormat="1" ht="18" customHeight="1" thickBot="1">
      <c r="A7" s="385"/>
      <c r="B7" s="386" t="s">
        <v>231</v>
      </c>
      <c r="C7" s="387" t="s">
        <v>232</v>
      </c>
      <c r="D7" s="387" t="s">
        <v>232</v>
      </c>
      <c r="E7" s="387"/>
      <c r="F7" s="387" t="s">
        <v>232</v>
      </c>
      <c r="G7" s="225">
        <f>G8</f>
        <v>15415</v>
      </c>
      <c r="H7" s="225">
        <f>H8</f>
        <v>532</v>
      </c>
      <c r="I7" s="384">
        <f>I8</f>
        <v>14883</v>
      </c>
      <c r="K7" s="196"/>
    </row>
    <row r="8" spans="1:11" s="203" customFormat="1" ht="20.25" customHeight="1">
      <c r="A8" s="197" t="s">
        <v>233</v>
      </c>
      <c r="B8" s="198" t="s">
        <v>248</v>
      </c>
      <c r="C8" s="199"/>
      <c r="D8" s="200" t="s">
        <v>234</v>
      </c>
      <c r="E8" s="453" t="s">
        <v>126</v>
      </c>
      <c r="F8" s="201" t="s">
        <v>235</v>
      </c>
      <c r="G8" s="202">
        <f>G9+G10+G11+G12</f>
        <v>15415</v>
      </c>
      <c r="H8" s="202">
        <f>SUM(H9:H12)</f>
        <v>532</v>
      </c>
      <c r="I8" s="202">
        <f>I9+I10+I11+I12</f>
        <v>14883</v>
      </c>
      <c r="K8" s="204"/>
    </row>
    <row r="9" spans="1:11" s="203" customFormat="1" ht="15">
      <c r="A9" s="205"/>
      <c r="B9" s="206" t="s">
        <v>249</v>
      </c>
      <c r="C9" s="199"/>
      <c r="D9" s="200"/>
      <c r="E9" s="453"/>
      <c r="F9" s="207" t="s">
        <v>236</v>
      </c>
      <c r="G9" s="208">
        <f>H9+I9</f>
        <v>6640</v>
      </c>
      <c r="H9" s="208">
        <v>227</v>
      </c>
      <c r="I9" s="208">
        <v>6413</v>
      </c>
      <c r="K9" s="204"/>
    </row>
    <row r="10" spans="1:11" s="203" customFormat="1" ht="21" customHeight="1">
      <c r="A10" s="205"/>
      <c r="B10" s="206" t="s">
        <v>250</v>
      </c>
      <c r="C10" s="199"/>
      <c r="D10" s="200"/>
      <c r="E10" s="453"/>
      <c r="F10" s="207" t="s">
        <v>237</v>
      </c>
      <c r="G10" s="208">
        <f>H10+I10</f>
        <v>0</v>
      </c>
      <c r="H10" s="208">
        <v>0</v>
      </c>
      <c r="I10" s="208">
        <v>0</v>
      </c>
      <c r="K10" s="204"/>
    </row>
    <row r="11" spans="1:11" s="203" customFormat="1" ht="15.75" customHeight="1">
      <c r="A11" s="205"/>
      <c r="B11" s="442" t="s">
        <v>251</v>
      </c>
      <c r="C11" s="199"/>
      <c r="D11" s="200"/>
      <c r="E11" s="453"/>
      <c r="F11" s="207" t="s">
        <v>238</v>
      </c>
      <c r="G11" s="208">
        <f>H11+I11</f>
        <v>0</v>
      </c>
      <c r="H11" s="208">
        <v>0</v>
      </c>
      <c r="I11" s="208">
        <v>0</v>
      </c>
      <c r="K11" s="204"/>
    </row>
    <row r="12" spans="1:11" s="203" customFormat="1" ht="18.75" customHeight="1" thickBot="1">
      <c r="A12" s="209"/>
      <c r="B12" s="443"/>
      <c r="C12" s="210"/>
      <c r="D12" s="211"/>
      <c r="E12" s="454"/>
      <c r="F12" s="212" t="s">
        <v>239</v>
      </c>
      <c r="G12" s="213">
        <f>H12+I12</f>
        <v>8775</v>
      </c>
      <c r="H12" s="213">
        <v>305</v>
      </c>
      <c r="I12" s="213">
        <v>8470</v>
      </c>
      <c r="K12" s="204"/>
    </row>
    <row r="13" spans="1:9" s="195" customFormat="1" ht="24" customHeight="1" thickBot="1">
      <c r="A13" s="385"/>
      <c r="B13" s="386" t="s">
        <v>240</v>
      </c>
      <c r="C13" s="387" t="s">
        <v>232</v>
      </c>
      <c r="D13" s="387" t="s">
        <v>232</v>
      </c>
      <c r="E13" s="387"/>
      <c r="F13" s="387" t="s">
        <v>232</v>
      </c>
      <c r="G13" s="225">
        <f>G14+G19</f>
        <v>3494281.79</v>
      </c>
      <c r="H13" s="225">
        <f>H14+H19</f>
        <v>1416789.7</v>
      </c>
      <c r="I13" s="384">
        <f>I14+I19</f>
        <v>2077492</v>
      </c>
    </row>
    <row r="14" spans="1:9" s="195" customFormat="1" ht="18.75" customHeight="1">
      <c r="A14" s="214" t="s">
        <v>233</v>
      </c>
      <c r="B14" s="215" t="s">
        <v>241</v>
      </c>
      <c r="C14" s="199"/>
      <c r="D14" s="216" t="s">
        <v>242</v>
      </c>
      <c r="E14" s="450" t="s">
        <v>243</v>
      </c>
      <c r="F14" s="201" t="s">
        <v>244</v>
      </c>
      <c r="G14" s="202">
        <f>SUM(G15:G18)</f>
        <v>3219835.79</v>
      </c>
      <c r="H14" s="202">
        <f>SUM(H15:H18)</f>
        <v>1416789.7</v>
      </c>
      <c r="I14" s="217">
        <f>SUM(I15:I18)</f>
        <v>1803046</v>
      </c>
    </row>
    <row r="15" spans="1:9" s="195" customFormat="1" ht="29.25" customHeight="1">
      <c r="A15" s="205"/>
      <c r="B15" s="206" t="s">
        <v>252</v>
      </c>
      <c r="C15" s="199"/>
      <c r="D15" s="218"/>
      <c r="E15" s="451"/>
      <c r="F15" s="207" t="s">
        <v>245</v>
      </c>
      <c r="G15" s="208">
        <f>SUM(H15:I15)</f>
        <v>214892.79</v>
      </c>
      <c r="H15" s="208">
        <f>163356.41+29791.38</f>
        <v>193147.79</v>
      </c>
      <c r="I15" s="219">
        <v>21745</v>
      </c>
    </row>
    <row r="16" spans="1:9" s="195" customFormat="1" ht="30.75" customHeight="1">
      <c r="A16" s="205"/>
      <c r="B16" s="206" t="s">
        <v>253</v>
      </c>
      <c r="C16" s="199"/>
      <c r="D16" s="218"/>
      <c r="E16" s="451"/>
      <c r="F16" s="207" t="s">
        <v>237</v>
      </c>
      <c r="G16" s="208"/>
      <c r="H16" s="208"/>
      <c r="I16" s="219"/>
    </row>
    <row r="17" spans="1:9" s="195" customFormat="1" ht="18.75" customHeight="1">
      <c r="A17" s="205"/>
      <c r="B17" s="442" t="s">
        <v>254</v>
      </c>
      <c r="C17" s="199"/>
      <c r="D17" s="218"/>
      <c r="E17" s="451"/>
      <c r="F17" s="207" t="s">
        <v>238</v>
      </c>
      <c r="G17" s="208">
        <f>1620000+230000</f>
        <v>1850000</v>
      </c>
      <c r="H17" s="208">
        <v>720522</v>
      </c>
      <c r="I17" s="219">
        <f>460558+668920</f>
        <v>1129478</v>
      </c>
    </row>
    <row r="18" spans="1:9" s="195" customFormat="1" ht="20.25" customHeight="1" thickBot="1">
      <c r="A18" s="209"/>
      <c r="B18" s="443"/>
      <c r="C18" s="210"/>
      <c r="D18" s="220"/>
      <c r="E18" s="452"/>
      <c r="F18" s="212" t="s">
        <v>246</v>
      </c>
      <c r="G18" s="213">
        <v>1154943</v>
      </c>
      <c r="H18" s="213">
        <v>503119.91</v>
      </c>
      <c r="I18" s="221">
        <v>651823</v>
      </c>
    </row>
    <row r="19" spans="1:9" s="195" customFormat="1" ht="18.75" customHeight="1">
      <c r="A19" s="214" t="s">
        <v>255</v>
      </c>
      <c r="B19" s="198" t="s">
        <v>248</v>
      </c>
      <c r="C19" s="199"/>
      <c r="D19" s="216" t="s">
        <v>259</v>
      </c>
      <c r="E19" s="450" t="s">
        <v>126</v>
      </c>
      <c r="F19" s="201" t="s">
        <v>244</v>
      </c>
      <c r="G19" s="202">
        <f>SUM(G20:G23)</f>
        <v>274446</v>
      </c>
      <c r="H19" s="202"/>
      <c r="I19" s="217">
        <f>SUM(I20:I23)</f>
        <v>274446</v>
      </c>
    </row>
    <row r="20" spans="1:9" s="195" customFormat="1" ht="29.25" customHeight="1">
      <c r="A20" s="205"/>
      <c r="B20" s="206" t="s">
        <v>256</v>
      </c>
      <c r="C20" s="199"/>
      <c r="D20" s="218"/>
      <c r="E20" s="451"/>
      <c r="F20" s="207" t="s">
        <v>245</v>
      </c>
      <c r="G20" s="208">
        <f>SUM(H20:I20)</f>
        <v>112494</v>
      </c>
      <c r="H20" s="208"/>
      <c r="I20" s="219">
        <v>112494</v>
      </c>
    </row>
    <row r="21" spans="1:9" s="195" customFormat="1" ht="30.75" customHeight="1">
      <c r="A21" s="205"/>
      <c r="B21" s="206" t="s">
        <v>257</v>
      </c>
      <c r="C21" s="199"/>
      <c r="D21" s="218"/>
      <c r="E21" s="451"/>
      <c r="F21" s="207" t="s">
        <v>237</v>
      </c>
      <c r="G21" s="208"/>
      <c r="H21" s="208"/>
      <c r="I21" s="219"/>
    </row>
    <row r="22" spans="1:9" s="195" customFormat="1" ht="18.75" customHeight="1">
      <c r="A22" s="205"/>
      <c r="B22" s="442" t="s">
        <v>258</v>
      </c>
      <c r="C22" s="199"/>
      <c r="D22" s="218"/>
      <c r="E22" s="451"/>
      <c r="F22" s="207" t="s">
        <v>238</v>
      </c>
      <c r="G22" s="208"/>
      <c r="H22" s="208"/>
      <c r="I22" s="219"/>
    </row>
    <row r="23" spans="1:9" s="195" customFormat="1" ht="20.25" customHeight="1" thickBot="1">
      <c r="A23" s="209"/>
      <c r="B23" s="455"/>
      <c r="C23" s="210"/>
      <c r="D23" s="220"/>
      <c r="E23" s="452"/>
      <c r="F23" s="212" t="s">
        <v>246</v>
      </c>
      <c r="G23" s="213">
        <f>I23</f>
        <v>161952</v>
      </c>
      <c r="H23" s="213"/>
      <c r="I23" s="221">
        <v>161952</v>
      </c>
    </row>
    <row r="24" spans="1:9" s="195" customFormat="1" ht="22.5" customHeight="1" thickBot="1">
      <c r="A24" s="222"/>
      <c r="B24" s="223"/>
      <c r="C24" s="223"/>
      <c r="D24" s="223"/>
      <c r="E24" s="223"/>
      <c r="F24" s="224" t="s">
        <v>247</v>
      </c>
      <c r="G24" s="225">
        <f>G13+G7</f>
        <v>3509696.79</v>
      </c>
      <c r="H24" s="225">
        <f>H13+H7</f>
        <v>1417321.7</v>
      </c>
      <c r="I24" s="384">
        <f>I13+I7</f>
        <v>2092375</v>
      </c>
    </row>
    <row r="25" spans="1:9" s="195" customFormat="1" ht="22.5" customHeight="1">
      <c r="A25" s="226"/>
      <c r="B25" s="203"/>
      <c r="C25" s="203"/>
      <c r="D25" s="203"/>
      <c r="E25" s="203"/>
      <c r="F25" s="227"/>
      <c r="G25" s="228"/>
      <c r="H25" s="228"/>
      <c r="I25" s="229"/>
    </row>
    <row r="26" spans="2:9" ht="12.75">
      <c r="B26" s="231"/>
      <c r="C26" s="231"/>
      <c r="D26" s="231"/>
      <c r="E26" s="231"/>
      <c r="F26" s="231"/>
      <c r="G26" s="232"/>
      <c r="H26" s="231"/>
      <c r="I26" s="233"/>
    </row>
    <row r="27" spans="2:9" ht="12.75">
      <c r="B27" s="235"/>
      <c r="C27" s="231"/>
      <c r="D27" s="231"/>
      <c r="E27" s="231"/>
      <c r="F27" s="231"/>
      <c r="G27" s="231"/>
      <c r="H27" s="231"/>
      <c r="I27" s="233"/>
    </row>
    <row r="28" spans="2:9" ht="12.75">
      <c r="B28" s="447"/>
      <c r="C28" s="447"/>
      <c r="D28" s="447"/>
      <c r="E28" s="447"/>
      <c r="F28" s="447"/>
      <c r="G28" s="447"/>
      <c r="H28" s="447"/>
      <c r="I28" s="447"/>
    </row>
    <row r="29" spans="2:9" ht="12.75">
      <c r="B29" s="447"/>
      <c r="C29" s="447"/>
      <c r="D29" s="447"/>
      <c r="E29" s="447"/>
      <c r="F29" s="447"/>
      <c r="G29" s="447"/>
      <c r="H29" s="447"/>
      <c r="I29" s="447"/>
    </row>
    <row r="30" spans="2:9" ht="12.75">
      <c r="B30" s="447"/>
      <c r="C30" s="447"/>
      <c r="D30" s="447"/>
      <c r="E30" s="447"/>
      <c r="F30" s="447"/>
      <c r="G30" s="447"/>
      <c r="H30" s="447"/>
      <c r="I30" s="447"/>
    </row>
    <row r="31" spans="2:9" ht="12.75">
      <c r="B31" s="231"/>
      <c r="C31" s="231"/>
      <c r="D31" s="231"/>
      <c r="E31" s="231"/>
      <c r="F31" s="231"/>
      <c r="G31" s="231"/>
      <c r="H31" s="231"/>
      <c r="I31" s="233"/>
    </row>
    <row r="32" spans="2:9" ht="12.75">
      <c r="B32" s="231"/>
      <c r="C32" s="231"/>
      <c r="D32" s="231"/>
      <c r="E32" s="231"/>
      <c r="F32" s="231"/>
      <c r="G32" s="231"/>
      <c r="H32" s="231"/>
      <c r="I32" s="233"/>
    </row>
    <row r="33" spans="2:9" ht="12.75">
      <c r="B33" s="231"/>
      <c r="C33" s="231"/>
      <c r="D33" s="231"/>
      <c r="E33" s="231"/>
      <c r="F33" s="231"/>
      <c r="G33" s="231"/>
      <c r="H33" s="231"/>
      <c r="I33" s="233"/>
    </row>
    <row r="34" spans="2:9" ht="12.75">
      <c r="B34" s="231"/>
      <c r="C34" s="231"/>
      <c r="D34" s="231"/>
      <c r="E34" s="231"/>
      <c r="F34" s="231"/>
      <c r="G34" s="231"/>
      <c r="H34" s="231"/>
      <c r="I34" s="233"/>
    </row>
    <row r="35" spans="2:9" ht="12.75">
      <c r="B35" s="231"/>
      <c r="C35" s="231"/>
      <c r="D35" s="231"/>
      <c r="E35" s="231"/>
      <c r="F35" s="231"/>
      <c r="G35" s="231"/>
      <c r="H35" s="231"/>
      <c r="I35" s="233"/>
    </row>
    <row r="36" spans="2:9" ht="12.75">
      <c r="B36" s="231"/>
      <c r="C36" s="231"/>
      <c r="D36" s="231"/>
      <c r="E36" s="231"/>
      <c r="F36" s="231"/>
      <c r="G36" s="231"/>
      <c r="H36" s="231"/>
      <c r="I36" s="233"/>
    </row>
    <row r="37" spans="2:9" ht="12.75">
      <c r="B37" s="231"/>
      <c r="C37" s="231"/>
      <c r="D37" s="231"/>
      <c r="E37" s="231"/>
      <c r="F37" s="231"/>
      <c r="G37" s="231"/>
      <c r="H37" s="231"/>
      <c r="I37" s="233"/>
    </row>
    <row r="38" spans="2:9" ht="12.75">
      <c r="B38" s="231"/>
      <c r="C38" s="231"/>
      <c r="D38" s="231"/>
      <c r="E38" s="231"/>
      <c r="F38" s="231"/>
      <c r="G38" s="231"/>
      <c r="H38" s="231"/>
      <c r="I38" s="233"/>
    </row>
    <row r="39" spans="2:9" ht="12.75">
      <c r="B39" s="231"/>
      <c r="C39" s="231"/>
      <c r="D39" s="231"/>
      <c r="E39" s="231"/>
      <c r="F39" s="231"/>
      <c r="G39" s="231"/>
      <c r="H39" s="231"/>
      <c r="I39" s="233"/>
    </row>
    <row r="40" spans="2:9" ht="12.75">
      <c r="B40" s="231"/>
      <c r="C40" s="231"/>
      <c r="D40" s="231"/>
      <c r="E40" s="231"/>
      <c r="F40" s="231"/>
      <c r="G40" s="231"/>
      <c r="H40" s="231"/>
      <c r="I40" s="233"/>
    </row>
    <row r="41" spans="2:9" ht="12.75">
      <c r="B41" s="231"/>
      <c r="C41" s="231"/>
      <c r="D41" s="231"/>
      <c r="E41" s="231"/>
      <c r="F41" s="231"/>
      <c r="G41" s="231"/>
      <c r="H41" s="231"/>
      <c r="I41" s="233"/>
    </row>
    <row r="42" spans="2:9" ht="12.75">
      <c r="B42" s="231"/>
      <c r="C42" s="231"/>
      <c r="D42" s="231"/>
      <c r="E42" s="231"/>
      <c r="F42" s="231"/>
      <c r="G42" s="231"/>
      <c r="H42" s="231"/>
      <c r="I42" s="233"/>
    </row>
    <row r="43" spans="2:9" ht="12.75">
      <c r="B43" s="231"/>
      <c r="C43" s="231"/>
      <c r="D43" s="231"/>
      <c r="E43" s="231"/>
      <c r="F43" s="231"/>
      <c r="G43" s="231"/>
      <c r="H43" s="231"/>
      <c r="I43" s="233"/>
    </row>
    <row r="44" spans="2:9" ht="12.75">
      <c r="B44" s="231"/>
      <c r="C44" s="231"/>
      <c r="D44" s="231"/>
      <c r="E44" s="231"/>
      <c r="F44" s="231"/>
      <c r="G44" s="231"/>
      <c r="H44" s="231"/>
      <c r="I44" s="233"/>
    </row>
    <row r="45" spans="2:9" ht="12.75">
      <c r="B45" s="231"/>
      <c r="C45" s="231"/>
      <c r="D45" s="231"/>
      <c r="E45" s="231"/>
      <c r="F45" s="231"/>
      <c r="G45" s="231"/>
      <c r="H45" s="231"/>
      <c r="I45" s="233"/>
    </row>
    <row r="46" spans="2:9" ht="12.75">
      <c r="B46" s="231"/>
      <c r="C46" s="231"/>
      <c r="D46" s="231"/>
      <c r="E46" s="231"/>
      <c r="F46" s="231"/>
      <c r="G46" s="231"/>
      <c r="H46" s="231"/>
      <c r="I46" s="233"/>
    </row>
    <row r="47" spans="2:9" ht="12.75">
      <c r="B47" s="231"/>
      <c r="C47" s="231"/>
      <c r="D47" s="231"/>
      <c r="E47" s="231"/>
      <c r="F47" s="231"/>
      <c r="G47" s="231"/>
      <c r="H47" s="231"/>
      <c r="I47" s="233"/>
    </row>
    <row r="48" spans="2:9" ht="12.75">
      <c r="B48" s="231"/>
      <c r="C48" s="231"/>
      <c r="D48" s="231"/>
      <c r="E48" s="231"/>
      <c r="F48" s="231"/>
      <c r="G48" s="231"/>
      <c r="H48" s="231"/>
      <c r="I48" s="233"/>
    </row>
  </sheetData>
  <mergeCells count="18">
    <mergeCell ref="A1:I1"/>
    <mergeCell ref="A3:A5"/>
    <mergeCell ref="B3:B5"/>
    <mergeCell ref="C3:C5"/>
    <mergeCell ref="D3:D5"/>
    <mergeCell ref="F4:F5"/>
    <mergeCell ref="G4:G5"/>
    <mergeCell ref="F3:H3"/>
    <mergeCell ref="E3:E5"/>
    <mergeCell ref="B11:B12"/>
    <mergeCell ref="I3:I5"/>
    <mergeCell ref="B28:I30"/>
    <mergeCell ref="B17:B18"/>
    <mergeCell ref="H4:H5"/>
    <mergeCell ref="E14:E18"/>
    <mergeCell ref="E8:E12"/>
    <mergeCell ref="E19:E23"/>
    <mergeCell ref="B22:B23"/>
  </mergeCells>
  <printOptions horizontalCentered="1"/>
  <pageMargins left="0.4330708661417323" right="0.4330708661417323" top="0.9448818897637796" bottom="0.4330708661417323" header="0.1968503937007874" footer="0.2362204724409449"/>
  <pageSetup fitToHeight="2" fitToWidth="1" horizontalDpi="600" verticalDpi="600" orientation="landscape" paperSize="9" scale="92" r:id="rId1"/>
  <headerFooter alignWithMargins="0">
    <oddHeader>&amp;R&amp;"Arial CE,Pogrubiony"Załącznik Nr &amp;A&amp;"Arial CE,Standardowy"
do Uchwały Nr VI/38/2011 
Rady Gminy Miłkowice
z dnia 29 marca 2011r.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="90" zoomScaleNormal="90" workbookViewId="0" topLeftCell="A1">
      <selection activeCell="K33" sqref="K33"/>
    </sheetView>
  </sheetViews>
  <sheetFormatPr defaultColWidth="9.33203125" defaultRowHeight="12.75"/>
  <cols>
    <col min="1" max="1" width="5.16015625" style="147" customWidth="1"/>
    <col min="2" max="2" width="27.66015625" style="147" customWidth="1"/>
    <col min="3" max="3" width="14.16015625" style="147" customWidth="1"/>
    <col min="4" max="4" width="4.16015625" style="147" customWidth="1"/>
    <col min="5" max="5" width="15.66015625" style="147" customWidth="1"/>
    <col min="6" max="6" width="17.16015625" style="147" customWidth="1"/>
    <col min="7" max="7" width="15.66015625" style="147" customWidth="1"/>
    <col min="8" max="8" width="13.16015625" style="147" customWidth="1"/>
    <col min="9" max="9" width="12.66015625" style="147" customWidth="1"/>
    <col min="10" max="16384" width="10" style="147" customWidth="1"/>
  </cols>
  <sheetData>
    <row r="1" spans="1:7" ht="20.25" customHeight="1">
      <c r="A1" s="482" t="s">
        <v>260</v>
      </c>
      <c r="B1" s="482"/>
      <c r="C1" s="482"/>
      <c r="D1" s="482"/>
      <c r="E1" s="482"/>
      <c r="F1" s="482"/>
      <c r="G1" s="482"/>
    </row>
    <row r="2" spans="1:7" ht="7.5" customHeight="1">
      <c r="A2" s="483"/>
      <c r="B2" s="483"/>
      <c r="C2" s="483"/>
      <c r="D2" s="483"/>
      <c r="E2" s="483"/>
      <c r="F2" s="483"/>
      <c r="G2" s="483"/>
    </row>
    <row r="3" spans="1:7" ht="18" customHeight="1">
      <c r="A3" s="242"/>
      <c r="B3" s="242"/>
      <c r="C3" s="242"/>
      <c r="D3" s="242"/>
      <c r="E3" s="242"/>
      <c r="F3" s="242"/>
      <c r="G3" s="242"/>
    </row>
    <row r="4" spans="1:7" ht="18" customHeight="1">
      <c r="A4" s="478" t="s">
        <v>261</v>
      </c>
      <c r="B4" s="478"/>
      <c r="C4" s="243"/>
      <c r="D4" s="243"/>
      <c r="E4" s="243"/>
      <c r="F4" s="244">
        <v>16090549</v>
      </c>
      <c r="G4" s="245" t="s">
        <v>262</v>
      </c>
    </row>
    <row r="5" spans="1:7" ht="18" customHeight="1">
      <c r="A5" s="478" t="s">
        <v>263</v>
      </c>
      <c r="B5" s="478"/>
      <c r="C5" s="243"/>
      <c r="D5" s="243"/>
      <c r="E5" s="243"/>
      <c r="F5" s="244">
        <v>16475307.83</v>
      </c>
      <c r="G5" s="245" t="s">
        <v>262</v>
      </c>
    </row>
    <row r="6" spans="1:7" ht="18" customHeight="1">
      <c r="A6" s="478" t="s">
        <v>264</v>
      </c>
      <c r="B6" s="478"/>
      <c r="C6" s="478"/>
      <c r="D6" s="243"/>
      <c r="E6" s="243"/>
      <c r="F6" s="244">
        <f>F4-F5</f>
        <v>-384758.8300000001</v>
      </c>
      <c r="G6" s="245" t="s">
        <v>262</v>
      </c>
    </row>
    <row r="7" ht="14.25" customHeight="1">
      <c r="A7" s="246"/>
    </row>
    <row r="8" spans="1:7" ht="14.25" customHeight="1">
      <c r="A8" s="479" t="s">
        <v>265</v>
      </c>
      <c r="B8" s="479"/>
      <c r="C8" s="479"/>
      <c r="D8" s="479"/>
      <c r="E8" s="479"/>
      <c r="F8" s="479"/>
      <c r="G8" s="479"/>
    </row>
    <row r="9" ht="8.25" customHeight="1">
      <c r="G9" s="247"/>
    </row>
    <row r="10" spans="1:7" ht="9.75" customHeight="1">
      <c r="A10" s="480" t="s">
        <v>101</v>
      </c>
      <c r="B10" s="480" t="s">
        <v>2</v>
      </c>
      <c r="C10" s="480"/>
      <c r="D10" s="480"/>
      <c r="E10" s="480"/>
      <c r="F10" s="481" t="s">
        <v>19</v>
      </c>
      <c r="G10" s="481" t="s">
        <v>266</v>
      </c>
    </row>
    <row r="11" spans="1:7" ht="9.75" customHeight="1">
      <c r="A11" s="480"/>
      <c r="B11" s="480"/>
      <c r="C11" s="480"/>
      <c r="D11" s="480"/>
      <c r="E11" s="480"/>
      <c r="F11" s="481"/>
      <c r="G11" s="481"/>
    </row>
    <row r="12" spans="1:7" ht="9.75" customHeight="1">
      <c r="A12" s="480"/>
      <c r="B12" s="480"/>
      <c r="C12" s="480"/>
      <c r="D12" s="480"/>
      <c r="E12" s="480"/>
      <c r="F12" s="481"/>
      <c r="G12" s="481"/>
    </row>
    <row r="13" spans="1:7" s="249" customFormat="1" ht="6.75" customHeight="1">
      <c r="A13" s="248">
        <v>1</v>
      </c>
      <c r="B13" s="477">
        <v>2</v>
      </c>
      <c r="C13" s="477"/>
      <c r="D13" s="477"/>
      <c r="E13" s="477"/>
      <c r="F13" s="248">
        <v>3</v>
      </c>
      <c r="G13" s="248">
        <v>4</v>
      </c>
    </row>
    <row r="14" spans="1:7" ht="18.75" customHeight="1">
      <c r="A14" s="473" t="s">
        <v>267</v>
      </c>
      <c r="B14" s="473"/>
      <c r="C14" s="473"/>
      <c r="D14" s="473"/>
      <c r="E14" s="473"/>
      <c r="F14" s="168"/>
      <c r="G14" s="274">
        <f>SUM(G15:G22)</f>
        <v>2628941.83</v>
      </c>
    </row>
    <row r="15" spans="1:7" ht="18.75" customHeight="1">
      <c r="A15" s="165" t="s">
        <v>233</v>
      </c>
      <c r="B15" s="474" t="s">
        <v>268</v>
      </c>
      <c r="C15" s="474"/>
      <c r="D15" s="474"/>
      <c r="E15" s="474"/>
      <c r="F15" s="165" t="s">
        <v>269</v>
      </c>
      <c r="G15" s="163">
        <v>900000</v>
      </c>
    </row>
    <row r="16" spans="1:8" ht="18.75" customHeight="1">
      <c r="A16" s="251" t="s">
        <v>255</v>
      </c>
      <c r="B16" s="469" t="s">
        <v>270</v>
      </c>
      <c r="C16" s="469"/>
      <c r="D16" s="469"/>
      <c r="E16" s="469"/>
      <c r="F16" s="251" t="s">
        <v>269</v>
      </c>
      <c r="G16" s="252">
        <v>91600</v>
      </c>
      <c r="H16" s="176"/>
    </row>
    <row r="17" spans="1:8" ht="38.25" customHeight="1">
      <c r="A17" s="251" t="s">
        <v>271</v>
      </c>
      <c r="B17" s="475" t="s">
        <v>272</v>
      </c>
      <c r="C17" s="476"/>
      <c r="D17" s="476"/>
      <c r="E17" s="476"/>
      <c r="F17" s="251" t="s">
        <v>273</v>
      </c>
      <c r="G17" s="252">
        <f>620728+31095+230558</f>
        <v>882381</v>
      </c>
      <c r="H17" s="189"/>
    </row>
    <row r="18" spans="1:7" ht="18.75" customHeight="1">
      <c r="A18" s="251" t="s">
        <v>274</v>
      </c>
      <c r="B18" s="469" t="s">
        <v>275</v>
      </c>
      <c r="C18" s="469"/>
      <c r="D18" s="469"/>
      <c r="E18" s="469"/>
      <c r="F18" s="251" t="s">
        <v>276</v>
      </c>
      <c r="G18" s="252"/>
    </row>
    <row r="19" spans="1:7" ht="18.75" customHeight="1">
      <c r="A19" s="251" t="s">
        <v>277</v>
      </c>
      <c r="B19" s="469" t="s">
        <v>278</v>
      </c>
      <c r="C19" s="469"/>
      <c r="D19" s="469"/>
      <c r="E19" s="469"/>
      <c r="F19" s="251" t="s">
        <v>279</v>
      </c>
      <c r="G19" s="252"/>
    </row>
    <row r="20" spans="1:7" ht="18.75" customHeight="1">
      <c r="A20" s="251" t="s">
        <v>280</v>
      </c>
      <c r="B20" s="469" t="s">
        <v>281</v>
      </c>
      <c r="C20" s="469"/>
      <c r="D20" s="469"/>
      <c r="E20" s="469"/>
      <c r="F20" s="251" t="s">
        <v>282</v>
      </c>
      <c r="G20" s="252"/>
    </row>
    <row r="21" spans="1:7" ht="18.75" customHeight="1">
      <c r="A21" s="251" t="s">
        <v>283</v>
      </c>
      <c r="B21" s="469" t="s">
        <v>284</v>
      </c>
      <c r="C21" s="469"/>
      <c r="D21" s="469"/>
      <c r="E21" s="469"/>
      <c r="F21" s="251" t="s">
        <v>285</v>
      </c>
      <c r="G21" s="252"/>
    </row>
    <row r="22" spans="1:9" ht="18.75" customHeight="1">
      <c r="A22" s="251" t="s">
        <v>286</v>
      </c>
      <c r="B22" s="472" t="s">
        <v>287</v>
      </c>
      <c r="C22" s="468"/>
      <c r="D22" s="468"/>
      <c r="E22" s="468"/>
      <c r="F22" s="253" t="s">
        <v>288</v>
      </c>
      <c r="G22" s="273">
        <v>754960.83</v>
      </c>
      <c r="I22" s="189"/>
    </row>
    <row r="23" spans="1:8" ht="18.75" customHeight="1">
      <c r="A23" s="473" t="s">
        <v>289</v>
      </c>
      <c r="B23" s="473"/>
      <c r="C23" s="473"/>
      <c r="D23" s="473"/>
      <c r="E23" s="473"/>
      <c r="F23" s="168"/>
      <c r="G23" s="250">
        <f>SUM(G24:G30)</f>
        <v>2244183</v>
      </c>
      <c r="H23" s="176"/>
    </row>
    <row r="24" spans="1:7" ht="18.75" customHeight="1">
      <c r="A24" s="165" t="s">
        <v>233</v>
      </c>
      <c r="B24" s="474" t="s">
        <v>290</v>
      </c>
      <c r="C24" s="474"/>
      <c r="D24" s="474"/>
      <c r="E24" s="474"/>
      <c r="F24" s="165" t="s">
        <v>291</v>
      </c>
      <c r="G24" s="163">
        <f>25000+300000</f>
        <v>325000</v>
      </c>
    </row>
    <row r="25" spans="1:8" ht="18.75" customHeight="1">
      <c r="A25" s="251" t="s">
        <v>255</v>
      </c>
      <c r="B25" s="469" t="s">
        <v>292</v>
      </c>
      <c r="C25" s="469"/>
      <c r="D25" s="469"/>
      <c r="E25" s="469"/>
      <c r="F25" s="251" t="s">
        <v>291</v>
      </c>
      <c r="G25" s="252">
        <f>17080+180440+48400+18320</f>
        <v>264240</v>
      </c>
      <c r="H25" s="176"/>
    </row>
    <row r="26" spans="1:8" ht="36.75" customHeight="1">
      <c r="A26" s="251" t="s">
        <v>271</v>
      </c>
      <c r="B26" s="470" t="s">
        <v>293</v>
      </c>
      <c r="C26" s="471"/>
      <c r="D26" s="471"/>
      <c r="E26" s="471"/>
      <c r="F26" s="251" t="s">
        <v>294</v>
      </c>
      <c r="G26" s="252">
        <f>1123848+31095</f>
        <v>1154943</v>
      </c>
      <c r="H26" s="176"/>
    </row>
    <row r="27" spans="1:7" ht="18.75" customHeight="1">
      <c r="A27" s="251" t="s">
        <v>274</v>
      </c>
      <c r="B27" s="469" t="s">
        <v>295</v>
      </c>
      <c r="C27" s="469"/>
      <c r="D27" s="469"/>
      <c r="E27" s="469"/>
      <c r="F27" s="251" t="s">
        <v>296</v>
      </c>
      <c r="G27" s="252"/>
    </row>
    <row r="28" spans="1:7" ht="18.75" customHeight="1">
      <c r="A28" s="251" t="s">
        <v>277</v>
      </c>
      <c r="B28" s="469" t="s">
        <v>297</v>
      </c>
      <c r="C28" s="469"/>
      <c r="D28" s="469"/>
      <c r="E28" s="469"/>
      <c r="F28" s="251" t="s">
        <v>298</v>
      </c>
      <c r="G28" s="252"/>
    </row>
    <row r="29" spans="1:7" ht="18.75" customHeight="1">
      <c r="A29" s="251" t="s">
        <v>280</v>
      </c>
      <c r="B29" s="255" t="s">
        <v>299</v>
      </c>
      <c r="C29" s="256"/>
      <c r="D29" s="256"/>
      <c r="E29" s="257"/>
      <c r="F29" s="251" t="s">
        <v>300</v>
      </c>
      <c r="G29" s="252">
        <v>500000</v>
      </c>
    </row>
    <row r="30" spans="1:7" ht="18.75" customHeight="1">
      <c r="A30" s="258" t="s">
        <v>283</v>
      </c>
      <c r="B30" s="468" t="s">
        <v>301</v>
      </c>
      <c r="C30" s="468"/>
      <c r="D30" s="468"/>
      <c r="E30" s="468"/>
      <c r="F30" s="258" t="s">
        <v>302</v>
      </c>
      <c r="G30" s="254"/>
    </row>
    <row r="31" spans="1:7" ht="7.5" customHeight="1">
      <c r="A31" s="259"/>
      <c r="B31" s="260"/>
      <c r="C31" s="260"/>
      <c r="D31" s="260"/>
      <c r="E31" s="260"/>
      <c r="F31" s="260"/>
      <c r="G31" s="260"/>
    </row>
    <row r="32" spans="1:9" ht="18.75" customHeight="1">
      <c r="A32" s="261"/>
      <c r="B32" s="262"/>
      <c r="C32" s="262"/>
      <c r="D32" s="262"/>
      <c r="E32" s="262"/>
      <c r="F32" s="262"/>
      <c r="G32" s="262"/>
      <c r="H32" s="263"/>
      <c r="I32" s="263"/>
    </row>
    <row r="33" spans="1:8" ht="18" customHeight="1">
      <c r="A33" s="147" t="s">
        <v>303</v>
      </c>
      <c r="B33" s="190"/>
      <c r="C33" s="264">
        <f>F4</f>
        <v>16090549</v>
      </c>
      <c r="D33" s="265"/>
      <c r="E33" s="147" t="s">
        <v>304</v>
      </c>
      <c r="G33" s="266">
        <f>F5</f>
        <v>16475307.83</v>
      </c>
      <c r="H33" s="189"/>
    </row>
    <row r="34" spans="1:7" ht="18" customHeight="1">
      <c r="A34" s="267" t="s">
        <v>305</v>
      </c>
      <c r="B34" s="267"/>
      <c r="C34" s="268">
        <f>G14</f>
        <v>2628941.83</v>
      </c>
      <c r="D34" s="269"/>
      <c r="E34" s="267" t="s">
        <v>306</v>
      </c>
      <c r="F34" s="267"/>
      <c r="G34" s="270">
        <f>G23</f>
        <v>2244183</v>
      </c>
    </row>
    <row r="35" spans="1:8" ht="18" customHeight="1">
      <c r="A35" s="147" t="s">
        <v>307</v>
      </c>
      <c r="C35" s="271">
        <f>C33+C34</f>
        <v>18719490.83</v>
      </c>
      <c r="D35" s="272"/>
      <c r="E35" s="147" t="s">
        <v>307</v>
      </c>
      <c r="G35" s="266">
        <f>G33+G34</f>
        <v>18719490.83</v>
      </c>
      <c r="H35" s="189"/>
    </row>
  </sheetData>
  <mergeCells count="27">
    <mergeCell ref="A1:G1"/>
    <mergeCell ref="A2:G2"/>
    <mergeCell ref="A4:B4"/>
    <mergeCell ref="A5:B5"/>
    <mergeCell ref="A6:C6"/>
    <mergeCell ref="A8:G8"/>
    <mergeCell ref="A10:A12"/>
    <mergeCell ref="B10:E12"/>
    <mergeCell ref="F10:F12"/>
    <mergeCell ref="G10:G12"/>
    <mergeCell ref="B13:E13"/>
    <mergeCell ref="A14:E14"/>
    <mergeCell ref="B15:E15"/>
    <mergeCell ref="B16:E16"/>
    <mergeCell ref="B17:E17"/>
    <mergeCell ref="B18:E18"/>
    <mergeCell ref="B19:E19"/>
    <mergeCell ref="B20:E20"/>
    <mergeCell ref="B21:E21"/>
    <mergeCell ref="B22:E22"/>
    <mergeCell ref="A23:E23"/>
    <mergeCell ref="B24:E24"/>
    <mergeCell ref="B30:E30"/>
    <mergeCell ref="B25:E25"/>
    <mergeCell ref="B26:E26"/>
    <mergeCell ref="B27:E27"/>
    <mergeCell ref="B28:E28"/>
  </mergeCells>
  <printOptions/>
  <pageMargins left="0.7875" right="0.7875" top="1.0527777777777778" bottom="1.0527777777777778" header="0.33" footer="0.7875"/>
  <pageSetup horizontalDpi="300" verticalDpi="300" orientation="portrait" paperSize="9" r:id="rId1"/>
  <headerFooter alignWithMargins="0">
    <oddHeader>&amp;R&amp;"Arial CE,Pogrubiony"&amp;9Załącznik Nr 4
&amp;"Arial CE,Standardowy"do Uchwały Nr VI/38/2011 
Rady Gminy Miłkowice
z dnia 29 marca 2011r.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="90" zoomScaleNormal="90" workbookViewId="0" topLeftCell="A16">
      <selection activeCell="D9" sqref="D9"/>
    </sheetView>
  </sheetViews>
  <sheetFormatPr defaultColWidth="9.33203125" defaultRowHeight="12.75"/>
  <cols>
    <col min="1" max="1" width="4.33203125" style="147" customWidth="1"/>
    <col min="2" max="2" width="8.83203125" style="147" customWidth="1"/>
    <col min="3" max="3" width="10.83203125" style="147" customWidth="1"/>
    <col min="4" max="4" width="21.5" style="147" customWidth="1"/>
    <col min="5" max="5" width="26.5" style="147" customWidth="1"/>
    <col min="6" max="6" width="30.83203125" style="147" customWidth="1"/>
    <col min="7" max="7" width="13" style="147" customWidth="1"/>
    <col min="8" max="8" width="2.16015625" style="147" customWidth="1"/>
    <col min="9" max="9" width="15.33203125" style="147" customWidth="1"/>
    <col min="10" max="16384" width="10" style="147" customWidth="1"/>
  </cols>
  <sheetData>
    <row r="1" spans="1:7" ht="33.75" customHeight="1">
      <c r="A1" s="484" t="s">
        <v>173</v>
      </c>
      <c r="B1" s="484"/>
      <c r="C1" s="484"/>
      <c r="D1" s="484"/>
      <c r="E1" s="484"/>
      <c r="F1" s="484"/>
      <c r="G1" s="484"/>
    </row>
    <row r="2" ht="10.5" customHeight="1">
      <c r="G2" s="148" t="s">
        <v>100</v>
      </c>
    </row>
    <row r="3" spans="1:7" ht="22.5" customHeight="1">
      <c r="A3" s="149" t="s">
        <v>101</v>
      </c>
      <c r="B3" s="149" t="s">
        <v>0</v>
      </c>
      <c r="C3" s="149" t="s">
        <v>1</v>
      </c>
      <c r="D3" s="149" t="s">
        <v>174</v>
      </c>
      <c r="E3" s="149" t="s">
        <v>175</v>
      </c>
      <c r="F3" s="149" t="s">
        <v>176</v>
      </c>
      <c r="G3" s="150" t="s">
        <v>177</v>
      </c>
    </row>
    <row r="4" spans="1:7" ht="7.5" customHeight="1">
      <c r="A4" s="151">
        <v>1</v>
      </c>
      <c r="B4" s="151">
        <v>2</v>
      </c>
      <c r="C4" s="151">
        <v>3</v>
      </c>
      <c r="D4" s="151"/>
      <c r="E4" s="151">
        <v>4</v>
      </c>
      <c r="F4" s="151">
        <v>5</v>
      </c>
      <c r="G4" s="151">
        <v>6</v>
      </c>
    </row>
    <row r="5" spans="1:7" ht="15" customHeight="1">
      <c r="A5" s="152" t="s">
        <v>178</v>
      </c>
      <c r="B5" s="153"/>
      <c r="C5" s="153"/>
      <c r="D5" s="153"/>
      <c r="E5" s="153"/>
      <c r="F5" s="153"/>
      <c r="G5" s="154">
        <f>G6</f>
        <v>972254</v>
      </c>
    </row>
    <row r="6" spans="1:7" ht="15.75" customHeight="1">
      <c r="A6" s="155" t="s">
        <v>179</v>
      </c>
      <c r="B6" s="156"/>
      <c r="C6" s="156"/>
      <c r="D6" s="156"/>
      <c r="E6" s="156"/>
      <c r="F6" s="156"/>
      <c r="G6" s="157">
        <f>SUM(G7:G14)</f>
        <v>972254</v>
      </c>
    </row>
    <row r="7" spans="1:256" ht="41.25" customHeight="1">
      <c r="A7" s="158">
        <v>1</v>
      </c>
      <c r="B7" s="159" t="s">
        <v>32</v>
      </c>
      <c r="C7" s="159" t="s">
        <v>35</v>
      </c>
      <c r="D7" s="160" t="s">
        <v>180</v>
      </c>
      <c r="E7" s="161" t="s">
        <v>338</v>
      </c>
      <c r="F7" s="162" t="s">
        <v>212</v>
      </c>
      <c r="G7" s="163">
        <v>200000</v>
      </c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  <c r="IK7" s="164"/>
      <c r="IL7" s="164"/>
      <c r="IM7" s="164"/>
      <c r="IN7" s="164"/>
      <c r="IO7" s="164"/>
      <c r="IP7" s="164"/>
      <c r="IQ7" s="164"/>
      <c r="IR7" s="164"/>
      <c r="IS7" s="164"/>
      <c r="IT7" s="164"/>
      <c r="IU7" s="164"/>
      <c r="IV7" s="164"/>
    </row>
    <row r="8" spans="1:256" ht="41.25" customHeight="1">
      <c r="A8" s="158">
        <v>1</v>
      </c>
      <c r="B8" s="165">
        <v>400</v>
      </c>
      <c r="C8" s="165">
        <v>40002</v>
      </c>
      <c r="D8" s="165" t="s">
        <v>40</v>
      </c>
      <c r="E8" s="161" t="s">
        <v>338</v>
      </c>
      <c r="F8" s="162" t="s">
        <v>213</v>
      </c>
      <c r="G8" s="163">
        <v>330000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  <c r="IV8" s="164"/>
    </row>
    <row r="9" spans="1:256" ht="41.25" customHeight="1">
      <c r="A9" s="158">
        <v>2</v>
      </c>
      <c r="B9" s="165">
        <v>600</v>
      </c>
      <c r="C9" s="165">
        <v>60016</v>
      </c>
      <c r="D9" s="160" t="s">
        <v>47</v>
      </c>
      <c r="E9" s="161" t="s">
        <v>338</v>
      </c>
      <c r="F9" s="161" t="s">
        <v>182</v>
      </c>
      <c r="G9" s="163">
        <f>96322+35000</f>
        <v>131322</v>
      </c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  <c r="IS9" s="164"/>
      <c r="IT9" s="164"/>
      <c r="IU9" s="164"/>
      <c r="IV9" s="164"/>
    </row>
    <row r="10" spans="1:256" ht="60">
      <c r="A10" s="158">
        <v>3</v>
      </c>
      <c r="B10" s="165">
        <v>700</v>
      </c>
      <c r="C10" s="165">
        <v>70004</v>
      </c>
      <c r="D10" s="160" t="s">
        <v>214</v>
      </c>
      <c r="E10" s="161" t="s">
        <v>338</v>
      </c>
      <c r="F10" s="166" t="s">
        <v>215</v>
      </c>
      <c r="G10" s="163">
        <f>61518-20009</f>
        <v>41509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  <c r="IT10" s="164"/>
      <c r="IU10" s="164"/>
      <c r="IV10" s="164"/>
    </row>
    <row r="11" spans="1:256" ht="45.75" customHeight="1">
      <c r="A11" s="167">
        <v>4</v>
      </c>
      <c r="B11" s="168">
        <v>710</v>
      </c>
      <c r="C11" s="168">
        <v>71035</v>
      </c>
      <c r="D11" s="160" t="s">
        <v>183</v>
      </c>
      <c r="E11" s="161" t="s">
        <v>338</v>
      </c>
      <c r="F11" s="161" t="s">
        <v>216</v>
      </c>
      <c r="G11" s="170">
        <v>29028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  <c r="IO11" s="164"/>
      <c r="IP11" s="164"/>
      <c r="IQ11" s="164"/>
      <c r="IR11" s="164"/>
      <c r="IS11" s="164"/>
      <c r="IT11" s="164"/>
      <c r="IU11" s="164"/>
      <c r="IV11" s="164"/>
    </row>
    <row r="12" spans="1:256" ht="39.75" customHeight="1">
      <c r="A12" s="167">
        <v>5</v>
      </c>
      <c r="B12" s="168">
        <v>801</v>
      </c>
      <c r="C12" s="168">
        <v>80113</v>
      </c>
      <c r="D12" s="160" t="s">
        <v>184</v>
      </c>
      <c r="E12" s="161" t="s">
        <v>338</v>
      </c>
      <c r="F12" s="169" t="s">
        <v>185</v>
      </c>
      <c r="G12" s="170">
        <v>197000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  <c r="IO12" s="164"/>
      <c r="IP12" s="164"/>
      <c r="IQ12" s="164"/>
      <c r="IR12" s="164"/>
      <c r="IS12" s="164"/>
      <c r="IT12" s="164"/>
      <c r="IU12" s="164"/>
      <c r="IV12" s="164"/>
    </row>
    <row r="13" spans="1:256" ht="51">
      <c r="A13" s="167">
        <v>6</v>
      </c>
      <c r="B13" s="168">
        <v>900</v>
      </c>
      <c r="C13" s="168">
        <v>90002</v>
      </c>
      <c r="D13" s="160" t="s">
        <v>186</v>
      </c>
      <c r="E13" s="161" t="s">
        <v>338</v>
      </c>
      <c r="F13" s="171" t="s">
        <v>187</v>
      </c>
      <c r="G13" s="170">
        <v>36432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  <c r="IV13" s="164"/>
    </row>
    <row r="14" spans="1:256" ht="43.5" customHeight="1" thickBot="1">
      <c r="A14" s="167">
        <v>7</v>
      </c>
      <c r="B14" s="168">
        <v>900</v>
      </c>
      <c r="C14" s="168">
        <v>90004</v>
      </c>
      <c r="D14" s="165" t="s">
        <v>188</v>
      </c>
      <c r="E14" s="161" t="s">
        <v>338</v>
      </c>
      <c r="F14" s="169" t="s">
        <v>189</v>
      </c>
      <c r="G14" s="170">
        <v>6963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  <c r="IV14" s="164"/>
    </row>
    <row r="15" spans="1:7" ht="15.75" customHeight="1" thickBot="1">
      <c r="A15" s="172" t="s">
        <v>190</v>
      </c>
      <c r="B15" s="173"/>
      <c r="C15" s="173"/>
      <c r="D15" s="173"/>
      <c r="E15" s="173"/>
      <c r="F15" s="173"/>
      <c r="G15" s="174">
        <f>G16+G21</f>
        <v>614000</v>
      </c>
    </row>
    <row r="16" spans="1:7" ht="15.75" customHeight="1">
      <c r="A16" s="155" t="s">
        <v>191</v>
      </c>
      <c r="B16" s="156"/>
      <c r="C16" s="156"/>
      <c r="D16" s="156"/>
      <c r="E16" s="156"/>
      <c r="F16" s="156"/>
      <c r="G16" s="157">
        <f>SUM(G17:G20)</f>
        <v>516000</v>
      </c>
    </row>
    <row r="17" spans="1:7" ht="41.25" customHeight="1">
      <c r="A17" s="167">
        <v>1</v>
      </c>
      <c r="B17" s="168">
        <v>852</v>
      </c>
      <c r="C17" s="168">
        <v>85295</v>
      </c>
      <c r="D17" s="175" t="s">
        <v>192</v>
      </c>
      <c r="E17" s="169" t="s">
        <v>193</v>
      </c>
      <c r="F17" s="169" t="s">
        <v>194</v>
      </c>
      <c r="G17" s="170">
        <v>59000</v>
      </c>
    </row>
    <row r="18" spans="1:7" ht="36.75" customHeight="1">
      <c r="A18" s="167">
        <v>2</v>
      </c>
      <c r="B18" s="168">
        <v>921</v>
      </c>
      <c r="C18" s="168">
        <v>92109</v>
      </c>
      <c r="D18" s="175" t="s">
        <v>84</v>
      </c>
      <c r="E18" s="169" t="s">
        <v>193</v>
      </c>
      <c r="F18" s="169" t="s">
        <v>195</v>
      </c>
      <c r="G18" s="170">
        <f>242000-40000</f>
        <v>202000</v>
      </c>
    </row>
    <row r="19" spans="1:7" ht="30" customHeight="1">
      <c r="A19" s="167">
        <v>3</v>
      </c>
      <c r="B19" s="168">
        <v>921</v>
      </c>
      <c r="C19" s="168">
        <v>92116</v>
      </c>
      <c r="D19" s="168" t="s">
        <v>27</v>
      </c>
      <c r="E19" s="169" t="s">
        <v>193</v>
      </c>
      <c r="F19" s="169" t="s">
        <v>196</v>
      </c>
      <c r="G19" s="170">
        <v>232000</v>
      </c>
    </row>
    <row r="20" spans="1:8" ht="38.25">
      <c r="A20" s="167">
        <v>4</v>
      </c>
      <c r="B20" s="168">
        <v>926</v>
      </c>
      <c r="C20" s="168">
        <v>92605</v>
      </c>
      <c r="D20" s="175" t="s">
        <v>197</v>
      </c>
      <c r="E20" s="169" t="s">
        <v>193</v>
      </c>
      <c r="F20" s="169" t="s">
        <v>198</v>
      </c>
      <c r="G20" s="170">
        <v>23000</v>
      </c>
      <c r="H20" s="176"/>
    </row>
    <row r="21" spans="1:7" ht="15.75" customHeight="1">
      <c r="A21" s="155" t="s">
        <v>199</v>
      </c>
      <c r="B21" s="156"/>
      <c r="C21" s="156"/>
      <c r="D21" s="156"/>
      <c r="E21" s="156"/>
      <c r="F21" s="156"/>
      <c r="G21" s="157">
        <f>G22</f>
        <v>98000</v>
      </c>
    </row>
    <row r="22" spans="1:7" ht="51">
      <c r="A22" s="292">
        <v>1</v>
      </c>
      <c r="B22" s="293">
        <v>801</v>
      </c>
      <c r="C22" s="293">
        <v>80104</v>
      </c>
      <c r="D22" s="293" t="s">
        <v>200</v>
      </c>
      <c r="E22" s="294" t="s">
        <v>201</v>
      </c>
      <c r="F22" s="294" t="s">
        <v>202</v>
      </c>
      <c r="G22" s="295">
        <v>98000</v>
      </c>
    </row>
    <row r="23" spans="1:7" ht="15.75" customHeight="1" thickBot="1">
      <c r="A23" s="298" t="s">
        <v>203</v>
      </c>
      <c r="B23" s="299"/>
      <c r="C23" s="299"/>
      <c r="D23" s="299"/>
      <c r="E23" s="299"/>
      <c r="F23" s="299"/>
      <c r="G23" s="300">
        <f>G24+G32</f>
        <v>539867</v>
      </c>
    </row>
    <row r="24" spans="1:7" ht="15.75" customHeight="1">
      <c r="A24" s="296" t="s">
        <v>204</v>
      </c>
      <c r="B24" s="284"/>
      <c r="C24" s="284"/>
      <c r="D24" s="284"/>
      <c r="E24" s="284"/>
      <c r="F24" s="284"/>
      <c r="G24" s="297">
        <f>SUM(G25:G31)</f>
        <v>448867</v>
      </c>
    </row>
    <row r="25" spans="1:7" ht="36.75" customHeight="1">
      <c r="A25" s="167">
        <v>1</v>
      </c>
      <c r="B25" s="168">
        <v>851</v>
      </c>
      <c r="C25" s="168">
        <v>85154</v>
      </c>
      <c r="D25" s="175" t="s">
        <v>70</v>
      </c>
      <c r="E25" s="169" t="s">
        <v>193</v>
      </c>
      <c r="F25" s="169" t="s">
        <v>205</v>
      </c>
      <c r="G25" s="170">
        <f>30000+12000</f>
        <v>42000</v>
      </c>
    </row>
    <row r="26" spans="1:7" ht="57" customHeight="1">
      <c r="A26" s="177">
        <v>2</v>
      </c>
      <c r="B26" s="178" t="s">
        <v>32</v>
      </c>
      <c r="C26" s="178" t="s">
        <v>35</v>
      </c>
      <c r="D26" s="179" t="s">
        <v>36</v>
      </c>
      <c r="E26" s="180" t="s">
        <v>181</v>
      </c>
      <c r="F26" s="180" t="s">
        <v>217</v>
      </c>
      <c r="G26" s="181">
        <v>40000</v>
      </c>
    </row>
    <row r="27" spans="1:7" ht="54.75" customHeight="1">
      <c r="A27" s="177">
        <v>3</v>
      </c>
      <c r="B27" s="178" t="s">
        <v>32</v>
      </c>
      <c r="C27" s="178" t="s">
        <v>35</v>
      </c>
      <c r="D27" s="179" t="s">
        <v>36</v>
      </c>
      <c r="E27" s="180" t="s">
        <v>181</v>
      </c>
      <c r="F27" s="180" t="s">
        <v>218</v>
      </c>
      <c r="G27" s="182">
        <v>60000</v>
      </c>
    </row>
    <row r="28" spans="1:7" ht="55.5" customHeight="1">
      <c r="A28" s="177">
        <v>4</v>
      </c>
      <c r="B28" s="178" t="s">
        <v>32</v>
      </c>
      <c r="C28" s="178" t="s">
        <v>35</v>
      </c>
      <c r="D28" s="179" t="s">
        <v>36</v>
      </c>
      <c r="E28" s="180" t="s">
        <v>181</v>
      </c>
      <c r="F28" s="180" t="s">
        <v>335</v>
      </c>
      <c r="G28" s="182">
        <v>7000</v>
      </c>
    </row>
    <row r="29" spans="1:7" ht="40.5" customHeight="1">
      <c r="A29" s="177">
        <v>5</v>
      </c>
      <c r="B29" s="178" t="s">
        <v>75</v>
      </c>
      <c r="C29" s="178" t="s">
        <v>206</v>
      </c>
      <c r="D29" s="179" t="s">
        <v>207</v>
      </c>
      <c r="E29" s="180" t="s">
        <v>181</v>
      </c>
      <c r="F29" s="180" t="s">
        <v>219</v>
      </c>
      <c r="G29" s="182">
        <v>7981</v>
      </c>
    </row>
    <row r="30" spans="1:7" ht="38.25">
      <c r="A30" s="167">
        <v>6</v>
      </c>
      <c r="B30" s="168">
        <v>921</v>
      </c>
      <c r="C30" s="168">
        <v>92116</v>
      </c>
      <c r="D30" s="168" t="s">
        <v>27</v>
      </c>
      <c r="E30" s="169" t="s">
        <v>193</v>
      </c>
      <c r="F30" s="169" t="s">
        <v>336</v>
      </c>
      <c r="G30" s="170">
        <v>274446</v>
      </c>
    </row>
    <row r="31" spans="1:7" ht="51.75" thickBot="1">
      <c r="A31" s="167">
        <v>7</v>
      </c>
      <c r="B31" s="168">
        <v>801</v>
      </c>
      <c r="C31" s="168">
        <v>80104</v>
      </c>
      <c r="D31" s="168" t="s">
        <v>200</v>
      </c>
      <c r="E31" s="169" t="s">
        <v>329</v>
      </c>
      <c r="F31" s="169" t="s">
        <v>328</v>
      </c>
      <c r="G31" s="170">
        <v>17440</v>
      </c>
    </row>
    <row r="32" spans="1:7" ht="15.75" customHeight="1">
      <c r="A32" s="155" t="s">
        <v>208</v>
      </c>
      <c r="B32" s="156"/>
      <c r="C32" s="156"/>
      <c r="D32" s="156"/>
      <c r="E32" s="156"/>
      <c r="F32" s="156"/>
      <c r="G32" s="157">
        <f>SUM(G33:G37)</f>
        <v>91000</v>
      </c>
    </row>
    <row r="33" spans="1:7" s="290" customFormat="1" ht="40.5" customHeight="1">
      <c r="A33" s="285">
        <v>1</v>
      </c>
      <c r="B33" s="286">
        <v>926</v>
      </c>
      <c r="C33" s="286">
        <v>92605</v>
      </c>
      <c r="D33" s="287" t="s">
        <v>197</v>
      </c>
      <c r="E33" s="287" t="s">
        <v>331</v>
      </c>
      <c r="F33" s="288" t="s">
        <v>330</v>
      </c>
      <c r="G33" s="289">
        <v>18000</v>
      </c>
    </row>
    <row r="34" spans="1:7" s="290" customFormat="1" ht="42.75" customHeight="1">
      <c r="A34" s="285">
        <v>2</v>
      </c>
      <c r="B34" s="286">
        <v>926</v>
      </c>
      <c r="C34" s="286">
        <v>92605</v>
      </c>
      <c r="D34" s="287" t="s">
        <v>197</v>
      </c>
      <c r="E34" s="287" t="s">
        <v>332</v>
      </c>
      <c r="F34" s="288" t="s">
        <v>330</v>
      </c>
      <c r="G34" s="289">
        <v>24000</v>
      </c>
    </row>
    <row r="35" spans="1:7" s="290" customFormat="1" ht="43.5" customHeight="1">
      <c r="A35" s="285">
        <v>3</v>
      </c>
      <c r="B35" s="286">
        <v>926</v>
      </c>
      <c r="C35" s="286">
        <v>92605</v>
      </c>
      <c r="D35" s="287" t="s">
        <v>197</v>
      </c>
      <c r="E35" s="287" t="s">
        <v>333</v>
      </c>
      <c r="F35" s="288" t="s">
        <v>330</v>
      </c>
      <c r="G35" s="289">
        <v>4500</v>
      </c>
    </row>
    <row r="36" spans="1:7" s="290" customFormat="1" ht="76.5">
      <c r="A36" s="285">
        <v>4</v>
      </c>
      <c r="B36" s="286">
        <v>926</v>
      </c>
      <c r="C36" s="286">
        <v>92605</v>
      </c>
      <c r="D36" s="287" t="s">
        <v>197</v>
      </c>
      <c r="E36" s="287" t="s">
        <v>334</v>
      </c>
      <c r="F36" s="288" t="s">
        <v>337</v>
      </c>
      <c r="G36" s="289">
        <v>35000</v>
      </c>
    </row>
    <row r="37" spans="1:9" ht="44.25" customHeight="1" thickBot="1">
      <c r="A37" s="183">
        <v>5</v>
      </c>
      <c r="B37" s="184">
        <v>926</v>
      </c>
      <c r="C37" s="184">
        <v>92605</v>
      </c>
      <c r="D37" s="291" t="s">
        <v>197</v>
      </c>
      <c r="E37" s="185" t="s">
        <v>209</v>
      </c>
      <c r="F37" s="186" t="s">
        <v>210</v>
      </c>
      <c r="G37" s="187">
        <v>9500</v>
      </c>
      <c r="I37" s="176">
        <f>29000+G33+G34+G35</f>
        <v>75500</v>
      </c>
    </row>
    <row r="38" spans="1:9" ht="19.5" customHeight="1">
      <c r="A38" s="485" t="s">
        <v>211</v>
      </c>
      <c r="B38" s="485"/>
      <c r="C38" s="485"/>
      <c r="D38" s="485"/>
      <c r="E38" s="485"/>
      <c r="F38" s="485"/>
      <c r="G38" s="188">
        <f>G23+G15+G5</f>
        <v>2126121</v>
      </c>
      <c r="I38" s="189">
        <f>6000+G29+G27+G26+G28+G30</f>
        <v>395427</v>
      </c>
    </row>
    <row r="39" spans="8:9" ht="12.75">
      <c r="H39" s="176"/>
      <c r="I39" s="176"/>
    </row>
    <row r="40" spans="2:8" ht="12.75">
      <c r="B40" s="190"/>
      <c r="D40" s="190"/>
      <c r="H40" s="176"/>
    </row>
    <row r="41" ht="12.75">
      <c r="I41" s="189">
        <f>G38-I38</f>
        <v>1730694</v>
      </c>
    </row>
  </sheetData>
  <mergeCells count="2">
    <mergeCell ref="A1:G1"/>
    <mergeCell ref="A38:F38"/>
  </mergeCells>
  <printOptions horizontalCentered="1"/>
  <pageMargins left="0.7874015748031497" right="0.4724409448818898" top="0.7086614173228347" bottom="0.5511811023622047" header="0.15748031496062992" footer="0.31496062992125984"/>
  <pageSetup fitToHeight="2" fitToWidth="1" horizontalDpi="300" verticalDpi="300" orientation="portrait" paperSize="9" scale="98" r:id="rId1"/>
  <headerFooter alignWithMargins="0">
    <oddHeader xml:space="preserve">&amp;R&amp;"Arial CE,Pogrubiony"Załącznik Nr &amp;A
&amp;"Arial CE,Standardowy"do Uchwały Nr VI/38/2011  
Rady Gminy Miłkowice
z dnia 29 marca 2011r. 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0"/>
  <sheetViews>
    <sheetView zoomScale="90" zoomScaleNormal="90" workbookViewId="0" topLeftCell="A1">
      <selection activeCell="W4" sqref="W4"/>
    </sheetView>
  </sheetViews>
  <sheetFormatPr defaultColWidth="9.33203125" defaultRowHeight="12.75"/>
  <cols>
    <col min="1" max="1" width="4" style="301" customWidth="1"/>
    <col min="2" max="2" width="17.66015625" style="301" customWidth="1"/>
    <col min="3" max="3" width="18.66015625" style="301" customWidth="1"/>
    <col min="4" max="4" width="14" style="301" customWidth="1"/>
    <col min="5" max="5" width="40" style="301" customWidth="1"/>
    <col min="6" max="6" width="16.83203125" style="301" customWidth="1"/>
    <col min="7" max="7" width="21.33203125" style="301" hidden="1" customWidth="1"/>
    <col min="8" max="8" width="16.66015625" style="301" hidden="1" customWidth="1"/>
    <col min="9" max="21" width="10" style="301" hidden="1" customWidth="1"/>
    <col min="22" max="16384" width="10" style="301" customWidth="1"/>
  </cols>
  <sheetData>
    <row r="1" ht="6" customHeight="1"/>
    <row r="2" spans="1:7" ht="12.75">
      <c r="A2" s="486" t="s">
        <v>339</v>
      </c>
      <c r="B2" s="486"/>
      <c r="C2" s="486"/>
      <c r="D2" s="486"/>
      <c r="E2" s="486"/>
      <c r="F2" s="486"/>
      <c r="G2" s="302"/>
    </row>
    <row r="3" spans="1:7" ht="12.75" customHeight="1">
      <c r="A3" s="486"/>
      <c r="B3" s="486"/>
      <c r="C3" s="486"/>
      <c r="D3" s="486"/>
      <c r="E3" s="486"/>
      <c r="F3" s="486"/>
      <c r="G3" s="302"/>
    </row>
    <row r="4" spans="1:18" ht="61.5" customHeight="1">
      <c r="A4" s="303" t="s">
        <v>101</v>
      </c>
      <c r="B4" s="303" t="s">
        <v>340</v>
      </c>
      <c r="C4" s="303" t="s">
        <v>341</v>
      </c>
      <c r="D4" s="303" t="s">
        <v>342</v>
      </c>
      <c r="E4" s="303" t="s">
        <v>343</v>
      </c>
      <c r="F4" s="303" t="s">
        <v>344</v>
      </c>
      <c r="G4" s="304"/>
      <c r="H4" s="305"/>
      <c r="J4" s="306"/>
      <c r="K4" s="307" t="s">
        <v>345</v>
      </c>
      <c r="L4" s="306">
        <v>60016</v>
      </c>
      <c r="M4" s="306">
        <v>75412</v>
      </c>
      <c r="N4" s="306">
        <v>90004</v>
      </c>
      <c r="O4" s="306">
        <v>90008</v>
      </c>
      <c r="P4" s="306">
        <v>92109</v>
      </c>
      <c r="Q4" s="306">
        <v>92195</v>
      </c>
      <c r="R4" s="306"/>
    </row>
    <row r="5" spans="1:18" ht="18" customHeight="1">
      <c r="A5" s="487">
        <v>1</v>
      </c>
      <c r="B5" s="487" t="s">
        <v>346</v>
      </c>
      <c r="C5" s="488">
        <v>6157</v>
      </c>
      <c r="D5" s="488">
        <v>0</v>
      </c>
      <c r="E5" s="310" t="s">
        <v>347</v>
      </c>
      <c r="F5" s="311">
        <v>2157</v>
      </c>
      <c r="G5" s="312"/>
      <c r="H5" s="305"/>
      <c r="J5" s="306"/>
      <c r="K5" s="307"/>
      <c r="L5" s="306"/>
      <c r="M5" s="306"/>
      <c r="N5" s="306"/>
      <c r="O5" s="306"/>
      <c r="P5" s="306"/>
      <c r="Q5" s="306"/>
      <c r="R5" s="306"/>
    </row>
    <row r="6" spans="1:18" ht="18" customHeight="1">
      <c r="A6" s="487"/>
      <c r="B6" s="487"/>
      <c r="C6" s="488"/>
      <c r="D6" s="488"/>
      <c r="E6" s="313" t="s">
        <v>348</v>
      </c>
      <c r="F6" s="314">
        <v>4000</v>
      </c>
      <c r="G6" s="315" t="s">
        <v>349</v>
      </c>
      <c r="J6" s="306">
        <v>4170</v>
      </c>
      <c r="K6" s="306"/>
      <c r="L6" s="306"/>
      <c r="M6" s="306"/>
      <c r="N6" s="306">
        <f>1200+2800</f>
        <v>4000</v>
      </c>
      <c r="O6" s="306"/>
      <c r="P6" s="306"/>
      <c r="Q6" s="306"/>
      <c r="R6" s="306"/>
    </row>
    <row r="7" spans="1:18" ht="18" customHeight="1">
      <c r="A7" s="487">
        <v>2</v>
      </c>
      <c r="B7" s="487" t="s">
        <v>350</v>
      </c>
      <c r="C7" s="488">
        <v>7049</v>
      </c>
      <c r="D7" s="488">
        <v>0</v>
      </c>
      <c r="E7" s="310" t="s">
        <v>351</v>
      </c>
      <c r="F7" s="316">
        <v>4000</v>
      </c>
      <c r="G7" s="317" t="s">
        <v>352</v>
      </c>
      <c r="J7" s="306">
        <v>4210</v>
      </c>
      <c r="K7" s="307"/>
      <c r="L7" s="306"/>
      <c r="M7" s="306">
        <f>1500</f>
        <v>1500</v>
      </c>
      <c r="N7" s="306">
        <f>2000+500+500</f>
        <v>3000</v>
      </c>
      <c r="O7" s="306">
        <f>128+1000</f>
        <v>1128</v>
      </c>
      <c r="P7" s="306">
        <f>2157+2783+1200+500+1500</f>
        <v>8140</v>
      </c>
      <c r="Q7" s="306">
        <f>1900+1000+2500+1500+1500</f>
        <v>8400</v>
      </c>
      <c r="R7" s="306"/>
    </row>
    <row r="8" spans="1:18" ht="28.5" customHeight="1">
      <c r="A8" s="487"/>
      <c r="B8" s="487"/>
      <c r="C8" s="488"/>
      <c r="D8" s="488"/>
      <c r="E8" s="313" t="s">
        <v>353</v>
      </c>
      <c r="F8" s="318">
        <v>3000</v>
      </c>
      <c r="G8" s="314" t="s">
        <v>354</v>
      </c>
      <c r="J8" s="306">
        <v>4300</v>
      </c>
      <c r="K8" s="306">
        <f>4000</f>
        <v>4000</v>
      </c>
      <c r="L8" s="306">
        <f>4500+2197+2000</f>
        <v>8697</v>
      </c>
      <c r="M8" s="306"/>
      <c r="N8" s="306"/>
      <c r="O8" s="306"/>
      <c r="P8" s="306"/>
      <c r="Q8" s="306">
        <f>3000+1000+2000+1000+1500+1000+1300+1100+1000</f>
        <v>12900</v>
      </c>
      <c r="R8" s="306"/>
    </row>
    <row r="9" spans="1:18" ht="18" customHeight="1">
      <c r="A9" s="487">
        <v>3</v>
      </c>
      <c r="B9" s="487" t="s">
        <v>355</v>
      </c>
      <c r="C9" s="488">
        <v>11783</v>
      </c>
      <c r="D9" s="488">
        <v>0</v>
      </c>
      <c r="E9" s="310" t="s">
        <v>347</v>
      </c>
      <c r="F9" s="316">
        <v>2783</v>
      </c>
      <c r="G9" s="317" t="s">
        <v>356</v>
      </c>
      <c r="J9" s="319" t="s">
        <v>357</v>
      </c>
      <c r="K9" s="319">
        <f aca="true" t="shared" si="0" ref="K9:Q9">SUM(K6:K8)</f>
        <v>4000</v>
      </c>
      <c r="L9" s="319">
        <f t="shared" si="0"/>
        <v>8697</v>
      </c>
      <c r="M9" s="319">
        <f t="shared" si="0"/>
        <v>1500</v>
      </c>
      <c r="N9" s="319">
        <f t="shared" si="0"/>
        <v>7000</v>
      </c>
      <c r="O9" s="319">
        <f t="shared" si="0"/>
        <v>1128</v>
      </c>
      <c r="P9" s="319">
        <f t="shared" si="0"/>
        <v>8140</v>
      </c>
      <c r="Q9" s="319">
        <f t="shared" si="0"/>
        <v>21300</v>
      </c>
      <c r="R9" s="319">
        <f>SUM(K9:Q9)</f>
        <v>51765</v>
      </c>
    </row>
    <row r="10" spans="1:18" ht="25.5" customHeight="1">
      <c r="A10" s="487"/>
      <c r="B10" s="487"/>
      <c r="C10" s="488"/>
      <c r="D10" s="488"/>
      <c r="E10" s="320" t="s">
        <v>358</v>
      </c>
      <c r="F10" s="321">
        <v>2000</v>
      </c>
      <c r="G10" s="322" t="s">
        <v>359</v>
      </c>
      <c r="J10" s="306">
        <v>6050</v>
      </c>
      <c r="K10" s="306"/>
      <c r="L10" s="306">
        <f>3500+17231</f>
        <v>20731</v>
      </c>
      <c r="M10" s="306">
        <v>3700</v>
      </c>
      <c r="N10" s="306">
        <f>5500+8500</f>
        <v>14000</v>
      </c>
      <c r="O10" s="306"/>
      <c r="P10" s="306">
        <f>4000+6199+5400+6075+18200+7240+5095</f>
        <v>52209</v>
      </c>
      <c r="Q10" s="306">
        <f>4000+7000+4200+5000</f>
        <v>20200</v>
      </c>
      <c r="R10" s="306">
        <f>SUM(K10:Q10)</f>
        <v>110840</v>
      </c>
    </row>
    <row r="11" spans="1:18" ht="28.5" customHeight="1">
      <c r="A11" s="487"/>
      <c r="B11" s="487"/>
      <c r="C11" s="488"/>
      <c r="D11" s="488"/>
      <c r="E11" s="313" t="s">
        <v>360</v>
      </c>
      <c r="F11" s="318">
        <v>7000</v>
      </c>
      <c r="G11" s="314" t="s">
        <v>352</v>
      </c>
      <c r="J11" s="319" t="s">
        <v>361</v>
      </c>
      <c r="K11" s="319">
        <f aca="true" t="shared" si="1" ref="K11:Q11">SUM(K9:K10)</f>
        <v>4000</v>
      </c>
      <c r="L11" s="319">
        <f t="shared" si="1"/>
        <v>29428</v>
      </c>
      <c r="M11" s="319">
        <f t="shared" si="1"/>
        <v>5200</v>
      </c>
      <c r="N11" s="319">
        <f t="shared" si="1"/>
        <v>21000</v>
      </c>
      <c r="O11" s="319">
        <f t="shared" si="1"/>
        <v>1128</v>
      </c>
      <c r="P11" s="319">
        <f t="shared" si="1"/>
        <v>60349</v>
      </c>
      <c r="Q11" s="319">
        <f t="shared" si="1"/>
        <v>41500</v>
      </c>
      <c r="R11" s="319">
        <f>SUM(K11:Q11)</f>
        <v>162605</v>
      </c>
    </row>
    <row r="12" spans="1:18" ht="25.5" customHeight="1">
      <c r="A12" s="308">
        <v>4</v>
      </c>
      <c r="B12" s="308" t="s">
        <v>362</v>
      </c>
      <c r="C12" s="309">
        <v>6199</v>
      </c>
      <c r="D12" s="309">
        <v>0</v>
      </c>
      <c r="E12" s="323" t="s">
        <v>363</v>
      </c>
      <c r="F12" s="309">
        <v>6199</v>
      </c>
      <c r="G12" s="324" t="s">
        <v>364</v>
      </c>
      <c r="R12" s="301">
        <v>162605</v>
      </c>
    </row>
    <row r="13" spans="1:18" ht="18" customHeight="1">
      <c r="A13" s="487">
        <v>5</v>
      </c>
      <c r="B13" s="487" t="s">
        <v>365</v>
      </c>
      <c r="C13" s="488">
        <v>16539</v>
      </c>
      <c r="D13" s="489">
        <v>0</v>
      </c>
      <c r="E13" s="310" t="s">
        <v>366</v>
      </c>
      <c r="F13" s="316">
        <v>1900</v>
      </c>
      <c r="G13" s="317" t="s">
        <v>367</v>
      </c>
      <c r="R13" s="301">
        <f>R12-R11</f>
        <v>0</v>
      </c>
    </row>
    <row r="14" spans="1:7" ht="24.75" customHeight="1">
      <c r="A14" s="487"/>
      <c r="B14" s="487"/>
      <c r="C14" s="488"/>
      <c r="D14" s="489"/>
      <c r="E14" s="320" t="s">
        <v>358</v>
      </c>
      <c r="F14" s="321">
        <v>5500</v>
      </c>
      <c r="G14" s="325" t="s">
        <v>368</v>
      </c>
    </row>
    <row r="15" spans="1:7" ht="18" customHeight="1">
      <c r="A15" s="487"/>
      <c r="B15" s="487"/>
      <c r="C15" s="488"/>
      <c r="D15" s="489"/>
      <c r="E15" s="320" t="s">
        <v>369</v>
      </c>
      <c r="F15" s="326">
        <v>1700</v>
      </c>
      <c r="G15" s="327" t="s">
        <v>370</v>
      </c>
    </row>
    <row r="16" spans="1:7" ht="27" customHeight="1">
      <c r="A16" s="487"/>
      <c r="B16" s="487"/>
      <c r="C16" s="488"/>
      <c r="D16" s="489"/>
      <c r="E16" s="320" t="s">
        <v>371</v>
      </c>
      <c r="F16" s="328">
        <v>2000</v>
      </c>
      <c r="G16" s="329" t="s">
        <v>354</v>
      </c>
    </row>
    <row r="17" spans="1:7" ht="25.5" customHeight="1">
      <c r="A17" s="487"/>
      <c r="B17" s="487"/>
      <c r="C17" s="488"/>
      <c r="D17" s="489"/>
      <c r="E17" s="330" t="s">
        <v>372</v>
      </c>
      <c r="F17" s="326">
        <v>4200</v>
      </c>
      <c r="G17" s="327" t="s">
        <v>373</v>
      </c>
    </row>
    <row r="18" spans="1:7" ht="29.25" customHeight="1">
      <c r="A18" s="487"/>
      <c r="B18" s="487"/>
      <c r="C18" s="488"/>
      <c r="D18" s="488"/>
      <c r="E18" s="331" t="s">
        <v>374</v>
      </c>
      <c r="F18" s="318">
        <v>1200</v>
      </c>
      <c r="G18" s="314" t="s">
        <v>356</v>
      </c>
    </row>
    <row r="19" spans="1:7" ht="25.5" customHeight="1">
      <c r="A19" s="487">
        <v>6</v>
      </c>
      <c r="B19" s="487" t="s">
        <v>375</v>
      </c>
      <c r="C19" s="488">
        <v>10934</v>
      </c>
      <c r="D19" s="488">
        <v>0</v>
      </c>
      <c r="E19" s="310" t="s">
        <v>376</v>
      </c>
      <c r="F19" s="316">
        <v>2500</v>
      </c>
      <c r="G19" s="317" t="s">
        <v>367</v>
      </c>
    </row>
    <row r="20" spans="1:7" ht="27" customHeight="1">
      <c r="A20" s="487"/>
      <c r="B20" s="487"/>
      <c r="C20" s="488"/>
      <c r="D20" s="488"/>
      <c r="E20" s="320" t="s">
        <v>377</v>
      </c>
      <c r="F20" s="321">
        <v>3000</v>
      </c>
      <c r="G20" s="322" t="s">
        <v>354</v>
      </c>
    </row>
    <row r="21" spans="1:7" ht="30" customHeight="1">
      <c r="A21" s="487"/>
      <c r="B21" s="487"/>
      <c r="C21" s="488"/>
      <c r="D21" s="488"/>
      <c r="E21" s="313" t="s">
        <v>378</v>
      </c>
      <c r="F21" s="318">
        <v>5400</v>
      </c>
      <c r="G21" s="314" t="s">
        <v>364</v>
      </c>
    </row>
    <row r="22" spans="1:7" ht="23.25" customHeight="1">
      <c r="A22" s="490">
        <v>7</v>
      </c>
      <c r="B22" s="490" t="s">
        <v>379</v>
      </c>
      <c r="C22" s="491">
        <v>7197</v>
      </c>
      <c r="D22" s="491">
        <v>0</v>
      </c>
      <c r="E22" s="310" t="s">
        <v>380</v>
      </c>
      <c r="F22" s="316">
        <f>4500+2197</f>
        <v>6697</v>
      </c>
      <c r="G22" s="317" t="s">
        <v>381</v>
      </c>
    </row>
    <row r="23" spans="1:7" ht="27.75" customHeight="1">
      <c r="A23" s="490"/>
      <c r="B23" s="490"/>
      <c r="C23" s="491"/>
      <c r="D23" s="491"/>
      <c r="E23" s="332" t="s">
        <v>382</v>
      </c>
      <c r="F23" s="333">
        <v>500</v>
      </c>
      <c r="G23" s="321" t="s">
        <v>356</v>
      </c>
    </row>
    <row r="24" spans="1:7" ht="16.5" customHeight="1">
      <c r="A24" s="487">
        <v>8</v>
      </c>
      <c r="B24" s="487" t="s">
        <v>383</v>
      </c>
      <c r="C24" s="488">
        <v>9575</v>
      </c>
      <c r="D24" s="488">
        <v>0</v>
      </c>
      <c r="E24" s="310" t="s">
        <v>384</v>
      </c>
      <c r="F24" s="316">
        <v>3500</v>
      </c>
      <c r="G24" s="317" t="s">
        <v>385</v>
      </c>
    </row>
    <row r="25" spans="1:7" ht="26.25" customHeight="1">
      <c r="A25" s="487"/>
      <c r="B25" s="487"/>
      <c r="C25" s="488"/>
      <c r="D25" s="488"/>
      <c r="E25" s="313" t="s">
        <v>386</v>
      </c>
      <c r="F25" s="318">
        <v>6000</v>
      </c>
      <c r="G25" s="314" t="s">
        <v>364</v>
      </c>
    </row>
    <row r="26" spans="1:7" ht="26.25" customHeight="1">
      <c r="A26" s="492">
        <v>9</v>
      </c>
      <c r="B26" s="493" t="s">
        <v>387</v>
      </c>
      <c r="C26" s="494">
        <v>21231</v>
      </c>
      <c r="D26" s="494">
        <v>0</v>
      </c>
      <c r="E26" s="320" t="s">
        <v>388</v>
      </c>
      <c r="F26" s="321">
        <f>1500+1500</f>
        <v>3000</v>
      </c>
      <c r="G26" s="322" t="s">
        <v>367</v>
      </c>
    </row>
    <row r="27" spans="1:7" ht="18" customHeight="1">
      <c r="A27" s="492"/>
      <c r="B27" s="492"/>
      <c r="C27" s="494"/>
      <c r="D27" s="494"/>
      <c r="E27" s="331" t="s">
        <v>389</v>
      </c>
      <c r="F27" s="335">
        <v>18200</v>
      </c>
      <c r="G27" s="314" t="s">
        <v>364</v>
      </c>
    </row>
    <row r="28" spans="1:7" ht="19.5" customHeight="1">
      <c r="A28" s="308">
        <v>10</v>
      </c>
      <c r="B28" s="308" t="s">
        <v>390</v>
      </c>
      <c r="C28" s="309">
        <v>7240</v>
      </c>
      <c r="D28" s="309">
        <v>0</v>
      </c>
      <c r="E28" s="323" t="s">
        <v>348</v>
      </c>
      <c r="F28" s="309">
        <v>7240</v>
      </c>
      <c r="G28" s="324" t="s">
        <v>364</v>
      </c>
    </row>
    <row r="29" spans="1:7" ht="24" customHeight="1">
      <c r="A29" s="487">
        <v>11</v>
      </c>
      <c r="B29" s="495" t="s">
        <v>391</v>
      </c>
      <c r="C29" s="488">
        <v>21231</v>
      </c>
      <c r="D29" s="488">
        <v>0</v>
      </c>
      <c r="E29" s="310" t="s">
        <v>392</v>
      </c>
      <c r="F29" s="316">
        <v>1500</v>
      </c>
      <c r="G29" s="316" t="s">
        <v>356</v>
      </c>
    </row>
    <row r="30" spans="1:7" ht="15.75" customHeight="1">
      <c r="A30" s="487"/>
      <c r="B30" s="495"/>
      <c r="C30" s="488"/>
      <c r="D30" s="488"/>
      <c r="E30" s="336" t="s">
        <v>393</v>
      </c>
      <c r="F30" s="337">
        <v>1500</v>
      </c>
      <c r="G30" s="321" t="s">
        <v>394</v>
      </c>
    </row>
    <row r="31" spans="1:7" ht="15.75" customHeight="1">
      <c r="A31" s="487"/>
      <c r="B31" s="495"/>
      <c r="C31" s="488"/>
      <c r="D31" s="488"/>
      <c r="E31" s="320" t="s">
        <v>395</v>
      </c>
      <c r="F31" s="321">
        <v>1000</v>
      </c>
      <c r="G31" s="321" t="s">
        <v>354</v>
      </c>
    </row>
    <row r="32" spans="1:7" ht="26.25" customHeight="1">
      <c r="A32" s="487"/>
      <c r="B32" s="495"/>
      <c r="C32" s="488"/>
      <c r="D32" s="488"/>
      <c r="E32" s="331" t="s">
        <v>396</v>
      </c>
      <c r="F32" s="335">
        <v>17231</v>
      </c>
      <c r="G32" s="318" t="s">
        <v>385</v>
      </c>
    </row>
    <row r="33" spans="1:7" ht="25.5">
      <c r="A33" s="487">
        <v>12</v>
      </c>
      <c r="B33" s="487" t="s">
        <v>397</v>
      </c>
      <c r="C33" s="488">
        <v>14628</v>
      </c>
      <c r="D33" s="488">
        <v>0</v>
      </c>
      <c r="E33" s="320" t="s">
        <v>358</v>
      </c>
      <c r="F33" s="316">
        <v>8500</v>
      </c>
      <c r="G33" s="338" t="s">
        <v>398</v>
      </c>
    </row>
    <row r="34" spans="1:7" ht="24">
      <c r="A34" s="487"/>
      <c r="B34" s="487"/>
      <c r="C34" s="488"/>
      <c r="D34" s="488"/>
      <c r="E34" s="320" t="s">
        <v>399</v>
      </c>
      <c r="F34" s="321">
        <v>4000</v>
      </c>
      <c r="G34" s="339" t="s">
        <v>400</v>
      </c>
    </row>
    <row r="35" spans="1:7" ht="17.25" customHeight="1">
      <c r="A35" s="487"/>
      <c r="B35" s="487"/>
      <c r="C35" s="488"/>
      <c r="D35" s="488"/>
      <c r="E35" s="320" t="s">
        <v>401</v>
      </c>
      <c r="F35" s="321">
        <v>1500</v>
      </c>
      <c r="G35" s="321" t="s">
        <v>367</v>
      </c>
    </row>
    <row r="36" spans="1:7" ht="28.5" customHeight="1">
      <c r="A36" s="487"/>
      <c r="B36" s="487"/>
      <c r="C36" s="488"/>
      <c r="D36" s="488"/>
      <c r="E36" s="313" t="s">
        <v>402</v>
      </c>
      <c r="F36" s="318">
        <f>128+500</f>
        <v>628</v>
      </c>
      <c r="G36" s="314" t="s">
        <v>359</v>
      </c>
    </row>
    <row r="37" spans="1:7" ht="20.25" customHeight="1">
      <c r="A37" s="308">
        <v>13</v>
      </c>
      <c r="B37" s="308" t="s">
        <v>403</v>
      </c>
      <c r="C37" s="309">
        <v>5095</v>
      </c>
      <c r="D37" s="309">
        <v>0</v>
      </c>
      <c r="E37" s="323" t="s">
        <v>348</v>
      </c>
      <c r="F37" s="309">
        <v>5095</v>
      </c>
      <c r="G37" s="309" t="s">
        <v>364</v>
      </c>
    </row>
    <row r="38" spans="1:7" ht="16.5" customHeight="1">
      <c r="A38" s="487">
        <v>14</v>
      </c>
      <c r="B38" s="487" t="s">
        <v>404</v>
      </c>
      <c r="C38" s="488">
        <v>18874</v>
      </c>
      <c r="D38" s="488">
        <v>0</v>
      </c>
      <c r="E38" s="310" t="s">
        <v>405</v>
      </c>
      <c r="F38" s="316">
        <v>1300</v>
      </c>
      <c r="G38" s="338" t="s">
        <v>367</v>
      </c>
    </row>
    <row r="39" spans="1:7" ht="18" customHeight="1">
      <c r="A39" s="487"/>
      <c r="B39" s="487"/>
      <c r="C39" s="488"/>
      <c r="D39" s="488"/>
      <c r="E39" s="320" t="s">
        <v>406</v>
      </c>
      <c r="F39" s="321">
        <v>2000</v>
      </c>
      <c r="G39" s="321" t="s">
        <v>381</v>
      </c>
    </row>
    <row r="40" spans="1:7" ht="24" customHeight="1">
      <c r="A40" s="487"/>
      <c r="B40" s="487"/>
      <c r="C40" s="488"/>
      <c r="D40" s="488"/>
      <c r="E40" s="320" t="s">
        <v>418</v>
      </c>
      <c r="F40" s="321">
        <v>1100</v>
      </c>
      <c r="G40" s="321" t="s">
        <v>354</v>
      </c>
    </row>
    <row r="41" spans="1:7" ht="24.75" customHeight="1">
      <c r="A41" s="487"/>
      <c r="B41" s="487"/>
      <c r="C41" s="488"/>
      <c r="D41" s="488"/>
      <c r="E41" s="320" t="s">
        <v>372</v>
      </c>
      <c r="F41" s="321">
        <v>5000</v>
      </c>
      <c r="G41" s="322" t="s">
        <v>373</v>
      </c>
    </row>
    <row r="42" spans="1:7" ht="27" customHeight="1">
      <c r="A42" s="487"/>
      <c r="B42" s="487"/>
      <c r="C42" s="488"/>
      <c r="D42" s="488"/>
      <c r="E42" s="320" t="s">
        <v>407</v>
      </c>
      <c r="F42" s="321">
        <v>3800</v>
      </c>
      <c r="G42" s="321" t="s">
        <v>408</v>
      </c>
    </row>
    <row r="43" spans="1:7" ht="15" customHeight="1">
      <c r="A43" s="487"/>
      <c r="B43" s="487"/>
      <c r="C43" s="488"/>
      <c r="D43" s="488"/>
      <c r="E43" s="320" t="s">
        <v>409</v>
      </c>
      <c r="F43" s="321">
        <v>3700</v>
      </c>
      <c r="G43" s="322" t="s">
        <v>410</v>
      </c>
    </row>
    <row r="44" spans="1:7" ht="15" customHeight="1">
      <c r="A44" s="487"/>
      <c r="B44" s="487"/>
      <c r="C44" s="488"/>
      <c r="D44" s="488"/>
      <c r="E44" s="331" t="s">
        <v>395</v>
      </c>
      <c r="F44" s="335">
        <v>1000</v>
      </c>
      <c r="G44" s="318" t="s">
        <v>354</v>
      </c>
    </row>
    <row r="45" spans="1:7" ht="12.75" customHeight="1">
      <c r="A45" s="498" t="s">
        <v>411</v>
      </c>
      <c r="B45" s="498"/>
      <c r="C45" s="488">
        <f>SUM(C5:C44)</f>
        <v>163732</v>
      </c>
      <c r="D45" s="488">
        <f>SUM(D5:D44)</f>
        <v>0</v>
      </c>
      <c r="E45" s="499" t="s">
        <v>412</v>
      </c>
      <c r="F45" s="496">
        <f>SUM(F5:F44)</f>
        <v>162530</v>
      </c>
      <c r="G45" s="340"/>
    </row>
    <row r="46" spans="1:7" ht="22.5" customHeight="1">
      <c r="A46" s="498"/>
      <c r="B46" s="498"/>
      <c r="C46" s="488"/>
      <c r="D46" s="488"/>
      <c r="E46" s="499"/>
      <c r="F46" s="496"/>
      <c r="G46" s="340"/>
    </row>
    <row r="47" spans="1:2" ht="12.75">
      <c r="A47" s="341"/>
      <c r="B47" s="341"/>
    </row>
    <row r="48" spans="1:7" ht="12.75" customHeight="1">
      <c r="A48" s="497" t="s">
        <v>413</v>
      </c>
      <c r="B48" s="497"/>
      <c r="C48" s="497"/>
      <c r="D48" s="497"/>
      <c r="E48" s="497"/>
      <c r="F48" s="497"/>
      <c r="G48" s="342"/>
    </row>
    <row r="49" spans="1:7" ht="16.5" customHeight="1">
      <c r="A49" s="497"/>
      <c r="B49" s="497"/>
      <c r="C49" s="497"/>
      <c r="D49" s="497"/>
      <c r="E49" s="497"/>
      <c r="F49" s="497"/>
      <c r="G49" s="342"/>
    </row>
    <row r="51" spans="1:7" s="345" customFormat="1" ht="18.75" customHeight="1">
      <c r="A51" s="343" t="s">
        <v>101</v>
      </c>
      <c r="B51" s="343" t="s">
        <v>0</v>
      </c>
      <c r="C51" s="343" t="s">
        <v>1</v>
      </c>
      <c r="D51" s="343" t="s">
        <v>414</v>
      </c>
      <c r="E51" s="343" t="s">
        <v>415</v>
      </c>
      <c r="F51" s="343" t="s">
        <v>416</v>
      </c>
      <c r="G51" s="344"/>
    </row>
    <row r="52" spans="1:7" s="345" customFormat="1" ht="18.75" customHeight="1">
      <c r="A52" s="346">
        <v>1</v>
      </c>
      <c r="B52" s="346"/>
      <c r="C52" s="347" t="s">
        <v>317</v>
      </c>
      <c r="D52" s="337">
        <v>4000</v>
      </c>
      <c r="E52" s="337"/>
      <c r="F52" s="337">
        <f aca="true" t="shared" si="2" ref="F52:F58">SUM(D52:E52)</f>
        <v>4000</v>
      </c>
      <c r="G52" s="348"/>
    </row>
    <row r="53" spans="1:7" s="345" customFormat="1" ht="18.75" customHeight="1">
      <c r="A53" s="349">
        <v>2</v>
      </c>
      <c r="B53" s="349"/>
      <c r="C53" s="349">
        <v>60016</v>
      </c>
      <c r="D53" s="321">
        <v>8697</v>
      </c>
      <c r="E53" s="321">
        <v>20731</v>
      </c>
      <c r="F53" s="337">
        <f t="shared" si="2"/>
        <v>29428</v>
      </c>
      <c r="G53" s="348"/>
    </row>
    <row r="54" spans="1:7" s="345" customFormat="1" ht="18.75" customHeight="1">
      <c r="A54" s="349">
        <v>3</v>
      </c>
      <c r="B54" s="349"/>
      <c r="C54" s="349">
        <v>75412</v>
      </c>
      <c r="D54" s="321">
        <v>1500</v>
      </c>
      <c r="E54" s="321">
        <v>3700</v>
      </c>
      <c r="F54" s="337">
        <f t="shared" si="2"/>
        <v>5200</v>
      </c>
      <c r="G54" s="348"/>
    </row>
    <row r="55" spans="1:7" s="345" customFormat="1" ht="18.75" customHeight="1">
      <c r="A55" s="349">
        <v>4</v>
      </c>
      <c r="B55" s="349"/>
      <c r="C55" s="349">
        <v>90004</v>
      </c>
      <c r="D55" s="321">
        <v>7000</v>
      </c>
      <c r="E55" s="321">
        <v>14000</v>
      </c>
      <c r="F55" s="337">
        <f t="shared" si="2"/>
        <v>21000</v>
      </c>
      <c r="G55" s="348"/>
    </row>
    <row r="56" spans="1:7" s="345" customFormat="1" ht="18.75" customHeight="1">
      <c r="A56" s="349">
        <v>5</v>
      </c>
      <c r="B56" s="349"/>
      <c r="C56" s="349">
        <v>90008</v>
      </c>
      <c r="D56" s="321">
        <v>1128</v>
      </c>
      <c r="E56" s="321"/>
      <c r="F56" s="337">
        <f t="shared" si="2"/>
        <v>1128</v>
      </c>
      <c r="G56" s="348"/>
    </row>
    <row r="57" spans="1:7" s="345" customFormat="1" ht="18.75" customHeight="1">
      <c r="A57" s="349">
        <v>6</v>
      </c>
      <c r="B57" s="349"/>
      <c r="C57" s="349">
        <v>92109</v>
      </c>
      <c r="D57" s="321">
        <v>8140</v>
      </c>
      <c r="E57" s="321">
        <f>52209-6075</f>
        <v>46134</v>
      </c>
      <c r="F57" s="337">
        <f t="shared" si="2"/>
        <v>54274</v>
      </c>
      <c r="G57" s="348"/>
    </row>
    <row r="58" spans="1:7" s="345" customFormat="1" ht="18.75" customHeight="1">
      <c r="A58" s="349">
        <v>7</v>
      </c>
      <c r="B58" s="349"/>
      <c r="C58" s="349">
        <v>92195</v>
      </c>
      <c r="D58" s="321">
        <v>21300</v>
      </c>
      <c r="E58" s="321">
        <v>20200</v>
      </c>
      <c r="F58" s="337">
        <f t="shared" si="2"/>
        <v>41500</v>
      </c>
      <c r="G58" s="348"/>
    </row>
    <row r="59" spans="1:7" s="345" customFormat="1" ht="18.75" customHeight="1">
      <c r="A59" s="349">
        <v>7</v>
      </c>
      <c r="B59" s="349"/>
      <c r="C59" s="349">
        <v>92605</v>
      </c>
      <c r="D59" s="321"/>
      <c r="E59" s="321">
        <v>6000</v>
      </c>
      <c r="F59" s="337">
        <f>SUM(D59:E59)</f>
        <v>6000</v>
      </c>
      <c r="G59" s="348"/>
    </row>
    <row r="60" spans="1:8" s="345" customFormat="1" ht="18.75" customHeight="1">
      <c r="A60" s="334"/>
      <c r="B60" s="350" t="s">
        <v>417</v>
      </c>
      <c r="C60" s="350"/>
      <c r="D60" s="351">
        <f>SUM(D52:D58)</f>
        <v>51765</v>
      </c>
      <c r="E60" s="351">
        <f>SUM(E52:E59)</f>
        <v>110765</v>
      </c>
      <c r="F60" s="351">
        <f>SUM(F52:F59)</f>
        <v>162530</v>
      </c>
      <c r="G60" s="340"/>
      <c r="H60" s="352"/>
    </row>
  </sheetData>
  <mergeCells count="51">
    <mergeCell ref="F45:F46"/>
    <mergeCell ref="A48:F49"/>
    <mergeCell ref="A45:B46"/>
    <mergeCell ref="C45:C46"/>
    <mergeCell ref="D45:D46"/>
    <mergeCell ref="E45:E46"/>
    <mergeCell ref="A38:A44"/>
    <mergeCell ref="B38:B44"/>
    <mergeCell ref="C38:C44"/>
    <mergeCell ref="D38:D44"/>
    <mergeCell ref="A33:A36"/>
    <mergeCell ref="B33:B36"/>
    <mergeCell ref="C33:C36"/>
    <mergeCell ref="D33:D36"/>
    <mergeCell ref="A29:A32"/>
    <mergeCell ref="B29:B32"/>
    <mergeCell ref="C29:C32"/>
    <mergeCell ref="D29:D32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19:A21"/>
    <mergeCell ref="B19:B21"/>
    <mergeCell ref="C19:C21"/>
    <mergeCell ref="D19:D21"/>
    <mergeCell ref="A13:A18"/>
    <mergeCell ref="B13:B18"/>
    <mergeCell ref="C13:C18"/>
    <mergeCell ref="D13:D18"/>
    <mergeCell ref="A9:A11"/>
    <mergeCell ref="B9:B11"/>
    <mergeCell ref="C9:C11"/>
    <mergeCell ref="D9:D11"/>
    <mergeCell ref="A7:A8"/>
    <mergeCell ref="B7:B8"/>
    <mergeCell ref="C7:C8"/>
    <mergeCell ref="D7:D8"/>
    <mergeCell ref="A2:F3"/>
    <mergeCell ref="A5:A6"/>
    <mergeCell ref="B5:B6"/>
    <mergeCell ref="C5:C6"/>
    <mergeCell ref="D5:D6"/>
  </mergeCells>
  <printOptions horizontalCentered="1"/>
  <pageMargins left="0.5118055555555555" right="0.5118055555555555" top="0.78" bottom="0.26" header="0.3541666666666667" footer="0.17"/>
  <pageSetup fitToHeight="1" fitToWidth="1" horizontalDpi="300" verticalDpi="300" orientation="portrait" paperSize="9" scale="67" r:id="rId1"/>
  <headerFooter alignWithMargins="0">
    <oddHeader>&amp;R&amp;"Arial,Pogrubiony"Załącznik Nr &amp;A&amp;"Arial,Normalny"
do Uchwały Nr VI/38/2011
Rady Gminy Miłkowice
z dnia 29 marca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2011-04-07T06:10:59Z</cp:lastPrinted>
  <dcterms:modified xsi:type="dcterms:W3CDTF">2011-04-07T06:12:31Z</dcterms:modified>
  <cp:category/>
  <cp:version/>
  <cp:contentType/>
  <cp:contentStatus/>
</cp:coreProperties>
</file>