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'1'!$A$1:$I$15</definedName>
    <definedName name="_xlnm.Print_Area" localSheetId="1">'2'!$A$1:$W$53</definedName>
    <definedName name="_xlnm.Print_Area" localSheetId="2">'3'!$A$1:$J$85</definedName>
    <definedName name="_xlnm.Print_Area" localSheetId="3">'4'!$A$1:$G$39</definedName>
    <definedName name="_xlnm.Print_Area" localSheetId="4">'5'!$A$1:$G$60</definedName>
  </definedNames>
  <calcPr fullCalcOnLoad="1"/>
</workbook>
</file>

<file path=xl/sharedStrings.xml><?xml version="1.0" encoding="utf-8"?>
<sst xmlns="http://schemas.openxmlformats.org/spreadsheetml/2006/main" count="1086" uniqueCount="419">
  <si>
    <t>Wykaz zadań i zakupów inwestycyjnych na 2011 rok</t>
  </si>
  <si>
    <t>w złotych</t>
  </si>
  <si>
    <t>Lp.</t>
  </si>
  <si>
    <t>Nazwa zadania inwestycyjnego</t>
  </si>
  <si>
    <t>Planowane wydatki w roku 2011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</si>
  <si>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</si>
  <si>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</si>
  <si>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</si>
  <si>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</si>
  <si>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</si>
  <si>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</si>
  <si>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</si>
  <si>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</si>
  <si>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</si>
  <si>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</si>
  <si>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</si>
  <si>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</si>
  <si>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wolne środki-kredyt z 2010r.</t>
  </si>
  <si>
    <t>Urząd Gminy   Miłkowice</t>
  </si>
  <si>
    <t>Budowa sieci kanalizacji sanitarnej i wodociągowej w Miłkowicach w obrębie ulic: 15 Sierpnia, 11 Listopada, Konstytucji 3 Maja"</t>
  </si>
  <si>
    <t>dotacja z WFOŚ 23.400, partyc. ludności</t>
  </si>
  <si>
    <t>Budowa sieci kanalizacyjnej burzowej na terenie Gminy Miłkowice w ramach inwestycji społecznej przy ul.22 Lipca w Miłkowicach - współfinansowanie</t>
  </si>
  <si>
    <t>Komitet budowy kanalizacji</t>
  </si>
  <si>
    <t>Modernizacja sieci wodociągowej na terenie Gminy Miłkowice</t>
  </si>
  <si>
    <t>Dotacja celowa na dofinans. inwestycji</t>
  </si>
  <si>
    <t>GZGK    w Miłkowicach</t>
  </si>
  <si>
    <t>Modernizacja sieci kanalizacyjnej na terenie Gminy Miłkowice</t>
  </si>
  <si>
    <t>Budowa sieci wodociągowej dla miejscowości Głuchowice i Kochlice</t>
  </si>
  <si>
    <t>Dział 600 : TRANSPORT I ŁĄCZNOŚĆ</t>
  </si>
  <si>
    <t>Rozdział 60016 : Drogi publiczne gminne</t>
  </si>
  <si>
    <t>Remont drogi w Gniewomirowicach</t>
  </si>
  <si>
    <t>dotacja z ANR</t>
  </si>
  <si>
    <t>Remont dróg osiedlowych w Miłkowicach (ul. 22-Lipca)</t>
  </si>
  <si>
    <t>Założenie progów zwalniających (fundusz sołecki Kochlice)</t>
  </si>
  <si>
    <t>Budowa ciągu pieszo-jezdnego przy stacji PKP w Miłkowicach (dokumentacja)</t>
  </si>
  <si>
    <t>Remont drogi w Rzeszotarach ul. H.Pobożnego - dokumentacja (fundusz sołecki Rzeszotary-Dobrzejów)</t>
  </si>
  <si>
    <t>Dział 700 : GOSPODARKA MIESZKANIOWA</t>
  </si>
  <si>
    <t>Rozdział 70005 : Gospodarka gruntami i nieruchomościami</t>
  </si>
  <si>
    <t xml:space="preserve">Wykup gruntów, na których posadowione są przepompownie ścieków 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</si>
  <si>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</si>
  <si>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</si>
  <si>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</si>
  <si>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</si>
  <si>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</si>
  <si>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</si>
  <si>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</si>
  <si>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</si>
  <si>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</si>
  <si>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</si>
  <si>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</si>
  <si>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</si>
  <si>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</si>
  <si>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</si>
  <si>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</si>
  <si>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</si>
  <si>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</si>
  <si>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</si>
  <si>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</si>
  <si>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</si>
  <si>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</si>
  <si>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</si>
  <si>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Sporządzenie dokumentacji na "Utworzenie Centrum Edukacyjno-Kulturalnego w miejscowości Ulesie"</t>
  </si>
  <si>
    <t>Remont i modernizacja świetlicy wiejskiej w Bobrowie (fundusz sołecki Bobrów)</t>
  </si>
  <si>
    <t>Utworzenie św. wiejskiej z segmentów kontenerowych w Goślinowie (w tym fundusz sołecki 6.199zł)</t>
  </si>
  <si>
    <t>Adaptacja pozyskanego budynku na świetlicę w Jakuszowie (fundusz sołecki Jakuszowa)</t>
  </si>
  <si>
    <t>Remont i modernizacja budynku  świetlicy wiejskiej w Miłkowicach (fundusz sołecki Miłkowice)</t>
  </si>
  <si>
    <t>Remont i modernizacja świetlicy wiejskiej w Pątnówku (fundusz sołecki Pątnówek)</t>
  </si>
  <si>
    <t>Remont i modernizacja świetlicy wiejskiej w Studnicy (fundusz sołecki Studnica)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</si>
  <si>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</si>
  <si>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</si>
  <si>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</si>
  <si>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</si>
  <si>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</si>
  <si>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</si>
  <si>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</si>
  <si>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</si>
  <si>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</si>
  <si>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Dział 926 : KULTURA FIZYCZNA</t>
  </si>
  <si>
    <t>Rozdział  92601: Obiekty sportowe</t>
  </si>
  <si>
    <t>Budowa przyłącza energetycznego do boiska sportowego w Głuchowicach</t>
  </si>
  <si>
    <t>Rozdział  92605: Zadania w zakresie kultury fizycznej</t>
  </si>
  <si>
    <t>Remont i modernizacja budynku sportowego używanego jako świetlicę wiejską w Kochlicach (fundusz sołecki Kochlice)</t>
  </si>
  <si>
    <t>Klub Sportowy "ISKRA Kochlice"</t>
  </si>
  <si>
    <t>Razem wydatki inwestycyjne:</t>
  </si>
  <si>
    <t>ZMIANA PLANU DOCHODÓW GMINY MIŁKOWICE NA ROK 2011</t>
  </si>
  <si>
    <t>Dział</t>
  </si>
  <si>
    <t>Rozdział</t>
  </si>
  <si>
    <t>§</t>
  </si>
  <si>
    <t>Treść</t>
  </si>
  <si>
    <t>Przed zmianą</t>
  </si>
  <si>
    <t>Zmiana</t>
  </si>
  <si>
    <t>Po zmianie</t>
  </si>
  <si>
    <t>921</t>
  </si>
  <si>
    <t>Kultura i ochrona dziedzictwa narodowego</t>
  </si>
  <si>
    <t>169 914,00</t>
  </si>
  <si>
    <t>10 000,00</t>
  </si>
  <si>
    <t>179 914,00</t>
  </si>
  <si>
    <t>92109</t>
  </si>
  <si>
    <t>Domy i ośrodki kultury, świetlice i kluby</t>
  </si>
  <si>
    <t>7 962,00</t>
  </si>
  <si>
    <t>17 962,00</t>
  </si>
  <si>
    <t>2710</t>
  </si>
  <si>
    <t>Dotacja celowa otrzymana z tytułu pomocy finansowej udzielanej między jednostkami samorządu terytorialnego na dofinansowanie własnych zadań bieżących</t>
  </si>
  <si>
    <t>0,00</t>
  </si>
  <si>
    <t>Razem:</t>
  </si>
  <si>
    <t>16 173 763,00</t>
  </si>
  <si>
    <t>16 183 763,00</t>
  </si>
  <si>
    <t>Wykaz dotacji udzielanych z budżetu Gminy Miłkowice w roku 2011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</si>
  <si>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</si>
  <si>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</si>
  <si>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</si>
  <si>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</si>
  <si>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</si>
  <si>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</si>
  <si>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</si>
  <si>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</si>
  <si>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</si>
  <si>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</si>
  <si>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t>Dostarczanie wody</t>
  </si>
  <si>
    <t>Drogi publiczne gminne</t>
  </si>
  <si>
    <t>dotacja do 1 km dróg gminnych</t>
  </si>
  <si>
    <t>Cmentarze</t>
  </si>
  <si>
    <t>Dowożenie uczniów do szkół</t>
  </si>
  <si>
    <t>dotacja do 1 km przewozu uczniów</t>
  </si>
  <si>
    <t>Gospodarka odpadami</t>
  </si>
  <si>
    <t>dotacja do 1 mieszkańca gminy do wywozu odpadów segregowanych i utrzymania składowiska odpadów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</si>
  <si>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</si>
  <si>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</si>
  <si>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</si>
  <si>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</si>
  <si>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</si>
  <si>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</si>
  <si>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</si>
  <si>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</si>
  <si>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</si>
  <si>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</si>
  <si>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</si>
  <si>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</si>
  <si>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</si>
  <si>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</si>
  <si>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</si>
  <si>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</si>
  <si>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</si>
  <si>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</si>
  <si>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Przeciwdziałanie alkoholizmowi</t>
  </si>
  <si>
    <t>na realizację programów profilaktyki rozwiązywania problemów alkoholowych</t>
  </si>
  <si>
    <t>Infrastruktura wodociągowa i sanitacyjna wsi</t>
  </si>
  <si>
    <t>Gminny Zakład Gospodarki komunalnej w Miłkowicach</t>
  </si>
  <si>
    <t>900</t>
  </si>
  <si>
    <t>90002</t>
  </si>
  <si>
    <t xml:space="preserve">Gospodarka odpadami </t>
  </si>
  <si>
    <t>Urząd Miasta Legnica i Urząd Miasta Lubin</t>
  </si>
  <si>
    <t xml:space="preserve">na koszty utrzymania dzieci uczęszczających do przedszkoli w Legnicy i Lubinie </t>
  </si>
  <si>
    <t xml:space="preserve">  III.2. Jednostki spoza sektora finansów publicznych</t>
  </si>
  <si>
    <t>Ludowy Klub Sportowy "Czarni" Miłkowice</t>
  </si>
  <si>
    <t>upowszechnianie kultury fizycznej sportu na terenie gminy Miłkowice</t>
  </si>
  <si>
    <t>Ludowy Zespół Sportowy "Dąb-Stowarzyszenie" Siedliska</t>
  </si>
  <si>
    <t>Klub Brydża Sportowego w Miłkowicach</t>
  </si>
  <si>
    <t>Klub Sportowy "ISKRA" Kochlice</t>
  </si>
  <si>
    <t>X</t>
  </si>
  <si>
    <t>upowszechnianie kultury fizycznej sportu na terenie gminy</t>
  </si>
  <si>
    <t xml:space="preserve">Ogółem dotacje </t>
  </si>
  <si>
    <t>Wykaz wydatków w ramach funduszu sołeckiego na rok 2011</t>
  </si>
  <si>
    <t>Nazwa sołectwa</t>
  </si>
  <si>
    <t>Środki funduszu przypadajace na dane sołectwo (art.2 ust.1. Ustawy o funduszu sołeckim)</t>
  </si>
  <si>
    <t>(Ewentualne) zwiększenia środków funduszu (art.3 ust.1)</t>
  </si>
  <si>
    <t>Przedsięwzięcia przewidziane do realizacji wg wniosku sołectwa</t>
  </si>
  <si>
    <t>Wydatki w ramach funduszu</t>
  </si>
  <si>
    <t>O1008</t>
  </si>
  <si>
    <t>Bobrów</t>
  </si>
  <si>
    <t>Zakup wyposażenia do  świetlicy wiejskiej</t>
  </si>
  <si>
    <t>Remont i modernizacja świetlicy wiejskiej</t>
  </si>
  <si>
    <t>2157zł- 92109/4210 4000zł- 92109/6050</t>
  </si>
  <si>
    <t>Głuchowice</t>
  </si>
  <si>
    <t>Zagospodarowanie skweru rekreacyjnego</t>
  </si>
  <si>
    <t>92195/6050</t>
  </si>
  <si>
    <t>Promocja idei odnowy wsi, poprzez m.in. organizację "Pleneru rzeźbiarskiego"</t>
  </si>
  <si>
    <t>92195/4300</t>
  </si>
  <si>
    <t>Gniewomirowice</t>
  </si>
  <si>
    <t>92109/4210</t>
  </si>
  <si>
    <t>w.bież.</t>
  </si>
  <si>
    <t>Zakup kosiarki do utrzymania terenów zielonych</t>
  </si>
  <si>
    <t>90004/4210</t>
  </si>
  <si>
    <t>Rozbudowa placu zabaw wraz z budową terenu rekreacyjnego</t>
  </si>
  <si>
    <t>ogółem</t>
  </si>
  <si>
    <t>Goślinów</t>
  </si>
  <si>
    <t>Adaptacja i wyposażenie świetlicy kontenerowej</t>
  </si>
  <si>
    <t>92109/6050</t>
  </si>
  <si>
    <t>Grzymalin</t>
  </si>
  <si>
    <t>Doposażenie i ogrodzenie placu zabaw</t>
  </si>
  <si>
    <t>92195/4210</t>
  </si>
  <si>
    <t>5500zł-90004/6060, 500zł-90004/4210</t>
  </si>
  <si>
    <t>Utrzymanie terenów zielonych</t>
  </si>
  <si>
    <t>90004/4170</t>
  </si>
  <si>
    <t>Promocja idei odnowy wsi, poprzez m.in. organizację "Święta grzybów"</t>
  </si>
  <si>
    <t>Zakup namiotu rekreacyjnego wraz z ławo-stołami</t>
  </si>
  <si>
    <t>92195/6060</t>
  </si>
  <si>
    <t>Zakup wyposażenia do świetlicy (m.in.stojaków, masztów, flag)</t>
  </si>
  <si>
    <t>Jakuszów</t>
  </si>
  <si>
    <t>Zakup sprzętu nagłaśniającego na organizację imprez</t>
  </si>
  <si>
    <t>Promocja idei odnowy wsi, poprzez m.in. organizację "Dnia Dziecka"</t>
  </si>
  <si>
    <t>Adaptacja  pozyskanego budynku na świetlicę</t>
  </si>
  <si>
    <t>Jezierzany</t>
  </si>
  <si>
    <t>Remont drogi nr 17, odkrzaczanie i wywóz urobku z dróg</t>
  </si>
  <si>
    <t>60016/4300</t>
  </si>
  <si>
    <t>Zakup sprzętu i gier sportowych do świetlicy</t>
  </si>
  <si>
    <t>Kochlice</t>
  </si>
  <si>
    <t>Założenie progów zwalniających</t>
  </si>
  <si>
    <t>60016/6050</t>
  </si>
  <si>
    <t>Remont budynku sportowego używanego jako świetlicę</t>
  </si>
  <si>
    <t>Miłkowice</t>
  </si>
  <si>
    <t>Promocja tradycji dziedzictwa kulturowego, w tym potraw lokalnych KGW</t>
  </si>
  <si>
    <t>Remont budynku świetlicy wiejskiej</t>
  </si>
  <si>
    <t>Pątnówek</t>
  </si>
  <si>
    <t>Rzeszotary-Dobrzejów</t>
  </si>
  <si>
    <t>Doposażenie w pomoce dydaktyczne "Klubu malucha"</t>
  </si>
  <si>
    <t>Doposażenie OSP w piłę łańcuchową</t>
  </si>
  <si>
    <t>75412/4210</t>
  </si>
  <si>
    <t xml:space="preserve">Promocja idei odnowy wsi </t>
  </si>
  <si>
    <t>Remont drogi w Rzeszotarach ul. Pobożnego (dokumentacja)</t>
  </si>
  <si>
    <t>Siedliska</t>
  </si>
  <si>
    <t>8500zł- 90004/6060 500zł- 90004/4210</t>
  </si>
  <si>
    <t>Konserwacja rowu melioracyjnego sprzętem mechanicznym</t>
  </si>
  <si>
    <t>01008/4300</t>
  </si>
  <si>
    <t>Doposażenie placu zabaw</t>
  </si>
  <si>
    <t>Utrzymanie terenów zielonych wraz z nasadzeniami</t>
  </si>
  <si>
    <t>Studnica</t>
  </si>
  <si>
    <t>Ulesie-Lipce</t>
  </si>
  <si>
    <t xml:space="preserve">Prace konserwacyjne na placu zabaw  </t>
  </si>
  <si>
    <t>Remont i naprawa wiaty przystankowej</t>
  </si>
  <si>
    <t>Utrzymanie terenów zielonych wraz z nasadzeniami i wycinką drzew</t>
  </si>
  <si>
    <t>1.000zł 90004-4210    90004/4170</t>
  </si>
  <si>
    <t>Doposażenie OSP w pompę szlamową</t>
  </si>
  <si>
    <t>75412/6060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</si>
  <si>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</si>
  <si>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</si>
  <si>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</si>
  <si>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</si>
  <si>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</si>
  <si>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 wydatków</t>
  </si>
  <si>
    <t>01008</t>
  </si>
  <si>
    <t>Suma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</si>
  <si>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</si>
  <si>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</si>
  <si>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 CE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</si>
  <si>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 komunalnych lokali mieszkalnych 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</si>
  <si>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administrowanych cmentarzy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</si>
  <si>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</si>
  <si>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</si>
  <si>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wodociągu dla Kochlic i Głuchowic - dokończenie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</si>
  <si>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</si>
  <si>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r>
      <t>Remont budynku Biblioteki Publicznej w Miłkowicach (</t>
    </r>
    <r>
      <rPr>
        <i/>
        <sz val="10"/>
        <rFont val="Arial CE"/>
        <family val="0"/>
      </rPr>
      <t>dotacja inwestycyjna</t>
    </r>
    <r>
      <rPr>
        <sz val="10"/>
        <rFont val="Arial CE"/>
        <family val="2"/>
      </rPr>
      <t>)</t>
    </r>
  </si>
  <si>
    <r>
      <t xml:space="preserve">upowszechnianie kultury fizycznej sportu na terenie gminy Miłkowice 29.000zł, remont i modernizacja budynku klubowego 6.000zł </t>
    </r>
    <r>
      <rPr>
        <i/>
        <sz val="10"/>
        <rFont val="Arial CE"/>
        <family val="0"/>
      </rPr>
      <t>(dotacja inwestycyjna)</t>
    </r>
  </si>
  <si>
    <r>
      <t>Założenie monitoringu na zabytkową "K</t>
    </r>
    <r>
      <rPr>
        <i/>
        <sz val="9"/>
        <rFont val="Arial"/>
        <family val="2"/>
      </rPr>
      <t>olumnę łez"</t>
    </r>
  </si>
  <si>
    <t>Wyposażenie świetlicy w Gniewomirowicach</t>
  </si>
  <si>
    <r>
      <t>Budowa przykanlików w ramach zadania Budowa kanalizacji sanitarnej  (</t>
    </r>
    <r>
      <rPr>
        <i/>
        <sz val="10"/>
        <rFont val="Arial CE"/>
        <family val="2"/>
      </rPr>
      <t>dotacja inwestycyjna)</t>
    </r>
  </si>
  <si>
    <t>92605/6230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</si>
  <si>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</si>
  <si>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</si>
  <si>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</si>
  <si>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</si>
  <si>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</si>
  <si>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</si>
  <si>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</si>
  <si>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</si>
  <si>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</si>
  <si>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</si>
  <si>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</si>
  <si>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</si>
  <si>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</si>
  <si>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</si>
  <si>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</si>
  <si>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</si>
  <si>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</si>
  <si>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</si>
  <si>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</si>
  <si>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</si>
  <si>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</si>
  <si>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</si>
  <si>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</si>
  <si>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</si>
  <si>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</si>
  <si>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</si>
  <si>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</si>
  <si>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</si>
  <si>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</si>
  <si>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</si>
  <si>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</si>
  <si>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</si>
  <si>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</si>
  <si>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</si>
  <si>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</si>
  <si>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Rolnictwo i łowiectwo</t>
  </si>
  <si>
    <t>przed zmianą</t>
  </si>
  <si>
    <t>2 350 526,96</t>
  </si>
  <si>
    <t>267 171,96</t>
  </si>
  <si>
    <t>66 821,96</t>
  </si>
  <si>
    <t>8 445,00</t>
  </si>
  <si>
    <t>58 376,96</t>
  </si>
  <si>
    <t>200 000,00</t>
  </si>
  <si>
    <t>350,00</t>
  </si>
  <si>
    <t>2 083 355,00</t>
  </si>
  <si>
    <t>1 564 630,00</t>
  </si>
  <si>
    <t>zmniejszenie</t>
  </si>
  <si>
    <t>-185 000,00</t>
  </si>
  <si>
    <t>zwiększenie</t>
  </si>
  <si>
    <t>185 000,00</t>
  </si>
  <si>
    <t>po zmianach</t>
  </si>
  <si>
    <t>2 283 355,00</t>
  </si>
  <si>
    <t>Gospodarka komunalna i ochrona środowiska</t>
  </si>
  <si>
    <t>437 665,00</t>
  </si>
  <si>
    <t>415 684,00</t>
  </si>
  <si>
    <t>372 289,00</t>
  </si>
  <si>
    <t>4 000,00</t>
  </si>
  <si>
    <t>368 289,00</t>
  </si>
  <si>
    <t>43 395,00</t>
  </si>
  <si>
    <t>21 981,00</t>
  </si>
  <si>
    <t>-2 000,00</t>
  </si>
  <si>
    <t>3 000,00</t>
  </si>
  <si>
    <t>438 665,00</t>
  </si>
  <si>
    <t>416 684,00</t>
  </si>
  <si>
    <t>373 289,00</t>
  </si>
  <si>
    <t>369 289,00</t>
  </si>
  <si>
    <t>90004</t>
  </si>
  <si>
    <t>Utrzymanie zieleni w miastach i gminach</t>
  </si>
  <si>
    <t>35 091,00</t>
  </si>
  <si>
    <t>21 091,00</t>
  </si>
  <si>
    <t>14 128,00</t>
  </si>
  <si>
    <t>10 128,00</t>
  </si>
  <si>
    <t>6 963,00</t>
  </si>
  <si>
    <t>14 000,00</t>
  </si>
  <si>
    <t>33 091,00</t>
  </si>
  <si>
    <t>19 091,00</t>
  </si>
  <si>
    <t>12 128,00</t>
  </si>
  <si>
    <t>8 128,00</t>
  </si>
  <si>
    <t>90015</t>
  </si>
  <si>
    <t>Oświetlenie ulic, placów i dróg</t>
  </si>
  <si>
    <t>340 500,00</t>
  </si>
  <si>
    <t>343 500,00</t>
  </si>
  <si>
    <t>858 580,00</t>
  </si>
  <si>
    <t>477 370,00</t>
  </si>
  <si>
    <t>43 370,00</t>
  </si>
  <si>
    <t>1 168,00</t>
  </si>
  <si>
    <t>42 202,00</t>
  </si>
  <si>
    <t>434 000,00</t>
  </si>
  <si>
    <t>381 210,00</t>
  </si>
  <si>
    <t>274 446,00</t>
  </si>
  <si>
    <t>-10 000,00</t>
  </si>
  <si>
    <t>19 000,00</t>
  </si>
  <si>
    <t>867 580,00</t>
  </si>
  <si>
    <t>496 370,00</t>
  </si>
  <si>
    <t>62 370,00</t>
  </si>
  <si>
    <t>61 202,00</t>
  </si>
  <si>
    <t>371 210,00</t>
  </si>
  <si>
    <t>312 134,00</t>
  </si>
  <si>
    <t>224 070,00</t>
  </si>
  <si>
    <t>22 070,00</t>
  </si>
  <si>
    <t>20 902,00</t>
  </si>
  <si>
    <t>202 000,00</t>
  </si>
  <si>
    <t>88 064,00</t>
  </si>
  <si>
    <t>-3 000,00</t>
  </si>
  <si>
    <t>328 134,00</t>
  </si>
  <si>
    <t>243 070,00</t>
  </si>
  <si>
    <t>41 070,00</t>
  </si>
  <si>
    <t>39 902,00</t>
  </si>
  <si>
    <t>85 064,00</t>
  </si>
  <si>
    <t>92195</t>
  </si>
  <si>
    <t>Pozostała działalność</t>
  </si>
  <si>
    <t>40 000,00</t>
  </si>
  <si>
    <t>21 300,00</t>
  </si>
  <si>
    <t>18 700,00</t>
  </si>
  <si>
    <t>-7 000,00</t>
  </si>
  <si>
    <t>33 000,00</t>
  </si>
  <si>
    <t>11 700,00</t>
  </si>
  <si>
    <t>Wydatki razem:</t>
  </si>
  <si>
    <t>16 558 521,83</t>
  </si>
  <si>
    <t>13 660 079,83</t>
  </si>
  <si>
    <t>9 071 048,79</t>
  </si>
  <si>
    <t>5 629 520,00</t>
  </si>
  <si>
    <t>3 441 528,79</t>
  </si>
  <si>
    <t>1 730 694,00</t>
  </si>
  <si>
    <t>2 475 720,00</t>
  </si>
  <si>
    <t>14 883,00</t>
  </si>
  <si>
    <t>367 734,04</t>
  </si>
  <si>
    <t>2 898 442,00</t>
  </si>
  <si>
    <t>1 839 076,00</t>
  </si>
  <si>
    <t>-195 000,00</t>
  </si>
  <si>
    <t>22 000,00</t>
  </si>
  <si>
    <t>16 568 521,83</t>
  </si>
  <si>
    <t>ZMIANA PLANU WYDATKÓW BUDŻETOWYCH GMINY MIŁKOWICE NA ROK 2011</t>
  </si>
  <si>
    <t>600</t>
  </si>
  <si>
    <t>Transport i łączność</t>
  </si>
  <si>
    <t>634 144,10</t>
  </si>
  <si>
    <t>253 948,10</t>
  </si>
  <si>
    <t>122 626,10</t>
  </si>
  <si>
    <t>3 385,00</t>
  </si>
  <si>
    <t>119 241,10</t>
  </si>
  <si>
    <t>131 322,00</t>
  </si>
  <si>
    <t>380 196,00</t>
  </si>
  <si>
    <t>-1 800,00</t>
  </si>
  <si>
    <t>1 800,00</t>
  </si>
  <si>
    <t>252 148,10</t>
  </si>
  <si>
    <t>120 826,10</t>
  </si>
  <si>
    <t>117 441,10</t>
  </si>
  <si>
    <t>381 996,00</t>
  </si>
  <si>
    <t>60014</t>
  </si>
  <si>
    <t>Drogi publiczne powiatowe</t>
  </si>
  <si>
    <t>65 841,83</t>
  </si>
  <si>
    <t>64 041,83</t>
  </si>
  <si>
    <t>-198 800,00</t>
  </si>
  <si>
    <t>-3 800,00</t>
  </si>
  <si>
    <t>208 800,00</t>
  </si>
  <si>
    <t>186 800,00</t>
  </si>
  <si>
    <t>13 678 279,83</t>
  </si>
  <si>
    <t>9 089 248,79</t>
  </si>
  <si>
    <t>3 459 728,79</t>
  </si>
  <si>
    <t>2 890 242,00</t>
  </si>
  <si>
    <t>Rozdział 60014 : Drogi publiczne powiatowe</t>
  </si>
  <si>
    <t>Budowa chodnika z kanalizacją deszczową w miejscowości Miłkowice w ciągu drogi powiatowej nr 2210 D na odcinku od km 5+415 do km 5+970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</si>
</sst>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6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2"/>
      <name val="Arial CE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23" borderId="9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1">
    <xf numFmtId="0" fontId="1" fillId="0" borderId="0" xfId="0" applyNumberFormat="1" applyFill="1" applyBorder="1" applyAlignment="1" applyProtection="1">
      <alignment horizontal="left"/>
      <protection locked="0"/>
    </xf>
    <xf numFmtId="0" fontId="24" fillId="0" borderId="0" xfId="57" applyFont="1" applyAlignment="1">
      <alignment vertical="center" wrapText="1"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3" fontId="26" fillId="0" borderId="0" xfId="57" applyNumberFormat="1" applyFont="1">
      <alignment/>
      <protection/>
    </xf>
    <xf numFmtId="0" fontId="23" fillId="0" borderId="0" xfId="57" applyFont="1" applyAlignment="1">
      <alignment horizontal="right" vertical="center"/>
      <protection/>
    </xf>
    <xf numFmtId="0" fontId="27" fillId="0" borderId="0" xfId="57" applyFont="1" applyAlignment="1">
      <alignment textRotation="180"/>
      <protection/>
    </xf>
    <xf numFmtId="0" fontId="27" fillId="20" borderId="10" xfId="57" applyFont="1" applyFill="1" applyBorder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27" fillId="20" borderId="11" xfId="57" applyFont="1" applyFill="1" applyBorder="1" applyAlignment="1">
      <alignment horizontal="center" vertical="center" wrapText="1"/>
      <protection/>
    </xf>
    <xf numFmtId="0" fontId="30" fillId="20" borderId="12" xfId="57" applyFont="1" applyFill="1" applyBorder="1" applyAlignment="1">
      <alignment horizontal="center" vertical="center" wrapText="1"/>
      <protection/>
    </xf>
    <xf numFmtId="0" fontId="30" fillId="20" borderId="13" xfId="57" applyFont="1" applyFill="1" applyBorder="1" applyAlignment="1">
      <alignment horizontal="center" vertical="center" wrapText="1"/>
      <protection/>
    </xf>
    <xf numFmtId="0" fontId="31" fillId="0" borderId="14" xfId="57" applyFont="1" applyFill="1" applyBorder="1" applyAlignment="1">
      <alignment horizontal="center" vertical="center" wrapText="1"/>
      <protection/>
    </xf>
    <xf numFmtId="0" fontId="31" fillId="0" borderId="12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23" fillId="0" borderId="15" xfId="57" applyFont="1" applyFill="1" applyBorder="1" applyAlignment="1">
      <alignment horizontal="center" vertical="center" wrapText="1"/>
      <protection/>
    </xf>
    <xf numFmtId="0" fontId="31" fillId="0" borderId="0" xfId="57" applyFont="1" applyFill="1" applyAlignment="1">
      <alignment horizontal="center" textRotation="180"/>
      <protection/>
    </xf>
    <xf numFmtId="0" fontId="31" fillId="0" borderId="0" xfId="57" applyFont="1" applyFill="1" applyAlignment="1">
      <alignment horizontal="center" vertical="center" wrapText="1"/>
      <protection/>
    </xf>
    <xf numFmtId="3" fontId="27" fillId="0" borderId="16" xfId="57" applyNumberFormat="1" applyFont="1" applyFill="1" applyBorder="1" applyAlignment="1">
      <alignment vertical="center" wrapText="1"/>
      <protection/>
    </xf>
    <xf numFmtId="3" fontId="27" fillId="0" borderId="17" xfId="57" applyNumberFormat="1" applyFont="1" applyFill="1" applyBorder="1" applyAlignment="1">
      <alignment vertical="center" wrapText="1"/>
      <protection/>
    </xf>
    <xf numFmtId="3" fontId="32" fillId="0" borderId="18" xfId="57" applyNumberFormat="1" applyFont="1" applyFill="1" applyBorder="1" applyAlignment="1">
      <alignment vertical="center" wrapText="1"/>
      <protection/>
    </xf>
    <xf numFmtId="0" fontId="27" fillId="0" borderId="0" xfId="57" applyFont="1" applyFill="1" applyAlignment="1">
      <alignment textRotation="180"/>
      <protection/>
    </xf>
    <xf numFmtId="0" fontId="26" fillId="0" borderId="0" xfId="57" applyFont="1" applyFill="1" applyAlignment="1">
      <alignment vertical="center" wrapText="1"/>
      <protection/>
    </xf>
    <xf numFmtId="3" fontId="33" fillId="0" borderId="19" xfId="57" applyNumberFormat="1" applyFont="1" applyFill="1" applyBorder="1" applyAlignment="1">
      <alignment vertical="center" wrapText="1"/>
      <protection/>
    </xf>
    <xf numFmtId="3" fontId="33" fillId="0" borderId="20" xfId="57" applyNumberFormat="1" applyFont="1" applyFill="1" applyBorder="1" applyAlignment="1">
      <alignment vertical="center" wrapText="1"/>
      <protection/>
    </xf>
    <xf numFmtId="3" fontId="33" fillId="0" borderId="21" xfId="57" applyNumberFormat="1" applyFont="1" applyFill="1" applyBorder="1" applyAlignment="1">
      <alignment vertical="center" wrapText="1"/>
      <protection/>
    </xf>
    <xf numFmtId="3" fontId="32" fillId="0" borderId="22" xfId="57" applyNumberFormat="1" applyFont="1" applyFill="1" applyBorder="1" applyAlignment="1">
      <alignment vertical="center" wrapText="1"/>
      <protection/>
    </xf>
    <xf numFmtId="0" fontId="32" fillId="0" borderId="23" xfId="57" applyFont="1" applyFill="1" applyBorder="1" applyAlignment="1">
      <alignment horizontal="center" vertical="center" wrapText="1"/>
      <protection/>
    </xf>
    <xf numFmtId="0" fontId="32" fillId="0" borderId="24" xfId="57" applyFont="1" applyFill="1" applyBorder="1" applyAlignment="1">
      <alignment vertical="center" wrapText="1"/>
      <protection/>
    </xf>
    <xf numFmtId="3" fontId="26" fillId="0" borderId="24" xfId="57" applyNumberFormat="1" applyFont="1" applyFill="1" applyBorder="1" applyAlignment="1">
      <alignment vertical="center" wrapText="1"/>
      <protection/>
    </xf>
    <xf numFmtId="3" fontId="31" fillId="0" borderId="25" xfId="57" applyNumberFormat="1" applyFont="1" applyFill="1" applyBorder="1" applyAlignment="1">
      <alignment vertical="center" wrapText="1"/>
      <protection/>
    </xf>
    <xf numFmtId="0" fontId="32" fillId="0" borderId="26" xfId="56" applyFont="1" applyFill="1" applyBorder="1" applyAlignment="1">
      <alignment horizontal="center" vertical="center" wrapText="1"/>
      <protection/>
    </xf>
    <xf numFmtId="0" fontId="32" fillId="0" borderId="27" xfId="56" applyFont="1" applyFill="1" applyBorder="1" applyAlignment="1">
      <alignment vertical="center" wrapText="1"/>
      <protection/>
    </xf>
    <xf numFmtId="3" fontId="26" fillId="0" borderId="27" xfId="56" applyNumberFormat="1" applyFont="1" applyFill="1" applyBorder="1" applyAlignment="1">
      <alignment vertical="center" wrapText="1"/>
      <protection/>
    </xf>
    <xf numFmtId="3" fontId="31" fillId="0" borderId="28" xfId="56" applyNumberFormat="1" applyFont="1" applyFill="1" applyBorder="1" applyAlignment="1">
      <alignment vertical="center" wrapText="1"/>
      <protection/>
    </xf>
    <xf numFmtId="0" fontId="27" fillId="0" borderId="0" xfId="56" applyFont="1" applyFill="1" applyAlignment="1">
      <alignment textRotation="180"/>
      <protection/>
    </xf>
    <xf numFmtId="0" fontId="26" fillId="0" borderId="0" xfId="56" applyFont="1" applyFill="1" applyAlignment="1">
      <alignment vertical="center" wrapText="1"/>
      <protection/>
    </xf>
    <xf numFmtId="0" fontId="32" fillId="0" borderId="29" xfId="57" applyFont="1" applyFill="1" applyBorder="1" applyAlignment="1">
      <alignment horizontal="left" vertical="center" wrapText="1"/>
      <protection/>
    </xf>
    <xf numFmtId="3" fontId="26" fillId="0" borderId="29" xfId="57" applyNumberFormat="1" applyFont="1" applyFill="1" applyBorder="1" applyAlignment="1">
      <alignment vertical="center" wrapText="1"/>
      <protection/>
    </xf>
    <xf numFmtId="3" fontId="26" fillId="0" borderId="25" xfId="57" applyNumberFormat="1" applyFont="1" applyFill="1" applyBorder="1" applyAlignment="1">
      <alignment vertical="center" wrapText="1"/>
      <protection/>
    </xf>
    <xf numFmtId="3" fontId="34" fillId="0" borderId="30" xfId="56" applyNumberFormat="1" applyFont="1" applyFill="1" applyBorder="1" applyAlignment="1">
      <alignment vertical="center" wrapText="1"/>
      <protection/>
    </xf>
    <xf numFmtId="0" fontId="32" fillId="0" borderId="31" xfId="57" applyFont="1" applyFill="1" applyBorder="1" applyAlignment="1">
      <alignment horizontal="center" vertical="center" wrapText="1"/>
      <protection/>
    </xf>
    <xf numFmtId="3" fontId="32" fillId="0" borderId="32" xfId="57" applyNumberFormat="1" applyFont="1" applyFill="1" applyBorder="1" applyAlignment="1">
      <alignment vertical="center" wrapText="1"/>
      <protection/>
    </xf>
    <xf numFmtId="0" fontId="32" fillId="0" borderId="33" xfId="56" applyFont="1" applyFill="1" applyBorder="1" applyAlignment="1">
      <alignment horizontal="center" vertical="center" wrapText="1"/>
      <protection/>
    </xf>
    <xf numFmtId="0" fontId="32" fillId="0" borderId="30" xfId="56" applyFont="1" applyFill="1" applyBorder="1" applyAlignment="1">
      <alignment horizontal="left" vertical="center" wrapText="1"/>
      <protection/>
    </xf>
    <xf numFmtId="3" fontId="35" fillId="0" borderId="30" xfId="56" applyNumberFormat="1" applyFont="1" applyFill="1" applyBorder="1" applyAlignment="1">
      <alignment vertical="center" wrapText="1"/>
      <protection/>
    </xf>
    <xf numFmtId="3" fontId="26" fillId="0" borderId="30" xfId="56" applyNumberFormat="1" applyFont="1" applyFill="1" applyBorder="1" applyAlignment="1">
      <alignment vertical="center" wrapText="1"/>
      <protection/>
    </xf>
    <xf numFmtId="3" fontId="34" fillId="0" borderId="27" xfId="56" applyNumberFormat="1" applyFont="1" applyFill="1" applyBorder="1" applyAlignment="1">
      <alignment vertical="center" wrapText="1"/>
      <protection/>
    </xf>
    <xf numFmtId="3" fontId="34" fillId="0" borderId="24" xfId="57" applyNumberFormat="1" applyFont="1" applyFill="1" applyBorder="1" applyAlignment="1">
      <alignment vertical="center" wrapText="1"/>
      <protection/>
    </xf>
    <xf numFmtId="0" fontId="32" fillId="0" borderId="34" xfId="57" applyFont="1" applyFill="1" applyBorder="1" applyAlignment="1">
      <alignment horizontal="center" vertical="center" wrapText="1"/>
      <protection/>
    </xf>
    <xf numFmtId="0" fontId="32" fillId="0" borderId="35" xfId="57" applyFont="1" applyFill="1" applyBorder="1" applyAlignment="1">
      <alignment vertical="center" wrapText="1"/>
      <protection/>
    </xf>
    <xf numFmtId="3" fontId="26" fillId="0" borderId="35" xfId="57" applyNumberFormat="1" applyFont="1" applyFill="1" applyBorder="1" applyAlignment="1">
      <alignment vertical="center" wrapText="1"/>
      <protection/>
    </xf>
    <xf numFmtId="3" fontId="26" fillId="0" borderId="36" xfId="57" applyNumberFormat="1" applyFont="1" applyFill="1" applyBorder="1" applyAlignment="1">
      <alignment vertical="center" wrapText="1"/>
      <protection/>
    </xf>
    <xf numFmtId="3" fontId="32" fillId="0" borderId="37" xfId="57" applyNumberFormat="1" applyFont="1" applyFill="1" applyBorder="1" applyAlignment="1">
      <alignment vertical="center" wrapText="1"/>
      <protection/>
    </xf>
    <xf numFmtId="3" fontId="27" fillId="0" borderId="16" xfId="53" applyNumberFormat="1" applyFont="1" applyFill="1" applyBorder="1" applyAlignment="1">
      <alignment vertical="center" wrapText="1"/>
      <protection/>
    </xf>
    <xf numFmtId="0" fontId="32" fillId="0" borderId="18" xfId="57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textRotation="180"/>
      <protection/>
    </xf>
    <xf numFmtId="0" fontId="26" fillId="0" borderId="0" xfId="53" applyFont="1" applyFill="1" applyAlignment="1">
      <alignment vertical="center" wrapText="1"/>
      <protection/>
    </xf>
    <xf numFmtId="3" fontId="33" fillId="0" borderId="19" xfId="53" applyNumberFormat="1" applyFont="1" applyFill="1" applyBorder="1" applyAlignment="1">
      <alignment vertical="center" wrapText="1"/>
      <protection/>
    </xf>
    <xf numFmtId="0" fontId="32" fillId="0" borderId="38" xfId="57" applyFont="1" applyFill="1" applyBorder="1" applyAlignment="1">
      <alignment vertical="center" wrapText="1"/>
      <protection/>
    </xf>
    <xf numFmtId="0" fontId="26" fillId="0" borderId="39" xfId="57" applyFont="1" applyFill="1" applyBorder="1" applyAlignment="1">
      <alignment horizontal="center" vertical="center" wrapText="1"/>
      <protection/>
    </xf>
    <xf numFmtId="0" fontId="32" fillId="0" borderId="40" xfId="57" applyFont="1" applyFill="1" applyBorder="1" applyAlignment="1">
      <alignment vertical="center" wrapText="1"/>
      <protection/>
    </xf>
    <xf numFmtId="3" fontId="26" fillId="0" borderId="40" xfId="57" applyNumberFormat="1" applyFont="1" applyFill="1" applyBorder="1" applyAlignment="1">
      <alignment vertical="center" wrapText="1"/>
      <protection/>
    </xf>
    <xf numFmtId="3" fontId="31" fillId="0" borderId="40" xfId="57" applyNumberFormat="1" applyFont="1" applyFill="1" applyBorder="1" applyAlignment="1">
      <alignment vertical="center" wrapText="1"/>
      <protection/>
    </xf>
    <xf numFmtId="0" fontId="26" fillId="0" borderId="0" xfId="57" applyFont="1" applyBorder="1">
      <alignment/>
      <protection/>
    </xf>
    <xf numFmtId="3" fontId="26" fillId="0" borderId="0" xfId="57" applyNumberFormat="1" applyFont="1" applyBorder="1">
      <alignment/>
      <protection/>
    </xf>
    <xf numFmtId="0" fontId="31" fillId="0" borderId="41" xfId="57" applyFont="1" applyFill="1" applyBorder="1" applyAlignment="1">
      <alignment horizontal="center" vertical="center" wrapText="1"/>
      <protection/>
    </xf>
    <xf numFmtId="0" fontId="31" fillId="0" borderId="24" xfId="57" applyFont="1" applyFill="1" applyBorder="1" applyAlignment="1">
      <alignment horizontal="center" vertical="center" wrapText="1"/>
      <protection/>
    </xf>
    <xf numFmtId="0" fontId="23" fillId="0" borderId="24" xfId="57" applyFont="1" applyFill="1" applyBorder="1" applyAlignment="1">
      <alignment horizontal="center" vertical="center" wrapText="1"/>
      <protection/>
    </xf>
    <xf numFmtId="0" fontId="26" fillId="0" borderId="23" xfId="57" applyFont="1" applyFill="1" applyBorder="1" applyAlignment="1">
      <alignment horizontal="center" vertical="center" wrapText="1"/>
      <protection/>
    </xf>
    <xf numFmtId="0" fontId="32" fillId="0" borderId="29" xfId="57" applyFont="1" applyFill="1" applyBorder="1" applyAlignment="1">
      <alignment vertical="center" wrapText="1"/>
      <protection/>
    </xf>
    <xf numFmtId="3" fontId="31" fillId="0" borderId="29" xfId="57" applyNumberFormat="1" applyFont="1" applyFill="1" applyBorder="1" applyAlignment="1">
      <alignment vertical="center" wrapText="1"/>
      <protection/>
    </xf>
    <xf numFmtId="0" fontId="26" fillId="0" borderId="41" xfId="57" applyFont="1" applyFill="1" applyBorder="1" applyAlignment="1">
      <alignment horizontal="center" vertical="center" wrapText="1"/>
      <protection/>
    </xf>
    <xf numFmtId="3" fontId="31" fillId="0" borderId="24" xfId="57" applyNumberFormat="1" applyFont="1" applyFill="1" applyBorder="1" applyAlignment="1">
      <alignment vertical="center" wrapText="1"/>
      <protection/>
    </xf>
    <xf numFmtId="0" fontId="26" fillId="0" borderId="42" xfId="57" applyFont="1" applyFill="1" applyBorder="1" applyAlignment="1">
      <alignment horizontal="center" vertical="center" wrapText="1"/>
      <protection/>
    </xf>
    <xf numFmtId="0" fontId="32" fillId="0" borderId="43" xfId="57" applyFont="1" applyFill="1" applyBorder="1" applyAlignment="1">
      <alignment vertical="center" wrapText="1"/>
      <protection/>
    </xf>
    <xf numFmtId="3" fontId="26" fillId="0" borderId="43" xfId="57" applyNumberFormat="1" applyFont="1" applyFill="1" applyBorder="1" applyAlignment="1">
      <alignment vertical="center" wrapText="1"/>
      <protection/>
    </xf>
    <xf numFmtId="3" fontId="26" fillId="0" borderId="44" xfId="57" applyNumberFormat="1" applyFont="1" applyFill="1" applyBorder="1" applyAlignment="1">
      <alignment vertical="center" wrapText="1"/>
      <protection/>
    </xf>
    <xf numFmtId="3" fontId="31" fillId="0" borderId="44" xfId="57" applyNumberFormat="1" applyFont="1" applyFill="1" applyBorder="1" applyAlignment="1">
      <alignment vertical="center" wrapText="1"/>
      <protection/>
    </xf>
    <xf numFmtId="0" fontId="32" fillId="0" borderId="18" xfId="57" applyFont="1" applyFill="1" applyBorder="1" applyAlignment="1">
      <alignment vertical="center" wrapText="1"/>
      <protection/>
    </xf>
    <xf numFmtId="3" fontId="33" fillId="0" borderId="45" xfId="56" applyNumberFormat="1" applyFont="1" applyFill="1" applyBorder="1" applyAlignment="1">
      <alignment vertical="center" wrapText="1"/>
      <protection/>
    </xf>
    <xf numFmtId="3" fontId="33" fillId="0" borderId="46" xfId="56" applyNumberFormat="1" applyFont="1" applyFill="1" applyBorder="1" applyAlignment="1">
      <alignment vertical="center" wrapText="1"/>
      <protection/>
    </xf>
    <xf numFmtId="0" fontId="32" fillId="0" borderId="47" xfId="56" applyFont="1" applyFill="1" applyBorder="1" applyAlignment="1">
      <alignment horizontal="center" vertical="center" wrapText="1"/>
      <protection/>
    </xf>
    <xf numFmtId="0" fontId="32" fillId="0" borderId="30" xfId="56" applyFont="1" applyFill="1" applyBorder="1" applyAlignment="1">
      <alignment vertical="center" wrapText="1"/>
      <protection/>
    </xf>
    <xf numFmtId="3" fontId="26" fillId="0" borderId="48" xfId="56" applyNumberFormat="1" applyFont="1" applyFill="1" applyBorder="1" applyAlignment="1">
      <alignment vertical="center" wrapText="1"/>
      <protection/>
    </xf>
    <xf numFmtId="3" fontId="26" fillId="0" borderId="28" xfId="56" applyNumberFormat="1" applyFont="1" applyFill="1" applyBorder="1" applyAlignment="1">
      <alignment vertical="center" wrapText="1"/>
      <protection/>
    </xf>
    <xf numFmtId="3" fontId="31" fillId="0" borderId="30" xfId="56" applyNumberFormat="1" applyFont="1" applyFill="1" applyBorder="1" applyAlignment="1">
      <alignment horizontal="left" vertical="center" wrapText="1"/>
      <protection/>
    </xf>
    <xf numFmtId="0" fontId="32" fillId="0" borderId="49" xfId="56" applyFont="1" applyFill="1" applyBorder="1" applyAlignment="1">
      <alignment vertical="center" wrapText="1"/>
      <protection/>
    </xf>
    <xf numFmtId="0" fontId="26" fillId="0" borderId="50" xfId="56" applyFont="1" applyFill="1" applyBorder="1" applyAlignment="1">
      <alignment vertical="center" wrapText="1"/>
      <protection/>
    </xf>
    <xf numFmtId="3" fontId="33" fillId="0" borderId="51" xfId="57" applyNumberFormat="1" applyFont="1" applyFill="1" applyBorder="1" applyAlignment="1">
      <alignment vertical="center" wrapText="1"/>
      <protection/>
    </xf>
    <xf numFmtId="3" fontId="33" fillId="0" borderId="52" xfId="57" applyNumberFormat="1" applyFont="1" applyFill="1" applyBorder="1" applyAlignment="1">
      <alignment vertical="center" wrapText="1"/>
      <protection/>
    </xf>
    <xf numFmtId="3" fontId="31" fillId="0" borderId="29" xfId="57" applyNumberFormat="1" applyFont="1" applyFill="1" applyBorder="1" applyAlignment="1">
      <alignment horizontal="left" vertical="center" wrapText="1"/>
      <protection/>
    </xf>
    <xf numFmtId="0" fontId="32" fillId="0" borderId="53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vertical="center" wrapText="1"/>
      <protection/>
    </xf>
    <xf numFmtId="3" fontId="26" fillId="0" borderId="13" xfId="57" applyNumberFormat="1" applyFont="1" applyFill="1" applyBorder="1" applyAlignment="1">
      <alignment vertical="center" wrapText="1"/>
      <protection/>
    </xf>
    <xf numFmtId="3" fontId="26" fillId="0" borderId="54" xfId="57" applyNumberFormat="1" applyFont="1" applyFill="1" applyBorder="1" applyAlignment="1">
      <alignment vertical="center" wrapText="1"/>
      <protection/>
    </xf>
    <xf numFmtId="3" fontId="31" fillId="0" borderId="13" xfId="57" applyNumberFormat="1" applyFont="1" applyFill="1" applyBorder="1" applyAlignment="1">
      <alignment horizontal="left" vertical="center" wrapText="1"/>
      <protection/>
    </xf>
    <xf numFmtId="3" fontId="27" fillId="0" borderId="55" xfId="53" applyNumberFormat="1" applyFont="1" applyFill="1" applyBorder="1" applyAlignment="1">
      <alignment vertical="center" wrapText="1"/>
      <protection/>
    </xf>
    <xf numFmtId="0" fontId="32" fillId="0" borderId="56" xfId="57" applyFont="1" applyFill="1" applyBorder="1" applyAlignment="1">
      <alignment horizontal="center" vertical="center" wrapText="1"/>
      <protection/>
    </xf>
    <xf numFmtId="3" fontId="33" fillId="0" borderId="57" xfId="53" applyNumberFormat="1" applyFont="1" applyFill="1" applyBorder="1" applyAlignment="1">
      <alignment vertical="center" wrapText="1"/>
      <protection/>
    </xf>
    <xf numFmtId="0" fontId="32" fillId="0" borderId="58" xfId="57" applyFont="1" applyFill="1" applyBorder="1" applyAlignment="1">
      <alignment vertical="center" wrapText="1"/>
      <protection/>
    </xf>
    <xf numFmtId="3" fontId="31" fillId="0" borderId="27" xfId="56" applyNumberFormat="1" applyFont="1" applyFill="1" applyBorder="1" applyAlignment="1">
      <alignment vertical="center" wrapText="1"/>
      <protection/>
    </xf>
    <xf numFmtId="0" fontId="32" fillId="0" borderId="41" xfId="57" applyFont="1" applyFill="1" applyBorder="1" applyAlignment="1">
      <alignment horizontal="center" vertical="center" wrapText="1"/>
      <protection/>
    </xf>
    <xf numFmtId="3" fontId="31" fillId="0" borderId="59" xfId="57" applyNumberFormat="1" applyFont="1" applyFill="1" applyBorder="1" applyAlignment="1">
      <alignment vertical="center" wrapText="1"/>
      <protection/>
    </xf>
    <xf numFmtId="0" fontId="32" fillId="0" borderId="60" xfId="57" applyFont="1" applyFill="1" applyBorder="1" applyAlignment="1">
      <alignment vertical="center" wrapText="1"/>
      <protection/>
    </xf>
    <xf numFmtId="0" fontId="32" fillId="0" borderId="61" xfId="53" applyFont="1" applyFill="1" applyBorder="1" applyAlignment="1">
      <alignment horizontal="center" vertical="center" wrapText="1"/>
      <protection/>
    </xf>
    <xf numFmtId="3" fontId="26" fillId="0" borderId="40" xfId="53" applyNumberFormat="1" applyFont="1" applyFill="1" applyBorder="1" applyAlignment="1">
      <alignment horizontal="right" vertical="center" wrapText="1"/>
      <protection/>
    </xf>
    <xf numFmtId="3" fontId="32" fillId="0" borderId="40" xfId="53" applyNumberFormat="1" applyFont="1" applyFill="1" applyBorder="1" applyAlignment="1">
      <alignment horizontal="center" vertical="center" wrapText="1"/>
      <protection/>
    </xf>
    <xf numFmtId="3" fontId="32" fillId="0" borderId="62" xfId="57" applyNumberFormat="1" applyFont="1" applyFill="1" applyBorder="1" applyAlignment="1">
      <alignment horizontal="center" vertical="center" wrapText="1"/>
      <protection/>
    </xf>
    <xf numFmtId="3" fontId="32" fillId="0" borderId="63" xfId="57" applyNumberFormat="1" applyFont="1" applyFill="1" applyBorder="1" applyAlignment="1">
      <alignment vertical="center" wrapText="1"/>
      <protection/>
    </xf>
    <xf numFmtId="0" fontId="27" fillId="20" borderId="64" xfId="57" applyFont="1" applyFill="1" applyBorder="1" applyAlignment="1">
      <alignment horizontal="center" vertical="center" wrapText="1"/>
      <protection/>
    </xf>
    <xf numFmtId="0" fontId="31" fillId="0" borderId="65" xfId="57" applyFont="1" applyFill="1" applyBorder="1" applyAlignment="1">
      <alignment horizontal="center" vertical="center" wrapText="1"/>
      <protection/>
    </xf>
    <xf numFmtId="0" fontId="31" fillId="0" borderId="59" xfId="57" applyFont="1" applyFill="1" applyBorder="1" applyAlignment="1">
      <alignment horizontal="center" vertical="center" wrapText="1"/>
      <protection/>
    </xf>
    <xf numFmtId="0" fontId="23" fillId="0" borderId="59" xfId="57" applyFont="1" applyFill="1" applyBorder="1" applyAlignment="1">
      <alignment horizontal="center" vertical="center" wrapText="1"/>
      <protection/>
    </xf>
    <xf numFmtId="0" fontId="23" fillId="0" borderId="66" xfId="57" applyFont="1" applyFill="1" applyBorder="1" applyAlignment="1">
      <alignment horizontal="center" vertical="center" wrapText="1"/>
      <protection/>
    </xf>
    <xf numFmtId="3" fontId="32" fillId="0" borderId="40" xfId="53" applyNumberFormat="1" applyFont="1" applyFill="1" applyBorder="1" applyAlignment="1">
      <alignment horizontal="right" vertical="center" wrapText="1"/>
      <protection/>
    </xf>
    <xf numFmtId="0" fontId="32" fillId="0" borderId="67" xfId="57" applyFont="1" applyFill="1" applyBorder="1" applyAlignment="1">
      <alignment horizontal="center" vertical="center" wrapText="1"/>
      <protection/>
    </xf>
    <xf numFmtId="0" fontId="32" fillId="0" borderId="68" xfId="57" applyFont="1" applyFill="1" applyBorder="1" applyAlignment="1">
      <alignment vertical="center" wrapText="1"/>
      <protection/>
    </xf>
    <xf numFmtId="3" fontId="33" fillId="0" borderId="69" xfId="57" applyNumberFormat="1" applyFont="1" applyFill="1" applyBorder="1" applyAlignment="1">
      <alignment vertical="center" wrapText="1"/>
      <protection/>
    </xf>
    <xf numFmtId="0" fontId="32" fillId="0" borderId="70" xfId="57" applyFont="1" applyFill="1" applyBorder="1" applyAlignment="1">
      <alignment horizontal="center" vertical="center" wrapText="1"/>
      <protection/>
    </xf>
    <xf numFmtId="0" fontId="32" fillId="0" borderId="12" xfId="57" applyFont="1" applyFill="1" applyBorder="1" applyAlignment="1">
      <alignment vertical="center" wrapText="1"/>
      <protection/>
    </xf>
    <xf numFmtId="3" fontId="31" fillId="0" borderId="71" xfId="56" applyNumberFormat="1" applyFont="1" applyFill="1" applyBorder="1" applyAlignment="1">
      <alignment horizontal="left" vertical="center" wrapText="1"/>
      <protection/>
    </xf>
    <xf numFmtId="3" fontId="31" fillId="0" borderId="13" xfId="57" applyNumberFormat="1" applyFont="1" applyFill="1" applyBorder="1" applyAlignment="1">
      <alignment vertical="center" wrapText="1"/>
      <protection/>
    </xf>
    <xf numFmtId="3" fontId="33" fillId="0" borderId="72" xfId="57" applyNumberFormat="1" applyFont="1" applyFill="1" applyBorder="1" applyAlignment="1">
      <alignment vertical="center" wrapText="1"/>
      <protection/>
    </xf>
    <xf numFmtId="3" fontId="33" fillId="0" borderId="73" xfId="57" applyNumberFormat="1" applyFont="1" applyFill="1" applyBorder="1" applyAlignment="1">
      <alignment vertical="center" wrapText="1"/>
      <protection/>
    </xf>
    <xf numFmtId="0" fontId="27" fillId="0" borderId="74" xfId="57" applyFont="1" applyFill="1" applyBorder="1" applyAlignment="1">
      <alignment vertical="center" wrapText="1"/>
      <protection/>
    </xf>
    <xf numFmtId="0" fontId="27" fillId="0" borderId="75" xfId="57" applyFont="1" applyFill="1" applyBorder="1" applyAlignment="1">
      <alignment horizontal="center" vertical="center" wrapText="1"/>
      <protection/>
    </xf>
    <xf numFmtId="3" fontId="27" fillId="0" borderId="75" xfId="57" applyNumberFormat="1" applyFont="1" applyFill="1" applyBorder="1" applyAlignment="1">
      <alignment vertical="center" wrapText="1"/>
      <protection/>
    </xf>
    <xf numFmtId="3" fontId="27" fillId="0" borderId="76" xfId="57" applyNumberFormat="1" applyFont="1" applyFill="1" applyBorder="1" applyAlignment="1">
      <alignment vertical="center" wrapText="1"/>
      <protection/>
    </xf>
    <xf numFmtId="0" fontId="36" fillId="0" borderId="0" xfId="57" applyFont="1" applyAlignment="1">
      <alignment vertical="top"/>
      <protection/>
    </xf>
    <xf numFmtId="0" fontId="27" fillId="0" borderId="0" xfId="57" applyFont="1" applyAlignment="1">
      <alignment vertical="center" wrapText="1"/>
      <protection/>
    </xf>
    <xf numFmtId="3" fontId="27" fillId="0" borderId="0" xfId="57" applyNumberFormat="1" applyFont="1" applyBorder="1" applyAlignment="1">
      <alignment vertical="center" wrapText="1"/>
      <protection/>
    </xf>
    <xf numFmtId="0" fontId="37" fillId="0" borderId="0" xfId="57" applyFont="1">
      <alignment/>
      <protection/>
    </xf>
    <xf numFmtId="3" fontId="37" fillId="0" borderId="0" xfId="57" applyNumberFormat="1" applyFont="1">
      <alignment/>
      <protection/>
    </xf>
    <xf numFmtId="3" fontId="38" fillId="0" borderId="0" xfId="57" applyNumberFormat="1" applyFont="1" applyAlignment="1">
      <alignment horizontal="right"/>
      <protection/>
    </xf>
    <xf numFmtId="0" fontId="39" fillId="0" borderId="0" xfId="57" applyFont="1">
      <alignment/>
      <protection/>
    </xf>
    <xf numFmtId="3" fontId="40" fillId="0" borderId="0" xfId="57" applyNumberFormat="1" applyFont="1">
      <alignment/>
      <protection/>
    </xf>
    <xf numFmtId="0" fontId="9" fillId="0" borderId="0" xfId="55">
      <alignment/>
      <protection/>
    </xf>
    <xf numFmtId="49" fontId="42" fillId="24" borderId="24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43" fillId="0" borderId="24" xfId="0" applyFill="1" applyAlignment="1">
      <alignment horizontal="center" vertical="center" wrapText="1"/>
    </xf>
    <xf numFmtId="49" fontId="43" fillId="0" borderId="24" xfId="0" applyFill="1" applyAlignment="1">
      <alignment horizontal="left" vertical="center" wrapText="1"/>
    </xf>
    <xf numFmtId="49" fontId="43" fillId="0" borderId="24" xfId="0" applyFill="1" applyAlignment="1">
      <alignment horizontal="right" vertical="center" wrapText="1"/>
    </xf>
    <xf numFmtId="49" fontId="2" fillId="0" borderId="77" xfId="0" applyFill="1" applyAlignment="1">
      <alignment horizontal="center" vertical="center" wrapText="1"/>
    </xf>
    <xf numFmtId="49" fontId="2" fillId="0" borderId="24" xfId="0" applyFill="1" applyAlignment="1">
      <alignment horizontal="center" vertical="center" wrapText="1"/>
    </xf>
    <xf numFmtId="49" fontId="44" fillId="0" borderId="24" xfId="0" applyFill="1" applyAlignment="1">
      <alignment horizontal="left" vertical="center" wrapText="1"/>
    </xf>
    <xf numFmtId="49" fontId="44" fillId="0" borderId="24" xfId="0" applyFill="1" applyAlignment="1">
      <alignment horizontal="right" vertical="center" wrapText="1"/>
    </xf>
    <xf numFmtId="49" fontId="44" fillId="24" borderId="77" xfId="0" applyAlignment="1">
      <alignment horizontal="center" vertical="center" wrapText="1"/>
    </xf>
    <xf numFmtId="49" fontId="44" fillId="24" borderId="24" xfId="0" applyAlignment="1">
      <alignment horizontal="center" vertical="center" wrapText="1"/>
    </xf>
    <xf numFmtId="49" fontId="44" fillId="24" borderId="24" xfId="0" applyAlignment="1">
      <alignment horizontal="left" vertical="center" wrapText="1"/>
    </xf>
    <xf numFmtId="49" fontId="44" fillId="24" borderId="24" xfId="0" applyAlignment="1">
      <alignment horizontal="right" vertical="center" wrapText="1"/>
    </xf>
    <xf numFmtId="49" fontId="46" fillId="24" borderId="78" xfId="0" applyFont="1" applyAlignment="1">
      <alignment horizontal="right" vertical="center" wrapText="1"/>
    </xf>
    <xf numFmtId="0" fontId="9" fillId="0" borderId="0" xfId="53" applyAlignment="1">
      <alignment vertical="center"/>
      <protection/>
    </xf>
    <xf numFmtId="0" fontId="47" fillId="0" borderId="0" xfId="53" applyFont="1" applyAlignment="1">
      <alignment horizontal="right" vertical="center"/>
      <protection/>
    </xf>
    <xf numFmtId="0" fontId="30" fillId="20" borderId="24" xfId="53" applyFont="1" applyFill="1" applyBorder="1" applyAlignment="1">
      <alignment horizontal="center" vertical="center"/>
      <protection/>
    </xf>
    <xf numFmtId="0" fontId="30" fillId="20" borderId="24" xfId="53" applyFont="1" applyFill="1" applyBorder="1" applyAlignment="1">
      <alignment horizontal="center" vertical="center" wrapText="1"/>
      <protection/>
    </xf>
    <xf numFmtId="0" fontId="48" fillId="0" borderId="24" xfId="53" applyFont="1" applyBorder="1" applyAlignment="1">
      <alignment horizontal="center" vertical="center"/>
      <protection/>
    </xf>
    <xf numFmtId="0" fontId="49" fillId="0" borderId="36" xfId="53" applyFont="1" applyBorder="1" applyAlignment="1">
      <alignment vertical="center"/>
      <protection/>
    </xf>
    <xf numFmtId="0" fontId="49" fillId="0" borderId="79" xfId="53" applyFont="1" applyBorder="1" applyAlignment="1">
      <alignment vertical="center"/>
      <protection/>
    </xf>
    <xf numFmtId="3" fontId="49" fillId="0" borderId="35" xfId="53" applyNumberFormat="1" applyFont="1" applyBorder="1" applyAlignment="1">
      <alignment vertical="center"/>
      <protection/>
    </xf>
    <xf numFmtId="0" fontId="49" fillId="0" borderId="80" xfId="53" applyFont="1" applyBorder="1" applyAlignment="1">
      <alignment vertical="center"/>
      <protection/>
    </xf>
    <xf numFmtId="0" fontId="49" fillId="0" borderId="10" xfId="53" applyFont="1" applyBorder="1" applyAlignment="1">
      <alignment vertical="center"/>
      <protection/>
    </xf>
    <xf numFmtId="3" fontId="49" fillId="0" borderId="81" xfId="53" applyNumberFormat="1" applyFont="1" applyBorder="1" applyAlignment="1">
      <alignment vertical="center"/>
      <protection/>
    </xf>
    <xf numFmtId="0" fontId="23" fillId="0" borderId="82" xfId="53" applyFont="1" applyBorder="1" applyAlignment="1">
      <alignment horizontal="center" vertical="center"/>
      <protection/>
    </xf>
    <xf numFmtId="49" fontId="9" fillId="0" borderId="82" xfId="53" applyNumberFormat="1" applyFont="1" applyBorder="1" applyAlignment="1">
      <alignment horizontal="center" vertical="center"/>
      <protection/>
    </xf>
    <xf numFmtId="0" fontId="9" fillId="0" borderId="82" xfId="53" applyFont="1" applyBorder="1" applyAlignment="1">
      <alignment horizontal="center" vertical="center" wrapText="1"/>
      <protection/>
    </xf>
    <xf numFmtId="0" fontId="9" fillId="0" borderId="82" xfId="53" applyFont="1" applyBorder="1" applyAlignment="1">
      <alignment vertical="center" wrapText="1"/>
      <protection/>
    </xf>
    <xf numFmtId="0" fontId="9" fillId="0" borderId="82" xfId="53" applyFont="1" applyBorder="1" applyAlignment="1">
      <alignment vertical="center"/>
      <protection/>
    </xf>
    <xf numFmtId="3" fontId="9" fillId="0" borderId="82" xfId="53" applyNumberFormat="1" applyFont="1" applyBorder="1" applyAlignment="1">
      <alignment vertical="center"/>
      <protection/>
    </xf>
    <xf numFmtId="0" fontId="9" fillId="0" borderId="0" xfId="53">
      <alignment/>
      <protection/>
    </xf>
    <xf numFmtId="0" fontId="9" fillId="0" borderId="82" xfId="53" applyFont="1" applyBorder="1" applyAlignment="1">
      <alignment horizontal="center" vertical="center"/>
      <protection/>
    </xf>
    <xf numFmtId="0" fontId="9" fillId="0" borderId="82" xfId="53" applyBorder="1" applyAlignment="1">
      <alignment vertical="center" wrapText="1"/>
      <protection/>
    </xf>
    <xf numFmtId="0" fontId="23" fillId="0" borderId="24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3" fontId="9" fillId="0" borderId="24" xfId="53" applyNumberFormat="1" applyFont="1" applyBorder="1" applyAlignment="1">
      <alignment vertical="center"/>
      <protection/>
    </xf>
    <xf numFmtId="0" fontId="9" fillId="0" borderId="24" xfId="53" applyFont="1" applyBorder="1" applyAlignment="1">
      <alignment vertical="center" wrapText="1"/>
      <protection/>
    </xf>
    <xf numFmtId="0" fontId="9" fillId="0" borderId="24" xfId="53" applyBorder="1" applyAlignment="1">
      <alignment vertical="center" wrapText="1"/>
      <protection/>
    </xf>
    <xf numFmtId="0" fontId="49" fillId="0" borderId="17" xfId="53" applyFont="1" applyBorder="1" applyAlignment="1">
      <alignment vertical="center"/>
      <protection/>
    </xf>
    <xf numFmtId="0" fontId="49" fillId="0" borderId="83" xfId="53" applyFont="1" applyBorder="1" applyAlignment="1">
      <alignment vertical="center"/>
      <protection/>
    </xf>
    <xf numFmtId="3" fontId="49" fillId="0" borderId="16" xfId="53" applyNumberFormat="1" applyFont="1" applyBorder="1" applyAlignment="1">
      <alignment vertical="center"/>
      <protection/>
    </xf>
    <xf numFmtId="0" fontId="9" fillId="0" borderId="24" xfId="53" applyFont="1" applyBorder="1" applyAlignment="1">
      <alignment horizontal="center" vertical="center" wrapText="1"/>
      <protection/>
    </xf>
    <xf numFmtId="3" fontId="9" fillId="0" borderId="0" xfId="53" applyNumberFormat="1" applyAlignment="1">
      <alignment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vertical="center" wrapText="1"/>
      <protection/>
    </xf>
    <xf numFmtId="3" fontId="9" fillId="0" borderId="12" xfId="53" applyNumberFormat="1" applyFont="1" applyBorder="1" applyAlignment="1">
      <alignment vertical="center"/>
      <protection/>
    </xf>
    <xf numFmtId="0" fontId="49" fillId="0" borderId="84" xfId="53" applyFont="1" applyFill="1" applyBorder="1" applyAlignment="1">
      <alignment vertical="center"/>
      <protection/>
    </xf>
    <xf numFmtId="0" fontId="49" fillId="0" borderId="85" xfId="53" applyFont="1" applyFill="1" applyBorder="1" applyAlignment="1">
      <alignment vertical="center"/>
      <protection/>
    </xf>
    <xf numFmtId="3" fontId="49" fillId="0" borderId="56" xfId="53" applyNumberFormat="1" applyFont="1" applyFill="1" applyBorder="1" applyAlignment="1">
      <alignment vertical="center"/>
      <protection/>
    </xf>
    <xf numFmtId="0" fontId="49" fillId="0" borderId="25" xfId="53" applyFont="1" applyBorder="1" applyAlignment="1">
      <alignment vertical="center"/>
      <protection/>
    </xf>
    <xf numFmtId="0" fontId="49" fillId="0" borderId="86" xfId="53" applyFont="1" applyBorder="1" applyAlignment="1">
      <alignment vertical="center"/>
      <protection/>
    </xf>
    <xf numFmtId="3" fontId="49" fillId="0" borderId="29" xfId="53" applyNumberFormat="1" applyFont="1" applyBorder="1" applyAlignment="1">
      <alignment vertical="center"/>
      <protection/>
    </xf>
    <xf numFmtId="0" fontId="23" fillId="0" borderId="24" xfId="53" applyFont="1" applyFill="1" applyBorder="1" applyAlignment="1">
      <alignment horizontal="center" vertical="center"/>
      <protection/>
    </xf>
    <xf numFmtId="49" fontId="9" fillId="0" borderId="24" xfId="53" applyNumberFormat="1" applyFont="1" applyFill="1" applyBorder="1" applyAlignment="1">
      <alignment horizontal="center" vertical="center"/>
      <protection/>
    </xf>
    <xf numFmtId="49" fontId="9" fillId="0" borderId="24" xfId="53" applyNumberFormat="1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vertical="center" wrapText="1"/>
      <protection/>
    </xf>
    <xf numFmtId="3" fontId="9" fillId="0" borderId="24" xfId="53" applyNumberFormat="1" applyFont="1" applyFill="1" applyBorder="1" applyAlignment="1">
      <alignment horizontal="right" vertical="center" wrapText="1"/>
      <protection/>
    </xf>
    <xf numFmtId="3" fontId="9" fillId="0" borderId="24" xfId="53" applyNumberFormat="1" applyFont="1" applyFill="1" applyBorder="1" applyAlignment="1">
      <alignment vertical="center"/>
      <protection/>
    </xf>
    <xf numFmtId="0" fontId="23" fillId="0" borderId="87" xfId="54" applyFont="1" applyBorder="1" applyAlignment="1">
      <alignment horizontal="center" vertical="center"/>
      <protection/>
    </xf>
    <xf numFmtId="0" fontId="9" fillId="0" borderId="87" xfId="54" applyFont="1" applyBorder="1" applyAlignment="1">
      <alignment horizontal="center" vertical="center"/>
      <protection/>
    </xf>
    <xf numFmtId="0" fontId="9" fillId="0" borderId="87" xfId="54" applyFont="1" applyBorder="1" applyAlignment="1">
      <alignment horizontal="center" vertical="center" wrapText="1"/>
      <protection/>
    </xf>
    <xf numFmtId="0" fontId="9" fillId="0" borderId="88" xfId="54" applyFont="1" applyBorder="1" applyAlignment="1">
      <alignment vertical="center" wrapText="1"/>
      <protection/>
    </xf>
    <xf numFmtId="3" fontId="9" fillId="0" borderId="87" xfId="54" applyNumberFormat="1" applyFont="1" applyBorder="1" applyAlignment="1">
      <alignment vertical="center"/>
      <protection/>
    </xf>
    <xf numFmtId="0" fontId="9" fillId="0" borderId="0" xfId="54" applyAlignment="1">
      <alignment vertical="center"/>
      <protection/>
    </xf>
    <xf numFmtId="0" fontId="23" fillId="0" borderId="89" xfId="53" applyFont="1" applyBorder="1" applyAlignment="1">
      <alignment horizontal="center" vertical="center"/>
      <protection/>
    </xf>
    <xf numFmtId="0" fontId="9" fillId="0" borderId="89" xfId="53" applyFont="1" applyBorder="1" applyAlignment="1">
      <alignment horizontal="center" vertical="center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9" fillId="0" borderId="89" xfId="53" applyFont="1" applyBorder="1" applyAlignment="1">
      <alignment horizontal="center" vertical="center" wrapText="1"/>
      <protection/>
    </xf>
    <xf numFmtId="0" fontId="9" fillId="0" borderId="90" xfId="53" applyFont="1" applyBorder="1" applyAlignment="1">
      <alignment vertical="center" wrapText="1"/>
      <protection/>
    </xf>
    <xf numFmtId="3" fontId="9" fillId="0" borderId="89" xfId="53" applyNumberFormat="1" applyFont="1" applyBorder="1" applyAlignment="1">
      <alignment vertical="center"/>
      <protection/>
    </xf>
    <xf numFmtId="3" fontId="30" fillId="0" borderId="18" xfId="53" applyNumberFormat="1" applyFont="1" applyBorder="1" applyAlignment="1">
      <alignment horizontal="center" vertical="center"/>
      <protection/>
    </xf>
    <xf numFmtId="4" fontId="9" fillId="0" borderId="0" xfId="53" applyNumberFormat="1" applyAlignment="1">
      <alignment vertical="center"/>
      <protection/>
    </xf>
    <xf numFmtId="0" fontId="32" fillId="0" borderId="0" xfId="53" applyFont="1">
      <alignment/>
      <protection/>
    </xf>
    <xf numFmtId="0" fontId="32" fillId="0" borderId="0" xfId="52">
      <alignment/>
      <protection/>
    </xf>
    <xf numFmtId="0" fontId="54" fillId="0" borderId="0" xfId="52" applyFont="1" applyBorder="1" applyAlignment="1">
      <alignment horizontal="center" vertical="top"/>
      <protection/>
    </xf>
    <xf numFmtId="0" fontId="55" fillId="0" borderId="91" xfId="52" applyFont="1" applyBorder="1" applyAlignment="1">
      <alignment horizontal="center" vertical="center" wrapText="1"/>
      <protection/>
    </xf>
    <xf numFmtId="0" fontId="55" fillId="0" borderId="92" xfId="52" applyFont="1" applyBorder="1" applyAlignment="1">
      <alignment horizontal="center" vertical="center" wrapText="1"/>
      <protection/>
    </xf>
    <xf numFmtId="0" fontId="32" fillId="0" borderId="0" xfId="52" applyAlignment="1">
      <alignment horizontal="center" vertical="top" wrapText="1"/>
      <protection/>
    </xf>
    <xf numFmtId="0" fontId="32" fillId="0" borderId="24" xfId="52" applyBorder="1">
      <alignment/>
      <protection/>
    </xf>
    <xf numFmtId="0" fontId="32" fillId="0" borderId="24" xfId="52" applyFont="1" applyBorder="1">
      <alignment/>
      <protection/>
    </xf>
    <xf numFmtId="0" fontId="32" fillId="0" borderId="92" xfId="52" applyBorder="1" applyAlignment="1">
      <alignment horizontal="center" vertical="center"/>
      <protection/>
    </xf>
    <xf numFmtId="3" fontId="32" fillId="0" borderId="92" xfId="52" applyNumberFormat="1" applyBorder="1" applyAlignment="1">
      <alignment horizontal="center" vertical="center"/>
      <protection/>
    </xf>
    <xf numFmtId="0" fontId="56" fillId="0" borderId="93" xfId="52" applyFont="1" applyBorder="1" applyAlignment="1">
      <alignment vertical="center" wrapText="1"/>
      <protection/>
    </xf>
    <xf numFmtId="0" fontId="55" fillId="0" borderId="93" xfId="52" applyFont="1" applyBorder="1" applyAlignment="1">
      <alignment horizontal="center" vertical="center" wrapText="1"/>
      <protection/>
    </xf>
    <xf numFmtId="0" fontId="56" fillId="0" borderId="94" xfId="52" applyFont="1" applyBorder="1" applyAlignment="1">
      <alignment vertical="center" wrapText="1"/>
      <protection/>
    </xf>
    <xf numFmtId="3" fontId="32" fillId="0" borderId="94" xfId="52" applyNumberFormat="1" applyFont="1" applyBorder="1" applyAlignment="1">
      <alignment horizontal="center" vertical="center"/>
      <protection/>
    </xf>
    <xf numFmtId="3" fontId="32" fillId="0" borderId="94" xfId="52" applyNumberFormat="1" applyFont="1" applyBorder="1" applyAlignment="1">
      <alignment horizontal="center" vertical="center" wrapText="1"/>
      <protection/>
    </xf>
    <xf numFmtId="3" fontId="32" fillId="0" borderId="93" xfId="52" applyNumberFormat="1" applyBorder="1" applyAlignment="1">
      <alignment horizontal="center" vertical="center"/>
      <protection/>
    </xf>
    <xf numFmtId="3" fontId="32" fillId="0" borderId="93" xfId="52" applyNumberFormat="1" applyFont="1" applyBorder="1" applyAlignment="1">
      <alignment horizontal="center" vertical="center"/>
      <protection/>
    </xf>
    <xf numFmtId="3" fontId="32" fillId="0" borderId="94" xfId="52" applyNumberFormat="1" applyBorder="1" applyAlignment="1">
      <alignment horizontal="center" vertical="center"/>
      <protection/>
    </xf>
    <xf numFmtId="0" fontId="54" fillId="0" borderId="24" xfId="52" applyFont="1" applyBorder="1">
      <alignment/>
      <protection/>
    </xf>
    <xf numFmtId="0" fontId="56" fillId="0" borderId="95" xfId="52" applyFont="1" applyBorder="1" applyAlignment="1">
      <alignment vertical="center" wrapText="1"/>
      <protection/>
    </xf>
    <xf numFmtId="3" fontId="32" fillId="0" borderId="95" xfId="52" applyNumberFormat="1" applyBorder="1" applyAlignment="1">
      <alignment horizontal="center" vertical="center"/>
      <protection/>
    </xf>
    <xf numFmtId="3" fontId="32" fillId="0" borderId="95" xfId="52" applyNumberFormat="1" applyFont="1" applyBorder="1" applyAlignment="1">
      <alignment horizontal="center" vertical="center"/>
      <protection/>
    </xf>
    <xf numFmtId="0" fontId="56" fillId="0" borderId="92" xfId="52" applyFont="1" applyBorder="1" applyAlignment="1">
      <alignment vertical="center" wrapText="1"/>
      <protection/>
    </xf>
    <xf numFmtId="3" fontId="32" fillId="0" borderId="92" xfId="52" applyNumberFormat="1" applyFont="1" applyBorder="1" applyAlignment="1">
      <alignment horizontal="center" vertical="center"/>
      <protection/>
    </xf>
    <xf numFmtId="3" fontId="32" fillId="0" borderId="41" xfId="52" applyNumberFormat="1" applyFont="1" applyBorder="1" applyAlignment="1">
      <alignment horizontal="center" vertical="center" wrapText="1"/>
      <protection/>
    </xf>
    <xf numFmtId="3" fontId="32" fillId="0" borderId="96" xfId="52" applyNumberFormat="1" applyBorder="1" applyAlignment="1">
      <alignment horizontal="center" vertical="center"/>
      <protection/>
    </xf>
    <xf numFmtId="3" fontId="32" fillId="0" borderId="23" xfId="52" applyNumberFormat="1" applyFont="1" applyBorder="1" applyAlignment="1">
      <alignment horizontal="center" vertical="center"/>
      <protection/>
    </xf>
    <xf numFmtId="3" fontId="32" fillId="0" borderId="97" xfId="52" applyNumberFormat="1" applyBorder="1" applyAlignment="1">
      <alignment horizontal="center" vertical="center"/>
      <protection/>
    </xf>
    <xf numFmtId="3" fontId="32" fillId="0" borderId="41" xfId="52" applyNumberFormat="1" applyFont="1" applyBorder="1" applyAlignment="1">
      <alignment horizontal="center" vertical="center"/>
      <protection/>
    </xf>
    <xf numFmtId="0" fontId="56" fillId="0" borderId="98" xfId="52" applyFont="1" applyBorder="1" applyAlignment="1">
      <alignment vertical="center" wrapText="1"/>
      <protection/>
    </xf>
    <xf numFmtId="0" fontId="56" fillId="0" borderId="99" xfId="52" applyFont="1" applyBorder="1" applyAlignment="1">
      <alignment vertical="center" wrapText="1"/>
      <protection/>
    </xf>
    <xf numFmtId="0" fontId="56" fillId="0" borderId="100" xfId="52" applyFont="1" applyBorder="1" applyAlignment="1">
      <alignment vertical="center" wrapText="1"/>
      <protection/>
    </xf>
    <xf numFmtId="3" fontId="32" fillId="0" borderId="100" xfId="52" applyNumberFormat="1" applyBorder="1" applyAlignment="1">
      <alignment horizontal="center" vertical="center"/>
      <protection/>
    </xf>
    <xf numFmtId="0" fontId="32" fillId="0" borderId="99" xfId="52" applyBorder="1" applyAlignment="1">
      <alignment horizontal="center" vertical="center"/>
      <protection/>
    </xf>
    <xf numFmtId="3" fontId="32" fillId="0" borderId="99" xfId="52" applyNumberFormat="1" applyBorder="1" applyAlignment="1">
      <alignment horizontal="center" vertical="center"/>
      <protection/>
    </xf>
    <xf numFmtId="0" fontId="56" fillId="0" borderId="101" xfId="52" applyFont="1" applyBorder="1" applyAlignment="1">
      <alignment vertical="center" wrapText="1"/>
      <protection/>
    </xf>
    <xf numFmtId="3" fontId="32" fillId="0" borderId="101" xfId="52" applyNumberFormat="1" applyBorder="1" applyAlignment="1">
      <alignment horizontal="center" vertical="center"/>
      <protection/>
    </xf>
    <xf numFmtId="3" fontId="32" fillId="0" borderId="93" xfId="52" applyNumberFormat="1" applyFont="1" applyBorder="1" applyAlignment="1">
      <alignment horizontal="center" vertical="center" wrapText="1"/>
      <protection/>
    </xf>
    <xf numFmtId="0" fontId="32" fillId="0" borderId="95" xfId="52" applyNumberFormat="1" applyFont="1" applyBorder="1" applyAlignment="1">
      <alignment horizontal="center" vertical="center"/>
      <protection/>
    </xf>
    <xf numFmtId="3" fontId="54" fillId="0" borderId="0" xfId="52" applyNumberFormat="1" applyFont="1" applyBorder="1" applyAlignment="1">
      <alignment horizontal="center" vertical="center"/>
      <protection/>
    </xf>
    <xf numFmtId="0" fontId="57" fillId="0" borderId="0" xfId="52" applyFont="1" applyBorder="1" applyAlignment="1">
      <alignment vertical="top" wrapText="1"/>
      <protection/>
    </xf>
    <xf numFmtId="0" fontId="27" fillId="0" borderId="0" xfId="52" applyFont="1" applyAlignment="1">
      <alignment horizontal="center" vertical="center" wrapText="1"/>
      <protection/>
    </xf>
    <xf numFmtId="0" fontId="55" fillId="0" borderId="92" xfId="52" applyFont="1" applyBorder="1" applyAlignment="1">
      <alignment horizontal="center" vertical="center"/>
      <protection/>
    </xf>
    <xf numFmtId="0" fontId="55" fillId="0" borderId="0" xfId="52" applyFont="1" applyBorder="1" applyAlignment="1">
      <alignment horizontal="center" vertical="center"/>
      <protection/>
    </xf>
    <xf numFmtId="0" fontId="32" fillId="0" borderId="0" xfId="52" applyAlignment="1">
      <alignment horizontal="center" vertical="center"/>
      <protection/>
    </xf>
    <xf numFmtId="0" fontId="32" fillId="0" borderId="101" xfId="52" applyBorder="1" applyAlignment="1">
      <alignment horizontal="center" vertical="center"/>
      <protection/>
    </xf>
    <xf numFmtId="49" fontId="32" fillId="0" borderId="101" xfId="52" applyNumberFormat="1" applyFont="1" applyBorder="1" applyAlignment="1">
      <alignment horizontal="center" vertical="center"/>
      <protection/>
    </xf>
    <xf numFmtId="3" fontId="32" fillId="0" borderId="0" xfId="52" applyNumberFormat="1" applyBorder="1" applyAlignment="1">
      <alignment horizontal="center" vertical="center"/>
      <protection/>
    </xf>
    <xf numFmtId="0" fontId="32" fillId="0" borderId="95" xfId="52" applyBorder="1" applyAlignment="1">
      <alignment horizontal="center" vertical="center"/>
      <protection/>
    </xf>
    <xf numFmtId="0" fontId="54" fillId="0" borderId="99" xfId="52" applyFont="1" applyBorder="1" applyAlignment="1">
      <alignment horizontal="center" vertical="center"/>
      <protection/>
    </xf>
    <xf numFmtId="3" fontId="54" fillId="0" borderId="99" xfId="52" applyNumberFormat="1" applyFont="1" applyBorder="1" applyAlignment="1">
      <alignment horizontal="center" vertical="center"/>
      <protection/>
    </xf>
    <xf numFmtId="3" fontId="32" fillId="0" borderId="0" xfId="52" applyNumberFormat="1" applyAlignment="1">
      <alignment horizontal="center" vertical="center"/>
      <protection/>
    </xf>
    <xf numFmtId="49" fontId="58" fillId="0" borderId="81" xfId="0" applyFill="1" applyAlignment="1">
      <alignment horizontal="right" vertical="center" wrapText="1"/>
    </xf>
    <xf numFmtId="49" fontId="58" fillId="0" borderId="24" xfId="0" applyFill="1" applyAlignment="1">
      <alignment horizontal="center" vertical="center" wrapText="1"/>
    </xf>
    <xf numFmtId="49" fontId="58" fillId="0" borderId="81" xfId="0" applyFill="1" applyAlignment="1">
      <alignment horizontal="left" vertical="center" wrapText="1"/>
    </xf>
    <xf numFmtId="49" fontId="61" fillId="0" borderId="24" xfId="0" applyFill="1" applyAlignment="1">
      <alignment horizontal="center" vertical="center" wrapText="1"/>
    </xf>
    <xf numFmtId="49" fontId="58" fillId="0" borderId="24" xfId="0" applyFill="1" applyAlignment="1">
      <alignment horizontal="left" vertical="center" wrapText="1"/>
    </xf>
    <xf numFmtId="49" fontId="58" fillId="0" borderId="24" xfId="0" applyFill="1" applyAlignment="1">
      <alignment horizontal="right" vertical="center" wrapText="1"/>
    </xf>
    <xf numFmtId="49" fontId="62" fillId="0" borderId="24" xfId="0" applyFill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3" fontId="32" fillId="0" borderId="102" xfId="57" applyNumberFormat="1" applyFont="1" applyFill="1" applyBorder="1" applyAlignment="1">
      <alignment vertical="center" wrapText="1"/>
      <protection/>
    </xf>
    <xf numFmtId="0" fontId="33" fillId="0" borderId="103" xfId="57" applyFont="1" applyFill="1" applyBorder="1" applyAlignment="1">
      <alignment horizontal="left" vertical="center" wrapText="1"/>
      <protection/>
    </xf>
    <xf numFmtId="0" fontId="28" fillId="20" borderId="104" xfId="57" applyFont="1" applyFill="1" applyBorder="1" applyAlignment="1">
      <alignment horizontal="center" vertical="center" wrapText="1"/>
      <protection/>
    </xf>
    <xf numFmtId="0" fontId="28" fillId="20" borderId="105" xfId="57" applyFont="1" applyFill="1" applyBorder="1" applyAlignment="1">
      <alignment horizontal="center" vertical="center" wrapText="1"/>
      <protection/>
    </xf>
    <xf numFmtId="0" fontId="30" fillId="20" borderId="24" xfId="57" applyFont="1" applyFill="1" applyBorder="1" applyAlignment="1">
      <alignment horizontal="center" vertical="center" wrapText="1"/>
      <protection/>
    </xf>
    <xf numFmtId="0" fontId="27" fillId="20" borderId="24" xfId="57" applyFont="1" applyFill="1" applyBorder="1" applyAlignment="1">
      <alignment horizontal="center" vertical="center" wrapText="1"/>
      <protection/>
    </xf>
    <xf numFmtId="0" fontId="30" fillId="20" borderId="12" xfId="57" applyFont="1" applyFill="1" applyBorder="1" applyAlignment="1">
      <alignment horizontal="center" vertical="center" wrapText="1"/>
      <protection/>
    </xf>
    <xf numFmtId="0" fontId="28" fillId="20" borderId="12" xfId="57" applyFont="1" applyFill="1" applyBorder="1" applyAlignment="1">
      <alignment horizontal="center" vertical="center" wrapText="1"/>
      <protection/>
    </xf>
    <xf numFmtId="0" fontId="27" fillId="0" borderId="106" xfId="57" applyFont="1" applyFill="1" applyBorder="1" applyAlignment="1">
      <alignment horizontal="center" vertical="center" wrapText="1"/>
      <protection/>
    </xf>
    <xf numFmtId="0" fontId="27" fillId="0" borderId="107" xfId="53" applyFont="1" applyFill="1" applyBorder="1" applyAlignment="1">
      <alignment horizontal="center" vertical="center" wrapText="1"/>
      <protection/>
    </xf>
    <xf numFmtId="0" fontId="27" fillId="0" borderId="108" xfId="53" applyFont="1" applyFill="1" applyBorder="1" applyAlignment="1">
      <alignment horizontal="center" vertical="center" wrapText="1"/>
      <protection/>
    </xf>
    <xf numFmtId="0" fontId="33" fillId="0" borderId="109" xfId="53" applyFont="1" applyFill="1" applyBorder="1" applyAlignment="1">
      <alignment horizontal="left" vertical="center" wrapText="1"/>
      <protection/>
    </xf>
    <xf numFmtId="0" fontId="27" fillId="20" borderId="110" xfId="57" applyFont="1" applyFill="1" applyBorder="1" applyAlignment="1">
      <alignment horizontal="center" vertical="center" wrapText="1"/>
      <protection/>
    </xf>
    <xf numFmtId="0" fontId="27" fillId="20" borderId="111" xfId="57" applyFont="1" applyFill="1" applyBorder="1" applyAlignment="1">
      <alignment horizontal="center" vertical="center" wrapText="1"/>
      <protection/>
    </xf>
    <xf numFmtId="0" fontId="27" fillId="20" borderId="112" xfId="57" applyFont="1" applyFill="1" applyBorder="1" applyAlignment="1">
      <alignment horizontal="center" vertical="center" wrapText="1"/>
      <protection/>
    </xf>
    <xf numFmtId="49" fontId="62" fillId="0" borderId="24" xfId="0" applyFill="1" applyAlignment="1">
      <alignment horizontal="center" vertical="center" wrapText="1"/>
    </xf>
    <xf numFmtId="3" fontId="32" fillId="0" borderId="37" xfId="57" applyNumberFormat="1" applyFont="1" applyFill="1" applyBorder="1" applyAlignment="1">
      <alignment vertical="center" wrapText="1"/>
      <protection/>
    </xf>
    <xf numFmtId="3" fontId="32" fillId="0" borderId="113" xfId="57" applyNumberFormat="1" applyFont="1" applyFill="1" applyBorder="1" applyAlignment="1">
      <alignment horizontal="center" vertical="center" wrapText="1"/>
      <protection/>
    </xf>
    <xf numFmtId="3" fontId="32" fillId="0" borderId="63" xfId="57" applyNumberFormat="1" applyFont="1" applyFill="1" applyBorder="1" applyAlignment="1">
      <alignment horizontal="center" vertical="center" wrapText="1"/>
      <protection/>
    </xf>
    <xf numFmtId="0" fontId="32" fillId="0" borderId="114" xfId="57" applyFont="1" applyFill="1" applyBorder="1" applyAlignment="1">
      <alignment horizontal="center" vertical="center" wrapText="1"/>
      <protection/>
    </xf>
    <xf numFmtId="0" fontId="32" fillId="0" borderId="59" xfId="57" applyFont="1" applyFill="1" applyBorder="1" applyAlignment="1">
      <alignment vertical="center" wrapText="1"/>
      <protection/>
    </xf>
    <xf numFmtId="0" fontId="41" fillId="0" borderId="0" xfId="55" applyFont="1" applyAlignment="1">
      <alignment horizontal="center"/>
      <protection/>
    </xf>
    <xf numFmtId="49" fontId="1" fillId="24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2" fillId="24" borderId="24" xfId="0" applyFont="1" applyAlignment="1">
      <alignment horizontal="center" vertical="center" wrapText="1"/>
    </xf>
    <xf numFmtId="49" fontId="43" fillId="0" borderId="24" xfId="0" applyFill="1" applyAlignment="1">
      <alignment horizontal="center" vertical="center" wrapText="1"/>
    </xf>
    <xf numFmtId="49" fontId="43" fillId="0" borderId="24" xfId="0" applyFill="1" applyAlignment="1">
      <alignment horizontal="right" vertical="center" wrapText="1"/>
    </xf>
    <xf numFmtId="49" fontId="44" fillId="0" borderId="24" xfId="0" applyFill="1" applyAlignment="1">
      <alignment horizontal="center" vertical="center" wrapText="1"/>
    </xf>
    <xf numFmtId="49" fontId="44" fillId="0" borderId="24" xfId="0" applyFill="1" applyAlignment="1">
      <alignment horizontal="right" vertical="center" wrapText="1"/>
    </xf>
    <xf numFmtId="49" fontId="45" fillId="24" borderId="24" xfId="0" applyAlignment="1">
      <alignment horizontal="right" vertical="center" wrapText="1"/>
    </xf>
    <xf numFmtId="49" fontId="46" fillId="24" borderId="78" xfId="0" applyFont="1" applyAlignment="1">
      <alignment horizontal="right" vertical="center" wrapText="1"/>
    </xf>
    <xf numFmtId="49" fontId="44" fillId="24" borderId="77" xfId="0" applyAlignment="1">
      <alignment horizontal="center" vertical="center" wrapText="1"/>
    </xf>
    <xf numFmtId="49" fontId="44" fillId="24" borderId="24" xfId="0" applyAlignment="1">
      <alignment horizontal="right" vertical="center" wrapText="1"/>
    </xf>
    <xf numFmtId="49" fontId="59" fillId="0" borderId="0" xfId="0" applyFill="1" applyAlignment="1">
      <alignment horizontal="center" vertical="center" wrapText="1"/>
    </xf>
    <xf numFmtId="49" fontId="60" fillId="0" borderId="0" xfId="0" applyFill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49" fontId="58" fillId="0" borderId="24" xfId="0" applyFill="1" applyAlignment="1">
      <alignment horizontal="center" vertical="center" wrapText="1"/>
    </xf>
    <xf numFmtId="49" fontId="61" fillId="0" borderId="24" xfId="0" applyFill="1" applyAlignment="1">
      <alignment horizontal="center" vertical="center" wrapText="1"/>
    </xf>
    <xf numFmtId="49" fontId="58" fillId="0" borderId="24" xfId="0" applyFill="1" applyAlignment="1">
      <alignment horizontal="left" vertical="center" wrapText="1"/>
    </xf>
    <xf numFmtId="49" fontId="58" fillId="0" borderId="24" xfId="0" applyFill="1" applyAlignment="1">
      <alignment horizontal="right" vertical="center" wrapText="1"/>
    </xf>
    <xf numFmtId="49" fontId="58" fillId="0" borderId="81" xfId="0" applyFill="1" applyAlignment="1">
      <alignment horizontal="center" vertical="center" wrapText="1"/>
    </xf>
    <xf numFmtId="49" fontId="58" fillId="0" borderId="81" xfId="0" applyFill="1" applyAlignment="1">
      <alignment horizontal="left" vertical="center" wrapText="1"/>
    </xf>
    <xf numFmtId="49" fontId="58" fillId="0" borderId="81" xfId="0" applyFill="1" applyAlignment="1">
      <alignment horizontal="right" vertical="center" wrapText="1"/>
    </xf>
    <xf numFmtId="49" fontId="62" fillId="0" borderId="24" xfId="0" applyFill="1" applyAlignment="1">
      <alignment horizontal="right" vertical="center" wrapText="1"/>
    </xf>
    <xf numFmtId="0" fontId="27" fillId="20" borderId="115" xfId="57" applyFont="1" applyFill="1" applyBorder="1" applyAlignment="1">
      <alignment horizontal="center" vertical="center" wrapText="1"/>
      <protection/>
    </xf>
    <xf numFmtId="0" fontId="33" fillId="0" borderId="116" xfId="57" applyFont="1" applyFill="1" applyBorder="1" applyAlignment="1">
      <alignment horizontal="left" vertical="center" wrapText="1"/>
      <protection/>
    </xf>
    <xf numFmtId="0" fontId="33" fillId="0" borderId="117" xfId="56" applyFont="1" applyFill="1" applyBorder="1" applyAlignment="1">
      <alignment horizontal="left" vertical="center" wrapText="1"/>
      <protection/>
    </xf>
    <xf numFmtId="0" fontId="33" fillId="0" borderId="45" xfId="56" applyFont="1" applyFill="1" applyBorder="1" applyAlignment="1">
      <alignment horizontal="left" vertical="center" wrapText="1"/>
      <protection/>
    </xf>
    <xf numFmtId="0" fontId="27" fillId="20" borderId="118" xfId="57" applyFont="1" applyFill="1" applyBorder="1" applyAlignment="1">
      <alignment horizontal="center" vertical="center" wrapText="1"/>
      <protection/>
    </xf>
    <xf numFmtId="0" fontId="29" fillId="20" borderId="12" xfId="57" applyFont="1" applyFill="1" applyBorder="1" applyAlignment="1">
      <alignment horizontal="center" vertical="center" wrapText="1"/>
      <protection/>
    </xf>
    <xf numFmtId="0" fontId="33" fillId="0" borderId="116" xfId="53" applyFont="1" applyFill="1" applyBorder="1" applyAlignment="1">
      <alignment horizontal="left" vertical="center" wrapText="1"/>
      <protection/>
    </xf>
    <xf numFmtId="3" fontId="32" fillId="0" borderId="119" xfId="57" applyNumberFormat="1" applyFont="1" applyFill="1" applyBorder="1" applyAlignment="1">
      <alignment horizontal="center" vertical="center" wrapText="1"/>
      <protection/>
    </xf>
    <xf numFmtId="0" fontId="27" fillId="20" borderId="120" xfId="57" applyFont="1" applyFill="1" applyBorder="1" applyAlignment="1">
      <alignment horizontal="center" vertical="center" wrapText="1"/>
      <protection/>
    </xf>
    <xf numFmtId="0" fontId="27" fillId="20" borderId="81" xfId="57" applyFont="1" applyFill="1" applyBorder="1" applyAlignment="1">
      <alignment horizontal="center" vertical="center" wrapText="1"/>
      <protection/>
    </xf>
    <xf numFmtId="0" fontId="27" fillId="20" borderId="12" xfId="57" applyFont="1" applyFill="1" applyBorder="1" applyAlignment="1">
      <alignment horizontal="center" vertical="center" wrapText="1"/>
      <protection/>
    </xf>
    <xf numFmtId="0" fontId="27" fillId="0" borderId="106" xfId="53" applyFont="1" applyFill="1" applyBorder="1" applyAlignment="1">
      <alignment horizontal="center" vertical="center" wrapText="1"/>
      <protection/>
    </xf>
    <xf numFmtId="3" fontId="32" fillId="0" borderId="121" xfId="57" applyNumberFormat="1" applyFont="1" applyFill="1" applyBorder="1" applyAlignment="1">
      <alignment horizontal="center" vertical="center" wrapText="1"/>
      <protection/>
    </xf>
    <xf numFmtId="3" fontId="31" fillId="0" borderId="122" xfId="57" applyNumberFormat="1" applyFont="1" applyFill="1" applyBorder="1" applyAlignment="1">
      <alignment horizontal="center" vertical="center" wrapText="1"/>
      <protection/>
    </xf>
    <xf numFmtId="3" fontId="31" fillId="0" borderId="35" xfId="57" applyNumberFormat="1" applyFont="1" applyFill="1" applyBorder="1" applyAlignment="1">
      <alignment horizontal="center" vertical="center" wrapText="1"/>
      <protection/>
    </xf>
    <xf numFmtId="3" fontId="31" fillId="0" borderId="59" xfId="57" applyNumberFormat="1" applyFont="1" applyFill="1" applyBorder="1" applyAlignment="1">
      <alignment horizontal="center" vertical="center" wrapText="1"/>
      <protection/>
    </xf>
    <xf numFmtId="0" fontId="32" fillId="0" borderId="32" xfId="57" applyFont="1" applyFill="1" applyBorder="1" applyAlignment="1">
      <alignment horizontal="center" vertical="center" wrapText="1"/>
      <protection/>
    </xf>
    <xf numFmtId="0" fontId="32" fillId="0" borderId="123" xfId="57" applyFont="1" applyFill="1" applyBorder="1" applyAlignment="1">
      <alignment horizontal="center" vertical="center" wrapText="1"/>
      <protection/>
    </xf>
    <xf numFmtId="0" fontId="32" fillId="0" borderId="124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8" fillId="20" borderId="125" xfId="57" applyFont="1" applyFill="1" applyBorder="1" applyAlignment="1">
      <alignment horizontal="center" vertical="center" wrapText="1"/>
      <protection/>
    </xf>
    <xf numFmtId="3" fontId="32" fillId="0" borderId="126" xfId="57" applyNumberFormat="1" applyFont="1" applyFill="1" applyBorder="1" applyAlignment="1">
      <alignment horizontal="center" vertical="center" wrapText="1"/>
      <protection/>
    </xf>
    <xf numFmtId="0" fontId="33" fillId="0" borderId="127" xfId="57" applyFont="1" applyFill="1" applyBorder="1" applyAlignment="1">
      <alignment horizontal="left" vertical="center" wrapText="1"/>
      <protection/>
    </xf>
    <xf numFmtId="0" fontId="33" fillId="0" borderId="128" xfId="57" applyFont="1" applyFill="1" applyBorder="1" applyAlignment="1">
      <alignment horizontal="left" vertical="center" wrapText="1"/>
      <protection/>
    </xf>
    <xf numFmtId="0" fontId="33" fillId="0" borderId="129" xfId="57" applyFont="1" applyFill="1" applyBorder="1" applyAlignment="1">
      <alignment horizontal="left" vertical="center" wrapText="1"/>
      <protection/>
    </xf>
    <xf numFmtId="0" fontId="33" fillId="0" borderId="130" xfId="57" applyFont="1" applyFill="1" applyBorder="1" applyAlignment="1">
      <alignment horizontal="left" vertical="center" wrapText="1"/>
      <protection/>
    </xf>
    <xf numFmtId="0" fontId="33" fillId="0" borderId="131" xfId="53" applyFont="1" applyFill="1" applyBorder="1" applyAlignment="1">
      <alignment horizontal="left" vertical="center" wrapText="1"/>
      <protection/>
    </xf>
    <xf numFmtId="0" fontId="32" fillId="0" borderId="132" xfId="57" applyFont="1" applyFill="1" applyBorder="1" applyAlignment="1">
      <alignment horizontal="center" vertical="center" wrapText="1"/>
      <protection/>
    </xf>
    <xf numFmtId="0" fontId="27" fillId="0" borderId="133" xfId="57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30" fillId="0" borderId="106" xfId="53" applyFont="1" applyBorder="1" applyAlignment="1">
      <alignment horizontal="center" vertical="center"/>
      <protection/>
    </xf>
    <xf numFmtId="3" fontId="54" fillId="0" borderId="92" xfId="52" applyNumberFormat="1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 wrapText="1"/>
      <protection/>
    </xf>
    <xf numFmtId="0" fontId="55" fillId="0" borderId="92" xfId="52" applyFont="1" applyBorder="1" applyAlignment="1">
      <alignment horizontal="center" vertical="center" wrapText="1"/>
      <protection/>
    </xf>
    <xf numFmtId="3" fontId="32" fillId="0" borderId="92" xfId="52" applyNumberFormat="1" applyBorder="1" applyAlignment="1">
      <alignment horizontal="center" vertical="center"/>
      <protection/>
    </xf>
    <xf numFmtId="0" fontId="54" fillId="0" borderId="92" xfId="52" applyFont="1" applyBorder="1" applyAlignment="1">
      <alignment horizontal="right" vertical="center"/>
      <protection/>
    </xf>
    <xf numFmtId="0" fontId="32" fillId="0" borderId="92" xfId="52" applyBorder="1" applyAlignment="1">
      <alignment horizontal="center" vertical="center"/>
      <protection/>
    </xf>
    <xf numFmtId="0" fontId="32" fillId="0" borderId="92" xfId="52" applyFont="1" applyBorder="1" applyAlignment="1">
      <alignment horizontal="center" vertical="center" wrapText="1"/>
      <protection/>
    </xf>
    <xf numFmtId="0" fontId="32" fillId="0" borderId="99" xfId="52" applyBorder="1" applyAlignment="1">
      <alignment horizontal="center" vertical="center"/>
      <protection/>
    </xf>
    <xf numFmtId="0" fontId="32" fillId="0" borderId="99" xfId="52" applyFont="1" applyBorder="1" applyAlignment="1">
      <alignment horizontal="center" vertical="center"/>
      <protection/>
    </xf>
    <xf numFmtId="3" fontId="32" fillId="0" borderId="99" xfId="52" applyNumberFormat="1" applyBorder="1" applyAlignment="1">
      <alignment horizontal="center" vertical="center"/>
      <protection/>
    </xf>
    <xf numFmtId="0" fontId="32" fillId="0" borderId="91" xfId="52" applyBorder="1" applyAlignment="1">
      <alignment horizontal="center" vertical="center"/>
      <protection/>
    </xf>
    <xf numFmtId="3" fontId="32" fillId="0" borderId="91" xfId="52" applyNumberFormat="1" applyBorder="1" applyAlignment="1">
      <alignment horizontal="center" vertical="center"/>
      <protection/>
    </xf>
    <xf numFmtId="3" fontId="32" fillId="0" borderId="92" xfId="52" applyNumberFormat="1" applyFont="1" applyBorder="1" applyAlignment="1">
      <alignment horizontal="center" vertical="center"/>
      <protection/>
    </xf>
    <xf numFmtId="0" fontId="53" fillId="0" borderId="134" xfId="52" applyFont="1" applyBorder="1" applyAlignment="1">
      <alignment horizontal="center" vertical="top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 budżet-4" xfId="52"/>
    <cellStyle name="Normalny_U15_Zal_budzet_2011" xfId="53"/>
    <cellStyle name="Normalny_Zał_budżet_252" xfId="54"/>
    <cellStyle name="Normalny_Zarz60_Zał1_Projekt załączników2007" xfId="55"/>
    <cellStyle name="Normalny_Zarz78_Zał1_Projekt załączników2008" xfId="56"/>
    <cellStyle name="Normalny_Zarz78_Zał1_Projekt załączników2008_U15_Zal_budzet_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workbookViewId="0" topLeftCell="A1">
      <selection activeCell="A1" sqref="A1:I15"/>
    </sheetView>
  </sheetViews>
  <sheetFormatPr defaultColWidth="9.33203125" defaultRowHeight="12.75"/>
  <cols>
    <col min="1" max="1" width="6.66015625" style="0" customWidth="1"/>
    <col min="2" max="2" width="8.5" style="0" customWidth="1"/>
    <col min="3" max="3" width="1.171875" style="0" customWidth="1"/>
    <col min="4" max="4" width="6.5" style="0" customWidth="1"/>
    <col min="5" max="5" width="41.33203125" style="0" customWidth="1"/>
    <col min="6" max="6" width="15.5" style="0" customWidth="1"/>
    <col min="7" max="7" width="12.33203125" style="0" customWidth="1"/>
    <col min="8" max="8" width="11.5" style="0" customWidth="1"/>
    <col min="9" max="9" width="3.66015625" style="0" customWidth="1"/>
  </cols>
  <sheetData>
    <row r="1" spans="1:9" s="137" customFormat="1" ht="16.5" customHeight="1">
      <c r="A1" s="293" t="s">
        <v>84</v>
      </c>
      <c r="B1" s="293"/>
      <c r="C1" s="293"/>
      <c r="D1" s="293"/>
      <c r="E1" s="293"/>
      <c r="F1" s="293"/>
      <c r="G1" s="293"/>
      <c r="H1" s="293"/>
      <c r="I1" s="293"/>
    </row>
    <row r="2" spans="1:9" ht="7.5" customHeight="1">
      <c r="A2" s="294"/>
      <c r="B2" s="294"/>
      <c r="C2" s="294"/>
      <c r="D2" s="294"/>
      <c r="E2" s="294"/>
      <c r="F2" s="294"/>
      <c r="G2" s="295"/>
      <c r="H2" s="295"/>
      <c r="I2" s="295"/>
    </row>
    <row r="3" spans="1:9" s="139" customFormat="1" ht="16.5" customHeight="1">
      <c r="A3" s="138" t="s">
        <v>85</v>
      </c>
      <c r="B3" s="296" t="s">
        <v>86</v>
      </c>
      <c r="C3" s="296"/>
      <c r="D3" s="138" t="s">
        <v>87</v>
      </c>
      <c r="E3" s="138" t="s">
        <v>88</v>
      </c>
      <c r="F3" s="138" t="s">
        <v>89</v>
      </c>
      <c r="G3" s="138" t="s">
        <v>90</v>
      </c>
      <c r="H3" s="296" t="s">
        <v>91</v>
      </c>
      <c r="I3" s="296"/>
    </row>
    <row r="4" spans="1:9" ht="16.5" customHeight="1">
      <c r="A4" s="140" t="s">
        <v>92</v>
      </c>
      <c r="B4" s="297"/>
      <c r="C4" s="297"/>
      <c r="D4" s="140"/>
      <c r="E4" s="141" t="s">
        <v>93</v>
      </c>
      <c r="F4" s="142" t="s">
        <v>94</v>
      </c>
      <c r="G4" s="142" t="s">
        <v>95</v>
      </c>
      <c r="H4" s="298" t="s">
        <v>96</v>
      </c>
      <c r="I4" s="298"/>
    </row>
    <row r="5" spans="1:9" ht="16.5" customHeight="1">
      <c r="A5" s="143"/>
      <c r="B5" s="299" t="s">
        <v>97</v>
      </c>
      <c r="C5" s="299"/>
      <c r="D5" s="144"/>
      <c r="E5" s="145" t="s">
        <v>98</v>
      </c>
      <c r="F5" s="146" t="s">
        <v>99</v>
      </c>
      <c r="G5" s="146" t="s">
        <v>95</v>
      </c>
      <c r="H5" s="300" t="s">
        <v>100</v>
      </c>
      <c r="I5" s="300"/>
    </row>
    <row r="6" spans="1:9" ht="49.5" customHeight="1">
      <c r="A6" s="147"/>
      <c r="B6" s="303"/>
      <c r="C6" s="303"/>
      <c r="D6" s="148" t="s">
        <v>101</v>
      </c>
      <c r="E6" s="149" t="s">
        <v>102</v>
      </c>
      <c r="F6" s="150" t="s">
        <v>103</v>
      </c>
      <c r="G6" s="150" t="s">
        <v>95</v>
      </c>
      <c r="H6" s="304" t="s">
        <v>95</v>
      </c>
      <c r="I6" s="304"/>
    </row>
    <row r="7" spans="1:9" ht="23.25" customHeight="1">
      <c r="A7" s="301" t="s">
        <v>104</v>
      </c>
      <c r="B7" s="301"/>
      <c r="C7" s="301"/>
      <c r="D7" s="301"/>
      <c r="E7" s="301"/>
      <c r="F7" s="151" t="s">
        <v>105</v>
      </c>
      <c r="G7" s="151" t="s">
        <v>95</v>
      </c>
      <c r="H7" s="302" t="s">
        <v>106</v>
      </c>
      <c r="I7" s="302"/>
    </row>
  </sheetData>
  <mergeCells count="13">
    <mergeCell ref="A7:E7"/>
    <mergeCell ref="H7:I7"/>
    <mergeCell ref="B6:C6"/>
    <mergeCell ref="H6:I6"/>
    <mergeCell ref="B4:C4"/>
    <mergeCell ref="H4:I4"/>
    <mergeCell ref="B5:C5"/>
    <mergeCell ref="H5:I5"/>
    <mergeCell ref="A1:I1"/>
    <mergeCell ref="A2:F2"/>
    <mergeCell ref="G2:I2"/>
    <mergeCell ref="B3:C3"/>
    <mergeCell ref="H3:I3"/>
  </mergeCells>
  <printOptions/>
  <pageMargins left="0.7874015748031497" right="0.7874015748031497" top="1.46" bottom="0.984251968503937" header="0.5118110236220472" footer="0.5118110236220472"/>
  <pageSetup orientation="portrait" paperSize="9" r:id="rId1"/>
  <headerFooter alignWithMargins="0">
    <oddHeader>&amp;R&amp;"Arial,Pogrubiony"Załącznik Nr 1
&amp;"Arial,Normalny"do Uchwały Nr  VIII/51/2011
Rady Gminy Miłkowice
z dnia 17 maja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showGridLines="0" workbookViewId="0" topLeftCell="A37">
      <selection activeCell="J60" sqref="J60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66015625" style="0" customWidth="1"/>
    <col min="4" max="4" width="12" style="0" customWidth="1"/>
    <col min="5" max="5" width="14" style="0" customWidth="1"/>
    <col min="6" max="6" width="7.66015625" style="0" customWidth="1"/>
    <col min="7" max="7" width="7" style="0" customWidth="1"/>
    <col min="8" max="8" width="4.33203125" style="0" customWidth="1"/>
    <col min="9" max="9" width="10.83203125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0.83203125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s="271" customFormat="1" ht="14.25" customHeight="1">
      <c r="A1" s="307" t="s">
        <v>389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2:23" ht="8.25" customHeight="1">
      <c r="B2" s="305"/>
      <c r="C2" s="305"/>
      <c r="D2" s="305"/>
      <c r="E2" s="306"/>
      <c r="F2" s="306"/>
      <c r="G2" s="30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3" ht="8.25" customHeight="1">
      <c r="A3" s="308" t="s">
        <v>85</v>
      </c>
      <c r="B3" s="308"/>
      <c r="C3" s="308" t="s">
        <v>86</v>
      </c>
      <c r="D3" s="308" t="s">
        <v>257</v>
      </c>
      <c r="E3" s="308"/>
      <c r="F3" s="308"/>
      <c r="G3" s="308" t="s">
        <v>258</v>
      </c>
      <c r="H3" s="308"/>
      <c r="I3" s="308" t="s">
        <v>259</v>
      </c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</row>
    <row r="4" spans="1:23" ht="11.25" customHeight="1">
      <c r="A4" s="308"/>
      <c r="B4" s="308"/>
      <c r="C4" s="308"/>
      <c r="D4" s="308"/>
      <c r="E4" s="308"/>
      <c r="F4" s="308"/>
      <c r="G4" s="308"/>
      <c r="H4" s="308"/>
      <c r="I4" s="308" t="s">
        <v>260</v>
      </c>
      <c r="J4" s="308" t="s">
        <v>261</v>
      </c>
      <c r="K4" s="308"/>
      <c r="L4" s="308"/>
      <c r="M4" s="308"/>
      <c r="N4" s="308"/>
      <c r="O4" s="308"/>
      <c r="P4" s="308"/>
      <c r="Q4" s="308"/>
      <c r="R4" s="308" t="s">
        <v>262</v>
      </c>
      <c r="S4" s="308" t="s">
        <v>261</v>
      </c>
      <c r="T4" s="308"/>
      <c r="U4" s="308"/>
      <c r="V4" s="308"/>
      <c r="W4" s="308"/>
    </row>
    <row r="5" spans="1:23" ht="2.2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 t="s">
        <v>263</v>
      </c>
      <c r="T5" s="308" t="s">
        <v>264</v>
      </c>
      <c r="U5" s="308"/>
      <c r="V5" s="308" t="s">
        <v>265</v>
      </c>
      <c r="W5" s="308"/>
    </row>
    <row r="6" spans="1:23" ht="5.25" customHeight="1">
      <c r="A6" s="308"/>
      <c r="B6" s="308"/>
      <c r="C6" s="308"/>
      <c r="D6" s="308"/>
      <c r="E6" s="308"/>
      <c r="F6" s="308"/>
      <c r="G6" s="308"/>
      <c r="H6" s="308"/>
      <c r="I6" s="308"/>
      <c r="J6" s="308" t="s">
        <v>266</v>
      </c>
      <c r="K6" s="308" t="s">
        <v>261</v>
      </c>
      <c r="L6" s="308"/>
      <c r="M6" s="308" t="s">
        <v>267</v>
      </c>
      <c r="N6" s="308" t="s">
        <v>268</v>
      </c>
      <c r="O6" s="308" t="s">
        <v>269</v>
      </c>
      <c r="P6" s="308" t="s">
        <v>270</v>
      </c>
      <c r="Q6" s="308" t="s">
        <v>271</v>
      </c>
      <c r="R6" s="308"/>
      <c r="S6" s="308"/>
      <c r="T6" s="308"/>
      <c r="U6" s="308"/>
      <c r="V6" s="308"/>
      <c r="W6" s="308"/>
    </row>
    <row r="7" spans="1:23" ht="2.2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 t="s">
        <v>272</v>
      </c>
      <c r="U7" s="308"/>
      <c r="V7" s="308"/>
      <c r="W7" s="308"/>
    </row>
    <row r="8" spans="1:23" ht="39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265" t="s">
        <v>273</v>
      </c>
      <c r="L8" s="265" t="s">
        <v>274</v>
      </c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</row>
    <row r="9" spans="1:23" ht="8.25" customHeight="1">
      <c r="A9" s="309" t="s">
        <v>275</v>
      </c>
      <c r="B9" s="309"/>
      <c r="C9" s="267" t="s">
        <v>276</v>
      </c>
      <c r="D9" s="309" t="s">
        <v>277</v>
      </c>
      <c r="E9" s="309"/>
      <c r="F9" s="309"/>
      <c r="G9" s="309" t="s">
        <v>278</v>
      </c>
      <c r="H9" s="309"/>
      <c r="I9" s="267" t="s">
        <v>279</v>
      </c>
      <c r="J9" s="267" t="s">
        <v>280</v>
      </c>
      <c r="K9" s="267" t="s">
        <v>281</v>
      </c>
      <c r="L9" s="267" t="s">
        <v>282</v>
      </c>
      <c r="M9" s="267" t="s">
        <v>283</v>
      </c>
      <c r="N9" s="267" t="s">
        <v>284</v>
      </c>
      <c r="O9" s="267" t="s">
        <v>285</v>
      </c>
      <c r="P9" s="267" t="s">
        <v>286</v>
      </c>
      <c r="Q9" s="267" t="s">
        <v>287</v>
      </c>
      <c r="R9" s="267" t="s">
        <v>288</v>
      </c>
      <c r="S9" s="267" t="s">
        <v>289</v>
      </c>
      <c r="T9" s="309" t="s">
        <v>290</v>
      </c>
      <c r="U9" s="309"/>
      <c r="V9" s="309" t="s">
        <v>291</v>
      </c>
      <c r="W9" s="309"/>
    </row>
    <row r="10" spans="1:23" ht="8.25" customHeight="1">
      <c r="A10" s="308" t="s">
        <v>114</v>
      </c>
      <c r="B10" s="308"/>
      <c r="C10" s="308"/>
      <c r="D10" s="310" t="s">
        <v>292</v>
      </c>
      <c r="E10" s="310"/>
      <c r="F10" s="268" t="s">
        <v>293</v>
      </c>
      <c r="G10" s="311" t="s">
        <v>294</v>
      </c>
      <c r="H10" s="311"/>
      <c r="I10" s="269" t="s">
        <v>295</v>
      </c>
      <c r="J10" s="269" t="s">
        <v>296</v>
      </c>
      <c r="K10" s="269" t="s">
        <v>297</v>
      </c>
      <c r="L10" s="269" t="s">
        <v>298</v>
      </c>
      <c r="M10" s="269" t="s">
        <v>299</v>
      </c>
      <c r="N10" s="269" t="s">
        <v>300</v>
      </c>
      <c r="O10" s="269" t="s">
        <v>103</v>
      </c>
      <c r="P10" s="269" t="s">
        <v>103</v>
      </c>
      <c r="Q10" s="269" t="s">
        <v>103</v>
      </c>
      <c r="R10" s="269" t="s">
        <v>301</v>
      </c>
      <c r="S10" s="269" t="s">
        <v>301</v>
      </c>
      <c r="T10" s="311" t="s">
        <v>302</v>
      </c>
      <c r="U10" s="311"/>
      <c r="V10" s="311" t="s">
        <v>103</v>
      </c>
      <c r="W10" s="311"/>
    </row>
    <row r="11" spans="1:23" ht="8.25" customHeight="1">
      <c r="A11" s="308"/>
      <c r="B11" s="308"/>
      <c r="C11" s="308"/>
      <c r="D11" s="310"/>
      <c r="E11" s="310"/>
      <c r="F11" s="268" t="s">
        <v>303</v>
      </c>
      <c r="G11" s="311" t="s">
        <v>304</v>
      </c>
      <c r="H11" s="311"/>
      <c r="I11" s="269" t="s">
        <v>103</v>
      </c>
      <c r="J11" s="269" t="s">
        <v>103</v>
      </c>
      <c r="K11" s="269" t="s">
        <v>103</v>
      </c>
      <c r="L11" s="269" t="s">
        <v>103</v>
      </c>
      <c r="M11" s="269" t="s">
        <v>103</v>
      </c>
      <c r="N11" s="269" t="s">
        <v>103</v>
      </c>
      <c r="O11" s="269" t="s">
        <v>103</v>
      </c>
      <c r="P11" s="269" t="s">
        <v>103</v>
      </c>
      <c r="Q11" s="269" t="s">
        <v>103</v>
      </c>
      <c r="R11" s="269" t="s">
        <v>304</v>
      </c>
      <c r="S11" s="269" t="s">
        <v>304</v>
      </c>
      <c r="T11" s="311" t="s">
        <v>103</v>
      </c>
      <c r="U11" s="311"/>
      <c r="V11" s="311" t="s">
        <v>103</v>
      </c>
      <c r="W11" s="311"/>
    </row>
    <row r="12" spans="1:23" ht="8.25" customHeight="1">
      <c r="A12" s="308"/>
      <c r="B12" s="308"/>
      <c r="C12" s="308"/>
      <c r="D12" s="310"/>
      <c r="E12" s="310"/>
      <c r="F12" s="268" t="s">
        <v>305</v>
      </c>
      <c r="G12" s="311" t="s">
        <v>306</v>
      </c>
      <c r="H12" s="311"/>
      <c r="I12" s="269" t="s">
        <v>103</v>
      </c>
      <c r="J12" s="269" t="s">
        <v>103</v>
      </c>
      <c r="K12" s="269" t="s">
        <v>103</v>
      </c>
      <c r="L12" s="269" t="s">
        <v>103</v>
      </c>
      <c r="M12" s="269" t="s">
        <v>103</v>
      </c>
      <c r="N12" s="269" t="s">
        <v>103</v>
      </c>
      <c r="O12" s="269" t="s">
        <v>103</v>
      </c>
      <c r="P12" s="269" t="s">
        <v>103</v>
      </c>
      <c r="Q12" s="269" t="s">
        <v>103</v>
      </c>
      <c r="R12" s="269" t="s">
        <v>306</v>
      </c>
      <c r="S12" s="269" t="s">
        <v>306</v>
      </c>
      <c r="T12" s="311" t="s">
        <v>103</v>
      </c>
      <c r="U12" s="311"/>
      <c r="V12" s="311" t="s">
        <v>103</v>
      </c>
      <c r="W12" s="311"/>
    </row>
    <row r="13" spans="1:23" ht="8.25" customHeight="1" thickBot="1">
      <c r="A13" s="308"/>
      <c r="B13" s="308"/>
      <c r="C13" s="308"/>
      <c r="D13" s="310"/>
      <c r="E13" s="310"/>
      <c r="F13" s="268" t="s">
        <v>307</v>
      </c>
      <c r="G13" s="311" t="s">
        <v>294</v>
      </c>
      <c r="H13" s="311"/>
      <c r="I13" s="269" t="s">
        <v>295</v>
      </c>
      <c r="J13" s="269" t="s">
        <v>296</v>
      </c>
      <c r="K13" s="269" t="s">
        <v>297</v>
      </c>
      <c r="L13" s="269" t="s">
        <v>298</v>
      </c>
      <c r="M13" s="269" t="s">
        <v>299</v>
      </c>
      <c r="N13" s="269" t="s">
        <v>300</v>
      </c>
      <c r="O13" s="269" t="s">
        <v>103</v>
      </c>
      <c r="P13" s="269" t="s">
        <v>103</v>
      </c>
      <c r="Q13" s="269" t="s">
        <v>103</v>
      </c>
      <c r="R13" s="269" t="s">
        <v>301</v>
      </c>
      <c r="S13" s="269" t="s">
        <v>301</v>
      </c>
      <c r="T13" s="311" t="s">
        <v>302</v>
      </c>
      <c r="U13" s="311"/>
      <c r="V13" s="311" t="s">
        <v>103</v>
      </c>
      <c r="W13" s="311"/>
    </row>
    <row r="14" spans="1:23" ht="8.25" customHeight="1" thickBot="1">
      <c r="A14" s="312"/>
      <c r="B14" s="312"/>
      <c r="C14" s="312" t="s">
        <v>115</v>
      </c>
      <c r="D14" s="313" t="s">
        <v>146</v>
      </c>
      <c r="E14" s="313"/>
      <c r="F14" s="266" t="s">
        <v>293</v>
      </c>
      <c r="G14" s="314" t="s">
        <v>308</v>
      </c>
      <c r="H14" s="314"/>
      <c r="I14" s="264" t="s">
        <v>299</v>
      </c>
      <c r="J14" s="264" t="s">
        <v>103</v>
      </c>
      <c r="K14" s="264" t="s">
        <v>103</v>
      </c>
      <c r="L14" s="264" t="s">
        <v>103</v>
      </c>
      <c r="M14" s="264" t="s">
        <v>299</v>
      </c>
      <c r="N14" s="264" t="s">
        <v>103</v>
      </c>
      <c r="O14" s="264" t="s">
        <v>103</v>
      </c>
      <c r="P14" s="264" t="s">
        <v>103</v>
      </c>
      <c r="Q14" s="264" t="s">
        <v>103</v>
      </c>
      <c r="R14" s="264" t="s">
        <v>301</v>
      </c>
      <c r="S14" s="264" t="s">
        <v>301</v>
      </c>
      <c r="T14" s="314" t="s">
        <v>302</v>
      </c>
      <c r="U14" s="314"/>
      <c r="V14" s="314" t="s">
        <v>103</v>
      </c>
      <c r="W14" s="314"/>
    </row>
    <row r="15" spans="1:23" ht="8.25" customHeight="1" thickBot="1">
      <c r="A15" s="312"/>
      <c r="B15" s="312"/>
      <c r="C15" s="312"/>
      <c r="D15" s="313"/>
      <c r="E15" s="313"/>
      <c r="F15" s="268" t="s">
        <v>303</v>
      </c>
      <c r="G15" s="311" t="s">
        <v>304</v>
      </c>
      <c r="H15" s="311"/>
      <c r="I15" s="269" t="s">
        <v>103</v>
      </c>
      <c r="J15" s="269" t="s">
        <v>103</v>
      </c>
      <c r="K15" s="269" t="s">
        <v>103</v>
      </c>
      <c r="L15" s="269" t="s">
        <v>103</v>
      </c>
      <c r="M15" s="269" t="s">
        <v>103</v>
      </c>
      <c r="N15" s="269" t="s">
        <v>103</v>
      </c>
      <c r="O15" s="269" t="s">
        <v>103</v>
      </c>
      <c r="P15" s="269" t="s">
        <v>103</v>
      </c>
      <c r="Q15" s="269" t="s">
        <v>103</v>
      </c>
      <c r="R15" s="269" t="s">
        <v>304</v>
      </c>
      <c r="S15" s="269" t="s">
        <v>304</v>
      </c>
      <c r="T15" s="311" t="s">
        <v>103</v>
      </c>
      <c r="U15" s="311"/>
      <c r="V15" s="311" t="s">
        <v>103</v>
      </c>
      <c r="W15" s="311"/>
    </row>
    <row r="16" spans="1:23" ht="8.25" customHeight="1" thickBot="1">
      <c r="A16" s="312"/>
      <c r="B16" s="312"/>
      <c r="C16" s="312"/>
      <c r="D16" s="313"/>
      <c r="E16" s="313"/>
      <c r="F16" s="268" t="s">
        <v>305</v>
      </c>
      <c r="G16" s="311" t="s">
        <v>306</v>
      </c>
      <c r="H16" s="311"/>
      <c r="I16" s="269" t="s">
        <v>103</v>
      </c>
      <c r="J16" s="269" t="s">
        <v>103</v>
      </c>
      <c r="K16" s="269" t="s">
        <v>103</v>
      </c>
      <c r="L16" s="269" t="s">
        <v>103</v>
      </c>
      <c r="M16" s="269" t="s">
        <v>103</v>
      </c>
      <c r="N16" s="269" t="s">
        <v>103</v>
      </c>
      <c r="O16" s="269" t="s">
        <v>103</v>
      </c>
      <c r="P16" s="269" t="s">
        <v>103</v>
      </c>
      <c r="Q16" s="269" t="s">
        <v>103</v>
      </c>
      <c r="R16" s="269" t="s">
        <v>306</v>
      </c>
      <c r="S16" s="269" t="s">
        <v>306</v>
      </c>
      <c r="T16" s="311" t="s">
        <v>103</v>
      </c>
      <c r="U16" s="311"/>
      <c r="V16" s="311" t="s">
        <v>103</v>
      </c>
      <c r="W16" s="311"/>
    </row>
    <row r="17" spans="1:23" ht="8.25" customHeight="1">
      <c r="A17" s="312"/>
      <c r="B17" s="312"/>
      <c r="C17" s="312"/>
      <c r="D17" s="313"/>
      <c r="E17" s="313"/>
      <c r="F17" s="268" t="s">
        <v>307</v>
      </c>
      <c r="G17" s="311" t="s">
        <v>308</v>
      </c>
      <c r="H17" s="311"/>
      <c r="I17" s="269" t="s">
        <v>299</v>
      </c>
      <c r="J17" s="269" t="s">
        <v>103</v>
      </c>
      <c r="K17" s="269" t="s">
        <v>103</v>
      </c>
      <c r="L17" s="269" t="s">
        <v>103</v>
      </c>
      <c r="M17" s="269" t="s">
        <v>299</v>
      </c>
      <c r="N17" s="269" t="s">
        <v>103</v>
      </c>
      <c r="O17" s="269" t="s">
        <v>103</v>
      </c>
      <c r="P17" s="269" t="s">
        <v>103</v>
      </c>
      <c r="Q17" s="269" t="s">
        <v>103</v>
      </c>
      <c r="R17" s="269" t="s">
        <v>301</v>
      </c>
      <c r="S17" s="269" t="s">
        <v>301</v>
      </c>
      <c r="T17" s="311" t="s">
        <v>302</v>
      </c>
      <c r="U17" s="311"/>
      <c r="V17" s="311" t="s">
        <v>103</v>
      </c>
      <c r="W17" s="311"/>
    </row>
    <row r="18" spans="1:23" ht="8.25" customHeight="1">
      <c r="A18" s="308" t="s">
        <v>390</v>
      </c>
      <c r="B18" s="308"/>
      <c r="C18" s="308"/>
      <c r="D18" s="310" t="s">
        <v>391</v>
      </c>
      <c r="E18" s="310"/>
      <c r="F18" s="268" t="s">
        <v>293</v>
      </c>
      <c r="G18" s="311" t="s">
        <v>392</v>
      </c>
      <c r="H18" s="311"/>
      <c r="I18" s="269" t="s">
        <v>393</v>
      </c>
      <c r="J18" s="269" t="s">
        <v>394</v>
      </c>
      <c r="K18" s="269" t="s">
        <v>395</v>
      </c>
      <c r="L18" s="269" t="s">
        <v>396</v>
      </c>
      <c r="M18" s="269" t="s">
        <v>397</v>
      </c>
      <c r="N18" s="269" t="s">
        <v>103</v>
      </c>
      <c r="O18" s="269" t="s">
        <v>103</v>
      </c>
      <c r="P18" s="269" t="s">
        <v>103</v>
      </c>
      <c r="Q18" s="269" t="s">
        <v>103</v>
      </c>
      <c r="R18" s="269" t="s">
        <v>398</v>
      </c>
      <c r="S18" s="269" t="s">
        <v>398</v>
      </c>
      <c r="T18" s="311" t="s">
        <v>103</v>
      </c>
      <c r="U18" s="311"/>
      <c r="V18" s="311" t="s">
        <v>103</v>
      </c>
      <c r="W18" s="311"/>
    </row>
    <row r="19" spans="1:23" ht="8.25" customHeight="1">
      <c r="A19" s="308"/>
      <c r="B19" s="308"/>
      <c r="C19" s="308"/>
      <c r="D19" s="310"/>
      <c r="E19" s="310"/>
      <c r="F19" s="268" t="s">
        <v>303</v>
      </c>
      <c r="G19" s="311" t="s">
        <v>399</v>
      </c>
      <c r="H19" s="311"/>
      <c r="I19" s="269" t="s">
        <v>399</v>
      </c>
      <c r="J19" s="269" t="s">
        <v>399</v>
      </c>
      <c r="K19" s="269" t="s">
        <v>103</v>
      </c>
      <c r="L19" s="269" t="s">
        <v>399</v>
      </c>
      <c r="M19" s="269" t="s">
        <v>103</v>
      </c>
      <c r="N19" s="269" t="s">
        <v>103</v>
      </c>
      <c r="O19" s="269" t="s">
        <v>103</v>
      </c>
      <c r="P19" s="269" t="s">
        <v>103</v>
      </c>
      <c r="Q19" s="269" t="s">
        <v>103</v>
      </c>
      <c r="R19" s="269" t="s">
        <v>103</v>
      </c>
      <c r="S19" s="269" t="s">
        <v>103</v>
      </c>
      <c r="T19" s="311" t="s">
        <v>103</v>
      </c>
      <c r="U19" s="311"/>
      <c r="V19" s="311" t="s">
        <v>103</v>
      </c>
      <c r="W19" s="311"/>
    </row>
    <row r="20" spans="1:23" ht="8.25" customHeight="1">
      <c r="A20" s="308"/>
      <c r="B20" s="308"/>
      <c r="C20" s="308"/>
      <c r="D20" s="310"/>
      <c r="E20" s="310"/>
      <c r="F20" s="268" t="s">
        <v>305</v>
      </c>
      <c r="G20" s="311" t="s">
        <v>400</v>
      </c>
      <c r="H20" s="311"/>
      <c r="I20" s="269" t="s">
        <v>103</v>
      </c>
      <c r="J20" s="269" t="s">
        <v>103</v>
      </c>
      <c r="K20" s="269" t="s">
        <v>103</v>
      </c>
      <c r="L20" s="269" t="s">
        <v>103</v>
      </c>
      <c r="M20" s="269" t="s">
        <v>103</v>
      </c>
      <c r="N20" s="269" t="s">
        <v>103</v>
      </c>
      <c r="O20" s="269" t="s">
        <v>103</v>
      </c>
      <c r="P20" s="269" t="s">
        <v>103</v>
      </c>
      <c r="Q20" s="269" t="s">
        <v>103</v>
      </c>
      <c r="R20" s="269" t="s">
        <v>400</v>
      </c>
      <c r="S20" s="269" t="s">
        <v>400</v>
      </c>
      <c r="T20" s="311" t="s">
        <v>103</v>
      </c>
      <c r="U20" s="311"/>
      <c r="V20" s="311" t="s">
        <v>103</v>
      </c>
      <c r="W20" s="311"/>
    </row>
    <row r="21" spans="1:23" ht="8.25" customHeight="1" thickBot="1">
      <c r="A21" s="308"/>
      <c r="B21" s="308"/>
      <c r="C21" s="308"/>
      <c r="D21" s="310"/>
      <c r="E21" s="310"/>
      <c r="F21" s="268" t="s">
        <v>307</v>
      </c>
      <c r="G21" s="311" t="s">
        <v>392</v>
      </c>
      <c r="H21" s="311"/>
      <c r="I21" s="269" t="s">
        <v>401</v>
      </c>
      <c r="J21" s="269" t="s">
        <v>402</v>
      </c>
      <c r="K21" s="269" t="s">
        <v>395</v>
      </c>
      <c r="L21" s="269" t="s">
        <v>403</v>
      </c>
      <c r="M21" s="269" t="s">
        <v>397</v>
      </c>
      <c r="N21" s="269" t="s">
        <v>103</v>
      </c>
      <c r="O21" s="269" t="s">
        <v>103</v>
      </c>
      <c r="P21" s="269" t="s">
        <v>103</v>
      </c>
      <c r="Q21" s="269" t="s">
        <v>103</v>
      </c>
      <c r="R21" s="269" t="s">
        <v>404</v>
      </c>
      <c r="S21" s="269" t="s">
        <v>404</v>
      </c>
      <c r="T21" s="311" t="s">
        <v>103</v>
      </c>
      <c r="U21" s="311"/>
      <c r="V21" s="311" t="s">
        <v>103</v>
      </c>
      <c r="W21" s="311"/>
    </row>
    <row r="22" spans="1:23" ht="8.25" customHeight="1" thickBot="1">
      <c r="A22" s="312"/>
      <c r="B22" s="312"/>
      <c r="C22" s="312" t="s">
        <v>405</v>
      </c>
      <c r="D22" s="313" t="s">
        <v>406</v>
      </c>
      <c r="E22" s="313"/>
      <c r="F22" s="266" t="s">
        <v>293</v>
      </c>
      <c r="G22" s="314" t="s">
        <v>407</v>
      </c>
      <c r="H22" s="314"/>
      <c r="I22" s="264" t="s">
        <v>407</v>
      </c>
      <c r="J22" s="264" t="s">
        <v>407</v>
      </c>
      <c r="K22" s="264" t="s">
        <v>103</v>
      </c>
      <c r="L22" s="264" t="s">
        <v>407</v>
      </c>
      <c r="M22" s="264" t="s">
        <v>103</v>
      </c>
      <c r="N22" s="264" t="s">
        <v>103</v>
      </c>
      <c r="O22" s="264" t="s">
        <v>103</v>
      </c>
      <c r="P22" s="264" t="s">
        <v>103</v>
      </c>
      <c r="Q22" s="264" t="s">
        <v>103</v>
      </c>
      <c r="R22" s="264" t="s">
        <v>103</v>
      </c>
      <c r="S22" s="264" t="s">
        <v>103</v>
      </c>
      <c r="T22" s="314" t="s">
        <v>103</v>
      </c>
      <c r="U22" s="314"/>
      <c r="V22" s="314" t="s">
        <v>103</v>
      </c>
      <c r="W22" s="314"/>
    </row>
    <row r="23" spans="1:23" ht="8.25" customHeight="1" thickBot="1">
      <c r="A23" s="312"/>
      <c r="B23" s="312"/>
      <c r="C23" s="312"/>
      <c r="D23" s="313"/>
      <c r="E23" s="313"/>
      <c r="F23" s="268" t="s">
        <v>303</v>
      </c>
      <c r="G23" s="311" t="s">
        <v>399</v>
      </c>
      <c r="H23" s="311"/>
      <c r="I23" s="269" t="s">
        <v>399</v>
      </c>
      <c r="J23" s="269" t="s">
        <v>399</v>
      </c>
      <c r="K23" s="269" t="s">
        <v>103</v>
      </c>
      <c r="L23" s="269" t="s">
        <v>399</v>
      </c>
      <c r="M23" s="269" t="s">
        <v>103</v>
      </c>
      <c r="N23" s="269" t="s">
        <v>103</v>
      </c>
      <c r="O23" s="269" t="s">
        <v>103</v>
      </c>
      <c r="P23" s="269" t="s">
        <v>103</v>
      </c>
      <c r="Q23" s="269" t="s">
        <v>103</v>
      </c>
      <c r="R23" s="269" t="s">
        <v>103</v>
      </c>
      <c r="S23" s="269" t="s">
        <v>103</v>
      </c>
      <c r="T23" s="311" t="s">
        <v>103</v>
      </c>
      <c r="U23" s="311"/>
      <c r="V23" s="311" t="s">
        <v>103</v>
      </c>
      <c r="W23" s="311"/>
    </row>
    <row r="24" spans="1:23" ht="8.25" customHeight="1" thickBot="1">
      <c r="A24" s="312"/>
      <c r="B24" s="312"/>
      <c r="C24" s="312"/>
      <c r="D24" s="313"/>
      <c r="E24" s="313"/>
      <c r="F24" s="268" t="s">
        <v>305</v>
      </c>
      <c r="G24" s="311" t="s">
        <v>400</v>
      </c>
      <c r="H24" s="311"/>
      <c r="I24" s="269" t="s">
        <v>103</v>
      </c>
      <c r="J24" s="269" t="s">
        <v>103</v>
      </c>
      <c r="K24" s="269" t="s">
        <v>103</v>
      </c>
      <c r="L24" s="269" t="s">
        <v>103</v>
      </c>
      <c r="M24" s="269" t="s">
        <v>103</v>
      </c>
      <c r="N24" s="269" t="s">
        <v>103</v>
      </c>
      <c r="O24" s="269" t="s">
        <v>103</v>
      </c>
      <c r="P24" s="269" t="s">
        <v>103</v>
      </c>
      <c r="Q24" s="269" t="s">
        <v>103</v>
      </c>
      <c r="R24" s="269" t="s">
        <v>400</v>
      </c>
      <c r="S24" s="269" t="s">
        <v>400</v>
      </c>
      <c r="T24" s="311" t="s">
        <v>103</v>
      </c>
      <c r="U24" s="311"/>
      <c r="V24" s="311" t="s">
        <v>103</v>
      </c>
      <c r="W24" s="311"/>
    </row>
    <row r="25" spans="1:23" ht="8.25" customHeight="1">
      <c r="A25" s="312"/>
      <c r="B25" s="312"/>
      <c r="C25" s="312"/>
      <c r="D25" s="313"/>
      <c r="E25" s="313"/>
      <c r="F25" s="268" t="s">
        <v>307</v>
      </c>
      <c r="G25" s="311" t="s">
        <v>407</v>
      </c>
      <c r="H25" s="311"/>
      <c r="I25" s="269" t="s">
        <v>408</v>
      </c>
      <c r="J25" s="269" t="s">
        <v>408</v>
      </c>
      <c r="K25" s="269" t="s">
        <v>103</v>
      </c>
      <c r="L25" s="269" t="s">
        <v>408</v>
      </c>
      <c r="M25" s="269" t="s">
        <v>103</v>
      </c>
      <c r="N25" s="269" t="s">
        <v>103</v>
      </c>
      <c r="O25" s="269" t="s">
        <v>103</v>
      </c>
      <c r="P25" s="269" t="s">
        <v>103</v>
      </c>
      <c r="Q25" s="269" t="s">
        <v>103</v>
      </c>
      <c r="R25" s="269" t="s">
        <v>400</v>
      </c>
      <c r="S25" s="269" t="s">
        <v>400</v>
      </c>
      <c r="T25" s="311" t="s">
        <v>103</v>
      </c>
      <c r="U25" s="311"/>
      <c r="V25" s="311" t="s">
        <v>103</v>
      </c>
      <c r="W25" s="311"/>
    </row>
    <row r="26" spans="1:23" ht="8.25" customHeight="1">
      <c r="A26" s="308" t="s">
        <v>148</v>
      </c>
      <c r="B26" s="308"/>
      <c r="C26" s="308"/>
      <c r="D26" s="310" t="s">
        <v>309</v>
      </c>
      <c r="E26" s="310"/>
      <c r="F26" s="268" t="s">
        <v>293</v>
      </c>
      <c r="G26" s="311" t="s">
        <v>310</v>
      </c>
      <c r="H26" s="311"/>
      <c r="I26" s="269" t="s">
        <v>311</v>
      </c>
      <c r="J26" s="269" t="s">
        <v>312</v>
      </c>
      <c r="K26" s="269" t="s">
        <v>313</v>
      </c>
      <c r="L26" s="269" t="s">
        <v>314</v>
      </c>
      <c r="M26" s="269" t="s">
        <v>315</v>
      </c>
      <c r="N26" s="269" t="s">
        <v>103</v>
      </c>
      <c r="O26" s="269" t="s">
        <v>103</v>
      </c>
      <c r="P26" s="269" t="s">
        <v>103</v>
      </c>
      <c r="Q26" s="269" t="s">
        <v>103</v>
      </c>
      <c r="R26" s="269" t="s">
        <v>316</v>
      </c>
      <c r="S26" s="269" t="s">
        <v>316</v>
      </c>
      <c r="T26" s="311" t="s">
        <v>103</v>
      </c>
      <c r="U26" s="311"/>
      <c r="V26" s="311" t="s">
        <v>103</v>
      </c>
      <c r="W26" s="311"/>
    </row>
    <row r="27" spans="1:23" ht="8.25" customHeight="1">
      <c r="A27" s="308"/>
      <c r="B27" s="308"/>
      <c r="C27" s="308"/>
      <c r="D27" s="310"/>
      <c r="E27" s="310"/>
      <c r="F27" s="268" t="s">
        <v>303</v>
      </c>
      <c r="G27" s="311" t="s">
        <v>317</v>
      </c>
      <c r="H27" s="311"/>
      <c r="I27" s="269" t="s">
        <v>317</v>
      </c>
      <c r="J27" s="269" t="s">
        <v>317</v>
      </c>
      <c r="K27" s="269" t="s">
        <v>103</v>
      </c>
      <c r="L27" s="269" t="s">
        <v>317</v>
      </c>
      <c r="M27" s="269" t="s">
        <v>103</v>
      </c>
      <c r="N27" s="269" t="s">
        <v>103</v>
      </c>
      <c r="O27" s="269" t="s">
        <v>103</v>
      </c>
      <c r="P27" s="269" t="s">
        <v>103</v>
      </c>
      <c r="Q27" s="269" t="s">
        <v>103</v>
      </c>
      <c r="R27" s="269" t="s">
        <v>103</v>
      </c>
      <c r="S27" s="269" t="s">
        <v>103</v>
      </c>
      <c r="T27" s="311" t="s">
        <v>103</v>
      </c>
      <c r="U27" s="311"/>
      <c r="V27" s="311" t="s">
        <v>103</v>
      </c>
      <c r="W27" s="311"/>
    </row>
    <row r="28" spans="1:23" ht="8.25" customHeight="1">
      <c r="A28" s="308"/>
      <c r="B28" s="308"/>
      <c r="C28" s="308"/>
      <c r="D28" s="310"/>
      <c r="E28" s="310"/>
      <c r="F28" s="268" t="s">
        <v>305</v>
      </c>
      <c r="G28" s="311" t="s">
        <v>318</v>
      </c>
      <c r="H28" s="311"/>
      <c r="I28" s="269" t="s">
        <v>318</v>
      </c>
      <c r="J28" s="269" t="s">
        <v>318</v>
      </c>
      <c r="K28" s="269" t="s">
        <v>103</v>
      </c>
      <c r="L28" s="269" t="s">
        <v>318</v>
      </c>
      <c r="M28" s="269" t="s">
        <v>103</v>
      </c>
      <c r="N28" s="269" t="s">
        <v>103</v>
      </c>
      <c r="O28" s="269" t="s">
        <v>103</v>
      </c>
      <c r="P28" s="269" t="s">
        <v>103</v>
      </c>
      <c r="Q28" s="269" t="s">
        <v>103</v>
      </c>
      <c r="R28" s="269" t="s">
        <v>103</v>
      </c>
      <c r="S28" s="269" t="s">
        <v>103</v>
      </c>
      <c r="T28" s="311" t="s">
        <v>103</v>
      </c>
      <c r="U28" s="311"/>
      <c r="V28" s="311" t="s">
        <v>103</v>
      </c>
      <c r="W28" s="311"/>
    </row>
    <row r="29" spans="1:23" ht="8.25" customHeight="1" thickBot="1">
      <c r="A29" s="308"/>
      <c r="B29" s="308"/>
      <c r="C29" s="308"/>
      <c r="D29" s="310"/>
      <c r="E29" s="310"/>
      <c r="F29" s="268" t="s">
        <v>307</v>
      </c>
      <c r="G29" s="311" t="s">
        <v>319</v>
      </c>
      <c r="H29" s="311"/>
      <c r="I29" s="269" t="s">
        <v>320</v>
      </c>
      <c r="J29" s="269" t="s">
        <v>321</v>
      </c>
      <c r="K29" s="269" t="s">
        <v>313</v>
      </c>
      <c r="L29" s="269" t="s">
        <v>322</v>
      </c>
      <c r="M29" s="269" t="s">
        <v>315</v>
      </c>
      <c r="N29" s="269" t="s">
        <v>103</v>
      </c>
      <c r="O29" s="269" t="s">
        <v>103</v>
      </c>
      <c r="P29" s="269" t="s">
        <v>103</v>
      </c>
      <c r="Q29" s="269" t="s">
        <v>103</v>
      </c>
      <c r="R29" s="269" t="s">
        <v>316</v>
      </c>
      <c r="S29" s="269" t="s">
        <v>316</v>
      </c>
      <c r="T29" s="311" t="s">
        <v>103</v>
      </c>
      <c r="U29" s="311"/>
      <c r="V29" s="311" t="s">
        <v>103</v>
      </c>
      <c r="W29" s="311"/>
    </row>
    <row r="30" spans="1:23" ht="8.25" customHeight="1" thickBot="1">
      <c r="A30" s="312"/>
      <c r="B30" s="312"/>
      <c r="C30" s="312" t="s">
        <v>323</v>
      </c>
      <c r="D30" s="313" t="s">
        <v>324</v>
      </c>
      <c r="E30" s="313"/>
      <c r="F30" s="266" t="s">
        <v>293</v>
      </c>
      <c r="G30" s="314" t="s">
        <v>325</v>
      </c>
      <c r="H30" s="314"/>
      <c r="I30" s="264" t="s">
        <v>326</v>
      </c>
      <c r="J30" s="264" t="s">
        <v>327</v>
      </c>
      <c r="K30" s="264" t="s">
        <v>313</v>
      </c>
      <c r="L30" s="264" t="s">
        <v>328</v>
      </c>
      <c r="M30" s="264" t="s">
        <v>329</v>
      </c>
      <c r="N30" s="264" t="s">
        <v>103</v>
      </c>
      <c r="O30" s="264" t="s">
        <v>103</v>
      </c>
      <c r="P30" s="264" t="s">
        <v>103</v>
      </c>
      <c r="Q30" s="264" t="s">
        <v>103</v>
      </c>
      <c r="R30" s="264" t="s">
        <v>330</v>
      </c>
      <c r="S30" s="264" t="s">
        <v>330</v>
      </c>
      <c r="T30" s="314" t="s">
        <v>103</v>
      </c>
      <c r="U30" s="314"/>
      <c r="V30" s="314" t="s">
        <v>103</v>
      </c>
      <c r="W30" s="314"/>
    </row>
    <row r="31" spans="1:23" ht="8.25" customHeight="1" thickBot="1">
      <c r="A31" s="312"/>
      <c r="B31" s="312"/>
      <c r="C31" s="312"/>
      <c r="D31" s="313"/>
      <c r="E31" s="313"/>
      <c r="F31" s="268" t="s">
        <v>303</v>
      </c>
      <c r="G31" s="311" t="s">
        <v>317</v>
      </c>
      <c r="H31" s="311"/>
      <c r="I31" s="269" t="s">
        <v>317</v>
      </c>
      <c r="J31" s="269" t="s">
        <v>317</v>
      </c>
      <c r="K31" s="269" t="s">
        <v>103</v>
      </c>
      <c r="L31" s="269" t="s">
        <v>317</v>
      </c>
      <c r="M31" s="269" t="s">
        <v>103</v>
      </c>
      <c r="N31" s="269" t="s">
        <v>103</v>
      </c>
      <c r="O31" s="269" t="s">
        <v>103</v>
      </c>
      <c r="P31" s="269" t="s">
        <v>103</v>
      </c>
      <c r="Q31" s="269" t="s">
        <v>103</v>
      </c>
      <c r="R31" s="269" t="s">
        <v>103</v>
      </c>
      <c r="S31" s="269" t="s">
        <v>103</v>
      </c>
      <c r="T31" s="311" t="s">
        <v>103</v>
      </c>
      <c r="U31" s="311"/>
      <c r="V31" s="311" t="s">
        <v>103</v>
      </c>
      <c r="W31" s="311"/>
    </row>
    <row r="32" spans="1:23" ht="8.25" customHeight="1" thickBot="1">
      <c r="A32" s="312"/>
      <c r="B32" s="312"/>
      <c r="C32" s="312"/>
      <c r="D32" s="313"/>
      <c r="E32" s="313"/>
      <c r="F32" s="268" t="s">
        <v>305</v>
      </c>
      <c r="G32" s="311" t="s">
        <v>103</v>
      </c>
      <c r="H32" s="311"/>
      <c r="I32" s="269" t="s">
        <v>103</v>
      </c>
      <c r="J32" s="269" t="s">
        <v>103</v>
      </c>
      <c r="K32" s="269" t="s">
        <v>103</v>
      </c>
      <c r="L32" s="269" t="s">
        <v>103</v>
      </c>
      <c r="M32" s="269" t="s">
        <v>103</v>
      </c>
      <c r="N32" s="269" t="s">
        <v>103</v>
      </c>
      <c r="O32" s="269" t="s">
        <v>103</v>
      </c>
      <c r="P32" s="269" t="s">
        <v>103</v>
      </c>
      <c r="Q32" s="269" t="s">
        <v>103</v>
      </c>
      <c r="R32" s="269" t="s">
        <v>103</v>
      </c>
      <c r="S32" s="269" t="s">
        <v>103</v>
      </c>
      <c r="T32" s="311" t="s">
        <v>103</v>
      </c>
      <c r="U32" s="311"/>
      <c r="V32" s="311" t="s">
        <v>103</v>
      </c>
      <c r="W32" s="311"/>
    </row>
    <row r="33" spans="1:23" ht="8.25" customHeight="1" thickBot="1">
      <c r="A33" s="312"/>
      <c r="B33" s="312"/>
      <c r="C33" s="312"/>
      <c r="D33" s="313"/>
      <c r="E33" s="313"/>
      <c r="F33" s="268" t="s">
        <v>307</v>
      </c>
      <c r="G33" s="311" t="s">
        <v>331</v>
      </c>
      <c r="H33" s="311"/>
      <c r="I33" s="269" t="s">
        <v>332</v>
      </c>
      <c r="J33" s="269" t="s">
        <v>333</v>
      </c>
      <c r="K33" s="269" t="s">
        <v>313</v>
      </c>
      <c r="L33" s="269" t="s">
        <v>334</v>
      </c>
      <c r="M33" s="269" t="s">
        <v>329</v>
      </c>
      <c r="N33" s="269" t="s">
        <v>103</v>
      </c>
      <c r="O33" s="269" t="s">
        <v>103</v>
      </c>
      <c r="P33" s="269" t="s">
        <v>103</v>
      </c>
      <c r="Q33" s="269" t="s">
        <v>103</v>
      </c>
      <c r="R33" s="269" t="s">
        <v>330</v>
      </c>
      <c r="S33" s="269" t="s">
        <v>330</v>
      </c>
      <c r="T33" s="311" t="s">
        <v>103</v>
      </c>
      <c r="U33" s="311"/>
      <c r="V33" s="311" t="s">
        <v>103</v>
      </c>
      <c r="W33" s="311"/>
    </row>
    <row r="34" spans="1:23" ht="8.25" customHeight="1" thickBot="1">
      <c r="A34" s="312"/>
      <c r="B34" s="312"/>
      <c r="C34" s="312" t="s">
        <v>335</v>
      </c>
      <c r="D34" s="313" t="s">
        <v>336</v>
      </c>
      <c r="E34" s="313"/>
      <c r="F34" s="266" t="s">
        <v>293</v>
      </c>
      <c r="G34" s="314" t="s">
        <v>337</v>
      </c>
      <c r="H34" s="314"/>
      <c r="I34" s="264" t="s">
        <v>337</v>
      </c>
      <c r="J34" s="264" t="s">
        <v>337</v>
      </c>
      <c r="K34" s="264" t="s">
        <v>103</v>
      </c>
      <c r="L34" s="264" t="s">
        <v>337</v>
      </c>
      <c r="M34" s="264" t="s">
        <v>103</v>
      </c>
      <c r="N34" s="264" t="s">
        <v>103</v>
      </c>
      <c r="O34" s="264" t="s">
        <v>103</v>
      </c>
      <c r="P34" s="264" t="s">
        <v>103</v>
      </c>
      <c r="Q34" s="264" t="s">
        <v>103</v>
      </c>
      <c r="R34" s="264" t="s">
        <v>103</v>
      </c>
      <c r="S34" s="264" t="s">
        <v>103</v>
      </c>
      <c r="T34" s="314" t="s">
        <v>103</v>
      </c>
      <c r="U34" s="314"/>
      <c r="V34" s="314" t="s">
        <v>103</v>
      </c>
      <c r="W34" s="314"/>
    </row>
    <row r="35" spans="1:23" ht="8.25" customHeight="1" thickBot="1">
      <c r="A35" s="312"/>
      <c r="B35" s="312"/>
      <c r="C35" s="312"/>
      <c r="D35" s="313"/>
      <c r="E35" s="313"/>
      <c r="F35" s="268" t="s">
        <v>303</v>
      </c>
      <c r="G35" s="311" t="s">
        <v>103</v>
      </c>
      <c r="H35" s="311"/>
      <c r="I35" s="269" t="s">
        <v>103</v>
      </c>
      <c r="J35" s="269" t="s">
        <v>103</v>
      </c>
      <c r="K35" s="269" t="s">
        <v>103</v>
      </c>
      <c r="L35" s="269" t="s">
        <v>103</v>
      </c>
      <c r="M35" s="269" t="s">
        <v>103</v>
      </c>
      <c r="N35" s="269" t="s">
        <v>103</v>
      </c>
      <c r="O35" s="269" t="s">
        <v>103</v>
      </c>
      <c r="P35" s="269" t="s">
        <v>103</v>
      </c>
      <c r="Q35" s="269" t="s">
        <v>103</v>
      </c>
      <c r="R35" s="269" t="s">
        <v>103</v>
      </c>
      <c r="S35" s="269" t="s">
        <v>103</v>
      </c>
      <c r="T35" s="311" t="s">
        <v>103</v>
      </c>
      <c r="U35" s="311"/>
      <c r="V35" s="311" t="s">
        <v>103</v>
      </c>
      <c r="W35" s="311"/>
    </row>
    <row r="36" spans="1:23" ht="8.25" customHeight="1" thickBot="1">
      <c r="A36" s="312"/>
      <c r="B36" s="312"/>
      <c r="C36" s="312"/>
      <c r="D36" s="313"/>
      <c r="E36" s="313"/>
      <c r="F36" s="268" t="s">
        <v>305</v>
      </c>
      <c r="G36" s="311" t="s">
        <v>318</v>
      </c>
      <c r="H36" s="311"/>
      <c r="I36" s="269" t="s">
        <v>318</v>
      </c>
      <c r="J36" s="269" t="s">
        <v>318</v>
      </c>
      <c r="K36" s="269" t="s">
        <v>103</v>
      </c>
      <c r="L36" s="269" t="s">
        <v>318</v>
      </c>
      <c r="M36" s="269" t="s">
        <v>103</v>
      </c>
      <c r="N36" s="269" t="s">
        <v>103</v>
      </c>
      <c r="O36" s="269" t="s">
        <v>103</v>
      </c>
      <c r="P36" s="269" t="s">
        <v>103</v>
      </c>
      <c r="Q36" s="269" t="s">
        <v>103</v>
      </c>
      <c r="R36" s="269" t="s">
        <v>103</v>
      </c>
      <c r="S36" s="269" t="s">
        <v>103</v>
      </c>
      <c r="T36" s="311" t="s">
        <v>103</v>
      </c>
      <c r="U36" s="311"/>
      <c r="V36" s="311" t="s">
        <v>103</v>
      </c>
      <c r="W36" s="311"/>
    </row>
    <row r="37" spans="1:23" ht="8.25" customHeight="1">
      <c r="A37" s="312"/>
      <c r="B37" s="312"/>
      <c r="C37" s="312"/>
      <c r="D37" s="313"/>
      <c r="E37" s="313"/>
      <c r="F37" s="268" t="s">
        <v>307</v>
      </c>
      <c r="G37" s="311" t="s">
        <v>338</v>
      </c>
      <c r="H37" s="311"/>
      <c r="I37" s="269" t="s">
        <v>338</v>
      </c>
      <c r="J37" s="269" t="s">
        <v>338</v>
      </c>
      <c r="K37" s="269" t="s">
        <v>103</v>
      </c>
      <c r="L37" s="269" t="s">
        <v>338</v>
      </c>
      <c r="M37" s="269" t="s">
        <v>103</v>
      </c>
      <c r="N37" s="269" t="s">
        <v>103</v>
      </c>
      <c r="O37" s="269" t="s">
        <v>103</v>
      </c>
      <c r="P37" s="269" t="s">
        <v>103</v>
      </c>
      <c r="Q37" s="269" t="s">
        <v>103</v>
      </c>
      <c r="R37" s="269" t="s">
        <v>103</v>
      </c>
      <c r="S37" s="269" t="s">
        <v>103</v>
      </c>
      <c r="T37" s="311" t="s">
        <v>103</v>
      </c>
      <c r="U37" s="311"/>
      <c r="V37" s="311" t="s">
        <v>103</v>
      </c>
      <c r="W37" s="311"/>
    </row>
    <row r="38" spans="1:23" ht="8.25" customHeight="1">
      <c r="A38" s="308" t="s">
        <v>92</v>
      </c>
      <c r="B38" s="308"/>
      <c r="C38" s="308"/>
      <c r="D38" s="310" t="s">
        <v>93</v>
      </c>
      <c r="E38" s="310"/>
      <c r="F38" s="268" t="s">
        <v>293</v>
      </c>
      <c r="G38" s="311" t="s">
        <v>339</v>
      </c>
      <c r="H38" s="311"/>
      <c r="I38" s="269" t="s">
        <v>340</v>
      </c>
      <c r="J38" s="269" t="s">
        <v>341</v>
      </c>
      <c r="K38" s="269" t="s">
        <v>342</v>
      </c>
      <c r="L38" s="269" t="s">
        <v>343</v>
      </c>
      <c r="M38" s="269" t="s">
        <v>344</v>
      </c>
      <c r="N38" s="269" t="s">
        <v>103</v>
      </c>
      <c r="O38" s="269" t="s">
        <v>103</v>
      </c>
      <c r="P38" s="269" t="s">
        <v>103</v>
      </c>
      <c r="Q38" s="269" t="s">
        <v>103</v>
      </c>
      <c r="R38" s="269" t="s">
        <v>345</v>
      </c>
      <c r="S38" s="269" t="s">
        <v>345</v>
      </c>
      <c r="T38" s="311" t="s">
        <v>346</v>
      </c>
      <c r="U38" s="311"/>
      <c r="V38" s="311" t="s">
        <v>103</v>
      </c>
      <c r="W38" s="311"/>
    </row>
    <row r="39" spans="1:23" ht="8.25" customHeight="1">
      <c r="A39" s="308"/>
      <c r="B39" s="308"/>
      <c r="C39" s="308"/>
      <c r="D39" s="310"/>
      <c r="E39" s="310"/>
      <c r="F39" s="268" t="s">
        <v>303</v>
      </c>
      <c r="G39" s="311" t="s">
        <v>347</v>
      </c>
      <c r="H39" s="311"/>
      <c r="I39" s="269" t="s">
        <v>103</v>
      </c>
      <c r="J39" s="269" t="s">
        <v>103</v>
      </c>
      <c r="K39" s="269" t="s">
        <v>103</v>
      </c>
      <c r="L39" s="269" t="s">
        <v>103</v>
      </c>
      <c r="M39" s="269" t="s">
        <v>103</v>
      </c>
      <c r="N39" s="269" t="s">
        <v>103</v>
      </c>
      <c r="O39" s="269" t="s">
        <v>103</v>
      </c>
      <c r="P39" s="269" t="s">
        <v>103</v>
      </c>
      <c r="Q39" s="269" t="s">
        <v>103</v>
      </c>
      <c r="R39" s="269" t="s">
        <v>347</v>
      </c>
      <c r="S39" s="269" t="s">
        <v>347</v>
      </c>
      <c r="T39" s="311" t="s">
        <v>103</v>
      </c>
      <c r="U39" s="311"/>
      <c r="V39" s="311" t="s">
        <v>103</v>
      </c>
      <c r="W39" s="311"/>
    </row>
    <row r="40" spans="1:23" ht="8.25" customHeight="1">
      <c r="A40" s="308"/>
      <c r="B40" s="308"/>
      <c r="C40" s="308"/>
      <c r="D40" s="310"/>
      <c r="E40" s="310"/>
      <c r="F40" s="268" t="s">
        <v>305</v>
      </c>
      <c r="G40" s="311" t="s">
        <v>348</v>
      </c>
      <c r="H40" s="311"/>
      <c r="I40" s="269" t="s">
        <v>348</v>
      </c>
      <c r="J40" s="269" t="s">
        <v>348</v>
      </c>
      <c r="K40" s="269" t="s">
        <v>103</v>
      </c>
      <c r="L40" s="269" t="s">
        <v>348</v>
      </c>
      <c r="M40" s="269" t="s">
        <v>103</v>
      </c>
      <c r="N40" s="269" t="s">
        <v>103</v>
      </c>
      <c r="O40" s="269" t="s">
        <v>103</v>
      </c>
      <c r="P40" s="269" t="s">
        <v>103</v>
      </c>
      <c r="Q40" s="269" t="s">
        <v>103</v>
      </c>
      <c r="R40" s="269" t="s">
        <v>103</v>
      </c>
      <c r="S40" s="269" t="s">
        <v>103</v>
      </c>
      <c r="T40" s="311" t="s">
        <v>103</v>
      </c>
      <c r="U40" s="311"/>
      <c r="V40" s="311" t="s">
        <v>103</v>
      </c>
      <c r="W40" s="311"/>
    </row>
    <row r="41" spans="1:23" ht="8.25" customHeight="1" thickBot="1">
      <c r="A41" s="308"/>
      <c r="B41" s="308"/>
      <c r="C41" s="308"/>
      <c r="D41" s="310"/>
      <c r="E41" s="310"/>
      <c r="F41" s="268" t="s">
        <v>307</v>
      </c>
      <c r="G41" s="311" t="s">
        <v>349</v>
      </c>
      <c r="H41" s="311"/>
      <c r="I41" s="269" t="s">
        <v>350</v>
      </c>
      <c r="J41" s="269" t="s">
        <v>351</v>
      </c>
      <c r="K41" s="269" t="s">
        <v>342</v>
      </c>
      <c r="L41" s="269" t="s">
        <v>352</v>
      </c>
      <c r="M41" s="269" t="s">
        <v>344</v>
      </c>
      <c r="N41" s="269" t="s">
        <v>103</v>
      </c>
      <c r="O41" s="269" t="s">
        <v>103</v>
      </c>
      <c r="P41" s="269" t="s">
        <v>103</v>
      </c>
      <c r="Q41" s="269" t="s">
        <v>103</v>
      </c>
      <c r="R41" s="269" t="s">
        <v>353</v>
      </c>
      <c r="S41" s="269" t="s">
        <v>353</v>
      </c>
      <c r="T41" s="311" t="s">
        <v>346</v>
      </c>
      <c r="U41" s="311"/>
      <c r="V41" s="311" t="s">
        <v>103</v>
      </c>
      <c r="W41" s="311"/>
    </row>
    <row r="42" spans="1:23" ht="8.25" customHeight="1" thickBot="1">
      <c r="A42" s="312"/>
      <c r="B42" s="312"/>
      <c r="C42" s="312" t="s">
        <v>97</v>
      </c>
      <c r="D42" s="313" t="s">
        <v>98</v>
      </c>
      <c r="E42" s="313"/>
      <c r="F42" s="266" t="s">
        <v>293</v>
      </c>
      <c r="G42" s="314" t="s">
        <v>354</v>
      </c>
      <c r="H42" s="314"/>
      <c r="I42" s="264" t="s">
        <v>355</v>
      </c>
      <c r="J42" s="264" t="s">
        <v>356</v>
      </c>
      <c r="K42" s="264" t="s">
        <v>342</v>
      </c>
      <c r="L42" s="264" t="s">
        <v>357</v>
      </c>
      <c r="M42" s="264" t="s">
        <v>358</v>
      </c>
      <c r="N42" s="264" t="s">
        <v>103</v>
      </c>
      <c r="O42" s="264" t="s">
        <v>103</v>
      </c>
      <c r="P42" s="264" t="s">
        <v>103</v>
      </c>
      <c r="Q42" s="264" t="s">
        <v>103</v>
      </c>
      <c r="R42" s="264" t="s">
        <v>359</v>
      </c>
      <c r="S42" s="264" t="s">
        <v>359</v>
      </c>
      <c r="T42" s="314" t="s">
        <v>103</v>
      </c>
      <c r="U42" s="314"/>
      <c r="V42" s="314" t="s">
        <v>103</v>
      </c>
      <c r="W42" s="314"/>
    </row>
    <row r="43" spans="1:23" ht="8.25" customHeight="1" thickBot="1">
      <c r="A43" s="312"/>
      <c r="B43" s="312"/>
      <c r="C43" s="312"/>
      <c r="D43" s="313"/>
      <c r="E43" s="313"/>
      <c r="F43" s="268" t="s">
        <v>303</v>
      </c>
      <c r="G43" s="311" t="s">
        <v>360</v>
      </c>
      <c r="H43" s="311"/>
      <c r="I43" s="269" t="s">
        <v>103</v>
      </c>
      <c r="J43" s="269" t="s">
        <v>103</v>
      </c>
      <c r="K43" s="269" t="s">
        <v>103</v>
      </c>
      <c r="L43" s="269" t="s">
        <v>103</v>
      </c>
      <c r="M43" s="269" t="s">
        <v>103</v>
      </c>
      <c r="N43" s="269" t="s">
        <v>103</v>
      </c>
      <c r="O43" s="269" t="s">
        <v>103</v>
      </c>
      <c r="P43" s="269" t="s">
        <v>103</v>
      </c>
      <c r="Q43" s="269" t="s">
        <v>103</v>
      </c>
      <c r="R43" s="269" t="s">
        <v>360</v>
      </c>
      <c r="S43" s="269" t="s">
        <v>360</v>
      </c>
      <c r="T43" s="311" t="s">
        <v>103</v>
      </c>
      <c r="U43" s="311"/>
      <c r="V43" s="311" t="s">
        <v>103</v>
      </c>
      <c r="W43" s="311"/>
    </row>
    <row r="44" spans="1:23" ht="8.25" customHeight="1" thickBot="1">
      <c r="A44" s="312"/>
      <c r="B44" s="312"/>
      <c r="C44" s="312"/>
      <c r="D44" s="313"/>
      <c r="E44" s="313"/>
      <c r="F44" s="268" t="s">
        <v>305</v>
      </c>
      <c r="G44" s="311" t="s">
        <v>348</v>
      </c>
      <c r="H44" s="311"/>
      <c r="I44" s="269" t="s">
        <v>348</v>
      </c>
      <c r="J44" s="269" t="s">
        <v>348</v>
      </c>
      <c r="K44" s="269" t="s">
        <v>103</v>
      </c>
      <c r="L44" s="269" t="s">
        <v>348</v>
      </c>
      <c r="M44" s="269" t="s">
        <v>103</v>
      </c>
      <c r="N44" s="269" t="s">
        <v>103</v>
      </c>
      <c r="O44" s="269" t="s">
        <v>103</v>
      </c>
      <c r="P44" s="269" t="s">
        <v>103</v>
      </c>
      <c r="Q44" s="269" t="s">
        <v>103</v>
      </c>
      <c r="R44" s="269" t="s">
        <v>103</v>
      </c>
      <c r="S44" s="269" t="s">
        <v>103</v>
      </c>
      <c r="T44" s="311" t="s">
        <v>103</v>
      </c>
      <c r="U44" s="311"/>
      <c r="V44" s="311" t="s">
        <v>103</v>
      </c>
      <c r="W44" s="311"/>
    </row>
    <row r="45" spans="1:23" ht="8.25" customHeight="1" thickBot="1">
      <c r="A45" s="312"/>
      <c r="B45" s="312"/>
      <c r="C45" s="312"/>
      <c r="D45" s="313"/>
      <c r="E45" s="313"/>
      <c r="F45" s="268" t="s">
        <v>307</v>
      </c>
      <c r="G45" s="311" t="s">
        <v>361</v>
      </c>
      <c r="H45" s="311"/>
      <c r="I45" s="269" t="s">
        <v>362</v>
      </c>
      <c r="J45" s="269" t="s">
        <v>363</v>
      </c>
      <c r="K45" s="269" t="s">
        <v>342</v>
      </c>
      <c r="L45" s="269" t="s">
        <v>364</v>
      </c>
      <c r="M45" s="269" t="s">
        <v>358</v>
      </c>
      <c r="N45" s="269" t="s">
        <v>103</v>
      </c>
      <c r="O45" s="269" t="s">
        <v>103</v>
      </c>
      <c r="P45" s="269" t="s">
        <v>103</v>
      </c>
      <c r="Q45" s="269" t="s">
        <v>103</v>
      </c>
      <c r="R45" s="269" t="s">
        <v>365</v>
      </c>
      <c r="S45" s="269" t="s">
        <v>365</v>
      </c>
      <c r="T45" s="311" t="s">
        <v>103</v>
      </c>
      <c r="U45" s="311"/>
      <c r="V45" s="311" t="s">
        <v>103</v>
      </c>
      <c r="W45" s="311"/>
    </row>
    <row r="46" spans="1:23" ht="8.25" customHeight="1" thickBot="1">
      <c r="A46" s="312"/>
      <c r="B46" s="312"/>
      <c r="C46" s="312" t="s">
        <v>366</v>
      </c>
      <c r="D46" s="313" t="s">
        <v>367</v>
      </c>
      <c r="E46" s="313"/>
      <c r="F46" s="266" t="s">
        <v>293</v>
      </c>
      <c r="G46" s="314" t="s">
        <v>368</v>
      </c>
      <c r="H46" s="314"/>
      <c r="I46" s="264" t="s">
        <v>369</v>
      </c>
      <c r="J46" s="264" t="s">
        <v>369</v>
      </c>
      <c r="K46" s="264" t="s">
        <v>103</v>
      </c>
      <c r="L46" s="264" t="s">
        <v>369</v>
      </c>
      <c r="M46" s="264" t="s">
        <v>103</v>
      </c>
      <c r="N46" s="264" t="s">
        <v>103</v>
      </c>
      <c r="O46" s="264" t="s">
        <v>103</v>
      </c>
      <c r="P46" s="264" t="s">
        <v>103</v>
      </c>
      <c r="Q46" s="264" t="s">
        <v>103</v>
      </c>
      <c r="R46" s="264" t="s">
        <v>370</v>
      </c>
      <c r="S46" s="264" t="s">
        <v>370</v>
      </c>
      <c r="T46" s="314" t="s">
        <v>103</v>
      </c>
      <c r="U46" s="314"/>
      <c r="V46" s="314" t="s">
        <v>103</v>
      </c>
      <c r="W46" s="314"/>
    </row>
    <row r="47" spans="1:23" ht="8.25" customHeight="1" thickBot="1">
      <c r="A47" s="312"/>
      <c r="B47" s="312"/>
      <c r="C47" s="312"/>
      <c r="D47" s="313"/>
      <c r="E47" s="313"/>
      <c r="F47" s="268" t="s">
        <v>303</v>
      </c>
      <c r="G47" s="311" t="s">
        <v>371</v>
      </c>
      <c r="H47" s="311"/>
      <c r="I47" s="269" t="s">
        <v>103</v>
      </c>
      <c r="J47" s="269" t="s">
        <v>103</v>
      </c>
      <c r="K47" s="269" t="s">
        <v>103</v>
      </c>
      <c r="L47" s="269" t="s">
        <v>103</v>
      </c>
      <c r="M47" s="269" t="s">
        <v>103</v>
      </c>
      <c r="N47" s="269" t="s">
        <v>103</v>
      </c>
      <c r="O47" s="269" t="s">
        <v>103</v>
      </c>
      <c r="P47" s="269" t="s">
        <v>103</v>
      </c>
      <c r="Q47" s="269" t="s">
        <v>103</v>
      </c>
      <c r="R47" s="269" t="s">
        <v>371</v>
      </c>
      <c r="S47" s="269" t="s">
        <v>371</v>
      </c>
      <c r="T47" s="311" t="s">
        <v>103</v>
      </c>
      <c r="U47" s="311"/>
      <c r="V47" s="311" t="s">
        <v>103</v>
      </c>
      <c r="W47" s="311"/>
    </row>
    <row r="48" spans="1:23" ht="8.25" customHeight="1" thickBot="1">
      <c r="A48" s="312"/>
      <c r="B48" s="312"/>
      <c r="C48" s="312"/>
      <c r="D48" s="313"/>
      <c r="E48" s="313"/>
      <c r="F48" s="268" t="s">
        <v>305</v>
      </c>
      <c r="G48" s="311" t="s">
        <v>103</v>
      </c>
      <c r="H48" s="311"/>
      <c r="I48" s="269" t="s">
        <v>103</v>
      </c>
      <c r="J48" s="269" t="s">
        <v>103</v>
      </c>
      <c r="K48" s="269" t="s">
        <v>103</v>
      </c>
      <c r="L48" s="269" t="s">
        <v>103</v>
      </c>
      <c r="M48" s="269" t="s">
        <v>103</v>
      </c>
      <c r="N48" s="269" t="s">
        <v>103</v>
      </c>
      <c r="O48" s="269" t="s">
        <v>103</v>
      </c>
      <c r="P48" s="269" t="s">
        <v>103</v>
      </c>
      <c r="Q48" s="269" t="s">
        <v>103</v>
      </c>
      <c r="R48" s="269" t="s">
        <v>103</v>
      </c>
      <c r="S48" s="269" t="s">
        <v>103</v>
      </c>
      <c r="T48" s="311" t="s">
        <v>103</v>
      </c>
      <c r="U48" s="311"/>
      <c r="V48" s="311" t="s">
        <v>103</v>
      </c>
      <c r="W48" s="311"/>
    </row>
    <row r="49" spans="1:23" ht="8.25" customHeight="1">
      <c r="A49" s="312"/>
      <c r="B49" s="312"/>
      <c r="C49" s="312"/>
      <c r="D49" s="313"/>
      <c r="E49" s="313"/>
      <c r="F49" s="268" t="s">
        <v>307</v>
      </c>
      <c r="G49" s="311" t="s">
        <v>372</v>
      </c>
      <c r="H49" s="311"/>
      <c r="I49" s="269" t="s">
        <v>369</v>
      </c>
      <c r="J49" s="269" t="s">
        <v>369</v>
      </c>
      <c r="K49" s="269" t="s">
        <v>103</v>
      </c>
      <c r="L49" s="269" t="s">
        <v>369</v>
      </c>
      <c r="M49" s="269" t="s">
        <v>103</v>
      </c>
      <c r="N49" s="269" t="s">
        <v>103</v>
      </c>
      <c r="O49" s="269" t="s">
        <v>103</v>
      </c>
      <c r="P49" s="269" t="s">
        <v>103</v>
      </c>
      <c r="Q49" s="269" t="s">
        <v>103</v>
      </c>
      <c r="R49" s="269" t="s">
        <v>373</v>
      </c>
      <c r="S49" s="269" t="s">
        <v>373</v>
      </c>
      <c r="T49" s="311" t="s">
        <v>103</v>
      </c>
      <c r="U49" s="311"/>
      <c r="V49" s="311" t="s">
        <v>103</v>
      </c>
      <c r="W49" s="311"/>
    </row>
    <row r="50" spans="1:23" ht="8.25" customHeight="1">
      <c r="A50" s="287" t="s">
        <v>374</v>
      </c>
      <c r="B50" s="287"/>
      <c r="C50" s="287"/>
      <c r="D50" s="287"/>
      <c r="E50" s="287"/>
      <c r="F50" s="268" t="s">
        <v>293</v>
      </c>
      <c r="G50" s="315" t="s">
        <v>375</v>
      </c>
      <c r="H50" s="315"/>
      <c r="I50" s="270" t="s">
        <v>376</v>
      </c>
      <c r="J50" s="270" t="s">
        <v>377</v>
      </c>
      <c r="K50" s="270" t="s">
        <v>378</v>
      </c>
      <c r="L50" s="270" t="s">
        <v>379</v>
      </c>
      <c r="M50" s="270" t="s">
        <v>380</v>
      </c>
      <c r="N50" s="270" t="s">
        <v>381</v>
      </c>
      <c r="O50" s="270" t="s">
        <v>382</v>
      </c>
      <c r="P50" s="270" t="s">
        <v>103</v>
      </c>
      <c r="Q50" s="270" t="s">
        <v>383</v>
      </c>
      <c r="R50" s="270" t="s">
        <v>384</v>
      </c>
      <c r="S50" s="270" t="s">
        <v>384</v>
      </c>
      <c r="T50" s="315" t="s">
        <v>385</v>
      </c>
      <c r="U50" s="315"/>
      <c r="V50" s="315" t="s">
        <v>103</v>
      </c>
      <c r="W50" s="315"/>
    </row>
    <row r="51" spans="1:23" ht="8.25" customHeight="1">
      <c r="A51" s="287"/>
      <c r="B51" s="287"/>
      <c r="C51" s="287"/>
      <c r="D51" s="287"/>
      <c r="E51" s="287"/>
      <c r="F51" s="268" t="s">
        <v>303</v>
      </c>
      <c r="G51" s="315" t="s">
        <v>409</v>
      </c>
      <c r="H51" s="315"/>
      <c r="I51" s="270" t="s">
        <v>410</v>
      </c>
      <c r="J51" s="270" t="s">
        <v>410</v>
      </c>
      <c r="K51" s="270" t="s">
        <v>103</v>
      </c>
      <c r="L51" s="270" t="s">
        <v>410</v>
      </c>
      <c r="M51" s="270" t="s">
        <v>103</v>
      </c>
      <c r="N51" s="270" t="s">
        <v>103</v>
      </c>
      <c r="O51" s="270" t="s">
        <v>103</v>
      </c>
      <c r="P51" s="270" t="s">
        <v>103</v>
      </c>
      <c r="Q51" s="270" t="s">
        <v>103</v>
      </c>
      <c r="R51" s="270" t="s">
        <v>386</v>
      </c>
      <c r="S51" s="270" t="s">
        <v>386</v>
      </c>
      <c r="T51" s="315" t="s">
        <v>103</v>
      </c>
      <c r="U51" s="315"/>
      <c r="V51" s="315" t="s">
        <v>103</v>
      </c>
      <c r="W51" s="315"/>
    </row>
    <row r="52" spans="1:23" ht="8.25" customHeight="1">
      <c r="A52" s="287"/>
      <c r="B52" s="287"/>
      <c r="C52" s="287"/>
      <c r="D52" s="287"/>
      <c r="E52" s="287"/>
      <c r="F52" s="268" t="s">
        <v>305</v>
      </c>
      <c r="G52" s="315" t="s">
        <v>411</v>
      </c>
      <c r="H52" s="315"/>
      <c r="I52" s="270" t="s">
        <v>387</v>
      </c>
      <c r="J52" s="270" t="s">
        <v>387</v>
      </c>
      <c r="K52" s="270" t="s">
        <v>103</v>
      </c>
      <c r="L52" s="270" t="s">
        <v>387</v>
      </c>
      <c r="M52" s="270" t="s">
        <v>103</v>
      </c>
      <c r="N52" s="270" t="s">
        <v>103</v>
      </c>
      <c r="O52" s="270" t="s">
        <v>103</v>
      </c>
      <c r="P52" s="270" t="s">
        <v>103</v>
      </c>
      <c r="Q52" s="270" t="s">
        <v>103</v>
      </c>
      <c r="R52" s="270" t="s">
        <v>412</v>
      </c>
      <c r="S52" s="270" t="s">
        <v>412</v>
      </c>
      <c r="T52" s="315" t="s">
        <v>103</v>
      </c>
      <c r="U52" s="315"/>
      <c r="V52" s="315" t="s">
        <v>103</v>
      </c>
      <c r="W52" s="315"/>
    </row>
    <row r="53" spans="1:23" ht="8.25" customHeight="1">
      <c r="A53" s="287"/>
      <c r="B53" s="287"/>
      <c r="C53" s="287"/>
      <c r="D53" s="287"/>
      <c r="E53" s="287"/>
      <c r="F53" s="268" t="s">
        <v>307</v>
      </c>
      <c r="G53" s="315" t="s">
        <v>388</v>
      </c>
      <c r="H53" s="315"/>
      <c r="I53" s="270" t="s">
        <v>413</v>
      </c>
      <c r="J53" s="270" t="s">
        <v>414</v>
      </c>
      <c r="K53" s="270" t="s">
        <v>378</v>
      </c>
      <c r="L53" s="270" t="s">
        <v>415</v>
      </c>
      <c r="M53" s="270" t="s">
        <v>380</v>
      </c>
      <c r="N53" s="270" t="s">
        <v>381</v>
      </c>
      <c r="O53" s="270" t="s">
        <v>382</v>
      </c>
      <c r="P53" s="270" t="s">
        <v>103</v>
      </c>
      <c r="Q53" s="270" t="s">
        <v>383</v>
      </c>
      <c r="R53" s="270" t="s">
        <v>416</v>
      </c>
      <c r="S53" s="270" t="s">
        <v>416</v>
      </c>
      <c r="T53" s="315" t="s">
        <v>385</v>
      </c>
      <c r="U53" s="315"/>
      <c r="V53" s="315" t="s">
        <v>103</v>
      </c>
      <c r="W53" s="315"/>
    </row>
  </sheetData>
  <mergeCells count="192">
    <mergeCell ref="G53:H53"/>
    <mergeCell ref="T53:U53"/>
    <mergeCell ref="V53:W53"/>
    <mergeCell ref="A50:E53"/>
    <mergeCell ref="G50:H50"/>
    <mergeCell ref="T50:U50"/>
    <mergeCell ref="V50:W50"/>
    <mergeCell ref="G51:H51"/>
    <mergeCell ref="T51:U51"/>
    <mergeCell ref="V51:W51"/>
    <mergeCell ref="G52:H52"/>
    <mergeCell ref="T52:U52"/>
    <mergeCell ref="V52:W52"/>
    <mergeCell ref="T48:U48"/>
    <mergeCell ref="V48:W48"/>
    <mergeCell ref="G49:H49"/>
    <mergeCell ref="T49:U49"/>
    <mergeCell ref="V49:W49"/>
    <mergeCell ref="T46:U46"/>
    <mergeCell ref="V46:W46"/>
    <mergeCell ref="G47:H47"/>
    <mergeCell ref="T47:U47"/>
    <mergeCell ref="V47:W47"/>
    <mergeCell ref="A46:B49"/>
    <mergeCell ref="C46:C49"/>
    <mergeCell ref="D46:E49"/>
    <mergeCell ref="G46:H46"/>
    <mergeCell ref="G48:H48"/>
    <mergeCell ref="T44:U44"/>
    <mergeCell ref="V44:W44"/>
    <mergeCell ref="G45:H45"/>
    <mergeCell ref="T45:U45"/>
    <mergeCell ref="V45:W45"/>
    <mergeCell ref="T42:U42"/>
    <mergeCell ref="V42:W42"/>
    <mergeCell ref="G43:H43"/>
    <mergeCell ref="T43:U43"/>
    <mergeCell ref="V43:W43"/>
    <mergeCell ref="A42:B45"/>
    <mergeCell ref="C42:C45"/>
    <mergeCell ref="D42:E45"/>
    <mergeCell ref="G42:H42"/>
    <mergeCell ref="G44:H44"/>
    <mergeCell ref="T40:U40"/>
    <mergeCell ref="V40:W40"/>
    <mergeCell ref="G41:H41"/>
    <mergeCell ref="T41:U41"/>
    <mergeCell ref="V41:W41"/>
    <mergeCell ref="T38:U38"/>
    <mergeCell ref="V38:W38"/>
    <mergeCell ref="G39:H39"/>
    <mergeCell ref="T39:U39"/>
    <mergeCell ref="V39:W39"/>
    <mergeCell ref="A38:B41"/>
    <mergeCell ref="C38:C41"/>
    <mergeCell ref="D38:E41"/>
    <mergeCell ref="G38:H38"/>
    <mergeCell ref="G40:H40"/>
    <mergeCell ref="T36:U36"/>
    <mergeCell ref="V36:W36"/>
    <mergeCell ref="G37:H37"/>
    <mergeCell ref="T37:U37"/>
    <mergeCell ref="V37:W37"/>
    <mergeCell ref="T34:U34"/>
    <mergeCell ref="V34:W34"/>
    <mergeCell ref="G35:H35"/>
    <mergeCell ref="T35:U35"/>
    <mergeCell ref="V35:W35"/>
    <mergeCell ref="A34:B37"/>
    <mergeCell ref="C34:C37"/>
    <mergeCell ref="D34:E37"/>
    <mergeCell ref="G34:H34"/>
    <mergeCell ref="G36:H36"/>
    <mergeCell ref="T32:U32"/>
    <mergeCell ref="V32:W32"/>
    <mergeCell ref="G33:H33"/>
    <mergeCell ref="T33:U33"/>
    <mergeCell ref="V33:W33"/>
    <mergeCell ref="T30:U30"/>
    <mergeCell ref="V30:W30"/>
    <mergeCell ref="G31:H31"/>
    <mergeCell ref="T31:U31"/>
    <mergeCell ref="V31:W31"/>
    <mergeCell ref="A30:B33"/>
    <mergeCell ref="C30:C33"/>
    <mergeCell ref="D30:E33"/>
    <mergeCell ref="G30:H30"/>
    <mergeCell ref="G32:H32"/>
    <mergeCell ref="T28:U28"/>
    <mergeCell ref="V28:W28"/>
    <mergeCell ref="G29:H29"/>
    <mergeCell ref="T29:U29"/>
    <mergeCell ref="V29:W29"/>
    <mergeCell ref="T26:U26"/>
    <mergeCell ref="V26:W26"/>
    <mergeCell ref="G27:H27"/>
    <mergeCell ref="T27:U27"/>
    <mergeCell ref="V27:W27"/>
    <mergeCell ref="A26:B29"/>
    <mergeCell ref="C26:C29"/>
    <mergeCell ref="D26:E29"/>
    <mergeCell ref="G26:H26"/>
    <mergeCell ref="G28:H28"/>
    <mergeCell ref="T24:U24"/>
    <mergeCell ref="V24:W24"/>
    <mergeCell ref="G25:H25"/>
    <mergeCell ref="T25:U25"/>
    <mergeCell ref="V25:W25"/>
    <mergeCell ref="T22:U22"/>
    <mergeCell ref="V22:W22"/>
    <mergeCell ref="G23:H23"/>
    <mergeCell ref="T23:U23"/>
    <mergeCell ref="V23:W23"/>
    <mergeCell ref="A22:B25"/>
    <mergeCell ref="C22:C25"/>
    <mergeCell ref="D22:E25"/>
    <mergeCell ref="G22:H22"/>
    <mergeCell ref="G24:H24"/>
    <mergeCell ref="T20:U20"/>
    <mergeCell ref="V20:W20"/>
    <mergeCell ref="G21:H21"/>
    <mergeCell ref="T21:U21"/>
    <mergeCell ref="V21:W21"/>
    <mergeCell ref="T18:U18"/>
    <mergeCell ref="V18:W18"/>
    <mergeCell ref="G19:H19"/>
    <mergeCell ref="T19:U19"/>
    <mergeCell ref="V19:W19"/>
    <mergeCell ref="A18:B21"/>
    <mergeCell ref="C18:C21"/>
    <mergeCell ref="D18:E21"/>
    <mergeCell ref="G18:H18"/>
    <mergeCell ref="G20:H20"/>
    <mergeCell ref="T16:U16"/>
    <mergeCell ref="V16:W16"/>
    <mergeCell ref="G17:H17"/>
    <mergeCell ref="T17:U17"/>
    <mergeCell ref="V17:W17"/>
    <mergeCell ref="T14:U14"/>
    <mergeCell ref="V14:W14"/>
    <mergeCell ref="G15:H15"/>
    <mergeCell ref="T15:U15"/>
    <mergeCell ref="V15:W15"/>
    <mergeCell ref="A14:B17"/>
    <mergeCell ref="C14:C17"/>
    <mergeCell ref="D14:E17"/>
    <mergeCell ref="G14:H14"/>
    <mergeCell ref="G16:H16"/>
    <mergeCell ref="G12:H12"/>
    <mergeCell ref="T12:U12"/>
    <mergeCell ref="V12:W12"/>
    <mergeCell ref="G13:H13"/>
    <mergeCell ref="T13:U13"/>
    <mergeCell ref="V13:W13"/>
    <mergeCell ref="V9:W9"/>
    <mergeCell ref="A10:B13"/>
    <mergeCell ref="C10:C13"/>
    <mergeCell ref="D10:E13"/>
    <mergeCell ref="G10:H10"/>
    <mergeCell ref="T10:U10"/>
    <mergeCell ref="V10:W10"/>
    <mergeCell ref="G11:H11"/>
    <mergeCell ref="T11:U11"/>
    <mergeCell ref="V11:W11"/>
    <mergeCell ref="Q6:Q8"/>
    <mergeCell ref="T7:U8"/>
    <mergeCell ref="A9:B9"/>
    <mergeCell ref="D9:F9"/>
    <mergeCell ref="G9:H9"/>
    <mergeCell ref="T9:U9"/>
    <mergeCell ref="M6:M8"/>
    <mergeCell ref="N6:N8"/>
    <mergeCell ref="O6:O8"/>
    <mergeCell ref="P6:P8"/>
    <mergeCell ref="I3:W3"/>
    <mergeCell ref="I4:I8"/>
    <mergeCell ref="J4:Q5"/>
    <mergeCell ref="R4:R8"/>
    <mergeCell ref="S4:W4"/>
    <mergeCell ref="S5:S8"/>
    <mergeCell ref="T5:U6"/>
    <mergeCell ref="V5:W8"/>
    <mergeCell ref="J6:J8"/>
    <mergeCell ref="K6:L7"/>
    <mergeCell ref="A3:B8"/>
    <mergeCell ref="C3:C8"/>
    <mergeCell ref="D3:F8"/>
    <mergeCell ref="G3:H8"/>
    <mergeCell ref="B2:D2"/>
    <mergeCell ref="E2:G2"/>
    <mergeCell ref="H2:W2"/>
    <mergeCell ref="A1:W1"/>
  </mergeCells>
  <printOptions horizontalCentered="1"/>
  <pageMargins left="0.24" right="0.2" top="0.984251968503937" bottom="0.984251968503937" header="0.5118110236220472" footer="0.5118110236220472"/>
  <pageSetup orientation="landscape" paperSize="9" r:id="rId1"/>
  <headerFooter alignWithMargins="0">
    <oddHeader>&amp;R&amp;"Arial,Pogrubiony"&amp;6Załącznik Nr 2&amp;"Arial,Normalny"
do Uchwały Nr  VIII/51/2011
Rady Gminy MIłkowice
z dnia 17 maja 2011r.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83" zoomScaleNormal="83" workbookViewId="0" topLeftCell="A58">
      <selection activeCell="A71" sqref="A71:IV71"/>
    </sheetView>
  </sheetViews>
  <sheetFormatPr defaultColWidth="9.33203125" defaultRowHeight="18.75" customHeight="1"/>
  <cols>
    <col min="1" max="1" width="4.66015625" style="132" customWidth="1"/>
    <col min="2" max="2" width="87" style="132" customWidth="1"/>
    <col min="3" max="4" width="15.66015625" style="132" customWidth="1"/>
    <col min="5" max="5" width="12.66015625" style="132" customWidth="1"/>
    <col min="6" max="6" width="15.16015625" style="132" customWidth="1"/>
    <col min="7" max="7" width="13.66015625" style="132" customWidth="1"/>
    <col min="8" max="8" width="0" style="132" hidden="1" customWidth="1"/>
    <col min="9" max="9" width="14.66015625" style="132" customWidth="1"/>
    <col min="10" max="10" width="15" style="132" customWidth="1"/>
    <col min="11" max="11" width="4.5" style="132" customWidth="1"/>
    <col min="12" max="16384" width="7.33203125" style="132" customWidth="1"/>
  </cols>
  <sheetData>
    <row r="1" spans="1:11" s="2" customFormat="1" ht="21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1"/>
    </row>
    <row r="2" spans="2:11" s="3" customFormat="1" ht="12" customHeight="1" thickBot="1">
      <c r="B2" s="4"/>
      <c r="J2" s="5" t="s">
        <v>1</v>
      </c>
      <c r="K2" s="6"/>
    </row>
    <row r="3" spans="1:11" s="8" customFormat="1" ht="14.25" customHeight="1" thickBot="1">
      <c r="A3" s="324" t="s">
        <v>2</v>
      </c>
      <c r="B3" s="316" t="s">
        <v>3</v>
      </c>
      <c r="C3" s="316" t="s">
        <v>4</v>
      </c>
      <c r="D3" s="325" t="s">
        <v>5</v>
      </c>
      <c r="E3" s="325"/>
      <c r="F3" s="325"/>
      <c r="G3" s="325"/>
      <c r="H3" s="7"/>
      <c r="I3" s="7"/>
      <c r="J3" s="336" t="s">
        <v>6</v>
      </c>
      <c r="K3" s="6"/>
    </row>
    <row r="4" spans="1:11" s="8" customFormat="1" ht="14.25" customHeight="1" thickBot="1">
      <c r="A4" s="324"/>
      <c r="B4" s="316"/>
      <c r="C4" s="316"/>
      <c r="D4" s="321" t="s">
        <v>7</v>
      </c>
      <c r="E4" s="277" t="s">
        <v>8</v>
      </c>
      <c r="F4" s="277"/>
      <c r="G4" s="277"/>
      <c r="H4" s="9"/>
      <c r="I4" s="9"/>
      <c r="J4" s="336"/>
      <c r="K4" s="6"/>
    </row>
    <row r="5" spans="1:11" s="8" customFormat="1" ht="14.25" customHeight="1" thickBot="1">
      <c r="A5" s="324"/>
      <c r="B5" s="316"/>
      <c r="C5" s="316"/>
      <c r="D5" s="321"/>
      <c r="E5" s="278" t="s">
        <v>9</v>
      </c>
      <c r="F5" s="278" t="s">
        <v>10</v>
      </c>
      <c r="G5" s="279" t="s">
        <v>11</v>
      </c>
      <c r="H5" s="10" t="s">
        <v>12</v>
      </c>
      <c r="I5" s="276" t="s">
        <v>13</v>
      </c>
      <c r="J5" s="336"/>
      <c r="K5" s="6"/>
    </row>
    <row r="6" spans="1:11" s="8" customFormat="1" ht="14.25" customHeight="1" thickBot="1">
      <c r="A6" s="324"/>
      <c r="B6" s="316"/>
      <c r="C6" s="316"/>
      <c r="D6" s="321"/>
      <c r="E6" s="278"/>
      <c r="F6" s="278"/>
      <c r="G6" s="279"/>
      <c r="H6" s="11"/>
      <c r="I6" s="276"/>
      <c r="J6" s="336"/>
      <c r="K6" s="6"/>
    </row>
    <row r="7" spans="1:11" s="8" customFormat="1" ht="15" customHeight="1">
      <c r="A7" s="324"/>
      <c r="B7" s="316"/>
      <c r="C7" s="316"/>
      <c r="D7" s="321"/>
      <c r="E7" s="278"/>
      <c r="F7" s="278"/>
      <c r="G7" s="279"/>
      <c r="H7" s="11"/>
      <c r="I7" s="276"/>
      <c r="J7" s="336"/>
      <c r="K7" s="6"/>
    </row>
    <row r="8" spans="1:11" s="17" customFormat="1" ht="10.5" customHeight="1" thickBot="1">
      <c r="A8" s="12">
        <v>1</v>
      </c>
      <c r="B8" s="13">
        <v>2</v>
      </c>
      <c r="C8" s="13">
        <v>5</v>
      </c>
      <c r="D8" s="13">
        <v>6</v>
      </c>
      <c r="E8" s="14">
        <v>7</v>
      </c>
      <c r="F8" s="14">
        <v>8</v>
      </c>
      <c r="G8" s="14">
        <v>9</v>
      </c>
      <c r="H8" s="14">
        <v>10</v>
      </c>
      <c r="I8" s="14">
        <v>10</v>
      </c>
      <c r="J8" s="15">
        <v>11</v>
      </c>
      <c r="K8" s="16"/>
    </row>
    <row r="9" spans="1:11" s="22" customFormat="1" ht="18" customHeight="1" thickBot="1">
      <c r="A9" s="280" t="s">
        <v>14</v>
      </c>
      <c r="B9" s="280"/>
      <c r="C9" s="18">
        <f>C10</f>
        <v>2083355</v>
      </c>
      <c r="D9" s="18">
        <f>D10</f>
        <v>651823</v>
      </c>
      <c r="E9" s="18">
        <f>E10</f>
        <v>159245</v>
      </c>
      <c r="F9" s="18">
        <f>F10</f>
        <v>552158</v>
      </c>
      <c r="G9" s="18">
        <f>G10</f>
        <v>720129</v>
      </c>
      <c r="H9" s="18" t="e">
        <f>H10+#REF!</f>
        <v>#REF!</v>
      </c>
      <c r="I9" s="19"/>
      <c r="J9" s="20"/>
      <c r="K9" s="21"/>
    </row>
    <row r="10" spans="1:11" s="22" customFormat="1" ht="21.75" customHeight="1" thickBot="1">
      <c r="A10" s="273" t="s">
        <v>15</v>
      </c>
      <c r="B10" s="273"/>
      <c r="C10" s="23">
        <f aca="true" t="shared" si="0" ref="C10:H10">SUM(C11:C16)</f>
        <v>2083355</v>
      </c>
      <c r="D10" s="24">
        <f t="shared" si="0"/>
        <v>651823</v>
      </c>
      <c r="E10" s="24">
        <f t="shared" si="0"/>
        <v>159245</v>
      </c>
      <c r="F10" s="24">
        <f t="shared" si="0"/>
        <v>552158</v>
      </c>
      <c r="G10" s="24">
        <f t="shared" si="0"/>
        <v>720129</v>
      </c>
      <c r="H10" s="24">
        <f t="shared" si="0"/>
        <v>0</v>
      </c>
      <c r="I10" s="25"/>
      <c r="J10" s="26"/>
      <c r="K10" s="21"/>
    </row>
    <row r="11" spans="1:11" s="22" customFormat="1" ht="30.75" customHeight="1" thickTop="1">
      <c r="A11" s="27">
        <v>1</v>
      </c>
      <c r="B11" s="28" t="s">
        <v>16</v>
      </c>
      <c r="C11" s="29">
        <f>SUM(D11,E11,F11,G11,I11)</f>
        <v>1803046</v>
      </c>
      <c r="D11" s="29">
        <f>620727+31095+1</f>
        <v>651823</v>
      </c>
      <c r="E11" s="29">
        <f>1564630+238416-F11-G11-D11</f>
        <v>21745</v>
      </c>
      <c r="F11" s="29">
        <f>230558+230000</f>
        <v>460558</v>
      </c>
      <c r="G11" s="29">
        <v>668920</v>
      </c>
      <c r="H11" s="29"/>
      <c r="I11" s="30" t="s">
        <v>17</v>
      </c>
      <c r="J11" s="328" t="s">
        <v>18</v>
      </c>
      <c r="K11" s="21"/>
    </row>
    <row r="12" spans="1:11" s="36" customFormat="1" ht="31.5" customHeight="1">
      <c r="A12" s="31">
        <v>2</v>
      </c>
      <c r="B12" s="32" t="s">
        <v>19</v>
      </c>
      <c r="C12" s="33">
        <f>SUM(D12,E12,F12,G12,I12)</f>
        <v>142809</v>
      </c>
      <c r="D12" s="33"/>
      <c r="E12" s="33">
        <v>0</v>
      </c>
      <c r="F12" s="33">
        <v>91600</v>
      </c>
      <c r="G12" s="33">
        <f>23400+34809-7000</f>
        <v>51209</v>
      </c>
      <c r="H12" s="33"/>
      <c r="I12" s="34" t="s">
        <v>20</v>
      </c>
      <c r="J12" s="328"/>
      <c r="K12" s="35"/>
    </row>
    <row r="13" spans="1:11" s="22" customFormat="1" ht="30.75" customHeight="1">
      <c r="A13" s="27">
        <v>3</v>
      </c>
      <c r="B13" s="37" t="s">
        <v>21</v>
      </c>
      <c r="C13" s="29">
        <f>E13</f>
        <v>30500</v>
      </c>
      <c r="D13" s="38"/>
      <c r="E13" s="39">
        <v>30500</v>
      </c>
      <c r="F13" s="38"/>
      <c r="G13" s="38"/>
      <c r="H13" s="38"/>
      <c r="I13" s="40"/>
      <c r="J13" s="41" t="s">
        <v>22</v>
      </c>
      <c r="K13" s="21"/>
    </row>
    <row r="14" spans="1:11" s="22" customFormat="1" ht="20.25" customHeight="1" thickBot="1">
      <c r="A14" s="27">
        <v>4</v>
      </c>
      <c r="B14" s="28" t="s">
        <v>23</v>
      </c>
      <c r="C14" s="29">
        <f>SUM(D14,E14,F14,G14,I14)</f>
        <v>40000</v>
      </c>
      <c r="D14" s="29"/>
      <c r="E14" s="29">
        <v>40000</v>
      </c>
      <c r="F14" s="29"/>
      <c r="G14" s="29"/>
      <c r="H14" s="29"/>
      <c r="I14" s="329" t="s">
        <v>24</v>
      </c>
      <c r="J14" s="332" t="s">
        <v>25</v>
      </c>
      <c r="K14" s="21"/>
    </row>
    <row r="15" spans="1:11" s="22" customFormat="1" ht="20.25" customHeight="1" thickBot="1">
      <c r="A15" s="27">
        <v>5</v>
      </c>
      <c r="B15" s="28" t="s">
        <v>26</v>
      </c>
      <c r="C15" s="29">
        <f>SUM(D15,E15,F15,G15,I15)</f>
        <v>60000</v>
      </c>
      <c r="D15" s="29"/>
      <c r="E15" s="29">
        <v>60000</v>
      </c>
      <c r="F15" s="29"/>
      <c r="G15" s="29"/>
      <c r="H15" s="29"/>
      <c r="I15" s="330"/>
      <c r="J15" s="333"/>
      <c r="K15" s="21"/>
    </row>
    <row r="16" spans="1:11" s="22" customFormat="1" ht="20.25" customHeight="1" thickBot="1">
      <c r="A16" s="27">
        <v>6</v>
      </c>
      <c r="B16" s="32" t="s">
        <v>27</v>
      </c>
      <c r="C16" s="29">
        <f>SUM(D16,E16,F16,G16,I16)</f>
        <v>7000</v>
      </c>
      <c r="D16" s="29"/>
      <c r="E16" s="29">
        <v>7000</v>
      </c>
      <c r="F16" s="29"/>
      <c r="G16" s="29"/>
      <c r="H16" s="29"/>
      <c r="I16" s="331"/>
      <c r="J16" s="334"/>
      <c r="K16" s="21"/>
    </row>
    <row r="17" spans="1:11" s="22" customFormat="1" ht="18" customHeight="1" thickBot="1">
      <c r="A17" s="280" t="s">
        <v>28</v>
      </c>
      <c r="B17" s="280"/>
      <c r="C17" s="18">
        <f>C20+C18</f>
        <v>381996</v>
      </c>
      <c r="D17" s="18">
        <f>D20+D18</f>
        <v>0</v>
      </c>
      <c r="E17" s="18">
        <f>E20+E18</f>
        <v>70104</v>
      </c>
      <c r="F17" s="18">
        <f>F20+F18</f>
        <v>120000</v>
      </c>
      <c r="G17" s="18">
        <f>G20+G18</f>
        <v>191892</v>
      </c>
      <c r="H17" s="18" t="e">
        <f>H20+#REF!</f>
        <v>#REF!</v>
      </c>
      <c r="I17" s="19"/>
      <c r="J17" s="42"/>
      <c r="K17" s="21"/>
    </row>
    <row r="18" spans="1:11" s="22" customFormat="1" ht="20.25" customHeight="1" thickBot="1">
      <c r="A18" s="273" t="s">
        <v>417</v>
      </c>
      <c r="B18" s="273"/>
      <c r="C18" s="24">
        <f>C19</f>
        <v>1800</v>
      </c>
      <c r="D18" s="24">
        <f>D19</f>
        <v>0</v>
      </c>
      <c r="E18" s="24">
        <f>E19</f>
        <v>1800</v>
      </c>
      <c r="F18" s="24">
        <f>F19</f>
        <v>0</v>
      </c>
      <c r="G18" s="24">
        <f>G19</f>
        <v>0</v>
      </c>
      <c r="H18" s="24">
        <f>SUM(H21:H23)</f>
        <v>0</v>
      </c>
      <c r="I18" s="25"/>
      <c r="J18" s="26"/>
      <c r="K18" s="21"/>
    </row>
    <row r="19" spans="1:11" s="36" customFormat="1" ht="30.75" customHeight="1" thickBot="1" thickTop="1">
      <c r="A19" s="43">
        <v>7</v>
      </c>
      <c r="B19" s="44" t="s">
        <v>418</v>
      </c>
      <c r="C19" s="33">
        <f>1800</f>
        <v>1800</v>
      </c>
      <c r="D19" s="45"/>
      <c r="E19" s="46">
        <v>1800</v>
      </c>
      <c r="F19" s="46"/>
      <c r="G19" s="46"/>
      <c r="H19" s="46"/>
      <c r="I19" s="47"/>
      <c r="J19" s="53"/>
      <c r="K19" s="35"/>
    </row>
    <row r="20" spans="1:11" s="22" customFormat="1" ht="20.25" customHeight="1" thickBot="1">
      <c r="A20" s="273" t="s">
        <v>29</v>
      </c>
      <c r="B20" s="273"/>
      <c r="C20" s="24">
        <f>SUM(C21:C25)</f>
        <v>380196</v>
      </c>
      <c r="D20" s="24">
        <f>SUM(D21:D25)</f>
        <v>0</v>
      </c>
      <c r="E20" s="24">
        <f>SUM(E21:E25)</f>
        <v>68304</v>
      </c>
      <c r="F20" s="24">
        <f>SUM(F21:F25)</f>
        <v>120000</v>
      </c>
      <c r="G20" s="24">
        <f>SUM(G21:G25)</f>
        <v>191892</v>
      </c>
      <c r="H20" s="24">
        <f>SUM(H23:H25)</f>
        <v>0</v>
      </c>
      <c r="I20" s="25"/>
      <c r="J20" s="26"/>
      <c r="K20" s="21"/>
    </row>
    <row r="21" spans="1:11" s="36" customFormat="1" ht="21" customHeight="1" thickTop="1">
      <c r="A21" s="43">
        <v>8</v>
      </c>
      <c r="B21" s="44" t="s">
        <v>30</v>
      </c>
      <c r="C21" s="33">
        <f>SUM(D21,E21,F21,G21,J6)</f>
        <v>222865</v>
      </c>
      <c r="D21" s="45"/>
      <c r="E21" s="46">
        <v>30973</v>
      </c>
      <c r="F21" s="46"/>
      <c r="G21" s="46">
        <v>191892</v>
      </c>
      <c r="H21" s="46"/>
      <c r="I21" s="47" t="s">
        <v>31</v>
      </c>
      <c r="J21" s="289" t="s">
        <v>18</v>
      </c>
      <c r="K21" s="35"/>
    </row>
    <row r="22" spans="1:11" s="36" customFormat="1" ht="21" customHeight="1">
      <c r="A22" s="43">
        <v>9</v>
      </c>
      <c r="B22" s="44" t="s">
        <v>32</v>
      </c>
      <c r="C22" s="33">
        <f>SUM(D22,E22,F22,G22,J7)</f>
        <v>126600</v>
      </c>
      <c r="D22" s="45"/>
      <c r="E22" s="46">
        <f>4200+2400</f>
        <v>6600</v>
      </c>
      <c r="F22" s="46">
        <v>120000</v>
      </c>
      <c r="G22" s="46"/>
      <c r="H22" s="46"/>
      <c r="I22" s="46"/>
      <c r="J22" s="290"/>
      <c r="K22" s="35"/>
    </row>
    <row r="23" spans="1:11" s="22" customFormat="1" ht="21.75" customHeight="1">
      <c r="A23" s="27">
        <v>10</v>
      </c>
      <c r="B23" s="37" t="s">
        <v>33</v>
      </c>
      <c r="C23" s="29">
        <f>SUM(D23,E23,F23,G23,J11)</f>
        <v>3500</v>
      </c>
      <c r="D23" s="38"/>
      <c r="E23" s="39">
        <v>3500</v>
      </c>
      <c r="F23" s="38"/>
      <c r="G23" s="38"/>
      <c r="H23" s="38"/>
      <c r="I23" s="48"/>
      <c r="J23" s="290"/>
      <c r="K23" s="21"/>
    </row>
    <row r="24" spans="1:11" s="36" customFormat="1" ht="21" customHeight="1">
      <c r="A24" s="43">
        <v>11</v>
      </c>
      <c r="B24" s="44" t="s">
        <v>34</v>
      </c>
      <c r="C24" s="33">
        <f>E24</f>
        <v>10000</v>
      </c>
      <c r="D24" s="45"/>
      <c r="E24" s="46">
        <v>10000</v>
      </c>
      <c r="F24" s="46"/>
      <c r="G24" s="46"/>
      <c r="H24" s="46"/>
      <c r="I24" s="46"/>
      <c r="J24" s="290"/>
      <c r="K24" s="35"/>
    </row>
    <row r="25" spans="1:11" s="22" customFormat="1" ht="29.25" customHeight="1" thickBot="1">
      <c r="A25" s="27">
        <v>12</v>
      </c>
      <c r="B25" s="37" t="s">
        <v>35</v>
      </c>
      <c r="C25" s="29">
        <f>E25</f>
        <v>17231</v>
      </c>
      <c r="D25" s="38"/>
      <c r="E25" s="39">
        <v>17231</v>
      </c>
      <c r="F25" s="38"/>
      <c r="G25" s="38"/>
      <c r="H25" s="38"/>
      <c r="I25" s="48"/>
      <c r="J25" s="290"/>
      <c r="K25" s="21"/>
    </row>
    <row r="26" spans="1:11" s="22" customFormat="1" ht="23.25" customHeight="1" thickBot="1">
      <c r="A26" s="280" t="s">
        <v>36</v>
      </c>
      <c r="B26" s="280"/>
      <c r="C26" s="18">
        <f aca="true" t="shared" si="1" ref="C26:H26">C27</f>
        <v>2000</v>
      </c>
      <c r="D26" s="18">
        <f t="shared" si="1"/>
        <v>0</v>
      </c>
      <c r="E26" s="19">
        <f t="shared" si="1"/>
        <v>2000</v>
      </c>
      <c r="F26" s="18">
        <f t="shared" si="1"/>
        <v>0</v>
      </c>
      <c r="G26" s="18">
        <f t="shared" si="1"/>
        <v>0</v>
      </c>
      <c r="H26" s="18">
        <f t="shared" si="1"/>
        <v>0</v>
      </c>
      <c r="I26" s="19"/>
      <c r="J26" s="20"/>
      <c r="K26" s="21"/>
    </row>
    <row r="27" spans="1:11" s="22" customFormat="1" ht="24.75" customHeight="1" thickBot="1">
      <c r="A27" s="273" t="s">
        <v>37</v>
      </c>
      <c r="B27" s="273"/>
      <c r="C27" s="24">
        <f aca="true" t="shared" si="2" ref="C27:H27">SUM(C28:C28)</f>
        <v>2000</v>
      </c>
      <c r="D27" s="24">
        <f t="shared" si="2"/>
        <v>0</v>
      </c>
      <c r="E27" s="24">
        <f t="shared" si="2"/>
        <v>2000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5"/>
      <c r="J27" s="26"/>
      <c r="K27" s="21"/>
    </row>
    <row r="28" spans="1:11" s="22" customFormat="1" ht="21.75" customHeight="1" thickBot="1" thickTop="1">
      <c r="A28" s="49">
        <v>13</v>
      </c>
      <c r="B28" s="50" t="s">
        <v>38</v>
      </c>
      <c r="C28" s="51">
        <f>E28</f>
        <v>2000</v>
      </c>
      <c r="D28" s="51"/>
      <c r="E28" s="52">
        <v>2000</v>
      </c>
      <c r="F28" s="51"/>
      <c r="G28" s="51"/>
      <c r="H28" s="52"/>
      <c r="I28" s="52"/>
      <c r="J28" s="53" t="s">
        <v>18</v>
      </c>
      <c r="K28" s="21"/>
    </row>
    <row r="29" spans="1:11" s="22" customFormat="1" ht="31.5" customHeight="1" thickBot="1">
      <c r="A29" s="280" t="s">
        <v>39</v>
      </c>
      <c r="B29" s="280"/>
      <c r="C29" s="18">
        <f>C30+C32</f>
        <v>13700</v>
      </c>
      <c r="D29" s="18">
        <f>D30</f>
        <v>0</v>
      </c>
      <c r="E29" s="19">
        <f>E30+E32</f>
        <v>13700</v>
      </c>
      <c r="F29" s="18">
        <f>F30</f>
        <v>0</v>
      </c>
      <c r="G29" s="18">
        <f>G30</f>
        <v>0</v>
      </c>
      <c r="H29" s="18">
        <f>H30</f>
        <v>0</v>
      </c>
      <c r="I29" s="19"/>
      <c r="J29" s="20"/>
      <c r="K29" s="21"/>
    </row>
    <row r="30" spans="1:11" s="22" customFormat="1" ht="19.5" customHeight="1" thickBot="1">
      <c r="A30" s="273" t="s">
        <v>40</v>
      </c>
      <c r="B30" s="273"/>
      <c r="C30" s="24">
        <f aca="true" t="shared" si="3" ref="C30:H30">SUM(C31:C31)</f>
        <v>3700</v>
      </c>
      <c r="D30" s="24">
        <f t="shared" si="3"/>
        <v>0</v>
      </c>
      <c r="E30" s="24">
        <f t="shared" si="3"/>
        <v>3700</v>
      </c>
      <c r="F30" s="24">
        <f t="shared" si="3"/>
        <v>0</v>
      </c>
      <c r="G30" s="24">
        <f t="shared" si="3"/>
        <v>0</v>
      </c>
      <c r="H30" s="24">
        <f t="shared" si="3"/>
        <v>0</v>
      </c>
      <c r="I30" s="25"/>
      <c r="J30" s="26"/>
      <c r="K30" s="21"/>
    </row>
    <row r="31" spans="1:11" s="22" customFormat="1" ht="22.5" customHeight="1" thickBot="1" thickTop="1">
      <c r="A31" s="49">
        <v>14</v>
      </c>
      <c r="B31" s="50" t="s">
        <v>41</v>
      </c>
      <c r="C31" s="51">
        <f>SUM(D31,E31,F31,G31,J30)</f>
        <v>3700</v>
      </c>
      <c r="D31" s="51"/>
      <c r="E31" s="52">
        <v>3700</v>
      </c>
      <c r="F31" s="51"/>
      <c r="G31" s="51"/>
      <c r="H31" s="52"/>
      <c r="I31" s="52"/>
      <c r="J31" s="53" t="s">
        <v>18</v>
      </c>
      <c r="K31" s="21"/>
    </row>
    <row r="32" spans="1:11" s="22" customFormat="1" ht="25.5" customHeight="1" thickBot="1">
      <c r="A32" s="273" t="s">
        <v>42</v>
      </c>
      <c r="B32" s="273"/>
      <c r="C32" s="24">
        <f aca="true" t="shared" si="4" ref="C32:H32">SUM(C33:C33)</f>
        <v>10000</v>
      </c>
      <c r="D32" s="24">
        <f t="shared" si="4"/>
        <v>0</v>
      </c>
      <c r="E32" s="24">
        <f t="shared" si="4"/>
        <v>10000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5"/>
      <c r="J32" s="26"/>
      <c r="K32" s="21"/>
    </row>
    <row r="33" spans="1:11" s="22" customFormat="1" ht="27" thickBot="1" thickTop="1">
      <c r="A33" s="49">
        <v>15</v>
      </c>
      <c r="B33" s="50" t="s">
        <v>43</v>
      </c>
      <c r="C33" s="51">
        <f>SUM(D33,E33,F33,G33,J32)</f>
        <v>10000</v>
      </c>
      <c r="D33" s="51"/>
      <c r="E33" s="52">
        <v>10000</v>
      </c>
      <c r="F33" s="51"/>
      <c r="G33" s="51"/>
      <c r="H33" s="52"/>
      <c r="I33" s="52"/>
      <c r="J33" s="53" t="s">
        <v>18</v>
      </c>
      <c r="K33" s="21"/>
    </row>
    <row r="34" spans="1:11" s="57" customFormat="1" ht="12.75" customHeight="1" hidden="1" thickBot="1">
      <c r="A34" s="327" t="s">
        <v>44</v>
      </c>
      <c r="B34" s="327"/>
      <c r="C34" s="54">
        <f aca="true" t="shared" si="5" ref="C34:I34">C35</f>
        <v>0</v>
      </c>
      <c r="D34" s="54">
        <f t="shared" si="5"/>
        <v>0</v>
      </c>
      <c r="E34" s="54">
        <f t="shared" si="5"/>
        <v>0</v>
      </c>
      <c r="F34" s="54">
        <f t="shared" si="5"/>
        <v>0</v>
      </c>
      <c r="G34" s="54">
        <f t="shared" si="5"/>
        <v>0</v>
      </c>
      <c r="H34" s="54">
        <f t="shared" si="5"/>
        <v>0</v>
      </c>
      <c r="I34" s="54">
        <f t="shared" si="5"/>
        <v>0</v>
      </c>
      <c r="J34" s="55"/>
      <c r="K34" s="56"/>
    </row>
    <row r="35" spans="1:11" s="57" customFormat="1" ht="12.75" customHeight="1" hidden="1" thickBot="1">
      <c r="A35" s="322" t="s">
        <v>45</v>
      </c>
      <c r="B35" s="322"/>
      <c r="C35" s="58">
        <f aca="true" t="shared" si="6" ref="C35:I35">C36+C44+C45</f>
        <v>0</v>
      </c>
      <c r="D35" s="58">
        <f t="shared" si="6"/>
        <v>0</v>
      </c>
      <c r="E35" s="58">
        <f t="shared" si="6"/>
        <v>0</v>
      </c>
      <c r="F35" s="58">
        <f t="shared" si="6"/>
        <v>0</v>
      </c>
      <c r="G35" s="58">
        <f t="shared" si="6"/>
        <v>0</v>
      </c>
      <c r="H35" s="58">
        <f t="shared" si="6"/>
        <v>0</v>
      </c>
      <c r="I35" s="58">
        <f t="shared" si="6"/>
        <v>0</v>
      </c>
      <c r="J35" s="59"/>
      <c r="K35" s="56"/>
    </row>
    <row r="36" spans="1:11" s="22" customFormat="1" ht="12.75" customHeight="1" hidden="1" thickBot="1" thickTop="1">
      <c r="A36" s="60">
        <v>10</v>
      </c>
      <c r="B36" s="61" t="s">
        <v>46</v>
      </c>
      <c r="C36" s="62">
        <f>SUM(D36,E36,F36,G36,J36)</f>
        <v>0</v>
      </c>
      <c r="D36" s="62"/>
      <c r="E36" s="62"/>
      <c r="F36" s="62"/>
      <c r="G36" s="62"/>
      <c r="H36" s="62"/>
      <c r="I36" s="63"/>
      <c r="J36" s="323" t="s">
        <v>18</v>
      </c>
      <c r="K36" s="21"/>
    </row>
    <row r="37" spans="1:11" s="3" customFormat="1" ht="12.75" customHeight="1" hidden="1" thickBot="1" thickTop="1">
      <c r="A37" s="64"/>
      <c r="B37" s="65"/>
      <c r="C37" s="64"/>
      <c r="D37" s="64"/>
      <c r="E37" s="64"/>
      <c r="F37" s="64"/>
      <c r="G37" s="64"/>
      <c r="H37" s="64"/>
      <c r="I37" s="64"/>
      <c r="J37" s="323"/>
      <c r="K37" s="6"/>
    </row>
    <row r="38" spans="1:11" s="8" customFormat="1" ht="12.75" customHeight="1" hidden="1" thickBot="1" thickTop="1">
      <c r="A38" s="324" t="s">
        <v>2</v>
      </c>
      <c r="B38" s="316" t="s">
        <v>3</v>
      </c>
      <c r="C38" s="316" t="s">
        <v>47</v>
      </c>
      <c r="D38" s="325"/>
      <c r="E38" s="325"/>
      <c r="F38" s="325"/>
      <c r="G38" s="325"/>
      <c r="H38" s="7"/>
      <c r="I38" s="7"/>
      <c r="J38" s="323"/>
      <c r="K38" s="6"/>
    </row>
    <row r="39" spans="1:11" s="8" customFormat="1" ht="12.75" customHeight="1" hidden="1" thickBot="1" thickTop="1">
      <c r="A39" s="324"/>
      <c r="B39" s="316"/>
      <c r="C39" s="316"/>
      <c r="D39" s="326"/>
      <c r="E39" s="277"/>
      <c r="F39" s="277"/>
      <c r="G39" s="277"/>
      <c r="H39" s="9"/>
      <c r="I39" s="9"/>
      <c r="J39" s="323"/>
      <c r="K39" s="6"/>
    </row>
    <row r="40" spans="1:11" s="8" customFormat="1" ht="12.75" customHeight="1" hidden="1" thickBot="1" thickTop="1">
      <c r="A40" s="324"/>
      <c r="B40" s="316"/>
      <c r="C40" s="316"/>
      <c r="D40" s="326"/>
      <c r="E40" s="278"/>
      <c r="F40" s="278"/>
      <c r="G40" s="278"/>
      <c r="H40" s="10" t="s">
        <v>12</v>
      </c>
      <c r="I40" s="276" t="s">
        <v>13</v>
      </c>
      <c r="J40" s="323"/>
      <c r="K40" s="6"/>
    </row>
    <row r="41" spans="1:11" s="8" customFormat="1" ht="12.75" customHeight="1" hidden="1" thickBot="1" thickTop="1">
      <c r="A41" s="324"/>
      <c r="B41" s="316"/>
      <c r="C41" s="316"/>
      <c r="D41" s="326"/>
      <c r="E41" s="278"/>
      <c r="F41" s="278"/>
      <c r="G41" s="278"/>
      <c r="H41" s="11"/>
      <c r="I41" s="276"/>
      <c r="J41" s="323"/>
      <c r="K41" s="6"/>
    </row>
    <row r="42" spans="1:11" s="8" customFormat="1" ht="12.75" customHeight="1" hidden="1" thickBot="1" thickTop="1">
      <c r="A42" s="324"/>
      <c r="B42" s="316"/>
      <c r="C42" s="316"/>
      <c r="D42" s="326"/>
      <c r="E42" s="278"/>
      <c r="F42" s="278"/>
      <c r="G42" s="278"/>
      <c r="H42" s="11"/>
      <c r="I42" s="276"/>
      <c r="J42" s="323"/>
      <c r="K42" s="6"/>
    </row>
    <row r="43" spans="1:11" s="17" customFormat="1" ht="12.75" customHeight="1" hidden="1" thickBot="1" thickTop="1">
      <c r="A43" s="66">
        <v>1</v>
      </c>
      <c r="B43" s="67">
        <v>2</v>
      </c>
      <c r="C43" s="67">
        <v>5</v>
      </c>
      <c r="D43" s="67"/>
      <c r="E43" s="68"/>
      <c r="F43" s="68"/>
      <c r="G43" s="68"/>
      <c r="H43" s="68">
        <v>10</v>
      </c>
      <c r="I43" s="68">
        <v>10</v>
      </c>
      <c r="J43" s="323"/>
      <c r="K43" s="16"/>
    </row>
    <row r="44" spans="1:11" s="22" customFormat="1" ht="12.75" customHeight="1" hidden="1" thickBot="1" thickTop="1">
      <c r="A44" s="69">
        <v>11</v>
      </c>
      <c r="B44" s="70" t="s">
        <v>48</v>
      </c>
      <c r="C44" s="38">
        <f>SUM(D44,E44,F44,G44,J44)</f>
        <v>0</v>
      </c>
      <c r="D44" s="38"/>
      <c r="E44" s="38"/>
      <c r="F44" s="38"/>
      <c r="G44" s="38"/>
      <c r="H44" s="38"/>
      <c r="I44" s="71"/>
      <c r="J44" s="323"/>
      <c r="K44" s="21"/>
    </row>
    <row r="45" spans="1:11" s="22" customFormat="1" ht="12.75" customHeight="1" hidden="1" thickBot="1" thickTop="1">
      <c r="A45" s="72">
        <v>12</v>
      </c>
      <c r="B45" s="70" t="s">
        <v>49</v>
      </c>
      <c r="C45" s="38">
        <f>SUM(D45,E45,F45,G45,J45)</f>
        <v>0</v>
      </c>
      <c r="D45" s="29"/>
      <c r="E45" s="29"/>
      <c r="F45" s="29"/>
      <c r="G45" s="29"/>
      <c r="H45" s="29"/>
      <c r="I45" s="73"/>
      <c r="J45" s="323"/>
      <c r="K45" s="21"/>
    </row>
    <row r="46" spans="1:11" s="22" customFormat="1" ht="12.75" customHeight="1" hidden="1" thickBot="1">
      <c r="A46" s="280" t="s">
        <v>50</v>
      </c>
      <c r="B46" s="280"/>
      <c r="C46" s="18">
        <f aca="true" t="shared" si="7" ref="C46:H46">C47</f>
        <v>0</v>
      </c>
      <c r="D46" s="18">
        <f t="shared" si="7"/>
        <v>0</v>
      </c>
      <c r="E46" s="19">
        <f t="shared" si="7"/>
        <v>0</v>
      </c>
      <c r="F46" s="18">
        <f t="shared" si="7"/>
        <v>0</v>
      </c>
      <c r="G46" s="18">
        <f t="shared" si="7"/>
        <v>0</v>
      </c>
      <c r="H46" s="18">
        <f t="shared" si="7"/>
        <v>0</v>
      </c>
      <c r="I46" s="19"/>
      <c r="J46" s="20"/>
      <c r="K46" s="21"/>
    </row>
    <row r="47" spans="1:11" s="22" customFormat="1" ht="12.75" customHeight="1" hidden="1" thickBot="1">
      <c r="A47" s="273" t="s">
        <v>51</v>
      </c>
      <c r="B47" s="273"/>
      <c r="C47" s="24">
        <f aca="true" t="shared" si="8" ref="C47:H47">SUM(C48:C48)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  <c r="I47" s="25"/>
      <c r="J47" s="26"/>
      <c r="K47" s="21"/>
    </row>
    <row r="48" spans="1:11" s="22" customFormat="1" ht="12.75" customHeight="1" hidden="1" thickBot="1">
      <c r="A48" s="74">
        <v>13</v>
      </c>
      <c r="B48" s="75" t="s">
        <v>52</v>
      </c>
      <c r="C48" s="76">
        <f>SUM(D48,E48,F48,G48,J48)</f>
        <v>0</v>
      </c>
      <c r="D48" s="76"/>
      <c r="E48" s="77"/>
      <c r="F48" s="76"/>
      <c r="G48" s="76"/>
      <c r="H48" s="77"/>
      <c r="I48" s="78"/>
      <c r="J48" s="53" t="s">
        <v>18</v>
      </c>
      <c r="K48" s="21"/>
    </row>
    <row r="49" spans="1:11" s="22" customFormat="1" ht="33" customHeight="1" thickBot="1">
      <c r="A49" s="280" t="s">
        <v>53</v>
      </c>
      <c r="B49" s="280"/>
      <c r="C49" s="18">
        <f aca="true" t="shared" si="9" ref="C49:H49">C50+C52</f>
        <v>21981</v>
      </c>
      <c r="D49" s="18">
        <f t="shared" si="9"/>
        <v>0</v>
      </c>
      <c r="E49" s="18">
        <f t="shared" si="9"/>
        <v>21981</v>
      </c>
      <c r="F49" s="18">
        <f t="shared" si="9"/>
        <v>0</v>
      </c>
      <c r="G49" s="18">
        <f t="shared" si="9"/>
        <v>0</v>
      </c>
      <c r="H49" s="18">
        <f t="shared" si="9"/>
        <v>0</v>
      </c>
      <c r="I49" s="18"/>
      <c r="J49" s="79"/>
      <c r="K49" s="21"/>
    </row>
    <row r="50" spans="1:11" s="36" customFormat="1" ht="22.5" customHeight="1" thickBot="1">
      <c r="A50" s="318" t="s">
        <v>54</v>
      </c>
      <c r="B50" s="319"/>
      <c r="C50" s="80">
        <f>C51</f>
        <v>7981</v>
      </c>
      <c r="D50" s="80">
        <f>D51</f>
        <v>0</v>
      </c>
      <c r="E50" s="80">
        <f>E51</f>
        <v>7981</v>
      </c>
      <c r="F50" s="80">
        <f>F51</f>
        <v>0</v>
      </c>
      <c r="G50" s="80">
        <f>G51</f>
        <v>0</v>
      </c>
      <c r="H50" s="80"/>
      <c r="I50" s="81"/>
      <c r="J50" s="81"/>
      <c r="K50" s="35"/>
    </row>
    <row r="51" spans="1:13" s="36" customFormat="1" ht="30" customHeight="1" thickBot="1" thickTop="1">
      <c r="A51" s="82">
        <v>16</v>
      </c>
      <c r="B51" s="83" t="s">
        <v>55</v>
      </c>
      <c r="C51" s="84">
        <f>SUM(D51,E51,F51,G51)</f>
        <v>7981</v>
      </c>
      <c r="D51" s="46"/>
      <c r="E51" s="85">
        <v>7981</v>
      </c>
      <c r="F51" s="46"/>
      <c r="G51" s="46"/>
      <c r="H51" s="84">
        <v>26400</v>
      </c>
      <c r="I51" s="86" t="s">
        <v>24</v>
      </c>
      <c r="J51" s="87" t="s">
        <v>25</v>
      </c>
      <c r="K51" s="35"/>
      <c r="M51" s="88"/>
    </row>
    <row r="52" spans="1:11" s="22" customFormat="1" ht="22.5" customHeight="1" thickBot="1">
      <c r="A52" s="317" t="s">
        <v>56</v>
      </c>
      <c r="B52" s="317"/>
      <c r="C52" s="23">
        <f>SUM(C53:C54)</f>
        <v>14000</v>
      </c>
      <c r="D52" s="23">
        <f>SUM(D53:D54)</f>
        <v>0</v>
      </c>
      <c r="E52" s="23">
        <f>SUM(E53:E54)</f>
        <v>14000</v>
      </c>
      <c r="F52" s="23">
        <f>F53</f>
        <v>0</v>
      </c>
      <c r="G52" s="23">
        <f>G53</f>
        <v>0</v>
      </c>
      <c r="H52" s="23"/>
      <c r="I52" s="89"/>
      <c r="J52" s="90"/>
      <c r="K52" s="21"/>
    </row>
    <row r="53" spans="1:11" s="22" customFormat="1" ht="27" customHeight="1" thickTop="1">
      <c r="A53" s="27">
        <v>17</v>
      </c>
      <c r="B53" s="28" t="s">
        <v>57</v>
      </c>
      <c r="C53" s="38">
        <f>SUM(D53,E53,F53,G53)</f>
        <v>5500</v>
      </c>
      <c r="D53" s="38"/>
      <c r="E53" s="39">
        <v>5500</v>
      </c>
      <c r="F53" s="38"/>
      <c r="G53" s="38"/>
      <c r="H53" s="38">
        <v>26400</v>
      </c>
      <c r="I53" s="91"/>
      <c r="J53" s="288" t="s">
        <v>18</v>
      </c>
      <c r="K53" s="21"/>
    </row>
    <row r="54" spans="1:11" s="22" customFormat="1" ht="27" customHeight="1" thickBot="1">
      <c r="A54" s="92">
        <v>18</v>
      </c>
      <c r="B54" s="93" t="s">
        <v>58</v>
      </c>
      <c r="C54" s="94">
        <f>SUM(D54,E54,F54,G54)</f>
        <v>8500</v>
      </c>
      <c r="D54" s="94"/>
      <c r="E54" s="95">
        <v>8500</v>
      </c>
      <c r="F54" s="94"/>
      <c r="G54" s="94"/>
      <c r="H54" s="94">
        <v>26400</v>
      </c>
      <c r="I54" s="96"/>
      <c r="J54" s="288"/>
      <c r="K54" s="21"/>
    </row>
    <row r="55" spans="1:11" s="57" customFormat="1" ht="35.25" customHeight="1" thickBot="1">
      <c r="A55" s="281" t="s">
        <v>59</v>
      </c>
      <c r="B55" s="282"/>
      <c r="C55" s="97">
        <f>C56+C74+C72</f>
        <v>371210</v>
      </c>
      <c r="D55" s="97">
        <f>D56+D74+D72</f>
        <v>161952</v>
      </c>
      <c r="E55" s="97">
        <f>E56+E74+E72</f>
        <v>97258</v>
      </c>
      <c r="F55" s="97">
        <f>F56+F74+F72</f>
        <v>112000</v>
      </c>
      <c r="G55" s="97">
        <f>G56+G74+G72</f>
        <v>0</v>
      </c>
      <c r="H55" s="97">
        <f>H56</f>
        <v>0</v>
      </c>
      <c r="I55" s="97">
        <f>I56</f>
        <v>0</v>
      </c>
      <c r="J55" s="98"/>
      <c r="K55" s="56"/>
    </row>
    <row r="56" spans="1:11" s="57" customFormat="1" ht="18.75" customHeight="1" thickBot="1">
      <c r="A56" s="283" t="s">
        <v>60</v>
      </c>
      <c r="B56" s="283"/>
      <c r="C56" s="99">
        <f>SUM(C57:C71)-C69</f>
        <v>85064</v>
      </c>
      <c r="D56" s="99">
        <f aca="true" t="shared" si="10" ref="D56:I56">SUM(D57:D71)-D69</f>
        <v>0</v>
      </c>
      <c r="E56" s="99">
        <f t="shared" si="10"/>
        <v>85064</v>
      </c>
      <c r="F56" s="99">
        <f t="shared" si="10"/>
        <v>0</v>
      </c>
      <c r="G56" s="99">
        <f t="shared" si="10"/>
        <v>0</v>
      </c>
      <c r="H56" s="99">
        <f t="shared" si="10"/>
        <v>0</v>
      </c>
      <c r="I56" s="99">
        <f t="shared" si="10"/>
        <v>0</v>
      </c>
      <c r="J56" s="100"/>
      <c r="K56" s="56"/>
    </row>
    <row r="57" spans="1:11" s="36" customFormat="1" ht="29.25" customHeight="1" thickTop="1">
      <c r="A57" s="31">
        <v>19</v>
      </c>
      <c r="B57" s="32" t="s">
        <v>61</v>
      </c>
      <c r="C57" s="46">
        <f>E57</f>
        <v>8930</v>
      </c>
      <c r="D57" s="45"/>
      <c r="E57" s="33">
        <v>8930</v>
      </c>
      <c r="F57" s="33"/>
      <c r="G57" s="33"/>
      <c r="H57" s="33"/>
      <c r="I57" s="101"/>
      <c r="J57" s="289" t="s">
        <v>18</v>
      </c>
      <c r="K57" s="35"/>
    </row>
    <row r="58" spans="1:11" s="22" customFormat="1" ht="22.5" customHeight="1">
      <c r="A58" s="27">
        <v>20</v>
      </c>
      <c r="B58" s="28" t="s">
        <v>62</v>
      </c>
      <c r="C58" s="38">
        <f>SUM(D58,E58,F58,G58,J57)</f>
        <v>4000</v>
      </c>
      <c r="D58" s="38"/>
      <c r="E58" s="38">
        <v>4000</v>
      </c>
      <c r="F58" s="38"/>
      <c r="G58" s="38"/>
      <c r="H58" s="38"/>
      <c r="I58" s="71"/>
      <c r="J58" s="290"/>
      <c r="K58" s="21"/>
    </row>
    <row r="59" spans="1:11" s="22" customFormat="1" ht="29.25" customHeight="1">
      <c r="A59" s="102">
        <v>21</v>
      </c>
      <c r="B59" s="28" t="s">
        <v>63</v>
      </c>
      <c r="C59" s="38">
        <f>SUM(D59,E59,F59,G59,J59)</f>
        <v>31399</v>
      </c>
      <c r="D59" s="29"/>
      <c r="E59" s="29">
        <f>5599+13200+600+15000-3000</f>
        <v>31399</v>
      </c>
      <c r="F59" s="29"/>
      <c r="G59" s="29"/>
      <c r="H59" s="29"/>
      <c r="I59" s="73"/>
      <c r="J59" s="290"/>
      <c r="K59" s="21"/>
    </row>
    <row r="60" spans="1:11" s="22" customFormat="1" ht="29.25" customHeight="1">
      <c r="A60" s="27">
        <v>22</v>
      </c>
      <c r="B60" s="28" t="s">
        <v>64</v>
      </c>
      <c r="C60" s="38">
        <f>SUM(D60,E60,F60,G60,J60)</f>
        <v>5400</v>
      </c>
      <c r="D60" s="29"/>
      <c r="E60" s="29">
        <v>5400</v>
      </c>
      <c r="F60" s="29"/>
      <c r="G60" s="29"/>
      <c r="H60" s="29"/>
      <c r="I60" s="103"/>
      <c r="J60" s="290"/>
      <c r="K60" s="21"/>
    </row>
    <row r="61" spans="1:11" s="22" customFormat="1" ht="29.25" customHeight="1">
      <c r="A61" s="102">
        <v>23</v>
      </c>
      <c r="B61" s="28" t="s">
        <v>65</v>
      </c>
      <c r="C61" s="38">
        <f>SUM(D61,E61,F61,G61,J61)</f>
        <v>18000</v>
      </c>
      <c r="D61" s="38"/>
      <c r="E61" s="38">
        <f>18200-200</f>
        <v>18000</v>
      </c>
      <c r="F61" s="38"/>
      <c r="G61" s="38"/>
      <c r="H61" s="38"/>
      <c r="I61" s="71"/>
      <c r="J61" s="290"/>
      <c r="K61" s="21"/>
    </row>
    <row r="62" spans="1:11" s="22" customFormat="1" ht="19.5" customHeight="1">
      <c r="A62" s="291">
        <v>24</v>
      </c>
      <c r="B62" s="292" t="s">
        <v>66</v>
      </c>
      <c r="C62" s="38">
        <f>SUM(D62,E62,F62,G62,J62)</f>
        <v>7240</v>
      </c>
      <c r="D62" s="38"/>
      <c r="E62" s="38">
        <v>7240</v>
      </c>
      <c r="F62" s="38"/>
      <c r="G62" s="38"/>
      <c r="H62" s="38"/>
      <c r="I62" s="71"/>
      <c r="J62" s="337"/>
      <c r="K62" s="21"/>
    </row>
    <row r="63" spans="2:11" s="3" customFormat="1" ht="12" customHeight="1" hidden="1" thickBot="1">
      <c r="B63" s="4"/>
      <c r="I63" s="64"/>
      <c r="J63" s="109"/>
      <c r="K63" s="6"/>
    </row>
    <row r="64" spans="1:11" s="8" customFormat="1" ht="14.25" customHeight="1" hidden="1" thickBot="1">
      <c r="A64" s="284" t="s">
        <v>2</v>
      </c>
      <c r="B64" s="286" t="s">
        <v>3</v>
      </c>
      <c r="C64" s="286" t="s">
        <v>4</v>
      </c>
      <c r="D64" s="320" t="s">
        <v>5</v>
      </c>
      <c r="E64" s="320"/>
      <c r="F64" s="320"/>
      <c r="G64" s="320"/>
      <c r="H64" s="110"/>
      <c r="I64" s="110"/>
      <c r="J64" s="274" t="s">
        <v>6</v>
      </c>
      <c r="K64" s="6"/>
    </row>
    <row r="65" spans="1:11" s="8" customFormat="1" ht="14.25" customHeight="1" hidden="1" thickBot="1">
      <c r="A65" s="285"/>
      <c r="B65" s="316"/>
      <c r="C65" s="316"/>
      <c r="D65" s="321" t="s">
        <v>7</v>
      </c>
      <c r="E65" s="277" t="s">
        <v>8</v>
      </c>
      <c r="F65" s="277"/>
      <c r="G65" s="277"/>
      <c r="H65" s="9"/>
      <c r="I65" s="9"/>
      <c r="J65" s="275"/>
      <c r="K65" s="6"/>
    </row>
    <row r="66" spans="1:11" s="8" customFormat="1" ht="14.25" customHeight="1" hidden="1" thickBot="1">
      <c r="A66" s="285"/>
      <c r="B66" s="316"/>
      <c r="C66" s="316"/>
      <c r="D66" s="321"/>
      <c r="E66" s="278" t="s">
        <v>9</v>
      </c>
      <c r="F66" s="278" t="s">
        <v>10</v>
      </c>
      <c r="G66" s="279" t="s">
        <v>11</v>
      </c>
      <c r="H66" s="10" t="s">
        <v>12</v>
      </c>
      <c r="I66" s="276" t="s">
        <v>13</v>
      </c>
      <c r="J66" s="275"/>
      <c r="K66" s="6"/>
    </row>
    <row r="67" spans="1:11" s="8" customFormat="1" ht="14.25" customHeight="1" hidden="1" thickBot="1">
      <c r="A67" s="285"/>
      <c r="B67" s="316"/>
      <c r="C67" s="316"/>
      <c r="D67" s="321"/>
      <c r="E67" s="278"/>
      <c r="F67" s="278"/>
      <c r="G67" s="279"/>
      <c r="H67" s="11"/>
      <c r="I67" s="276"/>
      <c r="J67" s="275"/>
      <c r="K67" s="6"/>
    </row>
    <row r="68" spans="1:11" s="8" customFormat="1" ht="15" customHeight="1" hidden="1">
      <c r="A68" s="285"/>
      <c r="B68" s="316"/>
      <c r="C68" s="316"/>
      <c r="D68" s="321"/>
      <c r="E68" s="278"/>
      <c r="F68" s="278"/>
      <c r="G68" s="279"/>
      <c r="H68" s="11"/>
      <c r="I68" s="276"/>
      <c r="J68" s="275"/>
      <c r="K68" s="6"/>
    </row>
    <row r="69" spans="1:11" s="17" customFormat="1" ht="10.5" customHeight="1" hidden="1">
      <c r="A69" s="111">
        <v>1</v>
      </c>
      <c r="B69" s="13">
        <v>2</v>
      </c>
      <c r="C69" s="112">
        <v>5</v>
      </c>
      <c r="D69" s="112">
        <v>6</v>
      </c>
      <c r="E69" s="113">
        <v>7</v>
      </c>
      <c r="F69" s="113">
        <v>8</v>
      </c>
      <c r="G69" s="113">
        <v>9</v>
      </c>
      <c r="H69" s="113">
        <v>10</v>
      </c>
      <c r="I69" s="113">
        <v>10</v>
      </c>
      <c r="J69" s="114">
        <v>11</v>
      </c>
      <c r="K69" s="16"/>
    </row>
    <row r="70" spans="1:11" s="22" customFormat="1" ht="21.75" customHeight="1">
      <c r="A70" s="102">
        <v>25</v>
      </c>
      <c r="B70" s="28" t="s">
        <v>67</v>
      </c>
      <c r="C70" s="38">
        <f>SUM(D70,E70,F70,G70,J70)</f>
        <v>5095</v>
      </c>
      <c r="D70" s="38"/>
      <c r="E70" s="38">
        <v>5095</v>
      </c>
      <c r="F70" s="38"/>
      <c r="G70" s="38"/>
      <c r="H70" s="38"/>
      <c r="I70" s="71"/>
      <c r="J70" s="109"/>
      <c r="K70" s="21"/>
    </row>
    <row r="71" spans="1:11" s="36" customFormat="1" ht="24.75" customHeight="1" thickBot="1">
      <c r="A71" s="31">
        <v>26</v>
      </c>
      <c r="B71" s="32" t="s">
        <v>68</v>
      </c>
      <c r="C71" s="46">
        <f>E71</f>
        <v>5000</v>
      </c>
      <c r="D71" s="45"/>
      <c r="E71" s="33">
        <v>5000</v>
      </c>
      <c r="F71" s="33"/>
      <c r="G71" s="33"/>
      <c r="H71" s="33"/>
      <c r="I71" s="101"/>
      <c r="J71" s="272"/>
      <c r="K71" s="35"/>
    </row>
    <row r="72" spans="1:11" s="57" customFormat="1" ht="18.75" customHeight="1" thickBot="1">
      <c r="A72" s="342" t="s">
        <v>69</v>
      </c>
      <c r="B72" s="322"/>
      <c r="C72" s="58">
        <f aca="true" t="shared" si="11" ref="C72:H72">C73</f>
        <v>274446</v>
      </c>
      <c r="D72" s="58">
        <f t="shared" si="11"/>
        <v>161952</v>
      </c>
      <c r="E72" s="58">
        <f t="shared" si="11"/>
        <v>494</v>
      </c>
      <c r="F72" s="58">
        <f t="shared" si="11"/>
        <v>112000</v>
      </c>
      <c r="G72" s="58">
        <f t="shared" si="11"/>
        <v>0</v>
      </c>
      <c r="H72" s="58">
        <f t="shared" si="11"/>
        <v>0</v>
      </c>
      <c r="I72" s="58"/>
      <c r="J72" s="104"/>
      <c r="K72" s="56"/>
    </row>
    <row r="73" spans="1:11" s="57" customFormat="1" ht="31.5" customHeight="1" thickBot="1" thickTop="1">
      <c r="A73" s="105">
        <v>27</v>
      </c>
      <c r="B73" s="61" t="s">
        <v>70</v>
      </c>
      <c r="C73" s="38">
        <f>SUM(D73,E73,F73,G73,J73)</f>
        <v>274446</v>
      </c>
      <c r="D73" s="106">
        <v>161952</v>
      </c>
      <c r="E73" s="106">
        <v>494</v>
      </c>
      <c r="F73" s="106">
        <v>112000</v>
      </c>
      <c r="G73" s="107"/>
      <c r="H73" s="107"/>
      <c r="I73" s="86" t="s">
        <v>24</v>
      </c>
      <c r="J73" s="108" t="s">
        <v>71</v>
      </c>
      <c r="K73" s="56"/>
    </row>
    <row r="74" spans="1:11" s="57" customFormat="1" ht="18.75" customHeight="1" thickBot="1">
      <c r="A74" s="342" t="s">
        <v>72</v>
      </c>
      <c r="B74" s="322"/>
      <c r="C74" s="58">
        <f aca="true" t="shared" si="12" ref="C74:I74">SUM(C75:C78)</f>
        <v>11700</v>
      </c>
      <c r="D74" s="58">
        <f t="shared" si="12"/>
        <v>0</v>
      </c>
      <c r="E74" s="58">
        <f t="shared" si="12"/>
        <v>11700</v>
      </c>
      <c r="F74" s="58">
        <f t="shared" si="12"/>
        <v>0</v>
      </c>
      <c r="G74" s="58">
        <f t="shared" si="12"/>
        <v>0</v>
      </c>
      <c r="H74" s="58">
        <f t="shared" si="12"/>
        <v>0</v>
      </c>
      <c r="I74" s="58">
        <f t="shared" si="12"/>
        <v>0</v>
      </c>
      <c r="J74" s="104"/>
      <c r="K74" s="56"/>
    </row>
    <row r="75" spans="1:11" s="57" customFormat="1" ht="26.25" customHeight="1" thickBot="1" thickTop="1">
      <c r="A75" s="105">
        <v>28</v>
      </c>
      <c r="B75" s="61" t="s">
        <v>73</v>
      </c>
      <c r="C75" s="38">
        <f>SUM(D75,E75,F75,G75,J75)</f>
        <v>4000</v>
      </c>
      <c r="D75" s="115"/>
      <c r="E75" s="106">
        <v>4000</v>
      </c>
      <c r="F75" s="115"/>
      <c r="G75" s="107"/>
      <c r="H75" s="107"/>
      <c r="I75" s="107"/>
      <c r="J75" s="343" t="s">
        <v>18</v>
      </c>
      <c r="K75" s="56"/>
    </row>
    <row r="76" spans="1:11" s="22" customFormat="1" ht="27.75" customHeight="1" hidden="1" thickBot="1" thickTop="1">
      <c r="A76" s="116">
        <v>28</v>
      </c>
      <c r="B76" s="70" t="s">
        <v>74</v>
      </c>
      <c r="C76" s="38">
        <f>SUM(D76,E76,F76,G76,J76)</f>
        <v>0</v>
      </c>
      <c r="D76" s="38"/>
      <c r="E76" s="38"/>
      <c r="F76" s="38"/>
      <c r="G76" s="38"/>
      <c r="H76" s="38"/>
      <c r="I76" s="71"/>
      <c r="J76" s="343"/>
      <c r="K76" s="21"/>
    </row>
    <row r="77" spans="1:11" s="22" customFormat="1" ht="27.75" customHeight="1" thickBot="1" thickTop="1">
      <c r="A77" s="116">
        <v>29</v>
      </c>
      <c r="B77" s="70" t="s">
        <v>75</v>
      </c>
      <c r="C77" s="38">
        <f>SUM(D77,E77,F77,G77,J77)</f>
        <v>4200</v>
      </c>
      <c r="D77" s="38"/>
      <c r="E77" s="38">
        <v>4200</v>
      </c>
      <c r="F77" s="38"/>
      <c r="G77" s="38"/>
      <c r="H77" s="38"/>
      <c r="I77" s="71"/>
      <c r="J77" s="343"/>
      <c r="K77" s="21"/>
    </row>
    <row r="78" spans="1:11" s="22" customFormat="1" ht="27.75" customHeight="1" thickBot="1" thickTop="1">
      <c r="A78" s="116">
        <v>30</v>
      </c>
      <c r="B78" s="70" t="s">
        <v>76</v>
      </c>
      <c r="C78" s="38">
        <f>SUM(D78,E78,F78,G78,J78)</f>
        <v>3500</v>
      </c>
      <c r="D78" s="38"/>
      <c r="E78" s="38">
        <f>5000-1500</f>
        <v>3500</v>
      </c>
      <c r="F78" s="38"/>
      <c r="G78" s="38"/>
      <c r="H78" s="38"/>
      <c r="I78" s="71"/>
      <c r="J78" s="343"/>
      <c r="K78" s="21"/>
    </row>
    <row r="79" spans="1:11" s="22" customFormat="1" ht="23.25" customHeight="1" thickBot="1">
      <c r="A79" s="344" t="s">
        <v>77</v>
      </c>
      <c r="B79" s="280"/>
      <c r="C79" s="18">
        <f>C80+C82</f>
        <v>16000</v>
      </c>
      <c r="D79" s="18">
        <f>D80+D82</f>
        <v>0</v>
      </c>
      <c r="E79" s="18">
        <f>E80+E82</f>
        <v>16000</v>
      </c>
      <c r="F79" s="18">
        <f>F80+F82</f>
        <v>0</v>
      </c>
      <c r="G79" s="18">
        <f>G80+G82</f>
        <v>0</v>
      </c>
      <c r="H79" s="18">
        <f>H80</f>
        <v>0</v>
      </c>
      <c r="I79" s="18"/>
      <c r="J79" s="117"/>
      <c r="K79" s="21"/>
    </row>
    <row r="80" spans="1:11" s="22" customFormat="1" ht="23.25" customHeight="1" thickBot="1">
      <c r="A80" s="340" t="s">
        <v>78</v>
      </c>
      <c r="B80" s="341"/>
      <c r="C80" s="24">
        <f>C81</f>
        <v>10000</v>
      </c>
      <c r="D80" s="24">
        <f>D81</f>
        <v>0</v>
      </c>
      <c r="E80" s="24">
        <f>E81</f>
        <v>10000</v>
      </c>
      <c r="F80" s="24">
        <f>F81</f>
        <v>0</v>
      </c>
      <c r="G80" s="24">
        <f>G81</f>
        <v>0</v>
      </c>
      <c r="H80" s="24">
        <f>H81</f>
        <v>0</v>
      </c>
      <c r="I80" s="24"/>
      <c r="J80" s="118"/>
      <c r="K80" s="21"/>
    </row>
    <row r="81" spans="1:11" s="22" customFormat="1" ht="23.25" customHeight="1" thickBot="1" thickTop="1">
      <c r="A81" s="119">
        <v>31</v>
      </c>
      <c r="B81" s="120" t="s">
        <v>79</v>
      </c>
      <c r="C81" s="94">
        <f>SUM(D81,E81,F81,G81,J81)</f>
        <v>10000</v>
      </c>
      <c r="D81" s="94"/>
      <c r="E81" s="94">
        <v>10000</v>
      </c>
      <c r="F81" s="94"/>
      <c r="G81" s="94"/>
      <c r="H81" s="94"/>
      <c r="I81" s="121"/>
      <c r="J81" s="122" t="s">
        <v>18</v>
      </c>
      <c r="K81" s="21"/>
    </row>
    <row r="82" spans="1:11" s="22" customFormat="1" ht="23.25" customHeight="1" thickBot="1" thickTop="1">
      <c r="A82" s="338" t="s">
        <v>80</v>
      </c>
      <c r="B82" s="339"/>
      <c r="C82" s="123">
        <f aca="true" t="shared" si="13" ref="C82:H82">C83</f>
        <v>6000</v>
      </c>
      <c r="D82" s="123">
        <f t="shared" si="13"/>
        <v>0</v>
      </c>
      <c r="E82" s="123">
        <f t="shared" si="13"/>
        <v>6000</v>
      </c>
      <c r="F82" s="123">
        <f t="shared" si="13"/>
        <v>0</v>
      </c>
      <c r="G82" s="123">
        <f t="shared" si="13"/>
        <v>0</v>
      </c>
      <c r="H82" s="123">
        <f t="shared" si="13"/>
        <v>0</v>
      </c>
      <c r="I82" s="123"/>
      <c r="J82" s="124"/>
      <c r="K82" s="21"/>
    </row>
    <row r="83" spans="1:11" s="22" customFormat="1" ht="31.5" customHeight="1" thickBot="1" thickTop="1">
      <c r="A83" s="116">
        <v>32</v>
      </c>
      <c r="B83" s="70" t="s">
        <v>81</v>
      </c>
      <c r="C83" s="38">
        <f>SUM(D83,E83,F83,G83,J83)</f>
        <v>6000</v>
      </c>
      <c r="D83" s="38"/>
      <c r="E83" s="38">
        <v>6000</v>
      </c>
      <c r="F83" s="38"/>
      <c r="G83" s="38"/>
      <c r="H83" s="38"/>
      <c r="I83" s="86" t="s">
        <v>24</v>
      </c>
      <c r="J83" s="71" t="s">
        <v>82</v>
      </c>
      <c r="K83" s="21"/>
    </row>
    <row r="84" spans="1:11" s="22" customFormat="1" ht="22.5" customHeight="1" thickBot="1">
      <c r="A84" s="125"/>
      <c r="B84" s="126" t="s">
        <v>83</v>
      </c>
      <c r="C84" s="127">
        <f>C9+C17+C26+C46+C49+C55+C29+C34+C79</f>
        <v>2890242</v>
      </c>
      <c r="D84" s="127">
        <f>D9+D17+D26+D46+D49+D55+D29+D34+D79</f>
        <v>813775</v>
      </c>
      <c r="E84" s="127">
        <f>E9+E17+E26+E46+E49+E55+E29+E34+E79</f>
        <v>380288</v>
      </c>
      <c r="F84" s="127">
        <f>F9+F17+F26+F46+F49+F55+F29+F34+F79</f>
        <v>784158</v>
      </c>
      <c r="G84" s="127">
        <f>G9+G17+G26+G46+G49+G55+G29+G34+G79</f>
        <v>912021</v>
      </c>
      <c r="H84" s="127" t="e">
        <f>H9+H17+H26+H46+H49+H55</f>
        <v>#REF!</v>
      </c>
      <c r="I84" s="127">
        <f>I9+I17+I26+I46+I49+I55</f>
        <v>0</v>
      </c>
      <c r="J84" s="128"/>
      <c r="K84" s="21"/>
    </row>
    <row r="85" spans="1:10" s="130" customFormat="1" ht="14.25" customHeight="1">
      <c r="A85" s="129"/>
      <c r="B85" s="3"/>
      <c r="F85" s="4"/>
      <c r="G85" s="4"/>
      <c r="H85" s="3"/>
      <c r="I85" s="3"/>
      <c r="J85" s="131"/>
    </row>
    <row r="86" spans="3:9" ht="18.75" customHeight="1">
      <c r="C86" s="133"/>
      <c r="F86" s="133"/>
      <c r="G86" s="134"/>
      <c r="I86" s="135"/>
    </row>
    <row r="87" ht="18.75" customHeight="1">
      <c r="C87" s="133"/>
    </row>
    <row r="88" spans="3:5" ht="18.75" customHeight="1">
      <c r="C88" s="4"/>
      <c r="D88" s="136"/>
      <c r="E88" s="136"/>
    </row>
  </sheetData>
  <mergeCells count="65">
    <mergeCell ref="J57:J62"/>
    <mergeCell ref="A82:B82"/>
    <mergeCell ref="A80:B80"/>
    <mergeCell ref="A74:B74"/>
    <mergeCell ref="J75:J78"/>
    <mergeCell ref="A79:B79"/>
    <mergeCell ref="A72:B72"/>
    <mergeCell ref="A1:J1"/>
    <mergeCell ref="A3:A7"/>
    <mergeCell ref="B3:B7"/>
    <mergeCell ref="C3:C7"/>
    <mergeCell ref="D3:G3"/>
    <mergeCell ref="J3:J7"/>
    <mergeCell ref="D4:D7"/>
    <mergeCell ref="E4:G4"/>
    <mergeCell ref="J11:J12"/>
    <mergeCell ref="I14:I16"/>
    <mergeCell ref="J14:J16"/>
    <mergeCell ref="E5:E7"/>
    <mergeCell ref="F5:F7"/>
    <mergeCell ref="G5:G7"/>
    <mergeCell ref="I5:I7"/>
    <mergeCell ref="A17:B17"/>
    <mergeCell ref="A20:B20"/>
    <mergeCell ref="A26:B26"/>
    <mergeCell ref="A9:B9"/>
    <mergeCell ref="A10:B10"/>
    <mergeCell ref="A18:B18"/>
    <mergeCell ref="A27:B27"/>
    <mergeCell ref="A29:B29"/>
    <mergeCell ref="A30:B30"/>
    <mergeCell ref="A34:B34"/>
    <mergeCell ref="A35:B35"/>
    <mergeCell ref="J36:J45"/>
    <mergeCell ref="A38:A42"/>
    <mergeCell ref="B38:B42"/>
    <mergeCell ref="C38:C42"/>
    <mergeCell ref="D38:G38"/>
    <mergeCell ref="D39:D42"/>
    <mergeCell ref="E39:G39"/>
    <mergeCell ref="E40:E42"/>
    <mergeCell ref="F40:F42"/>
    <mergeCell ref="G40:G42"/>
    <mergeCell ref="I40:I42"/>
    <mergeCell ref="C64:C68"/>
    <mergeCell ref="D64:G64"/>
    <mergeCell ref="D65:D68"/>
    <mergeCell ref="A47:B47"/>
    <mergeCell ref="A49:B49"/>
    <mergeCell ref="A52:B52"/>
    <mergeCell ref="A50:B50"/>
    <mergeCell ref="A55:B55"/>
    <mergeCell ref="A56:B56"/>
    <mergeCell ref="A64:A68"/>
    <mergeCell ref="B64:B68"/>
    <mergeCell ref="J53:J54"/>
    <mergeCell ref="J21:J25"/>
    <mergeCell ref="A32:B32"/>
    <mergeCell ref="J64:J68"/>
    <mergeCell ref="I66:I68"/>
    <mergeCell ref="E65:G65"/>
    <mergeCell ref="E66:E68"/>
    <mergeCell ref="F66:F68"/>
    <mergeCell ref="G66:G68"/>
    <mergeCell ref="A46:B46"/>
  </mergeCells>
  <printOptions horizontalCentered="1"/>
  <pageMargins left="0.54" right="0.54" top="0.67" bottom="0.3937007874015748" header="0.2362204724409449" footer="0.11811023622047245"/>
  <pageSetup fitToHeight="1" fitToWidth="1" horizontalDpi="300" verticalDpi="300" orientation="portrait" paperSize="9" scale="59" r:id="rId1"/>
  <headerFooter alignWithMargins="0">
    <oddHeader>&amp;R&amp;"Arial CE,Pogrubiony"&amp;9Załącznik Nr &amp;A&amp;"Arial CE,Standardowy"
do Uchwały Nr VIII/51/2011 
Rady Gminy Miłkowice
z dnia 17 maja 2011r.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zoomScale="90" zoomScaleNormal="90" workbookViewId="0" topLeftCell="A1">
      <selection activeCell="A41" sqref="A41"/>
    </sheetView>
  </sheetViews>
  <sheetFormatPr defaultColWidth="9.33203125" defaultRowHeight="12.75"/>
  <cols>
    <col min="1" max="1" width="4.33203125" style="152" customWidth="1"/>
    <col min="2" max="2" width="8.83203125" style="152" customWidth="1"/>
    <col min="3" max="3" width="10.83203125" style="152" customWidth="1"/>
    <col min="4" max="4" width="21.5" style="152" customWidth="1"/>
    <col min="5" max="5" width="26.5" style="152" customWidth="1"/>
    <col min="6" max="6" width="30.83203125" style="152" customWidth="1"/>
    <col min="7" max="7" width="13.83203125" style="152" customWidth="1"/>
    <col min="8" max="8" width="2.16015625" style="152" customWidth="1"/>
    <col min="9" max="9" width="15.33203125" style="152" customWidth="1"/>
    <col min="10" max="16384" width="10" style="152" customWidth="1"/>
  </cols>
  <sheetData>
    <row r="1" spans="1:7" ht="33.75" customHeight="1">
      <c r="A1" s="345" t="s">
        <v>107</v>
      </c>
      <c r="B1" s="345"/>
      <c r="C1" s="345"/>
      <c r="D1" s="345"/>
      <c r="E1" s="345"/>
      <c r="F1" s="345"/>
      <c r="G1" s="345"/>
    </row>
    <row r="2" ht="10.5" customHeight="1">
      <c r="G2" s="153" t="s">
        <v>1</v>
      </c>
    </row>
    <row r="3" spans="1:7" ht="22.5" customHeight="1">
      <c r="A3" s="154" t="s">
        <v>2</v>
      </c>
      <c r="B3" s="154" t="s">
        <v>85</v>
      </c>
      <c r="C3" s="154" t="s">
        <v>86</v>
      </c>
      <c r="D3" s="154" t="s">
        <v>108</v>
      </c>
      <c r="E3" s="154" t="s">
        <v>109</v>
      </c>
      <c r="F3" s="154" t="s">
        <v>110</v>
      </c>
      <c r="G3" s="155" t="s">
        <v>111</v>
      </c>
    </row>
    <row r="4" spans="1:7" ht="7.5" customHeight="1">
      <c r="A4" s="156">
        <v>1</v>
      </c>
      <c r="B4" s="156">
        <v>2</v>
      </c>
      <c r="C4" s="156">
        <v>3</v>
      </c>
      <c r="D4" s="156"/>
      <c r="E4" s="156">
        <v>4</v>
      </c>
      <c r="F4" s="156">
        <v>5</v>
      </c>
      <c r="G4" s="156">
        <v>6</v>
      </c>
    </row>
    <row r="5" spans="1:7" ht="15" customHeight="1">
      <c r="A5" s="157" t="s">
        <v>112</v>
      </c>
      <c r="B5" s="158"/>
      <c r="C5" s="158"/>
      <c r="D5" s="158"/>
      <c r="E5" s="158"/>
      <c r="F5" s="158"/>
      <c r="G5" s="159">
        <f>G6</f>
        <v>972254</v>
      </c>
    </row>
    <row r="6" spans="1:7" ht="15.75" customHeight="1">
      <c r="A6" s="160" t="s">
        <v>113</v>
      </c>
      <c r="B6" s="161"/>
      <c r="C6" s="161"/>
      <c r="D6" s="161"/>
      <c r="E6" s="161"/>
      <c r="F6" s="161"/>
      <c r="G6" s="162">
        <f>SUM(G7:G14)</f>
        <v>972254</v>
      </c>
    </row>
    <row r="7" spans="1:256" ht="41.25" customHeight="1">
      <c r="A7" s="163">
        <v>1</v>
      </c>
      <c r="B7" s="164" t="s">
        <v>114</v>
      </c>
      <c r="C7" s="164" t="s">
        <v>115</v>
      </c>
      <c r="D7" s="165" t="s">
        <v>116</v>
      </c>
      <c r="E7" s="166" t="s">
        <v>117</v>
      </c>
      <c r="F7" s="167" t="s">
        <v>242</v>
      </c>
      <c r="G7" s="168">
        <v>200000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</row>
    <row r="8" spans="1:256" ht="41.25" customHeight="1">
      <c r="A8" s="163">
        <v>1</v>
      </c>
      <c r="B8" s="170">
        <v>400</v>
      </c>
      <c r="C8" s="170">
        <v>40002</v>
      </c>
      <c r="D8" s="170" t="s">
        <v>118</v>
      </c>
      <c r="E8" s="166" t="s">
        <v>117</v>
      </c>
      <c r="F8" s="167" t="s">
        <v>243</v>
      </c>
      <c r="G8" s="168">
        <v>330000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41.25" customHeight="1">
      <c r="A9" s="163">
        <v>2</v>
      </c>
      <c r="B9" s="170">
        <v>600</v>
      </c>
      <c r="C9" s="170">
        <v>60016</v>
      </c>
      <c r="D9" s="165" t="s">
        <v>119</v>
      </c>
      <c r="E9" s="166" t="s">
        <v>117</v>
      </c>
      <c r="F9" s="166" t="s">
        <v>120</v>
      </c>
      <c r="G9" s="168">
        <f>96322+35000</f>
        <v>131322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60">
      <c r="A10" s="163">
        <v>3</v>
      </c>
      <c r="B10" s="170">
        <v>700</v>
      </c>
      <c r="C10" s="170">
        <v>70004</v>
      </c>
      <c r="D10" s="165" t="s">
        <v>244</v>
      </c>
      <c r="E10" s="166" t="s">
        <v>117</v>
      </c>
      <c r="F10" s="171" t="s">
        <v>245</v>
      </c>
      <c r="G10" s="168">
        <f>61518-20009</f>
        <v>41509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45.75" customHeight="1">
      <c r="A11" s="172">
        <v>4</v>
      </c>
      <c r="B11" s="173">
        <v>710</v>
      </c>
      <c r="C11" s="173">
        <v>71035</v>
      </c>
      <c r="D11" s="165" t="s">
        <v>121</v>
      </c>
      <c r="E11" s="166" t="s">
        <v>117</v>
      </c>
      <c r="F11" s="166" t="s">
        <v>246</v>
      </c>
      <c r="G11" s="174">
        <v>29028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39.75" customHeight="1">
      <c r="A12" s="172">
        <v>5</v>
      </c>
      <c r="B12" s="173">
        <v>801</v>
      </c>
      <c r="C12" s="173">
        <v>80113</v>
      </c>
      <c r="D12" s="165" t="s">
        <v>122</v>
      </c>
      <c r="E12" s="166" t="s">
        <v>117</v>
      </c>
      <c r="F12" s="175" t="s">
        <v>123</v>
      </c>
      <c r="G12" s="174">
        <v>197000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51">
      <c r="A13" s="172">
        <v>6</v>
      </c>
      <c r="B13" s="173">
        <v>900</v>
      </c>
      <c r="C13" s="173">
        <v>90002</v>
      </c>
      <c r="D13" s="165" t="s">
        <v>124</v>
      </c>
      <c r="E13" s="166" t="s">
        <v>117</v>
      </c>
      <c r="F13" s="176" t="s">
        <v>125</v>
      </c>
      <c r="G13" s="174">
        <v>36432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43.5" customHeight="1" thickBot="1">
      <c r="A14" s="172">
        <v>7</v>
      </c>
      <c r="B14" s="173">
        <v>900</v>
      </c>
      <c r="C14" s="173">
        <v>90004</v>
      </c>
      <c r="D14" s="170" t="s">
        <v>126</v>
      </c>
      <c r="E14" s="166" t="s">
        <v>117</v>
      </c>
      <c r="F14" s="175" t="s">
        <v>127</v>
      </c>
      <c r="G14" s="174">
        <v>6963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7" ht="15.75" customHeight="1" thickBot="1">
      <c r="A15" s="177" t="s">
        <v>128</v>
      </c>
      <c r="B15" s="178"/>
      <c r="C15" s="178"/>
      <c r="D15" s="178"/>
      <c r="E15" s="178"/>
      <c r="F15" s="178"/>
      <c r="G15" s="179">
        <f>G16+G21</f>
        <v>614000</v>
      </c>
    </row>
    <row r="16" spans="1:7" ht="15.75" customHeight="1">
      <c r="A16" s="160" t="s">
        <v>129</v>
      </c>
      <c r="B16" s="161"/>
      <c r="C16" s="161"/>
      <c r="D16" s="161"/>
      <c r="E16" s="161"/>
      <c r="F16" s="161"/>
      <c r="G16" s="162">
        <f>SUM(G17:G20)</f>
        <v>516000</v>
      </c>
    </row>
    <row r="17" spans="1:7" ht="41.25" customHeight="1">
      <c r="A17" s="172">
        <v>1</v>
      </c>
      <c r="B17" s="173">
        <v>852</v>
      </c>
      <c r="C17" s="173">
        <v>85295</v>
      </c>
      <c r="D17" s="180" t="s">
        <v>130</v>
      </c>
      <c r="E17" s="175" t="s">
        <v>131</v>
      </c>
      <c r="F17" s="175" t="s">
        <v>132</v>
      </c>
      <c r="G17" s="174">
        <v>59000</v>
      </c>
    </row>
    <row r="18" spans="1:7" ht="36.75" customHeight="1">
      <c r="A18" s="172">
        <v>2</v>
      </c>
      <c r="B18" s="173">
        <v>921</v>
      </c>
      <c r="C18" s="173">
        <v>92109</v>
      </c>
      <c r="D18" s="180" t="s">
        <v>98</v>
      </c>
      <c r="E18" s="175" t="s">
        <v>131</v>
      </c>
      <c r="F18" s="175" t="s">
        <v>133</v>
      </c>
      <c r="G18" s="174">
        <f>242000-40000</f>
        <v>202000</v>
      </c>
    </row>
    <row r="19" spans="1:7" ht="30" customHeight="1">
      <c r="A19" s="172">
        <v>3</v>
      </c>
      <c r="B19" s="173">
        <v>921</v>
      </c>
      <c r="C19" s="173">
        <v>92116</v>
      </c>
      <c r="D19" s="173" t="s">
        <v>134</v>
      </c>
      <c r="E19" s="175" t="s">
        <v>131</v>
      </c>
      <c r="F19" s="175" t="s">
        <v>135</v>
      </c>
      <c r="G19" s="174">
        <v>232000</v>
      </c>
    </row>
    <row r="20" spans="1:8" ht="38.25">
      <c r="A20" s="172">
        <v>4</v>
      </c>
      <c r="B20" s="173">
        <v>926</v>
      </c>
      <c r="C20" s="173">
        <v>92605</v>
      </c>
      <c r="D20" s="180" t="s">
        <v>136</v>
      </c>
      <c r="E20" s="175" t="s">
        <v>131</v>
      </c>
      <c r="F20" s="175" t="s">
        <v>137</v>
      </c>
      <c r="G20" s="174">
        <v>23000</v>
      </c>
      <c r="H20" s="181"/>
    </row>
    <row r="21" spans="1:7" ht="15.75" customHeight="1">
      <c r="A21" s="160" t="s">
        <v>138</v>
      </c>
      <c r="B21" s="161"/>
      <c r="C21" s="161"/>
      <c r="D21" s="161"/>
      <c r="E21" s="161"/>
      <c r="F21" s="161"/>
      <c r="G21" s="162">
        <f>G22</f>
        <v>98000</v>
      </c>
    </row>
    <row r="22" spans="1:7" ht="51">
      <c r="A22" s="182">
        <v>1</v>
      </c>
      <c r="B22" s="183">
        <v>801</v>
      </c>
      <c r="C22" s="183">
        <v>80104</v>
      </c>
      <c r="D22" s="183" t="s">
        <v>139</v>
      </c>
      <c r="E22" s="184" t="s">
        <v>140</v>
      </c>
      <c r="F22" s="184" t="s">
        <v>141</v>
      </c>
      <c r="G22" s="185">
        <v>98000</v>
      </c>
    </row>
    <row r="23" spans="1:7" ht="15.75" customHeight="1" thickBot="1">
      <c r="A23" s="186" t="s">
        <v>142</v>
      </c>
      <c r="B23" s="187"/>
      <c r="C23" s="187"/>
      <c r="D23" s="187"/>
      <c r="E23" s="187"/>
      <c r="F23" s="187"/>
      <c r="G23" s="188">
        <f>G24+G33</f>
        <v>724867</v>
      </c>
    </row>
    <row r="24" spans="1:7" ht="15.75" customHeight="1">
      <c r="A24" s="189" t="s">
        <v>143</v>
      </c>
      <c r="B24" s="190"/>
      <c r="C24" s="190"/>
      <c r="D24" s="190"/>
      <c r="E24" s="190"/>
      <c r="F24" s="190"/>
      <c r="G24" s="191">
        <f>SUM(G25:G32)</f>
        <v>633867</v>
      </c>
    </row>
    <row r="25" spans="1:7" ht="36.75" customHeight="1">
      <c r="A25" s="172">
        <v>1</v>
      </c>
      <c r="B25" s="173">
        <v>851</v>
      </c>
      <c r="C25" s="173">
        <v>85154</v>
      </c>
      <c r="D25" s="180" t="s">
        <v>144</v>
      </c>
      <c r="E25" s="175" t="s">
        <v>131</v>
      </c>
      <c r="F25" s="175" t="s">
        <v>145</v>
      </c>
      <c r="G25" s="174">
        <f>30000+12000</f>
        <v>42000</v>
      </c>
    </row>
    <row r="26" spans="1:7" ht="57" customHeight="1">
      <c r="A26" s="192">
        <v>2</v>
      </c>
      <c r="B26" s="193" t="s">
        <v>114</v>
      </c>
      <c r="C26" s="193" t="s">
        <v>115</v>
      </c>
      <c r="D26" s="194" t="s">
        <v>146</v>
      </c>
      <c r="E26" s="195" t="s">
        <v>147</v>
      </c>
      <c r="F26" s="195" t="s">
        <v>247</v>
      </c>
      <c r="G26" s="196">
        <v>40000</v>
      </c>
    </row>
    <row r="27" spans="1:7" ht="54.75" customHeight="1">
      <c r="A27" s="192">
        <v>3</v>
      </c>
      <c r="B27" s="193" t="s">
        <v>114</v>
      </c>
      <c r="C27" s="193" t="s">
        <v>115</v>
      </c>
      <c r="D27" s="194" t="s">
        <v>146</v>
      </c>
      <c r="E27" s="195" t="s">
        <v>147</v>
      </c>
      <c r="F27" s="195" t="s">
        <v>248</v>
      </c>
      <c r="G27" s="197">
        <v>60000</v>
      </c>
    </row>
    <row r="28" spans="1:7" ht="55.5" customHeight="1">
      <c r="A28" s="192">
        <v>4</v>
      </c>
      <c r="B28" s="193" t="s">
        <v>114</v>
      </c>
      <c r="C28" s="193" t="s">
        <v>115</v>
      </c>
      <c r="D28" s="194" t="s">
        <v>146</v>
      </c>
      <c r="E28" s="195" t="s">
        <v>147</v>
      </c>
      <c r="F28" s="195" t="s">
        <v>249</v>
      </c>
      <c r="G28" s="197">
        <v>7000</v>
      </c>
    </row>
    <row r="29" spans="1:7" ht="51">
      <c r="A29" s="192">
        <v>5</v>
      </c>
      <c r="B29" s="193" t="s">
        <v>114</v>
      </c>
      <c r="C29" s="193" t="s">
        <v>115</v>
      </c>
      <c r="D29" s="194" t="s">
        <v>146</v>
      </c>
      <c r="E29" s="195" t="s">
        <v>147</v>
      </c>
      <c r="F29" s="195" t="s">
        <v>255</v>
      </c>
      <c r="G29" s="197">
        <v>185000</v>
      </c>
    </row>
    <row r="30" spans="1:7" ht="40.5" customHeight="1">
      <c r="A30" s="192">
        <v>6</v>
      </c>
      <c r="B30" s="193" t="s">
        <v>148</v>
      </c>
      <c r="C30" s="193" t="s">
        <v>149</v>
      </c>
      <c r="D30" s="194" t="s">
        <v>150</v>
      </c>
      <c r="E30" s="195" t="s">
        <v>147</v>
      </c>
      <c r="F30" s="195" t="s">
        <v>250</v>
      </c>
      <c r="G30" s="197">
        <v>7981</v>
      </c>
    </row>
    <row r="31" spans="1:7" ht="38.25">
      <c r="A31" s="172">
        <v>7</v>
      </c>
      <c r="B31" s="173">
        <v>921</v>
      </c>
      <c r="C31" s="173">
        <v>92116</v>
      </c>
      <c r="D31" s="173" t="s">
        <v>134</v>
      </c>
      <c r="E31" s="175" t="s">
        <v>131</v>
      </c>
      <c r="F31" s="175" t="s">
        <v>251</v>
      </c>
      <c r="G31" s="174">
        <v>274446</v>
      </c>
    </row>
    <row r="32" spans="1:7" ht="51.75" thickBot="1">
      <c r="A32" s="172">
        <v>8</v>
      </c>
      <c r="B32" s="173">
        <v>801</v>
      </c>
      <c r="C32" s="173">
        <v>80104</v>
      </c>
      <c r="D32" s="173" t="s">
        <v>139</v>
      </c>
      <c r="E32" s="175" t="s">
        <v>151</v>
      </c>
      <c r="F32" s="175" t="s">
        <v>152</v>
      </c>
      <c r="G32" s="174">
        <v>17440</v>
      </c>
    </row>
    <row r="33" spans="1:7" ht="15.75" customHeight="1">
      <c r="A33" s="160" t="s">
        <v>153</v>
      </c>
      <c r="B33" s="161"/>
      <c r="C33" s="161"/>
      <c r="D33" s="161"/>
      <c r="E33" s="161"/>
      <c r="F33" s="161"/>
      <c r="G33" s="162">
        <f>SUM(G34:G38)</f>
        <v>91000</v>
      </c>
    </row>
    <row r="34" spans="1:7" s="203" customFormat="1" ht="40.5" customHeight="1">
      <c r="A34" s="198">
        <v>1</v>
      </c>
      <c r="B34" s="199">
        <v>926</v>
      </c>
      <c r="C34" s="199">
        <v>92605</v>
      </c>
      <c r="D34" s="200" t="s">
        <v>136</v>
      </c>
      <c r="E34" s="200" t="s">
        <v>154</v>
      </c>
      <c r="F34" s="201" t="s">
        <v>155</v>
      </c>
      <c r="G34" s="202">
        <v>18000</v>
      </c>
    </row>
    <row r="35" spans="1:7" s="203" customFormat="1" ht="42.75" customHeight="1">
      <c r="A35" s="198">
        <v>2</v>
      </c>
      <c r="B35" s="199">
        <v>926</v>
      </c>
      <c r="C35" s="199">
        <v>92605</v>
      </c>
      <c r="D35" s="200" t="s">
        <v>136</v>
      </c>
      <c r="E35" s="200" t="s">
        <v>156</v>
      </c>
      <c r="F35" s="201" t="s">
        <v>155</v>
      </c>
      <c r="G35" s="202">
        <v>24000</v>
      </c>
    </row>
    <row r="36" spans="1:7" s="203" customFormat="1" ht="43.5" customHeight="1">
      <c r="A36" s="198">
        <v>3</v>
      </c>
      <c r="B36" s="199">
        <v>926</v>
      </c>
      <c r="C36" s="199">
        <v>92605</v>
      </c>
      <c r="D36" s="200" t="s">
        <v>136</v>
      </c>
      <c r="E36" s="200" t="s">
        <v>157</v>
      </c>
      <c r="F36" s="201" t="s">
        <v>155</v>
      </c>
      <c r="G36" s="202">
        <v>4500</v>
      </c>
    </row>
    <row r="37" spans="1:7" s="203" customFormat="1" ht="76.5">
      <c r="A37" s="198">
        <v>4</v>
      </c>
      <c r="B37" s="199">
        <v>926</v>
      </c>
      <c r="C37" s="199">
        <v>92605</v>
      </c>
      <c r="D37" s="200" t="s">
        <v>136</v>
      </c>
      <c r="E37" s="200" t="s">
        <v>158</v>
      </c>
      <c r="F37" s="201" t="s">
        <v>252</v>
      </c>
      <c r="G37" s="202">
        <v>35000</v>
      </c>
    </row>
    <row r="38" spans="1:9" ht="44.25" customHeight="1" thickBot="1">
      <c r="A38" s="204">
        <v>5</v>
      </c>
      <c r="B38" s="205">
        <v>926</v>
      </c>
      <c r="C38" s="205">
        <v>92605</v>
      </c>
      <c r="D38" s="206" t="s">
        <v>136</v>
      </c>
      <c r="E38" s="207" t="s">
        <v>159</v>
      </c>
      <c r="F38" s="208" t="s">
        <v>160</v>
      </c>
      <c r="G38" s="209">
        <v>9500</v>
      </c>
      <c r="I38" s="181">
        <f>29000+G34+G35+G36</f>
        <v>75500</v>
      </c>
    </row>
    <row r="39" spans="1:9" ht="19.5" customHeight="1">
      <c r="A39" s="346" t="s">
        <v>161</v>
      </c>
      <c r="B39" s="346"/>
      <c r="C39" s="346"/>
      <c r="D39" s="346"/>
      <c r="E39" s="346"/>
      <c r="F39" s="346"/>
      <c r="G39" s="210">
        <f>G23+G15+G5</f>
        <v>2311121</v>
      </c>
      <c r="I39" s="211">
        <f>6000+G29+G27+G26+G28+G31</f>
        <v>572446</v>
      </c>
    </row>
    <row r="40" spans="8:9" ht="12.75">
      <c r="H40" s="181"/>
      <c r="I40" s="181"/>
    </row>
    <row r="41" spans="2:8" ht="12.75">
      <c r="B41" s="212"/>
      <c r="D41" s="212"/>
      <c r="H41" s="181"/>
    </row>
    <row r="42" ht="12.75">
      <c r="I42" s="211">
        <f>G39-I39</f>
        <v>1738675</v>
      </c>
    </row>
  </sheetData>
  <mergeCells count="2">
    <mergeCell ref="A1:G1"/>
    <mergeCell ref="A39:F39"/>
  </mergeCells>
  <printOptions horizontalCentered="1"/>
  <pageMargins left="0.7874015748031497" right="0.4724409448818898" top="0.7086614173228347" bottom="0.5511811023622047" header="0.15748031496062992" footer="0.31496062992125984"/>
  <pageSetup fitToHeight="2" horizontalDpi="300" verticalDpi="300" orientation="portrait" paperSize="9" scale="85" r:id="rId1"/>
  <headerFooter alignWithMargins="0">
    <oddHeader xml:space="preserve">&amp;R&amp;"Arial CE,Pogrubiony"Załącznik Nr &amp;A
&amp;"Arial CE,Standardowy"do Uchwały Nr  VIII/51/2011
Rady Gminy Miłkowice
z dnia 17 maja 2011r. 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zoomScale="90" zoomScaleNormal="90" workbookViewId="0" topLeftCell="A21">
      <selection activeCell="K17" sqref="K17"/>
    </sheetView>
  </sheetViews>
  <sheetFormatPr defaultColWidth="9.33203125" defaultRowHeight="12.75"/>
  <cols>
    <col min="1" max="1" width="4" style="213" customWidth="1"/>
    <col min="2" max="2" width="17.66015625" style="213" customWidth="1"/>
    <col min="3" max="3" width="18.66015625" style="213" customWidth="1"/>
    <col min="4" max="4" width="14" style="213" customWidth="1"/>
    <col min="5" max="5" width="40" style="213" customWidth="1"/>
    <col min="6" max="6" width="16.83203125" style="213" customWidth="1"/>
    <col min="7" max="7" width="21.33203125" style="213" hidden="1" customWidth="1"/>
    <col min="8" max="8" width="16.66015625" style="213" customWidth="1"/>
    <col min="9" max="16384" width="10" style="213" customWidth="1"/>
  </cols>
  <sheetData>
    <row r="1" ht="6" customHeight="1"/>
    <row r="2" spans="1:7" ht="12.75">
      <c r="A2" s="360" t="s">
        <v>162</v>
      </c>
      <c r="B2" s="360"/>
      <c r="C2" s="360"/>
      <c r="D2" s="360"/>
      <c r="E2" s="360"/>
      <c r="F2" s="360"/>
      <c r="G2" s="214"/>
    </row>
    <row r="3" spans="1:7" ht="12.75" customHeight="1">
      <c r="A3" s="360"/>
      <c r="B3" s="360"/>
      <c r="C3" s="360"/>
      <c r="D3" s="360"/>
      <c r="E3" s="360"/>
      <c r="F3" s="360"/>
      <c r="G3" s="214"/>
    </row>
    <row r="4" spans="1:18" ht="61.5" customHeight="1">
      <c r="A4" s="215" t="s">
        <v>2</v>
      </c>
      <c r="B4" s="215" t="s">
        <v>163</v>
      </c>
      <c r="C4" s="215" t="s">
        <v>164</v>
      </c>
      <c r="D4" s="215" t="s">
        <v>165</v>
      </c>
      <c r="E4" s="215" t="s">
        <v>166</v>
      </c>
      <c r="F4" s="215" t="s">
        <v>167</v>
      </c>
      <c r="G4" s="216"/>
      <c r="H4" s="217"/>
      <c r="J4" s="218"/>
      <c r="K4" s="219" t="s">
        <v>168</v>
      </c>
      <c r="L4" s="218">
        <v>60016</v>
      </c>
      <c r="M4" s="218">
        <v>75412</v>
      </c>
      <c r="N4" s="218">
        <v>90004</v>
      </c>
      <c r="O4" s="218">
        <v>90008</v>
      </c>
      <c r="P4" s="218">
        <v>92109</v>
      </c>
      <c r="Q4" s="218">
        <v>92195</v>
      </c>
      <c r="R4" s="218"/>
    </row>
    <row r="5" spans="1:18" ht="18" customHeight="1">
      <c r="A5" s="352">
        <v>1</v>
      </c>
      <c r="B5" s="352" t="s">
        <v>169</v>
      </c>
      <c r="C5" s="350">
        <v>6157</v>
      </c>
      <c r="D5" s="350">
        <v>0</v>
      </c>
      <c r="E5" s="222" t="s">
        <v>170</v>
      </c>
      <c r="F5" s="249">
        <v>2157</v>
      </c>
      <c r="G5" s="223"/>
      <c r="H5" s="217"/>
      <c r="J5" s="218"/>
      <c r="K5" s="219"/>
      <c r="L5" s="218"/>
      <c r="M5" s="218"/>
      <c r="N5" s="218"/>
      <c r="O5" s="218"/>
      <c r="P5" s="218"/>
      <c r="Q5" s="218"/>
      <c r="R5" s="218"/>
    </row>
    <row r="6" spans="1:18" ht="18" customHeight="1">
      <c r="A6" s="352"/>
      <c r="B6" s="352"/>
      <c r="C6" s="350"/>
      <c r="D6" s="350"/>
      <c r="E6" s="224" t="s">
        <v>171</v>
      </c>
      <c r="F6" s="225">
        <v>4000</v>
      </c>
      <c r="G6" s="226" t="s">
        <v>172</v>
      </c>
      <c r="J6" s="218">
        <v>4170</v>
      </c>
      <c r="K6" s="218"/>
      <c r="L6" s="218"/>
      <c r="M6" s="218"/>
      <c r="N6" s="218">
        <f>1200+2800</f>
        <v>4000</v>
      </c>
      <c r="O6" s="218"/>
      <c r="P6" s="218"/>
      <c r="Q6" s="218"/>
      <c r="R6" s="218"/>
    </row>
    <row r="7" spans="1:18" ht="18" customHeight="1">
      <c r="A7" s="352">
        <v>2</v>
      </c>
      <c r="B7" s="352" t="s">
        <v>173</v>
      </c>
      <c r="C7" s="350">
        <v>7049</v>
      </c>
      <c r="D7" s="350">
        <v>0</v>
      </c>
      <c r="E7" s="222" t="s">
        <v>174</v>
      </c>
      <c r="F7" s="227">
        <v>4000</v>
      </c>
      <c r="G7" s="228" t="s">
        <v>175</v>
      </c>
      <c r="J7" s="218">
        <v>4210</v>
      </c>
      <c r="K7" s="219"/>
      <c r="L7" s="218"/>
      <c r="M7" s="218">
        <f>1500</f>
        <v>1500</v>
      </c>
      <c r="N7" s="218">
        <f>2000+500+500-2000</f>
        <v>1000</v>
      </c>
      <c r="O7" s="218">
        <f>128+1000</f>
        <v>1128</v>
      </c>
      <c r="P7" s="218">
        <f>2157+2783+1200+500+1500+2000+7000+200</f>
        <v>17340</v>
      </c>
      <c r="Q7" s="218">
        <f>1900+1000+2500+1500+1500</f>
        <v>8400</v>
      </c>
      <c r="R7" s="218"/>
    </row>
    <row r="8" spans="1:18" ht="28.5" customHeight="1">
      <c r="A8" s="352"/>
      <c r="B8" s="352"/>
      <c r="C8" s="350"/>
      <c r="D8" s="350"/>
      <c r="E8" s="224" t="s">
        <v>176</v>
      </c>
      <c r="F8" s="229">
        <v>3000</v>
      </c>
      <c r="G8" s="225" t="s">
        <v>177</v>
      </c>
      <c r="J8" s="218">
        <v>4300</v>
      </c>
      <c r="K8" s="218">
        <f>4000</f>
        <v>4000</v>
      </c>
      <c r="L8" s="218">
        <f>4500+2197+2000</f>
        <v>8697</v>
      </c>
      <c r="M8" s="218"/>
      <c r="N8" s="218"/>
      <c r="O8" s="218"/>
      <c r="P8" s="218"/>
      <c r="Q8" s="218">
        <f>3000+1000+2000+1000+1500+1000+1300+1100+1000</f>
        <v>12900</v>
      </c>
      <c r="R8" s="218"/>
    </row>
    <row r="9" spans="1:18" ht="27.75" customHeight="1">
      <c r="A9" s="352">
        <v>3</v>
      </c>
      <c r="B9" s="352" t="s">
        <v>178</v>
      </c>
      <c r="C9" s="350">
        <v>11783</v>
      </c>
      <c r="D9" s="350">
        <v>0</v>
      </c>
      <c r="E9" s="222" t="s">
        <v>254</v>
      </c>
      <c r="F9" s="227">
        <f>2783+2000+7000</f>
        <v>11783</v>
      </c>
      <c r="G9" s="228" t="s">
        <v>179</v>
      </c>
      <c r="J9" s="230" t="s">
        <v>180</v>
      </c>
      <c r="K9" s="230">
        <f aca="true" t="shared" si="0" ref="K9:Q9">SUM(K6:K8)</f>
        <v>4000</v>
      </c>
      <c r="L9" s="230">
        <f t="shared" si="0"/>
        <v>8697</v>
      </c>
      <c r="M9" s="230">
        <f t="shared" si="0"/>
        <v>1500</v>
      </c>
      <c r="N9" s="230">
        <f t="shared" si="0"/>
        <v>5000</v>
      </c>
      <c r="O9" s="230">
        <f t="shared" si="0"/>
        <v>1128</v>
      </c>
      <c r="P9" s="230">
        <f t="shared" si="0"/>
        <v>17340</v>
      </c>
      <c r="Q9" s="230">
        <f t="shared" si="0"/>
        <v>21300</v>
      </c>
      <c r="R9" s="230">
        <f>SUM(K9:Q9)</f>
        <v>58965</v>
      </c>
    </row>
    <row r="10" spans="1:18" ht="25.5" customHeight="1" hidden="1">
      <c r="A10" s="352"/>
      <c r="B10" s="352"/>
      <c r="C10" s="350"/>
      <c r="D10" s="350"/>
      <c r="E10" s="231" t="s">
        <v>181</v>
      </c>
      <c r="F10" s="232">
        <f>2000-2000</f>
        <v>0</v>
      </c>
      <c r="G10" s="233" t="s">
        <v>182</v>
      </c>
      <c r="J10" s="218">
        <v>6050</v>
      </c>
      <c r="K10" s="218"/>
      <c r="L10" s="218">
        <f>3500+17231</f>
        <v>20731</v>
      </c>
      <c r="M10" s="218">
        <v>3700</v>
      </c>
      <c r="N10" s="218">
        <f>5500+8500</f>
        <v>14000</v>
      </c>
      <c r="O10" s="218"/>
      <c r="P10" s="218">
        <f>4000+6199+5400+6075+18200+7240+5095-200-75</f>
        <v>51934</v>
      </c>
      <c r="Q10" s="218">
        <f>4000+7000+4200+5000-7000</f>
        <v>13200</v>
      </c>
      <c r="R10" s="218">
        <f>SUM(K10:Q10)</f>
        <v>103565</v>
      </c>
    </row>
    <row r="11" spans="1:18" ht="28.5" customHeight="1" hidden="1">
      <c r="A11" s="352"/>
      <c r="B11" s="352"/>
      <c r="C11" s="350"/>
      <c r="D11" s="350"/>
      <c r="E11" s="224" t="s">
        <v>183</v>
      </c>
      <c r="F11" s="229">
        <f>7000-7000</f>
        <v>0</v>
      </c>
      <c r="G11" s="225" t="s">
        <v>175</v>
      </c>
      <c r="J11" s="230" t="s">
        <v>184</v>
      </c>
      <c r="K11" s="230">
        <f aca="true" t="shared" si="1" ref="K11:Q11">SUM(K9:K10)</f>
        <v>4000</v>
      </c>
      <c r="L11" s="230">
        <f t="shared" si="1"/>
        <v>29428</v>
      </c>
      <c r="M11" s="230">
        <f t="shared" si="1"/>
        <v>5200</v>
      </c>
      <c r="N11" s="230">
        <f t="shared" si="1"/>
        <v>19000</v>
      </c>
      <c r="O11" s="230">
        <f t="shared" si="1"/>
        <v>1128</v>
      </c>
      <c r="P11" s="230">
        <f t="shared" si="1"/>
        <v>69274</v>
      </c>
      <c r="Q11" s="230">
        <f t="shared" si="1"/>
        <v>34500</v>
      </c>
      <c r="R11" s="230">
        <f>SUM(K11:Q11)</f>
        <v>162530</v>
      </c>
    </row>
    <row r="12" spans="1:18" ht="25.5" customHeight="1">
      <c r="A12" s="220">
        <v>4</v>
      </c>
      <c r="B12" s="220" t="s">
        <v>185</v>
      </c>
      <c r="C12" s="221">
        <v>6199</v>
      </c>
      <c r="D12" s="221">
        <v>0</v>
      </c>
      <c r="E12" s="234" t="s">
        <v>186</v>
      </c>
      <c r="F12" s="221">
        <v>6199</v>
      </c>
      <c r="G12" s="235" t="s">
        <v>187</v>
      </c>
      <c r="R12" s="213">
        <v>162605</v>
      </c>
    </row>
    <row r="13" spans="1:18" ht="18" customHeight="1">
      <c r="A13" s="352">
        <v>5</v>
      </c>
      <c r="B13" s="352" t="s">
        <v>188</v>
      </c>
      <c r="C13" s="350">
        <v>16539</v>
      </c>
      <c r="D13" s="359">
        <v>0</v>
      </c>
      <c r="E13" s="222" t="s">
        <v>189</v>
      </c>
      <c r="F13" s="227">
        <v>1900</v>
      </c>
      <c r="G13" s="228" t="s">
        <v>190</v>
      </c>
      <c r="R13" s="213">
        <f>R12-R11</f>
        <v>75</v>
      </c>
    </row>
    <row r="14" spans="1:7" ht="24.75" customHeight="1">
      <c r="A14" s="352"/>
      <c r="B14" s="352"/>
      <c r="C14" s="350"/>
      <c r="D14" s="359"/>
      <c r="E14" s="231" t="s">
        <v>181</v>
      </c>
      <c r="F14" s="232">
        <v>5500</v>
      </c>
      <c r="G14" s="236" t="s">
        <v>191</v>
      </c>
    </row>
    <row r="15" spans="1:7" ht="18" customHeight="1">
      <c r="A15" s="352"/>
      <c r="B15" s="352"/>
      <c r="C15" s="350"/>
      <c r="D15" s="359"/>
      <c r="E15" s="231" t="s">
        <v>192</v>
      </c>
      <c r="F15" s="237">
        <v>1700</v>
      </c>
      <c r="G15" s="238" t="s">
        <v>193</v>
      </c>
    </row>
    <row r="16" spans="1:7" ht="27" customHeight="1">
      <c r="A16" s="352"/>
      <c r="B16" s="352"/>
      <c r="C16" s="350"/>
      <c r="D16" s="359"/>
      <c r="E16" s="231" t="s">
        <v>194</v>
      </c>
      <c r="F16" s="239">
        <v>2000</v>
      </c>
      <c r="G16" s="240" t="s">
        <v>177</v>
      </c>
    </row>
    <row r="17" spans="1:7" ht="25.5" customHeight="1">
      <c r="A17" s="352"/>
      <c r="B17" s="352"/>
      <c r="C17" s="350"/>
      <c r="D17" s="359"/>
      <c r="E17" s="241" t="s">
        <v>195</v>
      </c>
      <c r="F17" s="237">
        <v>4200</v>
      </c>
      <c r="G17" s="238" t="s">
        <v>196</v>
      </c>
    </row>
    <row r="18" spans="1:7" ht="29.25" customHeight="1">
      <c r="A18" s="352"/>
      <c r="B18" s="352"/>
      <c r="C18" s="350"/>
      <c r="D18" s="350"/>
      <c r="E18" s="242" t="s">
        <v>197</v>
      </c>
      <c r="F18" s="229">
        <v>1200</v>
      </c>
      <c r="G18" s="225" t="s">
        <v>179</v>
      </c>
    </row>
    <row r="19" spans="1:7" ht="25.5" customHeight="1">
      <c r="A19" s="352">
        <v>6</v>
      </c>
      <c r="B19" s="352" t="s">
        <v>198</v>
      </c>
      <c r="C19" s="350">
        <v>10934</v>
      </c>
      <c r="D19" s="350">
        <v>0</v>
      </c>
      <c r="E19" s="222" t="s">
        <v>199</v>
      </c>
      <c r="F19" s="227">
        <v>2500</v>
      </c>
      <c r="G19" s="228" t="s">
        <v>190</v>
      </c>
    </row>
    <row r="20" spans="1:7" ht="27" customHeight="1">
      <c r="A20" s="352"/>
      <c r="B20" s="352"/>
      <c r="C20" s="350"/>
      <c r="D20" s="350"/>
      <c r="E20" s="231" t="s">
        <v>200</v>
      </c>
      <c r="F20" s="232">
        <v>3000</v>
      </c>
      <c r="G20" s="233" t="s">
        <v>177</v>
      </c>
    </row>
    <row r="21" spans="1:7" ht="30" customHeight="1">
      <c r="A21" s="352"/>
      <c r="B21" s="352"/>
      <c r="C21" s="350"/>
      <c r="D21" s="350"/>
      <c r="E21" s="224" t="s">
        <v>201</v>
      </c>
      <c r="F21" s="229">
        <v>5400</v>
      </c>
      <c r="G21" s="225" t="s">
        <v>187</v>
      </c>
    </row>
    <row r="22" spans="1:7" ht="23.25" customHeight="1">
      <c r="A22" s="357">
        <v>7</v>
      </c>
      <c r="B22" s="357" t="s">
        <v>202</v>
      </c>
      <c r="C22" s="358">
        <v>7197</v>
      </c>
      <c r="D22" s="358">
        <v>0</v>
      </c>
      <c r="E22" s="222" t="s">
        <v>203</v>
      </c>
      <c r="F22" s="227">
        <f>4500+2197</f>
        <v>6697</v>
      </c>
      <c r="G22" s="228" t="s">
        <v>204</v>
      </c>
    </row>
    <row r="23" spans="1:7" ht="27.75" customHeight="1">
      <c r="A23" s="357"/>
      <c r="B23" s="357"/>
      <c r="C23" s="358"/>
      <c r="D23" s="358"/>
      <c r="E23" s="243" t="s">
        <v>205</v>
      </c>
      <c r="F23" s="244">
        <v>500</v>
      </c>
      <c r="G23" s="232" t="s">
        <v>179</v>
      </c>
    </row>
    <row r="24" spans="1:7" ht="16.5" customHeight="1">
      <c r="A24" s="352">
        <v>8</v>
      </c>
      <c r="B24" s="352" t="s">
        <v>206</v>
      </c>
      <c r="C24" s="350">
        <v>9575</v>
      </c>
      <c r="D24" s="350">
        <v>0</v>
      </c>
      <c r="E24" s="222" t="s">
        <v>207</v>
      </c>
      <c r="F24" s="227">
        <v>3500</v>
      </c>
      <c r="G24" s="228" t="s">
        <v>208</v>
      </c>
    </row>
    <row r="25" spans="1:7" ht="26.25" customHeight="1">
      <c r="A25" s="352"/>
      <c r="B25" s="352"/>
      <c r="C25" s="350"/>
      <c r="D25" s="350"/>
      <c r="E25" s="224" t="s">
        <v>209</v>
      </c>
      <c r="F25" s="229">
        <v>6000</v>
      </c>
      <c r="G25" s="225" t="s">
        <v>256</v>
      </c>
    </row>
    <row r="26" spans="1:7" ht="26.25" customHeight="1">
      <c r="A26" s="354">
        <v>9</v>
      </c>
      <c r="B26" s="355" t="s">
        <v>210</v>
      </c>
      <c r="C26" s="356">
        <v>21231</v>
      </c>
      <c r="D26" s="356">
        <v>0</v>
      </c>
      <c r="E26" s="231" t="s">
        <v>211</v>
      </c>
      <c r="F26" s="232">
        <f>1500+1500</f>
        <v>3000</v>
      </c>
      <c r="G26" s="233" t="s">
        <v>190</v>
      </c>
    </row>
    <row r="27" spans="1:7" ht="18" customHeight="1">
      <c r="A27" s="354"/>
      <c r="B27" s="354"/>
      <c r="C27" s="356"/>
      <c r="D27" s="356"/>
      <c r="E27" s="242" t="s">
        <v>212</v>
      </c>
      <c r="F27" s="246">
        <v>18200</v>
      </c>
      <c r="G27" s="225" t="s">
        <v>187</v>
      </c>
    </row>
    <row r="28" spans="1:7" ht="19.5" customHeight="1">
      <c r="A28" s="220">
        <v>10</v>
      </c>
      <c r="B28" s="220" t="s">
        <v>213</v>
      </c>
      <c r="C28" s="221">
        <v>7240</v>
      </c>
      <c r="D28" s="221">
        <v>0</v>
      </c>
      <c r="E28" s="234" t="s">
        <v>171</v>
      </c>
      <c r="F28" s="221">
        <v>7240</v>
      </c>
      <c r="G28" s="235" t="s">
        <v>187</v>
      </c>
    </row>
    <row r="29" spans="1:7" ht="24" customHeight="1">
      <c r="A29" s="352">
        <v>11</v>
      </c>
      <c r="B29" s="353" t="s">
        <v>214</v>
      </c>
      <c r="C29" s="350">
        <v>21231</v>
      </c>
      <c r="D29" s="350">
        <v>0</v>
      </c>
      <c r="E29" s="222" t="s">
        <v>215</v>
      </c>
      <c r="F29" s="227">
        <v>1500</v>
      </c>
      <c r="G29" s="227" t="s">
        <v>179</v>
      </c>
    </row>
    <row r="30" spans="1:7" ht="15.75" customHeight="1">
      <c r="A30" s="352"/>
      <c r="B30" s="353"/>
      <c r="C30" s="350"/>
      <c r="D30" s="350"/>
      <c r="E30" s="247" t="s">
        <v>216</v>
      </c>
      <c r="F30" s="248">
        <v>1500</v>
      </c>
      <c r="G30" s="232" t="s">
        <v>217</v>
      </c>
    </row>
    <row r="31" spans="1:7" ht="15.75" customHeight="1">
      <c r="A31" s="352"/>
      <c r="B31" s="353"/>
      <c r="C31" s="350"/>
      <c r="D31" s="350"/>
      <c r="E31" s="231" t="s">
        <v>218</v>
      </c>
      <c r="F31" s="232">
        <v>1000</v>
      </c>
      <c r="G31" s="232" t="s">
        <v>177</v>
      </c>
    </row>
    <row r="32" spans="1:7" ht="26.25" customHeight="1">
      <c r="A32" s="352"/>
      <c r="B32" s="353"/>
      <c r="C32" s="350"/>
      <c r="D32" s="350"/>
      <c r="E32" s="242" t="s">
        <v>219</v>
      </c>
      <c r="F32" s="246">
        <v>17231</v>
      </c>
      <c r="G32" s="229" t="s">
        <v>208</v>
      </c>
    </row>
    <row r="33" spans="1:7" ht="25.5">
      <c r="A33" s="352">
        <v>12</v>
      </c>
      <c r="B33" s="352" t="s">
        <v>220</v>
      </c>
      <c r="C33" s="350">
        <v>14628</v>
      </c>
      <c r="D33" s="350">
        <v>0</v>
      </c>
      <c r="E33" s="231" t="s">
        <v>181</v>
      </c>
      <c r="F33" s="227">
        <v>8500</v>
      </c>
      <c r="G33" s="249" t="s">
        <v>221</v>
      </c>
    </row>
    <row r="34" spans="1:7" ht="24">
      <c r="A34" s="352"/>
      <c r="B34" s="352"/>
      <c r="C34" s="350"/>
      <c r="D34" s="350"/>
      <c r="E34" s="231" t="s">
        <v>222</v>
      </c>
      <c r="F34" s="232">
        <v>4000</v>
      </c>
      <c r="G34" s="250" t="s">
        <v>223</v>
      </c>
    </row>
    <row r="35" spans="1:7" ht="17.25" customHeight="1">
      <c r="A35" s="352"/>
      <c r="B35" s="352"/>
      <c r="C35" s="350"/>
      <c r="D35" s="350"/>
      <c r="E35" s="231" t="s">
        <v>224</v>
      </c>
      <c r="F35" s="232">
        <v>1500</v>
      </c>
      <c r="G35" s="232" t="s">
        <v>190</v>
      </c>
    </row>
    <row r="36" spans="1:7" ht="28.5" customHeight="1">
      <c r="A36" s="352"/>
      <c r="B36" s="352"/>
      <c r="C36" s="350"/>
      <c r="D36" s="350"/>
      <c r="E36" s="224" t="s">
        <v>225</v>
      </c>
      <c r="F36" s="229">
        <f>128+500</f>
        <v>628</v>
      </c>
      <c r="G36" s="225" t="s">
        <v>182</v>
      </c>
    </row>
    <row r="37" spans="1:7" ht="20.25" customHeight="1">
      <c r="A37" s="220">
        <v>13</v>
      </c>
      <c r="B37" s="220" t="s">
        <v>226</v>
      </c>
      <c r="C37" s="221">
        <v>5095</v>
      </c>
      <c r="D37" s="221">
        <v>0</v>
      </c>
      <c r="E37" s="234" t="s">
        <v>171</v>
      </c>
      <c r="F37" s="221">
        <v>5095</v>
      </c>
      <c r="G37" s="221" t="s">
        <v>187</v>
      </c>
    </row>
    <row r="38" spans="1:7" ht="16.5" customHeight="1">
      <c r="A38" s="352">
        <v>14</v>
      </c>
      <c r="B38" s="352" t="s">
        <v>227</v>
      </c>
      <c r="C38" s="350">
        <v>18874</v>
      </c>
      <c r="D38" s="350">
        <v>0</v>
      </c>
      <c r="E38" s="222" t="s">
        <v>228</v>
      </c>
      <c r="F38" s="227">
        <v>1300</v>
      </c>
      <c r="G38" s="249" t="s">
        <v>190</v>
      </c>
    </row>
    <row r="39" spans="1:7" ht="18" customHeight="1">
      <c r="A39" s="352"/>
      <c r="B39" s="352"/>
      <c r="C39" s="350"/>
      <c r="D39" s="350"/>
      <c r="E39" s="231" t="s">
        <v>229</v>
      </c>
      <c r="F39" s="232">
        <v>2000</v>
      </c>
      <c r="G39" s="232" t="s">
        <v>204</v>
      </c>
    </row>
    <row r="40" spans="1:7" ht="24" customHeight="1">
      <c r="A40" s="352"/>
      <c r="B40" s="352"/>
      <c r="C40" s="350"/>
      <c r="D40" s="350"/>
      <c r="E40" s="231" t="s">
        <v>253</v>
      </c>
      <c r="F40" s="232">
        <v>1100</v>
      </c>
      <c r="G40" s="232" t="s">
        <v>177</v>
      </c>
    </row>
    <row r="41" spans="1:7" ht="24.75" customHeight="1">
      <c r="A41" s="352"/>
      <c r="B41" s="352"/>
      <c r="C41" s="350"/>
      <c r="D41" s="350"/>
      <c r="E41" s="231" t="s">
        <v>195</v>
      </c>
      <c r="F41" s="232">
        <v>5000</v>
      </c>
      <c r="G41" s="233" t="s">
        <v>196</v>
      </c>
    </row>
    <row r="42" spans="1:7" ht="27" customHeight="1">
      <c r="A42" s="352"/>
      <c r="B42" s="352"/>
      <c r="C42" s="350"/>
      <c r="D42" s="350"/>
      <c r="E42" s="231" t="s">
        <v>230</v>
      </c>
      <c r="F42" s="232">
        <v>3800</v>
      </c>
      <c r="G42" s="232" t="s">
        <v>231</v>
      </c>
    </row>
    <row r="43" spans="1:7" ht="15" customHeight="1">
      <c r="A43" s="352"/>
      <c r="B43" s="352"/>
      <c r="C43" s="350"/>
      <c r="D43" s="350"/>
      <c r="E43" s="231" t="s">
        <v>232</v>
      </c>
      <c r="F43" s="232">
        <v>3700</v>
      </c>
      <c r="G43" s="233" t="s">
        <v>233</v>
      </c>
    </row>
    <row r="44" spans="1:7" ht="15" customHeight="1">
      <c r="A44" s="352"/>
      <c r="B44" s="352"/>
      <c r="C44" s="350"/>
      <c r="D44" s="350"/>
      <c r="E44" s="242" t="s">
        <v>218</v>
      </c>
      <c r="F44" s="246">
        <v>1000</v>
      </c>
      <c r="G44" s="229" t="s">
        <v>177</v>
      </c>
    </row>
    <row r="45" spans="1:7" ht="12.75" customHeight="1">
      <c r="A45" s="349" t="s">
        <v>234</v>
      </c>
      <c r="B45" s="349"/>
      <c r="C45" s="350">
        <f>SUM(C5:C44)</f>
        <v>163732</v>
      </c>
      <c r="D45" s="350">
        <f>SUM(D5:D44)</f>
        <v>0</v>
      </c>
      <c r="E45" s="351" t="s">
        <v>235</v>
      </c>
      <c r="F45" s="347">
        <f>SUM(F5:F44)</f>
        <v>162530</v>
      </c>
      <c r="G45" s="251"/>
    </row>
    <row r="46" spans="1:7" ht="22.5" customHeight="1">
      <c r="A46" s="349"/>
      <c r="B46" s="349"/>
      <c r="C46" s="350"/>
      <c r="D46" s="350"/>
      <c r="E46" s="351"/>
      <c r="F46" s="347"/>
      <c r="G46" s="251"/>
    </row>
    <row r="47" spans="1:2" ht="12.75">
      <c r="A47" s="252"/>
      <c r="B47" s="252"/>
    </row>
    <row r="48" spans="1:7" ht="12.75" customHeight="1">
      <c r="A48" s="348" t="s">
        <v>236</v>
      </c>
      <c r="B48" s="348"/>
      <c r="C48" s="348"/>
      <c r="D48" s="348"/>
      <c r="E48" s="348"/>
      <c r="F48" s="348"/>
      <c r="G48" s="253"/>
    </row>
    <row r="49" spans="1:7" ht="16.5" customHeight="1">
      <c r="A49" s="348"/>
      <c r="B49" s="348"/>
      <c r="C49" s="348"/>
      <c r="D49" s="348"/>
      <c r="E49" s="348"/>
      <c r="F49" s="348"/>
      <c r="G49" s="253"/>
    </row>
    <row r="51" spans="1:7" s="256" customFormat="1" ht="18.75" customHeight="1">
      <c r="A51" s="254" t="s">
        <v>2</v>
      </c>
      <c r="B51" s="254" t="s">
        <v>85</v>
      </c>
      <c r="C51" s="254" t="s">
        <v>86</v>
      </c>
      <c r="D51" s="254" t="s">
        <v>237</v>
      </c>
      <c r="E51" s="254" t="s">
        <v>238</v>
      </c>
      <c r="F51" s="254" t="s">
        <v>239</v>
      </c>
      <c r="G51" s="255"/>
    </row>
    <row r="52" spans="1:7" s="256" customFormat="1" ht="18.75" customHeight="1">
      <c r="A52" s="257">
        <v>1</v>
      </c>
      <c r="B52" s="257"/>
      <c r="C52" s="258" t="s">
        <v>240</v>
      </c>
      <c r="D52" s="248">
        <v>4000</v>
      </c>
      <c r="E52" s="248"/>
      <c r="F52" s="248">
        <f aca="true" t="shared" si="2" ref="F52:F59">SUM(D52:E52)</f>
        <v>4000</v>
      </c>
      <c r="G52" s="259"/>
    </row>
    <row r="53" spans="1:7" s="256" customFormat="1" ht="18.75" customHeight="1">
      <c r="A53" s="260">
        <v>2</v>
      </c>
      <c r="B53" s="260"/>
      <c r="C53" s="260">
        <v>60016</v>
      </c>
      <c r="D53" s="232">
        <v>8697</v>
      </c>
      <c r="E53" s="232">
        <v>20731</v>
      </c>
      <c r="F53" s="248">
        <f t="shared" si="2"/>
        <v>29428</v>
      </c>
      <c r="G53" s="259"/>
    </row>
    <row r="54" spans="1:7" s="256" customFormat="1" ht="18.75" customHeight="1">
      <c r="A54" s="260">
        <v>3</v>
      </c>
      <c r="B54" s="260"/>
      <c r="C54" s="260">
        <v>75412</v>
      </c>
      <c r="D54" s="232">
        <v>1500</v>
      </c>
      <c r="E54" s="232">
        <v>3700</v>
      </c>
      <c r="F54" s="248">
        <f t="shared" si="2"/>
        <v>5200</v>
      </c>
      <c r="G54" s="259"/>
    </row>
    <row r="55" spans="1:7" s="256" customFormat="1" ht="18.75" customHeight="1">
      <c r="A55" s="260">
        <v>4</v>
      </c>
      <c r="B55" s="260"/>
      <c r="C55" s="260">
        <v>90004</v>
      </c>
      <c r="D55" s="232">
        <f>7000-2000</f>
        <v>5000</v>
      </c>
      <c r="E55" s="232">
        <v>14000</v>
      </c>
      <c r="F55" s="248">
        <f t="shared" si="2"/>
        <v>19000</v>
      </c>
      <c r="G55" s="259"/>
    </row>
    <row r="56" spans="1:7" s="256" customFormat="1" ht="18.75" customHeight="1">
      <c r="A56" s="260">
        <v>5</v>
      </c>
      <c r="B56" s="260"/>
      <c r="C56" s="260">
        <v>90008</v>
      </c>
      <c r="D56" s="232">
        <v>1128</v>
      </c>
      <c r="E56" s="232"/>
      <c r="F56" s="248">
        <f t="shared" si="2"/>
        <v>1128</v>
      </c>
      <c r="G56" s="259"/>
    </row>
    <row r="57" spans="1:7" s="256" customFormat="1" ht="18.75" customHeight="1">
      <c r="A57" s="260">
        <v>6</v>
      </c>
      <c r="B57" s="260"/>
      <c r="C57" s="260">
        <v>92109</v>
      </c>
      <c r="D57" s="232">
        <f>8140+200+9000</f>
        <v>17340</v>
      </c>
      <c r="E57" s="232">
        <f>52209-6075-200</f>
        <v>45934</v>
      </c>
      <c r="F57" s="248">
        <f t="shared" si="2"/>
        <v>63274</v>
      </c>
      <c r="G57" s="259"/>
    </row>
    <row r="58" spans="1:7" s="256" customFormat="1" ht="18.75" customHeight="1">
      <c r="A58" s="260">
        <v>7</v>
      </c>
      <c r="B58" s="260"/>
      <c r="C58" s="260">
        <v>92195</v>
      </c>
      <c r="D58" s="232">
        <v>21300</v>
      </c>
      <c r="E58" s="232">
        <f>20200-7000</f>
        <v>13200</v>
      </c>
      <c r="F58" s="248">
        <f t="shared" si="2"/>
        <v>34500</v>
      </c>
      <c r="G58" s="259"/>
    </row>
    <row r="59" spans="1:7" s="256" customFormat="1" ht="18.75" customHeight="1">
      <c r="A59" s="260">
        <v>7</v>
      </c>
      <c r="B59" s="260"/>
      <c r="C59" s="260">
        <v>92605</v>
      </c>
      <c r="D59" s="232"/>
      <c r="E59" s="232">
        <v>6000</v>
      </c>
      <c r="F59" s="248">
        <f t="shared" si="2"/>
        <v>6000</v>
      </c>
      <c r="G59" s="259"/>
    </row>
    <row r="60" spans="1:8" s="256" customFormat="1" ht="18.75" customHeight="1">
      <c r="A60" s="245"/>
      <c r="B60" s="261" t="s">
        <v>241</v>
      </c>
      <c r="C60" s="261"/>
      <c r="D60" s="262">
        <f>SUM(D52:D58)</f>
        <v>58965</v>
      </c>
      <c r="E60" s="262">
        <f>SUM(E52:E59)</f>
        <v>103565</v>
      </c>
      <c r="F60" s="262">
        <f>SUM(F52:F59)</f>
        <v>162530</v>
      </c>
      <c r="G60" s="251"/>
      <c r="H60" s="263"/>
    </row>
  </sheetData>
  <mergeCells count="51">
    <mergeCell ref="A2:F3"/>
    <mergeCell ref="A5:A6"/>
    <mergeCell ref="B5:B6"/>
    <mergeCell ref="C5:C6"/>
    <mergeCell ref="D5:D6"/>
    <mergeCell ref="A7:A8"/>
    <mergeCell ref="B7:B8"/>
    <mergeCell ref="C7:C8"/>
    <mergeCell ref="D7:D8"/>
    <mergeCell ref="A9:A11"/>
    <mergeCell ref="B9:B11"/>
    <mergeCell ref="C9:C11"/>
    <mergeCell ref="D9:D11"/>
    <mergeCell ref="A13:A18"/>
    <mergeCell ref="B13:B18"/>
    <mergeCell ref="C13:C18"/>
    <mergeCell ref="D13:D18"/>
    <mergeCell ref="A19:A21"/>
    <mergeCell ref="B19:B21"/>
    <mergeCell ref="C19:C21"/>
    <mergeCell ref="D19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9:A32"/>
    <mergeCell ref="B29:B32"/>
    <mergeCell ref="C29:C32"/>
    <mergeCell ref="D29:D32"/>
    <mergeCell ref="A33:A36"/>
    <mergeCell ref="B33:B36"/>
    <mergeCell ref="C33:C36"/>
    <mergeCell ref="D33:D36"/>
    <mergeCell ref="A38:A44"/>
    <mergeCell ref="B38:B44"/>
    <mergeCell ref="C38:C44"/>
    <mergeCell ref="D38:D44"/>
    <mergeCell ref="F45:F46"/>
    <mergeCell ref="A48:F49"/>
    <mergeCell ref="A45:B46"/>
    <mergeCell ref="C45:C46"/>
    <mergeCell ref="D45:D46"/>
    <mergeCell ref="E45:E46"/>
  </mergeCells>
  <printOptions horizontalCentered="1"/>
  <pageMargins left="0.5118055555555555" right="0.5118055555555555" top="0.78" bottom="0.26" header="0.3541666666666667" footer="0.17"/>
  <pageSetup fitToHeight="1" fitToWidth="1" horizontalDpi="300" verticalDpi="300" orientation="portrait" paperSize="9" scale="68" r:id="rId1"/>
  <headerFooter alignWithMargins="0">
    <oddHeader>&amp;R&amp;"Arial,Pogrubiony"Załącznik Nr &amp;A&amp;"Arial,Normalny"
do Uchwały Nr  VIII/51/2011
Rady Gminy Miłkowice
z dnia 17 maja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2011-05-18T05:57:11Z</cp:lastPrinted>
  <dcterms:created xsi:type="dcterms:W3CDTF">2011-05-17T06:52:49Z</dcterms:created>
  <dcterms:modified xsi:type="dcterms:W3CDTF">2011-05-18T08:10:43Z</dcterms:modified>
  <cp:category/>
  <cp:version/>
  <cp:contentType/>
  <cp:contentStatus/>
</cp:coreProperties>
</file>