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0">'1'!$A$1:$L$167</definedName>
    <definedName name="_xlnm.Print_Area" localSheetId="10">'10'!$A$2:$G$28</definedName>
    <definedName name="_xlnm.Print_Area" localSheetId="11">'11'!$A$1:$G$39</definedName>
    <definedName name="_xlnm.Print_Area" localSheetId="1">'2'!$A$1:$V$116</definedName>
    <definedName name="_xlnm.Print_Area" localSheetId="2">'3'!$A$1:$J$100</definedName>
    <definedName name="_xlnm.Print_Area" localSheetId="3">'3a'!$A$1:$I$54</definedName>
    <definedName name="_xlnm.Print_Area" localSheetId="5">'5'!$A$1:$E$67</definedName>
    <definedName name="_xlnm.Print_Area" localSheetId="6">'6'!$A$1:$H$13</definedName>
    <definedName name="_xlnm.Print_Area" localSheetId="9">'9'!$A$2:$C$41</definedName>
  </definedNames>
  <calcPr fullCalcOnLoad="1"/>
</workbook>
</file>

<file path=xl/sharedStrings.xml><?xml version="1.0" encoding="utf-8"?>
<sst xmlns="http://schemas.openxmlformats.org/spreadsheetml/2006/main" count="1350" uniqueCount="777">
  <si>
    <r>
      <t>Nazwa projektu:</t>
    </r>
    <r>
      <rPr>
        <i/>
        <sz val="10"/>
        <color indexed="8"/>
        <rFont val="Arial"/>
        <family val="2"/>
      </rPr>
      <t xml:space="preserve"> Przebudowa i ocieplenie dachu - I etap oraz termomodernizacja elewacji - etap II budynku świetlicy wiejskiej w Miłkowicach</t>
    </r>
  </si>
  <si>
    <r>
      <t xml:space="preserve">Działanie: </t>
    </r>
    <r>
      <rPr>
        <sz val="10"/>
        <color indexed="8"/>
        <rFont val="Arial"/>
        <family val="2"/>
      </rPr>
      <t>Odnowa i rozwój wsi</t>
    </r>
  </si>
  <si>
    <r>
      <t>Nazwa Projektu:</t>
    </r>
    <r>
      <rPr>
        <sz val="10"/>
        <color indexed="8"/>
        <rFont val="Arial"/>
        <family val="2"/>
      </rPr>
      <t xml:space="preserve"> Budowa świetlicy wiejskiej w Jakuszowie</t>
    </r>
  </si>
  <si>
    <r>
      <t>Nazwa Projektu:</t>
    </r>
    <r>
      <rPr>
        <sz val="10"/>
        <color indexed="8"/>
        <rFont val="Arial"/>
        <family val="2"/>
      </rPr>
      <t xml:space="preserve"> Przebudowa i nadbudowa budynku świetlicy i remizy strażackiej OSP w Grzymalinie</t>
    </r>
  </si>
  <si>
    <r>
      <t>Nazwa Projektu:</t>
    </r>
    <r>
      <rPr>
        <sz val="10"/>
        <color indexed="8"/>
        <rFont val="Arial"/>
        <family val="2"/>
      </rPr>
      <t xml:space="preserve"> Budowa ciągu rowerowo pieszego w Miłkowicach</t>
    </r>
  </si>
  <si>
    <t>Wydatki  bieżące  razem:</t>
  </si>
  <si>
    <r>
      <t xml:space="preserve">Program: </t>
    </r>
    <r>
      <rPr>
        <sz val="10"/>
        <rFont val="Arial"/>
        <family val="2"/>
      </rPr>
      <t>Europejski Fundusz Społeczny</t>
    </r>
  </si>
  <si>
    <t>801, 80101</t>
  </si>
  <si>
    <t>2011-2013</t>
  </si>
  <si>
    <t>Wartość zadania</t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</si>
  <si>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</si>
  <si>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t>środki budzetu j.s.t</t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</si>
  <si>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</si>
  <si>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r>
      <t xml:space="preserve">Nazwa projektu: </t>
    </r>
    <r>
      <rPr>
        <i/>
        <sz val="10"/>
        <color indexed="8"/>
        <rFont val="Arial"/>
        <family val="2"/>
      </rPr>
      <t>Indywidualizacja nauczania w klasach I-III w gminie Miłkowice</t>
    </r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</si>
  <si>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</si>
  <si>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</si>
  <si>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</si>
  <si>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</si>
  <si>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</si>
  <si>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</si>
  <si>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Grzymalinie</t>
    </r>
  </si>
  <si>
    <t>2012-2013</t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</si>
  <si>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</si>
  <si>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Goslinów-Gniewomirowice osiedle Zachodnie</t>
    </r>
  </si>
  <si>
    <t>PLAN PRZYCHODÓW I ROZCHODÓW w 2013 roku</t>
  </si>
  <si>
    <t>Dochody i wydatki związane z realizacją zadań z zakresu administracji rządowej i innych zadań zleconych odrębnymi ustawami w 2013 r.</t>
  </si>
  <si>
    <t xml:space="preserve">Dochody budżetu państwa związane z realizacją zadań z zakresu administracji rządowej zleconych gminie ustawami w 2013 r. </t>
  </si>
  <si>
    <t>Wpływy z tytułu zwrotów wypłaconych świadczeń z funduszu Alimentacyjnego</t>
  </si>
  <si>
    <t>Dochody z tytułu wydawania zezwoleń na sprzedaż alkoholu i wydatki związane z realizacją Gminnego Programu Profilaktyki i Rozwiązywania Problemów Alkoholowych i Przeciwdziałania Narkomanii na  2013 rok</t>
  </si>
  <si>
    <t>samorządowego zakładu budżetowego - Gminnego Zakładu Gospodarki Komunalnej w Miłkowicach  na rok 2013</t>
  </si>
  <si>
    <t>NA ROK 2013</t>
  </si>
  <si>
    <t>Wykaz dotacji udzielanych z budżetu Gminy Miłkowice w roku 2013</t>
  </si>
  <si>
    <t>Gminny Zakład Gospodarki Komunalnej w Miłkowicach</t>
  </si>
  <si>
    <t xml:space="preserve">Pozostała działalność </t>
  </si>
  <si>
    <t xml:space="preserve">na rekreację </t>
  </si>
  <si>
    <t>500</t>
  </si>
  <si>
    <t>50095</t>
  </si>
  <si>
    <t>Pozostała działalność w handlu</t>
  </si>
  <si>
    <r>
      <t>Remont nawierzchni placu targowego w Miłkowicach (</t>
    </r>
    <r>
      <rPr>
        <i/>
        <sz val="10"/>
        <rFont val="Arial CE"/>
        <family val="2"/>
      </rPr>
      <t>dotacja inwestycyjna)</t>
    </r>
  </si>
  <si>
    <t>710</t>
  </si>
  <si>
    <t>71004</t>
  </si>
  <si>
    <r>
      <t>Utwardzenie placu przy cmentarzu w Rzeszotarach (</t>
    </r>
    <r>
      <rPr>
        <i/>
        <sz val="10"/>
        <rFont val="Arial CE"/>
        <family val="2"/>
      </rPr>
      <t>dotacja inwestycyjna)</t>
    </r>
  </si>
  <si>
    <r>
      <t>Utwardzenie ścieżki na cmentarzu w Rzeszotarach (</t>
    </r>
    <r>
      <rPr>
        <i/>
        <sz val="10"/>
        <rFont val="Arial CE"/>
        <family val="2"/>
      </rPr>
      <t>dotacja inwestycyjna)</t>
    </r>
  </si>
  <si>
    <t>Ogółem dotacje :</t>
  </si>
  <si>
    <t>w tym dotacje na zadania bieżące: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</si>
  <si>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</si>
  <si>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</si>
  <si>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</si>
  <si>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</si>
  <si>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</si>
  <si>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</si>
  <si>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Plan dochodów z tytułu wpływów i wydatków związanych z gromadzeniem środków z opłat i kar za korzystanie ze środowiska w 2013 roku</t>
  </si>
  <si>
    <t>Plan na 2013 r.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</si>
  <si>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</si>
  <si>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CE"/>
        <family val="2"/>
      </rPr>
      <t xml:space="preserve"> Wpływy i wydatki związane z gromadzeniem środków z opłat i kar za korzystanie ze środowiska</t>
    </r>
  </si>
  <si>
    <r>
      <t xml:space="preserve">                             § 0400 </t>
    </r>
    <r>
      <rPr>
        <sz val="10"/>
        <rFont val="Arial CE"/>
        <family val="2"/>
      </rPr>
      <t>Wpływy z opłaty produktowej</t>
    </r>
  </si>
  <si>
    <r>
      <t xml:space="preserve">                             § 0690 </t>
    </r>
    <r>
      <rPr>
        <sz val="10"/>
        <rFont val="Arial CE"/>
        <family val="2"/>
      </rPr>
      <t>Wpływy z różnych opłat</t>
    </r>
  </si>
  <si>
    <r>
      <t xml:space="preserve">Dział 900: </t>
    </r>
    <r>
      <rPr>
        <sz val="10"/>
        <rFont val="Arial CE"/>
        <family val="0"/>
      </rPr>
      <t>GOSPODARKA KOMUNALNA I OCHRONA ŚRODOWISKA</t>
    </r>
  </si>
  <si>
    <r>
      <t xml:space="preserve">rozdział 90002: </t>
    </r>
    <r>
      <rPr>
        <sz val="10"/>
        <rFont val="Arial CE"/>
        <family val="0"/>
      </rPr>
      <t>Gospodarka odpadami</t>
    </r>
  </si>
  <si>
    <r>
      <t xml:space="preserve">§ 6210 </t>
    </r>
    <r>
      <rPr>
        <sz val="10"/>
        <rFont val="Arial CE"/>
        <family val="0"/>
      </rPr>
      <t>dotacja celowa na inwestycje dla samorządowego zakładu budżetowego na zakup pojemników do selektywnej zbiórki odpadów</t>
    </r>
  </si>
  <si>
    <r>
      <t xml:space="preserve">§ 6050 </t>
    </r>
    <r>
      <rPr>
        <sz val="10"/>
        <rFont val="Arial CE"/>
        <family val="0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</si>
  <si>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t>Dochody i wydatki związane z realizacją zadań wykonywanych na mocy porozumień z organami administracji rządowej w 2013 roku</t>
  </si>
  <si>
    <t>Dochody i wydatki związane z realizacją zadań wykonywanych w drodze umów lub porozumień między jednostkami samorządu terytorialnego w 2013 roku</t>
  </si>
  <si>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</si>
  <si>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</si>
  <si>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</si>
  <si>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</si>
  <si>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</si>
  <si>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</si>
  <si>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</si>
  <si>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chodnika w miejscowości Siedliska (fundusz sołecki)</t>
  </si>
  <si>
    <t>Remont drogi Nr 258/4 w Bobrowie (fundusz sołecki 6.786,90zł)</t>
  </si>
  <si>
    <t>Remont drogi Nr 133/2 w Lipcach (fundusz sołecki)</t>
  </si>
  <si>
    <t>Wykaz zadań i zakupów inwestycyjnych na 2013 rok</t>
  </si>
  <si>
    <t xml:space="preserve">Budowa ciągu pieszo-jezdnego przy stacji PKP w Miłkowicach 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</si>
  <si>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</si>
  <si>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</si>
  <si>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</si>
  <si>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</si>
  <si>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</si>
  <si>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</si>
  <si>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</si>
  <si>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</si>
  <si>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</si>
  <si>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</si>
  <si>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Wykup gruntów pod halę sportową w Rzeszotarach oraz pod plac targowy w Miłkowicach</t>
  </si>
  <si>
    <t>Handel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</si>
  <si>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</si>
  <si>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</si>
  <si>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</si>
  <si>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</si>
  <si>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</si>
  <si>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</si>
  <si>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</si>
  <si>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</si>
  <si>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</si>
  <si>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</si>
  <si>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</si>
  <si>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</si>
  <si>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</si>
  <si>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</si>
  <si>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</si>
  <si>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</si>
  <si>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</si>
  <si>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</si>
  <si>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</si>
  <si>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</si>
  <si>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</si>
  <si>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</si>
  <si>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</si>
  <si>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</si>
  <si>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900 000,00</t>
  </si>
  <si>
    <t>40002</t>
  </si>
  <si>
    <t>Dostarczanie wody</t>
  </si>
  <si>
    <t>0970</t>
  </si>
  <si>
    <t>Wpływy z różnych dochodów</t>
  </si>
  <si>
    <t>600</t>
  </si>
  <si>
    <t>Transport i łączność</t>
  </si>
  <si>
    <t>39 375,00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</si>
  <si>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</si>
  <si>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</si>
  <si>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</si>
  <si>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</si>
  <si>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</si>
  <si>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</si>
  <si>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</si>
  <si>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</si>
  <si>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</si>
  <si>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</si>
  <si>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</si>
  <si>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</si>
  <si>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100,00</t>
  </si>
  <si>
    <t>0920</t>
  </si>
  <si>
    <t>Pozostałe odsetki</t>
  </si>
  <si>
    <t>12 000,00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</si>
  <si>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</si>
  <si>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</si>
  <si>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</si>
  <si>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</si>
  <si>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</si>
  <si>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</si>
  <si>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</si>
  <si>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 xml:space="preserve">Urzędy gmin </t>
  </si>
  <si>
    <t>1 000,00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</si>
  <si>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</si>
  <si>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</si>
  <si>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</si>
  <si>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</si>
  <si>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</si>
  <si>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</si>
  <si>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</si>
  <si>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</si>
  <si>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</si>
  <si>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</si>
  <si>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</si>
  <si>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</si>
  <si>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</si>
  <si>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</si>
  <si>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</si>
  <si>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</si>
  <si>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</si>
  <si>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</si>
  <si>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</si>
  <si>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</si>
  <si>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</si>
  <si>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</si>
  <si>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</si>
  <si>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</si>
  <si>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</si>
  <si>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</si>
  <si>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</si>
  <si>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</si>
  <si>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</si>
  <si>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</si>
  <si>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</si>
  <si>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</si>
  <si>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15 000,00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</si>
  <si>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</si>
  <si>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</si>
  <si>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</si>
  <si>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</si>
  <si>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</si>
  <si>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</si>
  <si>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10 000,00</t>
  </si>
  <si>
    <t>0370</t>
  </si>
  <si>
    <t>Opłata od posiadania psów</t>
  </si>
  <si>
    <t>0430</t>
  </si>
  <si>
    <t>Wpływy z opłaty targowej</t>
  </si>
  <si>
    <t>3 000,00</t>
  </si>
  <si>
    <t>185 000,00</t>
  </si>
  <si>
    <t>7 000,00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</si>
  <si>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</si>
  <si>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</si>
  <si>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</si>
  <si>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</si>
  <si>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</si>
  <si>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</si>
  <si>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Wpływy z opłat za zezwolenia na sprzedaż alkoholu</t>
  </si>
  <si>
    <t>68 500,00</t>
  </si>
  <si>
    <t>150,00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</si>
  <si>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</si>
  <si>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</si>
  <si>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</si>
  <si>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</si>
  <si>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</si>
  <si>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</si>
  <si>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</si>
  <si>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</si>
  <si>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</si>
  <si>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</si>
  <si>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</si>
  <si>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</si>
  <si>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</si>
  <si>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</si>
  <si>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</si>
  <si>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</si>
  <si>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</si>
  <si>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</si>
  <si>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</si>
  <si>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</si>
  <si>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80104</t>
  </si>
  <si>
    <t xml:space="preserve">Przedszkola </t>
  </si>
  <si>
    <t>2310</t>
  </si>
  <si>
    <t>Dotacje celowe otrzymane z gminy na zadania bieżące realizowane na podstawie porozumień (umów) między jednostkami samorządu terytorialnego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</si>
  <si>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</si>
  <si>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</si>
  <si>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</si>
  <si>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</si>
  <si>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</si>
  <si>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</si>
  <si>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</si>
  <si>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</si>
  <si>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</si>
  <si>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</si>
  <si>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</si>
  <si>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</si>
  <si>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</si>
  <si>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</si>
  <si>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</si>
  <si>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</si>
  <si>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125 500,00</t>
  </si>
  <si>
    <t>85228</t>
  </si>
  <si>
    <t>Usługi opiekuńcze i specjalistyczne usługi opiekuńcze</t>
  </si>
  <si>
    <t>18 000,00</t>
  </si>
  <si>
    <t>0830</t>
  </si>
  <si>
    <t>Wpływy z usług</t>
  </si>
  <si>
    <t>85295</t>
  </si>
  <si>
    <t>900</t>
  </si>
  <si>
    <t>Gospodarka komunalna i ochrona środowiska</t>
  </si>
  <si>
    <t>4 000,00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</si>
  <si>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</si>
  <si>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</si>
  <si>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</si>
  <si>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</si>
  <si>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</si>
  <si>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</si>
  <si>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</si>
  <si>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</si>
  <si>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</si>
  <si>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</si>
  <si>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</si>
  <si>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</si>
  <si>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</si>
  <si>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</si>
  <si>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</si>
  <si>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</si>
  <si>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</si>
  <si>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</si>
  <si>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</si>
  <si>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</si>
  <si>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</si>
  <si>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</si>
  <si>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</si>
  <si>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</si>
  <si>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</si>
  <si>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</si>
  <si>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</si>
  <si>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</si>
  <si>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</si>
  <si>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</si>
  <si>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01008</t>
  </si>
  <si>
    <t>Melioracje wodne</t>
  </si>
  <si>
    <t>01010</t>
  </si>
  <si>
    <t>Infrastruktura wodociągowa i sanitacyjna wsi</t>
  </si>
  <si>
    <t>01030</t>
  </si>
  <si>
    <t>Izby rolnicze</t>
  </si>
  <si>
    <t>Drogi publiczne gminne</t>
  </si>
  <si>
    <t>Różne jednostki obsługi gospodarki mieszkaniowej</t>
  </si>
  <si>
    <t>Działalność usługowa</t>
  </si>
  <si>
    <t>Plany zagospodarowania przestrzennego</t>
  </si>
  <si>
    <t>Cmentarze</t>
  </si>
  <si>
    <t>Promocja jednostek samorządu terytorialnego</t>
  </si>
  <si>
    <t>Jednostki terenowe Policji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</si>
  <si>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</si>
  <si>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</si>
  <si>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</si>
  <si>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</si>
  <si>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</si>
  <si>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</si>
  <si>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</si>
  <si>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</si>
  <si>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</si>
  <si>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</si>
  <si>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</si>
  <si>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</si>
  <si>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</si>
  <si>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</si>
  <si>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rodzinne, świadczenia z funduszu alimentacyjnego oraz składki na ubezpieczenia emerytalne i rentowe z ubezpieczenia społecznego</t>
  </si>
  <si>
    <t>Dodatki mieszkaniowe</t>
  </si>
  <si>
    <t>Edukacyjna opieka wychowawcza</t>
  </si>
  <si>
    <t>Kolonie i obozy oraz inne formy wypoczynku dzieci i młodzieży szkolnej, a także szkolenia młodzieży</t>
  </si>
  <si>
    <t>Gospodarka odpadami</t>
  </si>
  <si>
    <t>Utrzymanie zieleni w miastach i gminach</t>
  </si>
  <si>
    <t>4 600,00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</si>
  <si>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</si>
  <si>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</si>
  <si>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</si>
  <si>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</si>
  <si>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</si>
  <si>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</si>
  <si>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</si>
  <si>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926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</si>
  <si>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</si>
  <si>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</si>
  <si>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</si>
  <si>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</si>
  <si>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</si>
  <si>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</si>
  <si>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</si>
  <si>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</si>
  <si>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</si>
  <si>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</si>
  <si>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</si>
  <si>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</si>
  <si>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</si>
  <si>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</si>
  <si>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</si>
  <si>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</si>
  <si>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</si>
  <si>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</si>
  <si>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Urząd Gminy   Miłkowice</t>
  </si>
  <si>
    <t>Dotacja celowa na dofinans. inwestycji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</si>
  <si>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</si>
  <si>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</si>
  <si>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</si>
  <si>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</si>
  <si>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</si>
  <si>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</si>
  <si>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</si>
  <si>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</si>
  <si>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</si>
  <si>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</si>
  <si>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PSP Legnica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</si>
  <si>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</si>
  <si>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</si>
  <si>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</si>
  <si>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</si>
  <si>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</si>
  <si>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</si>
  <si>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</si>
  <si>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</si>
  <si>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</si>
  <si>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</si>
  <si>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</si>
  <si>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</si>
  <si>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</si>
  <si>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</si>
  <si>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</si>
  <si>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</si>
  <si>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Przebudowa i nadbudowa budynku świetlicy i remizy strażackiej w Grzymalinie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</si>
  <si>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</si>
  <si>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</si>
  <si>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</si>
  <si>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</si>
  <si>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</si>
  <si>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Dział 926 : KULTURA FIZYCZNA</t>
  </si>
  <si>
    <t>Rozdział  92601: Obiekty sportowe</t>
  </si>
  <si>
    <t>Rozdział  92605: Zadania w zakresie kultury fizycznej</t>
  </si>
  <si>
    <t>Remont i modernizacja budynku sportowego używanego jako świetlicę wiejską w Kochlicach (fundusz sołecki Kochlice)</t>
  </si>
  <si>
    <t>Klub Sportowy "ISKRA Kochlice"</t>
  </si>
  <si>
    <t>Razem wydatki inwestycyjne:</t>
  </si>
  <si>
    <t>DOCHODY  BUDŻETU GMINY</t>
  </si>
  <si>
    <t>zł</t>
  </si>
  <si>
    <t>WYDATKI  BUDŻETU GMINY</t>
  </si>
  <si>
    <t>KWOTA NADWYŻKI BUDŻETOWEJ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</si>
  <si>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</si>
  <si>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</si>
  <si>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</si>
  <si>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</si>
  <si>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</si>
  <si>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</si>
  <si>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</si>
  <si>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</si>
  <si>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</si>
  <si>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</si>
  <si>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</si>
  <si>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</si>
  <si>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</si>
  <si>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</si>
  <si>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</si>
  <si>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</si>
  <si>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</si>
  <si>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</si>
  <si>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</si>
  <si>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</si>
  <si>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</si>
  <si>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</si>
  <si>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</si>
  <si>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</si>
  <si>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</si>
  <si>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</si>
  <si>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</si>
  <si>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</si>
  <si>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</si>
  <si>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</si>
  <si>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</si>
  <si>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</si>
  <si>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</si>
  <si>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</si>
  <si>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</si>
  <si>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</si>
  <si>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</si>
  <si>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</si>
  <si>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</si>
  <si>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</si>
  <si>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</si>
  <si>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</si>
  <si>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</si>
  <si>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</si>
  <si>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</si>
  <si>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</si>
  <si>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</si>
  <si>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</si>
  <si>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</si>
  <si>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</si>
  <si>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O1008</t>
  </si>
  <si>
    <t>Bobrów</t>
  </si>
  <si>
    <t>Głuchowice</t>
  </si>
  <si>
    <t>Gniewomirowice</t>
  </si>
  <si>
    <t>w.bież.</t>
  </si>
  <si>
    <t>Zakup kosiarki do utrzymania terenów zielonych</t>
  </si>
  <si>
    <t>Rozbudowa placu zabaw wraz z budową terenu rekreacyjnego</t>
  </si>
  <si>
    <t>ogółem</t>
  </si>
  <si>
    <t>Goślinów</t>
  </si>
  <si>
    <t>Grzymalin</t>
  </si>
  <si>
    <t>Utrzymanie terenów zielonych</t>
  </si>
  <si>
    <t>Jakuszów</t>
  </si>
  <si>
    <t>Jezierzany</t>
  </si>
  <si>
    <t>Kochlice</t>
  </si>
  <si>
    <t>Miłkowice</t>
  </si>
  <si>
    <t>Pątnówek</t>
  </si>
  <si>
    <t>Rzeszotary-Dobrzejów</t>
  </si>
  <si>
    <t>Siedliska</t>
  </si>
  <si>
    <t>Studnica</t>
  </si>
  <si>
    <t>Ulesie-Lipce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</si>
  <si>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</si>
  <si>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</si>
  <si>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</si>
  <si>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</si>
  <si>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</si>
  <si>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</si>
  <si>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</si>
  <si>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</si>
  <si>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</si>
  <si>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</si>
  <si>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</si>
  <si>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</si>
  <si>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</si>
  <si>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§*</t>
  </si>
  <si>
    <t>Wyszczególnienie</t>
  </si>
  <si>
    <t>Plan na 2021 rok</t>
  </si>
  <si>
    <t>0980</t>
  </si>
  <si>
    <t>Dochody
ogółem</t>
  </si>
  <si>
    <t>dotacje</t>
  </si>
  <si>
    <t>Dochody  ogółem:</t>
  </si>
  <si>
    <t>Wydatki  ogółem:</t>
  </si>
  <si>
    <t>Zwalczanie Narkomanii</t>
  </si>
  <si>
    <t>PLAN PRZYCHODÓW I WYDATKÓW</t>
  </si>
  <si>
    <t xml:space="preserve">Plan przychodów </t>
  </si>
  <si>
    <t>dz.400 r.40002</t>
  </si>
  <si>
    <t>Stan środków na początek roku</t>
  </si>
  <si>
    <t>§ 2650</t>
  </si>
  <si>
    <t>§ 0750</t>
  </si>
  <si>
    <t>§ 0830</t>
  </si>
  <si>
    <t>Pozostałe przychody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</si>
  <si>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</si>
  <si>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</si>
  <si>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</si>
  <si>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</si>
  <si>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</si>
  <si>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</si>
  <si>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</si>
  <si>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</si>
  <si>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</si>
  <si>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</si>
  <si>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</si>
  <si>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</si>
  <si>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</si>
  <si>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</si>
  <si>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</si>
  <si>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</si>
  <si>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</si>
  <si>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</si>
  <si>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</si>
  <si>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</si>
  <si>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</si>
  <si>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</si>
  <si>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</si>
  <si>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</si>
  <si>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</si>
  <si>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</si>
  <si>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</si>
  <si>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</si>
  <si>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</si>
  <si>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</si>
  <si>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</si>
  <si>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</si>
  <si>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</si>
  <si>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</si>
  <si>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</si>
  <si>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</si>
  <si>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</si>
  <si>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</si>
  <si>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</si>
  <si>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</si>
  <si>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</si>
  <si>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</si>
  <si>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</si>
  <si>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</si>
  <si>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</si>
  <si>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</si>
  <si>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</si>
  <si>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</si>
  <si>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</si>
  <si>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</si>
  <si>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</si>
  <si>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</si>
  <si>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</si>
  <si>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</si>
  <si>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</si>
  <si>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</si>
  <si>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</si>
  <si>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</si>
  <si>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</si>
  <si>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</si>
  <si>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</si>
  <si>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</si>
  <si>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</si>
  <si>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</si>
  <si>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</si>
  <si>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</si>
  <si>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</si>
  <si>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</si>
  <si>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</si>
  <si>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</si>
  <si>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</si>
  <si>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</si>
  <si>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</si>
  <si>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</si>
  <si>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</si>
  <si>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</si>
  <si>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</si>
  <si>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</si>
  <si>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</si>
  <si>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</si>
  <si>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</si>
  <si>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</si>
  <si>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</si>
  <si>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</si>
  <si>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</si>
  <si>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</si>
  <si>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</si>
  <si>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</si>
  <si>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</si>
  <si>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</si>
  <si>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</si>
  <si>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</si>
  <si>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</si>
  <si>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</si>
  <si>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</si>
  <si>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</si>
  <si>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</si>
  <si>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</si>
  <si>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</si>
  <si>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Porozumienie z Wojewodą Dolnośląskim na "Pomoc państwa w zakresie dożywiania"</t>
  </si>
  <si>
    <t>Porozumienie ze Powiatem Legnickim  na w sprawie powierzenia Gminie prowadzenia zadań publicznych Powiatu Legnickiego w zakresie zimowego utrzymania dróg powiatowych usytuowanych w granicach administracyjnych Gminy Miłkowice</t>
  </si>
  <si>
    <t>Wykaz wydatków w ramach funduszu sołeckiego na rok 2012</t>
  </si>
  <si>
    <t>01008 §4300</t>
  </si>
  <si>
    <t>60015 §2650</t>
  </si>
  <si>
    <t>60016 §4210</t>
  </si>
  <si>
    <t>60016 §6050</t>
  </si>
  <si>
    <t>75095 §4210</t>
  </si>
  <si>
    <t>75412 §4210</t>
  </si>
  <si>
    <t>80113 §4300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</si>
  <si>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</si>
  <si>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</si>
  <si>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</si>
  <si>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</si>
  <si>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</si>
  <si>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</si>
  <si>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</si>
  <si>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</si>
  <si>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</si>
  <si>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</si>
  <si>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</si>
  <si>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</si>
  <si>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</si>
  <si>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</si>
  <si>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</si>
  <si>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</si>
  <si>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Remont drogi Nr 258/4</t>
  </si>
  <si>
    <t>Promocja idei odnowy wsi, organizacja i udział w imprezach integracyjnych</t>
  </si>
  <si>
    <t>Remont świetlicy wiejskiej</t>
  </si>
  <si>
    <t>Dochody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</si>
  <si>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</si>
  <si>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Dział 010: </t>
    </r>
    <r>
      <rPr>
        <sz val="10"/>
        <rFont val="Arial CE"/>
        <family val="0"/>
      </rPr>
      <t>ROLNICTWO I ŁOWIECTWO</t>
    </r>
  </si>
  <si>
    <r>
      <t xml:space="preserve">rozdział 01010: </t>
    </r>
    <r>
      <rPr>
        <sz val="10"/>
        <rFont val="Arial CE"/>
        <family val="0"/>
      </rPr>
      <t>Infrastruktura wodociągowa i sanitacyjna wsi</t>
    </r>
  </si>
  <si>
    <t>Dotacja przedmiotowa z budżetu Gminy (brutto)</t>
  </si>
  <si>
    <t>§ 0690</t>
  </si>
  <si>
    <t>§ 0920</t>
  </si>
  <si>
    <t>§ 4400</t>
  </si>
  <si>
    <t>Opłaty za administrowanie i czynsze za budynki ,lokale i pomieszczenia garażowe</t>
  </si>
  <si>
    <t>940 000,00</t>
  </si>
  <si>
    <t>38 100,00</t>
  </si>
  <si>
    <t>21 000,00</t>
  </si>
  <si>
    <t>77 069,00</t>
  </si>
  <si>
    <t>69 019,00</t>
  </si>
  <si>
    <t>Urzędy gmin (miast i miast na prawach powiatu)</t>
  </si>
  <si>
    <t>8 050,00</t>
  </si>
  <si>
    <t>1 050,00</t>
  </si>
  <si>
    <t>1 080,00</t>
  </si>
  <si>
    <t>6 017 433,00</t>
  </si>
  <si>
    <t>1 026 700,00</t>
  </si>
  <si>
    <t>75 000,00</t>
  </si>
  <si>
    <t>14 000,00</t>
  </si>
  <si>
    <t>22 400,00</t>
  </si>
  <si>
    <t>1 723 850,00</t>
  </si>
  <si>
    <t>750 000,00</t>
  </si>
  <si>
    <t>650 000,00</t>
  </si>
  <si>
    <t>100 000,00</t>
  </si>
  <si>
    <t>1 200,00</t>
  </si>
  <si>
    <t>1 650,00</t>
  </si>
  <si>
    <t>149 150,00</t>
  </si>
  <si>
    <t>0490</t>
  </si>
  <si>
    <t>Wpływy z innych lokalnych opłat pobieranych przez jednostki samorządu terytorialnego na podstawie odrębnych ustaw</t>
  </si>
  <si>
    <t>60 500,00</t>
  </si>
  <si>
    <t>3 115 733,00</t>
  </si>
  <si>
    <t>3 015 733,00</t>
  </si>
  <si>
    <t>5 475 165,00</t>
  </si>
  <si>
    <t>3 780 744,00</t>
  </si>
  <si>
    <t>1 693 421,00</t>
  </si>
  <si>
    <t>25 300,00</t>
  </si>
  <si>
    <t>3 300,00</t>
  </si>
  <si>
    <t>5 300,00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</si>
  <si>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</si>
  <si>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</si>
  <si>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2 832,00</t>
  </si>
  <si>
    <t>2009</t>
  </si>
  <si>
    <t>468,00</t>
  </si>
  <si>
    <t>2 266 000,00</t>
  </si>
  <si>
    <t>1 520 000,00</t>
  </si>
  <si>
    <t>1 510 000,00</t>
  </si>
  <si>
    <t>12 500,00</t>
  </si>
  <si>
    <t>3 800,00</t>
  </si>
  <si>
    <t>8 700,00</t>
  </si>
  <si>
    <t>363 000,00</t>
  </si>
  <si>
    <t>130 000,00</t>
  </si>
  <si>
    <t>97 000,00</t>
  </si>
  <si>
    <t>0400</t>
  </si>
  <si>
    <t>Wpływy z opłaty produktowej</t>
  </si>
  <si>
    <t>600,00</t>
  </si>
  <si>
    <t>74 560,00</t>
  </si>
  <si>
    <t>15 443,00</t>
  </si>
  <si>
    <t>59 117,00</t>
  </si>
  <si>
    <t>14 962 882,00</t>
  </si>
  <si>
    <t>77 860,00</t>
  </si>
  <si>
    <t>739 400,00</t>
  </si>
  <si>
    <t>54 821,00</t>
  </si>
  <si>
    <t>794 221,00</t>
  </si>
  <si>
    <t>15 757 103,00</t>
  </si>
  <si>
    <t>132 681,00</t>
  </si>
  <si>
    <t>Wyłączenie z produkcji gruntów rolnych</t>
  </si>
  <si>
    <t>Dostarczanie paliw gazowych</t>
  </si>
  <si>
    <t>Lokalny transport zbiorowy</t>
  </si>
  <si>
    <t>Rady gmin (miast i miast na prawach powiatu)</t>
  </si>
  <si>
    <t>Placówki opiekuńczo-wychowawcze</t>
  </si>
  <si>
    <t>Zadania w zakresie przeciwdziałania przemocy w rodzinie</t>
  </si>
  <si>
    <t>Pomoc materialna dla uczniów</t>
  </si>
  <si>
    <t>Ochrona zabytków i opieka nad zabytkami</t>
  </si>
  <si>
    <t>PLAN DOCHODÓW GMINY MIŁKOWICE NA ROK 2013</t>
  </si>
  <si>
    <t>01042</t>
  </si>
  <si>
    <t>PLAN WYDATKÓW GMINY MIŁKOWICE NA ROK 2013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</si>
  <si>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</si>
  <si>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</si>
  <si>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</si>
  <si>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</si>
  <si>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</si>
  <si>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</si>
  <si>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</si>
  <si>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</si>
  <si>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</si>
  <si>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Festyn Integracyjny we wsi Głuchowice</t>
  </si>
  <si>
    <t>Zakup wyposażenia gastronomiczno-rekreacyjnego, w tym: namiotu rekreacyjnego, ławostołów, naczyń, garnków</t>
  </si>
  <si>
    <t>Utrzymanie terenów zielonych na obszarze wsi (zakup paliwa do kosiarki)</t>
  </si>
  <si>
    <t>Promocja idei odnowy wsi, organizacja IV Festynu Integracyjnego pn.: "Noc Świętojańska" oraz udział sołectwa w imprezach gminnych, itp festynu rodzinnego</t>
  </si>
  <si>
    <t>Utrzymanie terenów zielonych na ternie wsi</t>
  </si>
  <si>
    <t>Organizacja Festynu Integracyjnego pn.: "Święto Grzymalina"</t>
  </si>
  <si>
    <t>Zakup masztów i flag przy obelisku</t>
  </si>
  <si>
    <t>Zakup hełmów, pasów, wyposażenie umundurowania dla drużyny OSP w Grzymalinie</t>
  </si>
  <si>
    <t>Przebudowa i nadbudowa budynku świetlicy i remizy strażackiej OSP w Grzymalinie</t>
  </si>
  <si>
    <t>Przebudowa i nadbudowa budynku świetlicy i remizy strażackiej OSP w Grzymalinie (fundusz sołecki 9.777,82zł)</t>
  </si>
  <si>
    <t>Remont świetlicy wiejskiej i remizy OSP w Rzeszotarach (fundusz sołecki)</t>
  </si>
  <si>
    <t>Remont dróg gminnych, w tym m.in. zakup tłucznia</t>
  </si>
  <si>
    <t>Zakup sprzętu sportowo-rekreacyjnego przeznaczonego dla dzieci i młodzieży</t>
  </si>
  <si>
    <t>Utrzymanie terenów zielonych na obszarze wsi, w tym m.in. renowacja boiska, zakup  kosiarki</t>
  </si>
  <si>
    <t>Poprawa oświetlenia na terenie sołectwa poprzez zakup i ustawienie lampy solarowej przy drodze gminnej</t>
  </si>
  <si>
    <t>Rozbudowa placu zabaw (zakup urządzeń rekreacyjnych i ogrodzenie terenu)</t>
  </si>
  <si>
    <t>Zakup sprzętu RTV (magnetofon i mkrofony dla SP w Rzeszotarach)</t>
  </si>
  <si>
    <t>Utworzenie miejsca rekreacji i wypoczynku w Miłkowicach</t>
  </si>
  <si>
    <t>Podtrzymywanie tradycji i ochrona dziedzictwa narodowego poprzez zakup strojów ludowych dla zespołu "Trzy pokolenia"</t>
  </si>
  <si>
    <t>Dokończenie prac remontowych budynku świetlicy m.in. wymiana centralnego ogrzewania</t>
  </si>
  <si>
    <t>Rozbudowa placu zabaw w Kochlicach (zakup urządzeń rekreacyjnych i ogrodzenie terenu) - fundusz sołecki</t>
  </si>
  <si>
    <t>Remont świetlicy wiejskiej wraz z doposażeniem</t>
  </si>
  <si>
    <t xml:space="preserve">Zagospodarowanie byłego zbiornika p.poż. na rekreacyjny </t>
  </si>
  <si>
    <t>Remont świetlicy wiejskiej i remizy OSP w Rzeszotarach (garaże, wykonanie wentylacji)</t>
  </si>
  <si>
    <t>Doposażenie SP Rzeszotary w sprzęt audiowizualny, komputerowy i sportowo-rekreacyjny</t>
  </si>
  <si>
    <t>Zakup sprzętu meblowego i materiałów plastycznych na potrzeby "Klubu Malucha" usytuowanego w pomieszczeniach Biblioteki w Rzeszotarach</t>
  </si>
  <si>
    <t>Utrzymanie ternów zielonych na terenie wsi (zakup paliwa do kosiarki)</t>
  </si>
  <si>
    <t>Organizacja Dożynek Wiejskich</t>
  </si>
  <si>
    <t>Dokończenie prac remontowych szatni na boisku sportowym</t>
  </si>
  <si>
    <t>Remont chodnika w miejscowości Siedliska</t>
  </si>
  <si>
    <t>Doposażenie świetlicy wiejskiej oraz boiska sportowego</t>
  </si>
  <si>
    <t>Doposażenie świetlicy wiejskiej (zakup piecyka elektrycznego i stołu do ping ponga)</t>
  </si>
  <si>
    <t>Przycięcie gałęzi drzew przy drodze gminnej nr 105</t>
  </si>
  <si>
    <t>Utrzymanie świetlicy wiejskiej (zakup środków czystosci, sprzątanie świetlicy)</t>
  </si>
  <si>
    <t>Zakup  książek i publikacji popularno- naukowych dla dzieci i młodzieży</t>
  </si>
  <si>
    <t>Remont drogi w Lipcach Nr 133/2</t>
  </si>
  <si>
    <t>Remont przystanku we wsi Ulesie</t>
  </si>
  <si>
    <t>Instalacja monitoringu przy świetlicy</t>
  </si>
  <si>
    <t>Utrzymanie świetlicy wiejskiej (zakup opału, środków czystości, itp.)</t>
  </si>
  <si>
    <t>Promocja idei odnowy wsi. Organizacja II edycji "Jagodowego biesiadowania" oraz udział sołectwa w imprezach gminnych itp.</t>
  </si>
  <si>
    <t>Turystyka</t>
  </si>
  <si>
    <t>Dział 630 : TURYSTYKA</t>
  </si>
  <si>
    <t>Rozdział 63095 : Pozostała działalność</t>
  </si>
  <si>
    <t>Planowane wydatki w roku 2013    (od 6 do 9)</t>
  </si>
  <si>
    <t>Wydatki  na programy i projekty realizowane ze środków pochodzących z funduszy strukturalnych i funduszu spójności Unii na rok 2013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</si>
  <si>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</si>
  <si>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</si>
  <si>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</si>
  <si>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</si>
  <si>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</si>
  <si>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</si>
  <si>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2013</t>
  </si>
  <si>
    <t>źródło</t>
  </si>
  <si>
    <t>wartość zadania ogółem:</t>
  </si>
  <si>
    <t>dotychczas poniesione nakłady</t>
  </si>
  <si>
    <t>Wydatki  majątkowe  razem:</t>
  </si>
  <si>
    <t>x</t>
  </si>
  <si>
    <t>010, 01010</t>
  </si>
  <si>
    <t>2012-2014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</si>
  <si>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</si>
  <si>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</si>
  <si>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</si>
  <si>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</si>
  <si>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</si>
  <si>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921, 92109</t>
  </si>
  <si>
    <t>2012</t>
  </si>
  <si>
    <t>630,63095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</si>
  <si>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</si>
  <si>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</si>
  <si>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color indexed="8"/>
        <rFont val="Arial"/>
        <family val="2"/>
      </rPr>
      <t>Podstawowe usługi dla gospodarki i ludności wiejskiej</t>
    </r>
  </si>
  <si>
    <r>
      <t xml:space="preserve">Oś 4: </t>
    </r>
    <r>
      <rPr>
        <sz val="10"/>
        <color indexed="8"/>
        <rFont val="Arial"/>
        <family val="2"/>
      </rPr>
      <t>Leader</t>
    </r>
  </si>
  <si>
    <r>
      <t xml:space="preserve">Działanie:  </t>
    </r>
    <r>
      <rPr>
        <sz val="10"/>
        <color indexed="8"/>
        <rFont val="Arial"/>
        <family val="2"/>
      </rPr>
      <t>Wdrażanie lokalnych strategii rozwoju</t>
    </r>
  </si>
  <si>
    <t>PLAN DOCHODÓW RACHUNKU DOCHODÓW ORAZ WYDATKÓW NIMI SFINANSOWANYCH PLACÓWEK OŚWIATOWYCH W GMINIE MIŁKOWICE</t>
  </si>
  <si>
    <t>90002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</si>
  <si>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</si>
  <si>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Dokończenie prac remontowych budynku świetlicy m.in. wymiana centralnego ogrzewania (fundusz sołecki Miłkowice)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</si>
</sst>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8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41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2"/>
      <color indexed="8"/>
      <name val="Arial;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14"/>
      <color indexed="8"/>
      <name val="Arial"/>
      <family val="2"/>
    </font>
    <font>
      <sz val="8.5"/>
      <color indexed="8"/>
      <name val="Arial"/>
      <family val="0"/>
    </font>
    <font>
      <b/>
      <sz val="5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Times New Roman CE"/>
      <family val="1"/>
    </font>
    <font>
      <sz val="10"/>
      <color indexed="5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74" fillId="0" borderId="0" applyBorder="0" applyProtection="0">
      <alignment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38">
    <xf numFmtId="0" fontId="0" fillId="0" borderId="0" xfId="0" applyAlignment="1">
      <alignment/>
    </xf>
    <xf numFmtId="0" fontId="18" fillId="0" borderId="0" xfId="60" applyFont="1">
      <alignment/>
      <protection/>
    </xf>
    <xf numFmtId="0" fontId="19" fillId="0" borderId="0" xfId="60" applyFont="1" applyAlignment="1">
      <alignment vertical="center" wrapText="1"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3" fontId="21" fillId="0" borderId="0" xfId="60" applyNumberFormat="1" applyFont="1">
      <alignment/>
      <protection/>
    </xf>
    <xf numFmtId="0" fontId="22" fillId="0" borderId="0" xfId="60" applyFont="1" applyAlignment="1">
      <alignment horizontal="right" vertical="center"/>
      <protection/>
    </xf>
    <xf numFmtId="0" fontId="23" fillId="0" borderId="0" xfId="60" applyFont="1" applyAlignment="1">
      <alignment textRotation="180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0" xfId="60" applyFont="1" applyFill="1" applyAlignment="1">
      <alignment textRotation="180"/>
      <protection/>
    </xf>
    <xf numFmtId="0" fontId="21" fillId="0" borderId="0" xfId="60" applyFont="1" applyFill="1" applyAlignment="1">
      <alignment vertical="center" wrapText="1"/>
      <protection/>
    </xf>
    <xf numFmtId="0" fontId="23" fillId="0" borderId="11" xfId="60" applyFont="1" applyFill="1" applyBorder="1" applyAlignment="1">
      <alignment horizontal="center" vertical="center" wrapText="1"/>
      <protection/>
    </xf>
    <xf numFmtId="0" fontId="26" fillId="0" borderId="12" xfId="60" applyFont="1" applyFill="1" applyBorder="1" applyAlignment="1">
      <alignment horizontal="center" vertical="center" wrapText="1"/>
      <protection/>
    </xf>
    <xf numFmtId="0" fontId="26" fillId="0" borderId="13" xfId="60" applyFont="1" applyFill="1" applyBorder="1" applyAlignment="1">
      <alignment horizontal="center" vertical="center" wrapText="1"/>
      <protection/>
    </xf>
    <xf numFmtId="0" fontId="28" fillId="0" borderId="14" xfId="60" applyFont="1" applyFill="1" applyBorder="1" applyAlignment="1">
      <alignment horizontal="center" vertical="center" wrapText="1"/>
      <protection/>
    </xf>
    <xf numFmtId="0" fontId="28" fillId="0" borderId="12" xfId="60" applyFont="1" applyFill="1" applyBorder="1" applyAlignment="1">
      <alignment horizontal="center" vertical="center" wrapText="1"/>
      <protection/>
    </xf>
    <xf numFmtId="0" fontId="29" fillId="0" borderId="12" xfId="60" applyFont="1" applyFill="1" applyBorder="1" applyAlignment="1">
      <alignment horizontal="center" vertical="center" wrapText="1"/>
      <protection/>
    </xf>
    <xf numFmtId="0" fontId="29" fillId="0" borderId="15" xfId="60" applyFont="1" applyFill="1" applyBorder="1" applyAlignment="1">
      <alignment horizontal="center" vertical="center" wrapText="1"/>
      <protection/>
    </xf>
    <xf numFmtId="0" fontId="28" fillId="0" borderId="0" xfId="60" applyFont="1" applyFill="1" applyAlignment="1">
      <alignment horizontal="center" textRotation="180"/>
      <protection/>
    </xf>
    <xf numFmtId="0" fontId="28" fillId="0" borderId="0" xfId="60" applyFont="1" applyFill="1" applyAlignment="1">
      <alignment horizontal="center" vertical="center" wrapText="1"/>
      <protection/>
    </xf>
    <xf numFmtId="3" fontId="23" fillId="0" borderId="16" xfId="60" applyNumberFormat="1" applyFont="1" applyFill="1" applyBorder="1" applyAlignment="1">
      <alignment vertical="center" wrapText="1"/>
      <protection/>
    </xf>
    <xf numFmtId="3" fontId="23" fillId="0" borderId="17" xfId="60" applyNumberFormat="1" applyFont="1" applyFill="1" applyBorder="1" applyAlignment="1">
      <alignment vertical="center" wrapText="1"/>
      <protection/>
    </xf>
    <xf numFmtId="3" fontId="1" fillId="0" borderId="18" xfId="60" applyNumberFormat="1" applyFont="1" applyFill="1" applyBorder="1" applyAlignment="1">
      <alignment vertical="center" wrapText="1"/>
      <protection/>
    </xf>
    <xf numFmtId="3" fontId="30" fillId="0" borderId="19" xfId="60" applyNumberFormat="1" applyFont="1" applyFill="1" applyBorder="1" applyAlignment="1">
      <alignment vertical="center" wrapText="1"/>
      <protection/>
    </xf>
    <xf numFmtId="3" fontId="30" fillId="0" borderId="20" xfId="60" applyNumberFormat="1" applyFont="1" applyFill="1" applyBorder="1" applyAlignment="1">
      <alignment vertical="center" wrapText="1"/>
      <protection/>
    </xf>
    <xf numFmtId="3" fontId="30" fillId="0" borderId="21" xfId="60" applyNumberFormat="1" applyFont="1" applyFill="1" applyBorder="1" applyAlignment="1">
      <alignment vertical="center" wrapText="1"/>
      <protection/>
    </xf>
    <xf numFmtId="3" fontId="1" fillId="0" borderId="22" xfId="60" applyNumberFormat="1" applyFont="1" applyFill="1" applyBorder="1" applyAlignment="1">
      <alignment vertical="center" wrapText="1"/>
      <protection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vertical="center" wrapText="1"/>
      <protection/>
    </xf>
    <xf numFmtId="3" fontId="21" fillId="0" borderId="24" xfId="60" applyNumberFormat="1" applyFont="1" applyFill="1" applyBorder="1" applyAlignment="1">
      <alignment vertical="center" wrapText="1"/>
      <protection/>
    </xf>
    <xf numFmtId="3" fontId="31" fillId="0" borderId="25" xfId="60" applyNumberFormat="1" applyFont="1" applyFill="1" applyBorder="1" applyAlignment="1">
      <alignment vertical="center" wrapText="1"/>
      <protection/>
    </xf>
    <xf numFmtId="0" fontId="1" fillId="0" borderId="26" xfId="62" applyFont="1" applyFill="1" applyBorder="1" applyAlignment="1">
      <alignment horizontal="center" vertical="center" wrapText="1"/>
      <protection/>
    </xf>
    <xf numFmtId="0" fontId="1" fillId="0" borderId="24" xfId="62" applyFont="1" applyFill="1" applyBorder="1" applyAlignment="1">
      <alignment vertical="center" wrapText="1"/>
      <protection/>
    </xf>
    <xf numFmtId="3" fontId="21" fillId="0" borderId="24" xfId="62" applyNumberFormat="1" applyFont="1" applyFill="1" applyBorder="1" applyAlignment="1">
      <alignment vertical="center" wrapText="1"/>
      <protection/>
    </xf>
    <xf numFmtId="3" fontId="31" fillId="0" borderId="25" xfId="62" applyNumberFormat="1" applyFont="1" applyFill="1" applyBorder="1" applyAlignment="1">
      <alignment vertical="center" wrapText="1"/>
      <protection/>
    </xf>
    <xf numFmtId="0" fontId="23" fillId="0" borderId="0" xfId="62" applyFont="1" applyFill="1" applyAlignment="1">
      <alignment textRotation="180"/>
      <protection/>
    </xf>
    <xf numFmtId="0" fontId="21" fillId="0" borderId="0" xfId="62" applyFont="1" applyFill="1" applyAlignment="1">
      <alignment vertical="center" wrapText="1"/>
      <protection/>
    </xf>
    <xf numFmtId="0" fontId="1" fillId="0" borderId="27" xfId="60" applyFont="1" applyFill="1" applyBorder="1" applyAlignment="1">
      <alignment horizontal="left" vertical="center" wrapText="1"/>
      <protection/>
    </xf>
    <xf numFmtId="3" fontId="21" fillId="0" borderId="27" xfId="60" applyNumberFormat="1" applyFont="1" applyFill="1" applyBorder="1" applyAlignment="1">
      <alignment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vertical="center" wrapText="1"/>
      <protection/>
    </xf>
    <xf numFmtId="3" fontId="21" fillId="0" borderId="12" xfId="60" applyNumberFormat="1" applyFont="1" applyFill="1" applyBorder="1" applyAlignment="1">
      <alignment vertical="center" wrapText="1"/>
      <protection/>
    </xf>
    <xf numFmtId="3" fontId="21" fillId="0" borderId="28" xfId="60" applyNumberFormat="1" applyFont="1" applyFill="1" applyBorder="1" applyAlignment="1">
      <alignment vertical="center" wrapText="1"/>
      <protection/>
    </xf>
    <xf numFmtId="0" fontId="1" fillId="0" borderId="23" xfId="62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horizontal="left" vertical="center" wrapText="1"/>
      <protection/>
    </xf>
    <xf numFmtId="3" fontId="33" fillId="0" borderId="27" xfId="62" applyNumberFormat="1" applyFont="1" applyFill="1" applyBorder="1" applyAlignment="1">
      <alignment vertical="center" wrapText="1"/>
      <protection/>
    </xf>
    <xf numFmtId="3" fontId="21" fillId="0" borderId="27" xfId="62" applyNumberFormat="1" applyFont="1" applyFill="1" applyBorder="1" applyAlignment="1">
      <alignment vertical="center" wrapText="1"/>
      <protection/>
    </xf>
    <xf numFmtId="3" fontId="32" fillId="0" borderId="24" xfId="62" applyNumberFormat="1" applyFont="1" applyFill="1" applyBorder="1" applyAlignment="1">
      <alignment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vertical="center" wrapText="1"/>
      <protection/>
    </xf>
    <xf numFmtId="3" fontId="21" fillId="0" borderId="30" xfId="60" applyNumberFormat="1" applyFont="1" applyFill="1" applyBorder="1" applyAlignment="1">
      <alignment vertical="center" wrapText="1"/>
      <protection/>
    </xf>
    <xf numFmtId="3" fontId="21" fillId="0" borderId="31" xfId="60" applyNumberFormat="1" applyFont="1" applyFill="1" applyBorder="1" applyAlignment="1">
      <alignment vertical="center" wrapText="1"/>
      <protection/>
    </xf>
    <xf numFmtId="3" fontId="1" fillId="0" borderId="32" xfId="60" applyNumberFormat="1" applyFont="1" applyFill="1" applyBorder="1" applyAlignment="1">
      <alignment horizontal="center" vertical="center" wrapText="1"/>
      <protection/>
    </xf>
    <xf numFmtId="3" fontId="23" fillId="0" borderId="16" xfId="58" applyNumberFormat="1" applyFont="1" applyFill="1" applyBorder="1" applyAlignment="1">
      <alignment vertical="center" wrapText="1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23" fillId="0" borderId="0" xfId="58" applyFont="1" applyFill="1" applyAlignment="1">
      <alignment textRotation="180"/>
      <protection/>
    </xf>
    <xf numFmtId="0" fontId="21" fillId="0" borderId="0" xfId="58" applyFont="1" applyFill="1" applyAlignment="1">
      <alignment vertical="center" wrapText="1"/>
      <protection/>
    </xf>
    <xf numFmtId="3" fontId="30" fillId="0" borderId="19" xfId="58" applyNumberFormat="1" applyFont="1" applyFill="1" applyBorder="1" applyAlignment="1">
      <alignment vertical="center" wrapText="1"/>
      <protection/>
    </xf>
    <xf numFmtId="0" fontId="2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vertical="center" wrapText="1"/>
      <protection/>
    </xf>
    <xf numFmtId="3" fontId="21" fillId="0" borderId="34" xfId="60" applyNumberFormat="1" applyFont="1" applyFill="1" applyBorder="1" applyAlignment="1">
      <alignment vertical="center" wrapText="1"/>
      <protection/>
    </xf>
    <xf numFmtId="3" fontId="31" fillId="0" borderId="34" xfId="60" applyNumberFormat="1" applyFont="1" applyFill="1" applyBorder="1" applyAlignment="1">
      <alignment vertical="center" wrapText="1"/>
      <protection/>
    </xf>
    <xf numFmtId="0" fontId="21" fillId="0" borderId="0" xfId="60" applyFont="1" applyBorder="1">
      <alignment/>
      <protection/>
    </xf>
    <xf numFmtId="3" fontId="21" fillId="0" borderId="0" xfId="60" applyNumberFormat="1" applyFont="1" applyBorder="1">
      <alignment/>
      <protection/>
    </xf>
    <xf numFmtId="0" fontId="23" fillId="20" borderId="10" xfId="60" applyFont="1" applyFill="1" applyBorder="1" applyAlignment="1">
      <alignment horizontal="center" vertical="center" wrapText="1"/>
      <protection/>
    </xf>
    <xf numFmtId="0" fontId="21" fillId="0" borderId="0" xfId="60" applyFont="1" applyAlignment="1">
      <alignment vertical="center" wrapText="1"/>
      <protection/>
    </xf>
    <xf numFmtId="0" fontId="23" fillId="20" borderId="11" xfId="60" applyFont="1" applyFill="1" applyBorder="1" applyAlignment="1">
      <alignment horizontal="center" vertical="center" wrapText="1"/>
      <protection/>
    </xf>
    <xf numFmtId="0" fontId="26" fillId="20" borderId="12" xfId="60" applyFont="1" applyFill="1" applyBorder="1" applyAlignment="1">
      <alignment horizontal="center" vertical="center" wrapText="1"/>
      <protection/>
    </xf>
    <xf numFmtId="0" fontId="26" fillId="20" borderId="13" xfId="60" applyFont="1" applyFill="1" applyBorder="1" applyAlignment="1">
      <alignment horizontal="center" vertical="center" wrapText="1"/>
      <protection/>
    </xf>
    <xf numFmtId="0" fontId="31" fillId="0" borderId="26" xfId="60" applyFont="1" applyFill="1" applyBorder="1" applyAlignment="1">
      <alignment horizontal="center" vertical="center" wrapText="1"/>
      <protection/>
    </xf>
    <xf numFmtId="0" fontId="31" fillId="0" borderId="24" xfId="60" applyFont="1" applyFill="1" applyBorder="1" applyAlignment="1">
      <alignment horizontal="center" vertical="center" wrapText="1"/>
      <protection/>
    </xf>
    <xf numFmtId="0" fontId="22" fillId="0" borderId="24" xfId="60" applyFont="1" applyFill="1" applyBorder="1" applyAlignment="1">
      <alignment horizontal="center" vertical="center" wrapText="1"/>
      <protection/>
    </xf>
    <xf numFmtId="0" fontId="31" fillId="0" borderId="0" xfId="60" applyFont="1" applyFill="1" applyAlignment="1">
      <alignment horizontal="center" textRotation="180"/>
      <protection/>
    </xf>
    <xf numFmtId="0" fontId="31" fillId="0" borderId="0" xfId="60" applyFont="1" applyFill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1" fillId="0" borderId="27" xfId="60" applyFont="1" applyFill="1" applyBorder="1" applyAlignment="1">
      <alignment vertical="center" wrapText="1"/>
      <protection/>
    </xf>
    <xf numFmtId="3" fontId="31" fillId="0" borderId="27" xfId="60" applyNumberFormat="1" applyFont="1" applyFill="1" applyBorder="1" applyAlignment="1">
      <alignment vertical="center" wrapText="1"/>
      <protection/>
    </xf>
    <xf numFmtId="0" fontId="21" fillId="0" borderId="26" xfId="60" applyFont="1" applyFill="1" applyBorder="1" applyAlignment="1">
      <alignment horizontal="center" vertical="center" wrapText="1"/>
      <protection/>
    </xf>
    <xf numFmtId="3" fontId="31" fillId="0" borderId="24" xfId="60" applyNumberFormat="1" applyFont="1" applyFill="1" applyBorder="1" applyAlignment="1">
      <alignment vertical="center" wrapText="1"/>
      <protection/>
    </xf>
    <xf numFmtId="0" fontId="2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vertical="center" wrapText="1"/>
      <protection/>
    </xf>
    <xf numFmtId="3" fontId="21" fillId="0" borderId="36" xfId="60" applyNumberFormat="1" applyFont="1" applyFill="1" applyBorder="1" applyAlignment="1">
      <alignment vertical="center" wrapText="1"/>
      <protection/>
    </xf>
    <xf numFmtId="3" fontId="21" fillId="0" borderId="37" xfId="60" applyNumberFormat="1" applyFont="1" applyFill="1" applyBorder="1" applyAlignment="1">
      <alignment vertical="center" wrapText="1"/>
      <protection/>
    </xf>
    <xf numFmtId="3" fontId="31" fillId="0" borderId="37" xfId="60" applyNumberFormat="1" applyFont="1" applyFill="1" applyBorder="1" applyAlignment="1">
      <alignment vertical="center" wrapText="1"/>
      <protection/>
    </xf>
    <xf numFmtId="3" fontId="1" fillId="0" borderId="32" xfId="60" applyNumberFormat="1" applyFont="1" applyFill="1" applyBorder="1" applyAlignment="1">
      <alignment vertical="center" wrapText="1"/>
      <protection/>
    </xf>
    <xf numFmtId="0" fontId="1" fillId="0" borderId="18" xfId="60" applyFont="1" applyFill="1" applyBorder="1" applyAlignment="1">
      <alignment vertical="center" wrapText="1"/>
      <protection/>
    </xf>
    <xf numFmtId="3" fontId="30" fillId="0" borderId="20" xfId="62" applyNumberFormat="1" applyFont="1" applyFill="1" applyBorder="1" applyAlignment="1">
      <alignment vertical="center" wrapText="1"/>
      <protection/>
    </xf>
    <xf numFmtId="3" fontId="30" fillId="0" borderId="19" xfId="62" applyNumberFormat="1" applyFont="1" applyFill="1" applyBorder="1" applyAlignment="1">
      <alignment vertical="center" wrapText="1"/>
      <protection/>
    </xf>
    <xf numFmtId="3" fontId="31" fillId="0" borderId="27" xfId="62" applyNumberFormat="1" applyFont="1" applyFill="1" applyBorder="1" applyAlignment="1">
      <alignment horizontal="left" vertical="center" wrapText="1"/>
      <protection/>
    </xf>
    <xf numFmtId="0" fontId="21" fillId="0" borderId="38" xfId="62" applyFont="1" applyFill="1" applyBorder="1" applyAlignment="1">
      <alignment vertical="center" wrapText="1"/>
      <protection/>
    </xf>
    <xf numFmtId="3" fontId="30" fillId="0" borderId="39" xfId="60" applyNumberFormat="1" applyFont="1" applyFill="1" applyBorder="1" applyAlignment="1">
      <alignment vertical="center" wrapText="1"/>
      <protection/>
    </xf>
    <xf numFmtId="3" fontId="31" fillId="0" borderId="27" xfId="60" applyNumberFormat="1" applyFont="1" applyFill="1" applyBorder="1" applyAlignment="1">
      <alignment horizontal="left" vertical="center" wrapText="1"/>
      <protection/>
    </xf>
    <xf numFmtId="3" fontId="21" fillId="0" borderId="13" xfId="60" applyNumberFormat="1" applyFont="1" applyFill="1" applyBorder="1" applyAlignment="1">
      <alignment vertical="center" wrapText="1"/>
      <protection/>
    </xf>
    <xf numFmtId="3" fontId="31" fillId="0" borderId="24" xfId="62" applyNumberFormat="1" applyFont="1" applyFill="1" applyBorder="1" applyAlignment="1">
      <alignment vertical="center" wrapText="1"/>
      <protection/>
    </xf>
    <xf numFmtId="0" fontId="1" fillId="0" borderId="26" xfId="60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 vertical="center" wrapText="1"/>
      <protection/>
    </xf>
    <xf numFmtId="3" fontId="21" fillId="0" borderId="34" xfId="58" applyNumberFormat="1" applyFont="1" applyFill="1" applyBorder="1" applyAlignment="1">
      <alignment horizontal="right" vertical="center" wrapText="1"/>
      <protection/>
    </xf>
    <xf numFmtId="3" fontId="1" fillId="0" borderId="34" xfId="58" applyNumberFormat="1" applyFont="1" applyFill="1" applyBorder="1" applyAlignment="1">
      <alignment horizontal="center" vertical="center" wrapText="1"/>
      <protection/>
    </xf>
    <xf numFmtId="3" fontId="1" fillId="0" borderId="40" xfId="60" applyNumberFormat="1" applyFont="1" applyFill="1" applyBorder="1" applyAlignment="1">
      <alignment horizontal="center" vertical="center" wrapText="1"/>
      <protection/>
    </xf>
    <xf numFmtId="3" fontId="1" fillId="0" borderId="34" xfId="58" applyNumberFormat="1" applyFont="1" applyFill="1" applyBorder="1" applyAlignment="1">
      <alignment horizontal="right" vertical="center" wrapText="1"/>
      <protection/>
    </xf>
    <xf numFmtId="3" fontId="31" fillId="0" borderId="13" xfId="62" applyNumberFormat="1" applyFont="1" applyFill="1" applyBorder="1" applyAlignment="1">
      <alignment horizontal="left" vertical="center" wrapText="1"/>
      <protection/>
    </xf>
    <xf numFmtId="3" fontId="30" fillId="0" borderId="41" xfId="60" applyNumberFormat="1" applyFont="1" applyFill="1" applyBorder="1" applyAlignment="1">
      <alignment vertical="center" wrapText="1"/>
      <protection/>
    </xf>
    <xf numFmtId="0" fontId="23" fillId="0" borderId="42" xfId="60" applyFont="1" applyFill="1" applyBorder="1" applyAlignment="1">
      <alignment vertical="center" wrapText="1"/>
      <protection/>
    </xf>
    <xf numFmtId="0" fontId="23" fillId="0" borderId="43" xfId="60" applyFont="1" applyFill="1" applyBorder="1" applyAlignment="1">
      <alignment horizontal="center" vertical="center" wrapText="1"/>
      <protection/>
    </xf>
    <xf numFmtId="3" fontId="23" fillId="0" borderId="43" xfId="60" applyNumberFormat="1" applyFont="1" applyFill="1" applyBorder="1" applyAlignment="1">
      <alignment vertical="center" wrapText="1"/>
      <protection/>
    </xf>
    <xf numFmtId="3" fontId="23" fillId="0" borderId="18" xfId="60" applyNumberFormat="1" applyFont="1" applyFill="1" applyBorder="1" applyAlignment="1">
      <alignment vertical="center" wrapText="1"/>
      <protection/>
    </xf>
    <xf numFmtId="0" fontId="34" fillId="0" borderId="0" xfId="60" applyFont="1" applyAlignment="1">
      <alignment vertical="top"/>
      <protection/>
    </xf>
    <xf numFmtId="0" fontId="23" fillId="0" borderId="0" xfId="60" applyFont="1" applyAlignment="1">
      <alignment vertical="center" wrapText="1"/>
      <protection/>
    </xf>
    <xf numFmtId="3" fontId="23" fillId="0" borderId="0" xfId="60" applyNumberFormat="1" applyFont="1" applyBorder="1" applyAlignment="1">
      <alignment vertical="center" wrapText="1"/>
      <protection/>
    </xf>
    <xf numFmtId="3" fontId="18" fillId="0" borderId="0" xfId="60" applyNumberFormat="1" applyFont="1">
      <alignment/>
      <protection/>
    </xf>
    <xf numFmtId="3" fontId="35" fillId="0" borderId="0" xfId="60" applyNumberFormat="1" applyFont="1" applyAlignment="1">
      <alignment horizontal="right"/>
      <protection/>
    </xf>
    <xf numFmtId="0" fontId="36" fillId="0" borderId="0" xfId="60" applyFont="1">
      <alignment/>
      <protection/>
    </xf>
    <xf numFmtId="3" fontId="37" fillId="0" borderId="0" xfId="60" applyNumberFormat="1" applyFont="1">
      <alignment/>
      <protection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4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6" fillId="20" borderId="24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3" fontId="26" fillId="0" borderId="24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3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3" fontId="0" fillId="0" borderId="4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46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4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4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8" xfId="0" applyFont="1" applyBorder="1" applyAlignment="1">
      <alignment vertical="center"/>
    </xf>
    <xf numFmtId="4" fontId="43" fillId="0" borderId="38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43" fillId="0" borderId="38" xfId="0" applyNumberFormat="1" applyFont="1" applyBorder="1" applyAlignment="1">
      <alignment vertical="center"/>
    </xf>
    <xf numFmtId="4" fontId="4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54">
      <alignment/>
      <protection/>
    </xf>
    <xf numFmtId="0" fontId="1" fillId="0" borderId="24" xfId="54" applyBorder="1">
      <alignment/>
      <protection/>
    </xf>
    <xf numFmtId="0" fontId="1" fillId="0" borderId="24" xfId="54" applyFont="1" applyBorder="1">
      <alignment/>
      <protection/>
    </xf>
    <xf numFmtId="3" fontId="1" fillId="0" borderId="50" xfId="54" applyNumberFormat="1" applyBorder="1" applyAlignment="1">
      <alignment horizontal="center" vertical="center"/>
      <protection/>
    </xf>
    <xf numFmtId="0" fontId="42" fillId="0" borderId="51" xfId="54" applyFont="1" applyBorder="1" applyAlignment="1">
      <alignment vertical="center" wrapText="1"/>
      <protection/>
    </xf>
    <xf numFmtId="0" fontId="42" fillId="0" borderId="52" xfId="54" applyFont="1" applyBorder="1" applyAlignment="1">
      <alignment vertical="center" wrapText="1"/>
      <protection/>
    </xf>
    <xf numFmtId="3" fontId="1" fillId="0" borderId="51" xfId="54" applyNumberFormat="1" applyBorder="1" applyAlignment="1">
      <alignment horizontal="center" vertical="center"/>
      <protection/>
    </xf>
    <xf numFmtId="3" fontId="1" fillId="0" borderId="52" xfId="54" applyNumberFormat="1" applyBorder="1" applyAlignment="1">
      <alignment horizontal="center" vertical="center"/>
      <protection/>
    </xf>
    <xf numFmtId="0" fontId="44" fillId="0" borderId="24" xfId="54" applyFont="1" applyBorder="1">
      <alignment/>
      <protection/>
    </xf>
    <xf numFmtId="0" fontId="42" fillId="0" borderId="53" xfId="54" applyFont="1" applyBorder="1" applyAlignment="1">
      <alignment vertical="center" wrapText="1"/>
      <protection/>
    </xf>
    <xf numFmtId="3" fontId="1" fillId="0" borderId="53" xfId="54" applyNumberFormat="1" applyBorder="1" applyAlignment="1">
      <alignment horizontal="center" vertical="center"/>
      <protection/>
    </xf>
    <xf numFmtId="0" fontId="42" fillId="0" borderId="50" xfId="54" applyFont="1" applyBorder="1" applyAlignment="1">
      <alignment vertical="center" wrapText="1"/>
      <protection/>
    </xf>
    <xf numFmtId="0" fontId="42" fillId="0" borderId="54" xfId="54" applyFont="1" applyBorder="1" applyAlignment="1">
      <alignment vertical="center" wrapText="1"/>
      <protection/>
    </xf>
    <xf numFmtId="0" fontId="42" fillId="0" borderId="55" xfId="54" applyFont="1" applyBorder="1" applyAlignment="1">
      <alignment vertical="center" wrapText="1"/>
      <protection/>
    </xf>
    <xf numFmtId="0" fontId="1" fillId="0" borderId="56" xfId="54" applyBorder="1" applyAlignment="1">
      <alignment horizontal="center" vertical="center"/>
      <protection/>
    </xf>
    <xf numFmtId="0" fontId="42" fillId="0" borderId="57" xfId="54" applyFont="1" applyBorder="1" applyAlignment="1">
      <alignment vertical="center" wrapText="1"/>
      <protection/>
    </xf>
    <xf numFmtId="3" fontId="1" fillId="0" borderId="57" xfId="54" applyNumberFormat="1" applyBorder="1" applyAlignment="1">
      <alignment horizontal="center" vertical="center"/>
      <protection/>
    </xf>
    <xf numFmtId="3" fontId="1" fillId="0" borderId="58" xfId="54" applyNumberFormat="1" applyBorder="1" applyAlignment="1">
      <alignment horizontal="center" vertical="center"/>
      <protection/>
    </xf>
    <xf numFmtId="3" fontId="1" fillId="0" borderId="51" xfId="54" applyNumberFormat="1" applyFont="1" applyBorder="1" applyAlignment="1">
      <alignment horizontal="center" vertical="center" wrapText="1"/>
      <protection/>
    </xf>
    <xf numFmtId="3" fontId="44" fillId="0" borderId="0" xfId="54" applyNumberFormat="1" applyFont="1" applyBorder="1" applyAlignment="1">
      <alignment horizontal="center" vertical="center"/>
      <protection/>
    </xf>
    <xf numFmtId="0" fontId="28" fillId="0" borderId="0" xfId="54" applyFont="1" applyBorder="1" applyAlignment="1">
      <alignment vertical="top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center" wrapText="1"/>
      <protection/>
    </xf>
    <xf numFmtId="0" fontId="45" fillId="0" borderId="50" xfId="54" applyFont="1" applyBorder="1" applyAlignment="1">
      <alignment horizontal="center" vertical="center"/>
      <protection/>
    </xf>
    <xf numFmtId="0" fontId="45" fillId="0" borderId="0" xfId="54" applyFont="1" applyBorder="1" applyAlignment="1">
      <alignment horizontal="center" vertical="center"/>
      <protection/>
    </xf>
    <xf numFmtId="0" fontId="1" fillId="0" borderId="0" xfId="54" applyAlignment="1">
      <alignment horizontal="center" vertical="center"/>
      <protection/>
    </xf>
    <xf numFmtId="0" fontId="1" fillId="0" borderId="58" xfId="54" applyBorder="1" applyAlignment="1">
      <alignment horizontal="center" vertical="center"/>
      <protection/>
    </xf>
    <xf numFmtId="49" fontId="1" fillId="0" borderId="58" xfId="54" applyNumberFormat="1" applyFont="1" applyBorder="1" applyAlignment="1">
      <alignment horizontal="center" vertical="center"/>
      <protection/>
    </xf>
    <xf numFmtId="3" fontId="1" fillId="0" borderId="0" xfId="54" applyNumberFormat="1" applyBorder="1" applyAlignment="1">
      <alignment horizontal="center" vertical="center"/>
      <protection/>
    </xf>
    <xf numFmtId="0" fontId="1" fillId="0" borderId="53" xfId="54" applyBorder="1" applyAlignment="1">
      <alignment horizontal="center" vertical="center"/>
      <protection/>
    </xf>
    <xf numFmtId="3" fontId="1" fillId="0" borderId="0" xfId="54" applyNumberFormat="1" applyAlignment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47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45" xfId="0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0" borderId="0" xfId="64">
      <alignment/>
      <protection/>
    </xf>
    <xf numFmtId="0" fontId="44" fillId="0" borderId="27" xfId="64" applyFont="1" applyBorder="1">
      <alignment/>
      <protection/>
    </xf>
    <xf numFmtId="0" fontId="0" fillId="0" borderId="27" xfId="64" applyFont="1" applyBorder="1" applyAlignment="1">
      <alignment horizontal="justify" vertical="center"/>
      <protection/>
    </xf>
    <xf numFmtId="4" fontId="1" fillId="0" borderId="27" xfId="42" applyNumberFormat="1" applyFont="1" applyFill="1" applyBorder="1" applyAlignment="1" applyProtection="1">
      <alignment horizontal="right" vertical="center"/>
      <protection/>
    </xf>
    <xf numFmtId="0" fontId="44" fillId="0" borderId="12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justify" vertical="center" wrapText="1"/>
      <protection/>
    </xf>
    <xf numFmtId="4" fontId="1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0" xfId="64" applyNumberFormat="1">
      <alignment/>
      <protection/>
    </xf>
    <xf numFmtId="0" fontId="44" fillId="0" borderId="24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justify" vertical="center"/>
      <protection/>
    </xf>
    <xf numFmtId="4" fontId="1" fillId="0" borderId="24" xfId="42" applyNumberFormat="1" applyFont="1" applyFill="1" applyBorder="1" applyAlignment="1" applyProtection="1">
      <alignment horizontal="right" vertical="center"/>
      <protection/>
    </xf>
    <xf numFmtId="0" fontId="1" fillId="0" borderId="12" xfId="64" applyBorder="1" applyAlignment="1">
      <alignment horizontal="center" vertical="center"/>
      <protection/>
    </xf>
    <xf numFmtId="0" fontId="0" fillId="0" borderId="12" xfId="64" applyFont="1" applyBorder="1" applyAlignment="1">
      <alignment horizontal="justify" vertical="center"/>
      <protection/>
    </xf>
    <xf numFmtId="0" fontId="1" fillId="0" borderId="0" xfId="64" applyAlignment="1">
      <alignment horizontal="justify" vertical="center"/>
      <protection/>
    </xf>
    <xf numFmtId="0" fontId="44" fillId="0" borderId="27" xfId="64" applyFont="1" applyBorder="1" applyAlignment="1">
      <alignment horizontal="center" vertical="center"/>
      <protection/>
    </xf>
    <xf numFmtId="0" fontId="0" fillId="0" borderId="27" xfId="64" applyFont="1" applyBorder="1" applyAlignment="1">
      <alignment horizontal="left" vertical="center" wrapText="1"/>
      <protection/>
    </xf>
    <xf numFmtId="4" fontId="1" fillId="0" borderId="27" xfId="42" applyNumberFormat="1" applyFont="1" applyFill="1" applyBorder="1" applyAlignment="1" applyProtection="1">
      <alignment vertical="center"/>
      <protection/>
    </xf>
    <xf numFmtId="0" fontId="0" fillId="0" borderId="24" xfId="64" applyFont="1" applyBorder="1" applyAlignment="1">
      <alignment horizontal="left" vertical="center" wrapText="1"/>
      <protection/>
    </xf>
    <xf numFmtId="4" fontId="1" fillId="0" borderId="24" xfId="42" applyNumberFormat="1" applyFont="1" applyFill="1" applyBorder="1" applyAlignment="1" applyProtection="1">
      <alignment vertical="center"/>
      <protection/>
    </xf>
    <xf numFmtId="0" fontId="0" fillId="0" borderId="24" xfId="64" applyFont="1" applyBorder="1" applyAlignment="1">
      <alignment horizontal="justify" vertical="center" wrapText="1"/>
      <protection/>
    </xf>
    <xf numFmtId="0" fontId="1" fillId="0" borderId="24" xfId="64" applyBorder="1" applyAlignment="1">
      <alignment horizontal="center" vertical="center"/>
      <protection/>
    </xf>
    <xf numFmtId="0" fontId="0" fillId="0" borderId="24" xfId="64" applyFont="1" applyBorder="1" applyAlignment="1">
      <alignment horizontal="right" vertical="center"/>
      <protection/>
    </xf>
    <xf numFmtId="0" fontId="0" fillId="0" borderId="12" xfId="64" applyFont="1" applyBorder="1" applyAlignment="1">
      <alignment horizontal="right" vertical="center"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4" fontId="23" fillId="0" borderId="18" xfId="42" applyNumberFormat="1" applyFont="1" applyFill="1" applyBorder="1" applyAlignment="1" applyProtection="1">
      <alignment vertical="center"/>
      <protection/>
    </xf>
    <xf numFmtId="0" fontId="1" fillId="0" borderId="0" xfId="64" applyAlignment="1">
      <alignment vertical="center"/>
      <protection/>
    </xf>
    <xf numFmtId="0" fontId="1" fillId="0" borderId="0" xfId="64" applyAlignment="1">
      <alignment horizontal="center" vertical="center"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1" fillId="0" borderId="0" xfId="55">
      <alignment/>
      <protection/>
    </xf>
    <xf numFmtId="0" fontId="1" fillId="0" borderId="0" xfId="55" applyAlignment="1">
      <alignment horizontal="center"/>
      <protection/>
    </xf>
    <xf numFmtId="0" fontId="48" fillId="0" borderId="0" xfId="55" applyFont="1" applyAlignment="1">
      <alignment horizontal="center"/>
      <protection/>
    </xf>
    <xf numFmtId="4" fontId="49" fillId="6" borderId="27" xfId="42" applyNumberFormat="1" applyFont="1" applyFill="1" applyBorder="1" applyAlignment="1" applyProtection="1">
      <alignment horizontal="center" vertical="center"/>
      <protection/>
    </xf>
    <xf numFmtId="4" fontId="1" fillId="6" borderId="27" xfId="42" applyNumberFormat="1" applyFont="1" applyFill="1" applyBorder="1" applyAlignment="1" applyProtection="1">
      <alignment horizontal="center" vertical="center"/>
      <protection/>
    </xf>
    <xf numFmtId="49" fontId="44" fillId="0" borderId="24" xfId="55" applyNumberFormat="1" applyFont="1" applyBorder="1" applyAlignment="1">
      <alignment horizontal="center" vertical="center"/>
      <protection/>
    </xf>
    <xf numFmtId="0" fontId="44" fillId="0" borderId="24" xfId="55" applyFont="1" applyBorder="1" applyAlignment="1">
      <alignment horizontal="center" vertical="center" wrapText="1"/>
      <protection/>
    </xf>
    <xf numFmtId="4" fontId="44" fillId="0" borderId="24" xfId="42" applyNumberFormat="1" applyFont="1" applyFill="1" applyBorder="1" applyAlignment="1" applyProtection="1">
      <alignment horizontal="center" vertical="center"/>
      <protection/>
    </xf>
    <xf numFmtId="4" fontId="1" fillId="0" borderId="24" xfId="42" applyNumberFormat="1" applyFont="1" applyFill="1" applyBorder="1" applyAlignment="1" applyProtection="1">
      <alignment horizontal="center" vertical="center"/>
      <protection/>
    </xf>
    <xf numFmtId="4" fontId="47" fillId="0" borderId="12" xfId="55" applyNumberFormat="1" applyFont="1" applyBorder="1" applyAlignment="1">
      <alignment horizontal="right" vertical="center" wrapText="1"/>
      <protection/>
    </xf>
    <xf numFmtId="4" fontId="50" fillId="0" borderId="12" xfId="42" applyNumberFormat="1" applyFont="1" applyFill="1" applyBorder="1" applyAlignment="1" applyProtection="1">
      <alignment horizontal="right" vertical="center"/>
      <protection/>
    </xf>
    <xf numFmtId="4" fontId="50" fillId="0" borderId="12" xfId="42" applyNumberFormat="1" applyFont="1" applyFill="1" applyBorder="1" applyAlignment="1" applyProtection="1">
      <alignment horizontal="center" vertical="center"/>
      <protection/>
    </xf>
    <xf numFmtId="4" fontId="1" fillId="0" borderId="0" xfId="55" applyNumberFormat="1">
      <alignment/>
      <protection/>
    </xf>
    <xf numFmtId="49" fontId="1" fillId="0" borderId="0" xfId="55" applyNumberFormat="1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left" vertical="center" wrapText="1"/>
      <protection/>
    </xf>
    <xf numFmtId="4" fontId="1" fillId="0" borderId="59" xfId="55" applyNumberFormat="1" applyFont="1" applyBorder="1" applyAlignment="1">
      <alignment horizontal="right" vertical="center" wrapText="1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60" xfId="42" applyNumberFormat="1" applyFont="1" applyFill="1" applyBorder="1" applyAlignment="1" applyProtection="1">
      <alignment horizontal="center" vertical="center"/>
      <protection/>
    </xf>
    <xf numFmtId="0" fontId="0" fillId="0" borderId="45" xfId="55" applyFont="1" applyBorder="1" applyAlignment="1">
      <alignment horizontal="left" vertical="center" wrapText="1"/>
      <protection/>
    </xf>
    <xf numFmtId="4" fontId="1" fillId="0" borderId="48" xfId="55" applyNumberFormat="1" applyFont="1" applyBorder="1" applyAlignment="1">
      <alignment horizontal="right" vertical="center" wrapText="1"/>
      <protection/>
    </xf>
    <xf numFmtId="4" fontId="0" fillId="0" borderId="45" xfId="42" applyNumberFormat="1" applyFont="1" applyFill="1" applyBorder="1" applyAlignment="1" applyProtection="1">
      <alignment horizontal="right" vertical="center"/>
      <protection/>
    </xf>
    <xf numFmtId="4" fontId="1" fillId="0" borderId="49" xfId="42" applyNumberFormat="1" applyFont="1" applyFill="1" applyBorder="1" applyAlignment="1" applyProtection="1">
      <alignment horizontal="center" vertical="center"/>
      <protection/>
    </xf>
    <xf numFmtId="0" fontId="0" fillId="0" borderId="27" xfId="55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righ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" fontId="1" fillId="0" borderId="61" xfId="42" applyNumberFormat="1" applyFont="1" applyFill="1" applyBorder="1" applyAlignment="1" applyProtection="1">
      <alignment horizontal="center" vertical="center"/>
      <protection/>
    </xf>
    <xf numFmtId="4" fontId="50" fillId="0" borderId="24" xfId="55" applyNumberFormat="1" applyFont="1" applyBorder="1" applyAlignment="1">
      <alignment horizontal="right" vertical="center" wrapText="1"/>
      <protection/>
    </xf>
    <xf numFmtId="4" fontId="47" fillId="0" borderId="24" xfId="42" applyNumberFormat="1" applyFont="1" applyFill="1" applyBorder="1" applyAlignment="1" applyProtection="1">
      <alignment horizontal="right" vertical="center"/>
      <protection/>
    </xf>
    <xf numFmtId="0" fontId="0" fillId="0" borderId="13" xfId="55" applyFont="1" applyBorder="1" applyAlignment="1">
      <alignment horizontal="lef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9" fontId="1" fillId="0" borderId="62" xfId="55" applyNumberFormat="1" applyBorder="1" applyAlignment="1">
      <alignment horizontal="center" vertical="center"/>
      <protection/>
    </xf>
    <xf numFmtId="0" fontId="44" fillId="0" borderId="62" xfId="55" applyFont="1" applyBorder="1" applyAlignment="1">
      <alignment horizontal="center" vertical="center" wrapText="1"/>
      <protection/>
    </xf>
    <xf numFmtId="4" fontId="44" fillId="0" borderId="62" xfId="55" applyNumberFormat="1" applyFont="1" applyBorder="1" applyAlignment="1">
      <alignment horizontal="center" vertical="center" wrapText="1"/>
      <protection/>
    </xf>
    <xf numFmtId="4" fontId="44" fillId="0" borderId="62" xfId="42" applyNumberFormat="1" applyFont="1" applyFill="1" applyBorder="1" applyAlignment="1" applyProtection="1">
      <alignment horizontal="center" vertical="center"/>
      <protection/>
    </xf>
    <xf numFmtId="4" fontId="1" fillId="0" borderId="63" xfId="42" applyNumberFormat="1" applyFont="1" applyFill="1" applyBorder="1" applyAlignment="1" applyProtection="1">
      <alignment horizontal="center" vertical="center"/>
      <protection/>
    </xf>
    <xf numFmtId="4" fontId="49" fillId="6" borderId="27" xfId="55" applyNumberFormat="1" applyFont="1" applyFill="1" applyBorder="1" applyAlignment="1">
      <alignment horizontal="center" vertical="center" wrapText="1"/>
      <protection/>
    </xf>
    <xf numFmtId="4" fontId="50" fillId="6" borderId="27" xfId="42" applyNumberFormat="1" applyFont="1" applyFill="1" applyBorder="1" applyAlignment="1" applyProtection="1">
      <alignment horizontal="center" vertical="center"/>
      <protection/>
    </xf>
    <xf numFmtId="4" fontId="44" fillId="0" borderId="24" xfId="55" applyNumberFormat="1" applyFont="1" applyBorder="1" applyAlignment="1">
      <alignment horizontal="center" vertical="center" wrapText="1"/>
      <protection/>
    </xf>
    <xf numFmtId="4" fontId="51" fillId="0" borderId="12" xfId="55" applyNumberFormat="1" applyFont="1" applyBorder="1" applyAlignment="1">
      <alignment horizontal="left" vertical="center" wrapText="1"/>
      <protection/>
    </xf>
    <xf numFmtId="4" fontId="50" fillId="0" borderId="24" xfId="42" applyNumberFormat="1" applyFont="1" applyFill="1" applyBorder="1" applyAlignment="1" applyProtection="1">
      <alignment horizontal="center" vertical="center"/>
      <protection/>
    </xf>
    <xf numFmtId="0" fontId="0" fillId="0" borderId="44" xfId="55" applyFont="1" applyBorder="1" applyAlignment="1">
      <alignment horizontal="left" vertical="center" wrapText="1"/>
      <protection/>
    </xf>
    <xf numFmtId="4" fontId="1" fillId="0" borderId="64" xfId="55" applyNumberFormat="1" applyFont="1" applyBorder="1" applyAlignment="1">
      <alignment horizontal="right" vertical="center" wrapText="1"/>
      <protection/>
    </xf>
    <xf numFmtId="4" fontId="0" fillId="0" borderId="44" xfId="42" applyNumberFormat="1" applyFont="1" applyFill="1" applyBorder="1" applyAlignment="1" applyProtection="1">
      <alignment horizontal="right" vertical="center"/>
      <protection/>
    </xf>
    <xf numFmtId="4" fontId="1" fillId="0" borderId="65" xfId="42" applyNumberFormat="1" applyFont="1" applyFill="1" applyBorder="1" applyAlignment="1" applyProtection="1">
      <alignment horizontal="center" vertical="center"/>
      <protection/>
    </xf>
    <xf numFmtId="0" fontId="0" fillId="0" borderId="66" xfId="55" applyFont="1" applyBorder="1" applyAlignment="1">
      <alignment horizontal="left" vertical="center" wrapText="1"/>
      <protection/>
    </xf>
    <xf numFmtId="4" fontId="1" fillId="0" borderId="67" xfId="55" applyNumberFormat="1" applyFont="1" applyBorder="1" applyAlignment="1">
      <alignment horizontal="right" vertical="center" wrapText="1"/>
      <protection/>
    </xf>
    <xf numFmtId="4" fontId="0" fillId="0" borderId="66" xfId="42" applyNumberFormat="1" applyFont="1" applyFill="1" applyBorder="1" applyAlignment="1" applyProtection="1">
      <alignment horizontal="right" vertical="center"/>
      <protection/>
    </xf>
    <xf numFmtId="4" fontId="1" fillId="0" borderId="68" xfId="42" applyNumberFormat="1" applyFont="1" applyFill="1" applyBorder="1" applyAlignment="1" applyProtection="1">
      <alignment horizontal="center" vertical="center"/>
      <protection/>
    </xf>
    <xf numFmtId="4" fontId="47" fillId="0" borderId="24" xfId="55" applyNumberFormat="1" applyFont="1" applyBorder="1" applyAlignment="1">
      <alignment horizontal="left" vertical="center" wrapText="1"/>
      <protection/>
    </xf>
    <xf numFmtId="49" fontId="1" fillId="0" borderId="0" xfId="55" applyNumberFormat="1" applyAlignment="1">
      <alignment horizontal="center" vertical="center"/>
      <protection/>
    </xf>
    <xf numFmtId="0" fontId="43" fillId="0" borderId="0" xfId="0" applyFont="1" applyAlignment="1">
      <alignment horizontal="right" vertical="center"/>
    </xf>
    <xf numFmtId="0" fontId="51" fillId="0" borderId="31" xfId="0" applyFont="1" applyBorder="1" applyAlignment="1">
      <alignment vertical="center"/>
    </xf>
    <xf numFmtId="0" fontId="51" fillId="0" borderId="69" xfId="0" applyFont="1" applyBorder="1" applyAlignment="1">
      <alignment vertical="center"/>
    </xf>
    <xf numFmtId="0" fontId="51" fillId="0" borderId="7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3" fontId="51" fillId="0" borderId="16" xfId="0" applyNumberFormat="1" applyFont="1" applyBorder="1" applyAlignment="1">
      <alignment vertical="center"/>
    </xf>
    <xf numFmtId="3" fontId="51" fillId="0" borderId="72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22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vertical="center" wrapText="1"/>
    </xf>
    <xf numFmtId="3" fontId="0" fillId="0" borderId="73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59" applyAlignment="1">
      <alignment vertical="center"/>
      <protection/>
    </xf>
    <xf numFmtId="0" fontId="0" fillId="0" borderId="0" xfId="59">
      <alignment/>
      <protection/>
    </xf>
    <xf numFmtId="0" fontId="22" fillId="0" borderId="0" xfId="59" applyFont="1" applyAlignment="1">
      <alignment horizontal="right" vertical="center"/>
      <protection/>
    </xf>
    <xf numFmtId="0" fontId="26" fillId="20" borderId="24" xfId="59" applyFont="1" applyFill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46" fillId="0" borderId="24" xfId="59" applyFont="1" applyBorder="1" applyAlignment="1">
      <alignment horizontal="center" vertical="center"/>
      <protection/>
    </xf>
    <xf numFmtId="0" fontId="0" fillId="0" borderId="44" xfId="59" applyBorder="1" applyAlignment="1">
      <alignment vertical="center"/>
      <protection/>
    </xf>
    <xf numFmtId="3" fontId="0" fillId="0" borderId="44" xfId="59" applyNumberFormat="1" applyBorder="1" applyAlignment="1">
      <alignment vertical="center"/>
      <protection/>
    </xf>
    <xf numFmtId="3" fontId="0" fillId="0" borderId="12" xfId="59" applyNumberFormat="1" applyBorder="1" applyAlignment="1">
      <alignment vertical="center"/>
      <protection/>
    </xf>
    <xf numFmtId="3" fontId="0" fillId="0" borderId="24" xfId="59" applyNumberFormat="1" applyBorder="1" applyAlignment="1">
      <alignment vertical="center"/>
      <protection/>
    </xf>
    <xf numFmtId="0" fontId="47" fillId="0" borderId="0" xfId="59" applyFont="1" applyAlignment="1">
      <alignment vertical="center"/>
      <protection/>
    </xf>
    <xf numFmtId="0" fontId="1" fillId="0" borderId="0" xfId="59" applyFont="1">
      <alignment/>
      <protection/>
    </xf>
    <xf numFmtId="0" fontId="45" fillId="0" borderId="75" xfId="54" applyFont="1" applyBorder="1" applyAlignment="1">
      <alignment horizontal="center" vertical="center" wrapText="1"/>
      <protection/>
    </xf>
    <xf numFmtId="0" fontId="45" fillId="0" borderId="76" xfId="54" applyFont="1" applyBorder="1" applyAlignment="1">
      <alignment horizontal="center" vertical="center" wrapText="1"/>
      <protection/>
    </xf>
    <xf numFmtId="49" fontId="1" fillId="0" borderId="76" xfId="54" applyNumberFormat="1" applyFont="1" applyBorder="1" applyAlignment="1">
      <alignment horizontal="center" vertical="center" wrapText="1"/>
      <protection/>
    </xf>
    <xf numFmtId="0" fontId="21" fillId="0" borderId="77" xfId="54" applyFont="1" applyBorder="1" applyAlignment="1">
      <alignment horizontal="center" vertical="center" wrapText="1"/>
      <protection/>
    </xf>
    <xf numFmtId="0" fontId="1" fillId="0" borderId="78" xfId="54" applyBorder="1" applyAlignment="1">
      <alignment horizontal="center" vertical="center" wrapText="1"/>
      <protection/>
    </xf>
    <xf numFmtId="0" fontId="1" fillId="0" borderId="79" xfId="54" applyBorder="1" applyAlignment="1">
      <alignment horizontal="center" vertical="center"/>
      <protection/>
    </xf>
    <xf numFmtId="3" fontId="44" fillId="0" borderId="80" xfId="54" applyNumberFormat="1" applyFont="1" applyBorder="1" applyAlignment="1">
      <alignment horizontal="center" vertical="center" wrapText="1"/>
      <protection/>
    </xf>
    <xf numFmtId="3" fontId="1" fillId="0" borderId="81" xfId="54" applyNumberFormat="1" applyBorder="1" applyAlignment="1">
      <alignment horizontal="center" vertical="center" wrapText="1"/>
      <protection/>
    </xf>
    <xf numFmtId="0" fontId="42" fillId="0" borderId="82" xfId="54" applyFont="1" applyBorder="1" applyAlignment="1">
      <alignment vertical="center" wrapText="1"/>
      <protection/>
    </xf>
    <xf numFmtId="3" fontId="44" fillId="0" borderId="83" xfId="54" applyNumberFormat="1" applyFont="1" applyBorder="1" applyAlignment="1">
      <alignment horizontal="center" vertical="center" wrapText="1"/>
      <protection/>
    </xf>
    <xf numFmtId="3" fontId="44" fillId="0" borderId="84" xfId="54" applyNumberFormat="1" applyFont="1" applyBorder="1" applyAlignment="1">
      <alignment horizontal="center" vertical="center" wrapText="1"/>
      <protection/>
    </xf>
    <xf numFmtId="3" fontId="44" fillId="0" borderId="85" xfId="54" applyNumberFormat="1" applyFont="1" applyBorder="1" applyAlignment="1">
      <alignment horizontal="center" vertical="center" wrapText="1"/>
      <protection/>
    </xf>
    <xf numFmtId="0" fontId="42" fillId="0" borderId="86" xfId="54" applyFont="1" applyBorder="1" applyAlignment="1">
      <alignment vertical="center" wrapText="1"/>
      <protection/>
    </xf>
    <xf numFmtId="3" fontId="1" fillId="0" borderId="38" xfId="54" applyNumberFormat="1" applyBorder="1" applyAlignment="1">
      <alignment horizontal="center" vertical="center"/>
      <protection/>
    </xf>
    <xf numFmtId="3" fontId="44" fillId="0" borderId="87" xfId="54" applyNumberFormat="1" applyFont="1" applyBorder="1" applyAlignment="1">
      <alignment horizontal="center" vertical="center" wrapText="1"/>
      <protection/>
    </xf>
    <xf numFmtId="3" fontId="1" fillId="0" borderId="62" xfId="54" applyNumberFormat="1" applyBorder="1" applyAlignment="1">
      <alignment horizontal="center" vertical="center"/>
      <protection/>
    </xf>
    <xf numFmtId="3" fontId="44" fillId="0" borderId="88" xfId="54" applyNumberFormat="1" applyFont="1" applyBorder="1" applyAlignment="1">
      <alignment horizontal="center" vertical="center" wrapText="1"/>
      <protection/>
    </xf>
    <xf numFmtId="0" fontId="1" fillId="0" borderId="89" xfId="54" applyBorder="1" applyAlignment="1">
      <alignment horizontal="center" vertical="center"/>
      <protection/>
    </xf>
    <xf numFmtId="0" fontId="1" fillId="0" borderId="90" xfId="54" applyFont="1" applyBorder="1" applyAlignment="1">
      <alignment horizontal="center" vertical="center"/>
      <protection/>
    </xf>
    <xf numFmtId="3" fontId="1" fillId="0" borderId="90" xfId="54" applyNumberFormat="1" applyBorder="1" applyAlignment="1">
      <alignment horizontal="center" vertical="center"/>
      <protection/>
    </xf>
    <xf numFmtId="0" fontId="42" fillId="0" borderId="90" xfId="54" applyFont="1" applyBorder="1" applyAlignment="1">
      <alignment vertical="center" wrapText="1"/>
      <protection/>
    </xf>
    <xf numFmtId="3" fontId="44" fillId="0" borderId="77" xfId="54" applyNumberFormat="1" applyFont="1" applyBorder="1" applyAlignment="1">
      <alignment horizontal="center" vertical="center" wrapText="1"/>
      <protection/>
    </xf>
    <xf numFmtId="3" fontId="1" fillId="0" borderId="81" xfId="54" applyNumberFormat="1" applyBorder="1" applyAlignment="1">
      <alignment vertical="center"/>
      <protection/>
    </xf>
    <xf numFmtId="0" fontId="42" fillId="0" borderId="91" xfId="54" applyFont="1" applyBorder="1" applyAlignment="1">
      <alignment vertical="center" wrapText="1"/>
      <protection/>
    </xf>
    <xf numFmtId="49" fontId="1" fillId="0" borderId="53" xfId="54" applyNumberFormat="1" applyBorder="1" applyAlignment="1">
      <alignment horizontal="center" vertical="center"/>
      <protection/>
    </xf>
    <xf numFmtId="49" fontId="1" fillId="0" borderId="53" xfId="54" applyNumberFormat="1" applyFont="1" applyBorder="1" applyAlignment="1">
      <alignment horizontal="center" vertical="center"/>
      <protection/>
    </xf>
    <xf numFmtId="0" fontId="44" fillId="0" borderId="90" xfId="54" applyFont="1" applyBorder="1" applyAlignment="1">
      <alignment horizontal="center" vertical="center"/>
      <protection/>
    </xf>
    <xf numFmtId="0" fontId="57" fillId="0" borderId="0" xfId="54" applyFont="1" applyBorder="1" applyAlignment="1">
      <alignment vertical="top"/>
      <protection/>
    </xf>
    <xf numFmtId="0" fontId="57" fillId="0" borderId="92" xfId="54" applyFont="1" applyBorder="1" applyAlignment="1">
      <alignment vertical="top"/>
      <protection/>
    </xf>
    <xf numFmtId="4" fontId="1" fillId="0" borderId="93" xfId="55" applyNumberFormat="1" applyFont="1" applyBorder="1" applyAlignment="1">
      <alignment horizontal="right" vertical="center" wrapText="1"/>
      <protection/>
    </xf>
    <xf numFmtId="4" fontId="0" fillId="0" borderId="94" xfId="42" applyNumberFormat="1" applyFont="1" applyFill="1" applyBorder="1" applyAlignment="1" applyProtection="1">
      <alignment horizontal="right" vertical="center"/>
      <protection/>
    </xf>
    <xf numFmtId="4" fontId="1" fillId="0" borderId="95" xfId="42" applyNumberFormat="1" applyFont="1" applyFill="1" applyBorder="1" applyAlignment="1" applyProtection="1">
      <alignment horizontal="center" vertical="center"/>
      <protection/>
    </xf>
    <xf numFmtId="0" fontId="44" fillId="20" borderId="96" xfId="55" applyFont="1" applyFill="1" applyBorder="1" applyAlignment="1">
      <alignment horizontal="center" vertical="center"/>
      <protection/>
    </xf>
    <xf numFmtId="0" fontId="26" fillId="20" borderId="97" xfId="55" applyFont="1" applyFill="1" applyBorder="1" applyAlignment="1">
      <alignment horizontal="center" vertical="center"/>
      <protection/>
    </xf>
    <xf numFmtId="0" fontId="26" fillId="20" borderId="97" xfId="55" applyFont="1" applyFill="1" applyBorder="1" applyAlignment="1">
      <alignment horizontal="center" vertical="center" wrapText="1"/>
      <protection/>
    </xf>
    <xf numFmtId="0" fontId="26" fillId="20" borderId="98" xfId="55" applyFont="1" applyFill="1" applyBorder="1" applyAlignment="1">
      <alignment horizontal="center" vertical="center"/>
      <protection/>
    </xf>
    <xf numFmtId="4" fontId="1" fillId="6" borderId="99" xfId="42" applyNumberFormat="1" applyFont="1" applyFill="1" applyBorder="1" applyAlignment="1" applyProtection="1">
      <alignment horizontal="center" vertical="center"/>
      <protection/>
    </xf>
    <xf numFmtId="49" fontId="44" fillId="0" borderId="100" xfId="55" applyNumberFormat="1" applyFont="1" applyBorder="1" applyAlignment="1">
      <alignment horizontal="center" vertical="center"/>
      <protection/>
    </xf>
    <xf numFmtId="4" fontId="1" fillId="0" borderId="101" xfId="42" applyNumberFormat="1" applyFont="1" applyFill="1" applyBorder="1" applyAlignment="1" applyProtection="1">
      <alignment horizontal="center" vertical="center"/>
      <protection/>
    </xf>
    <xf numFmtId="4" fontId="50" fillId="0" borderId="102" xfId="42" applyNumberFormat="1" applyFont="1" applyFill="1" applyBorder="1" applyAlignment="1" applyProtection="1">
      <alignment horizontal="center" vertical="center"/>
      <protection/>
    </xf>
    <xf numFmtId="49" fontId="1" fillId="0" borderId="88" xfId="55" applyNumberFormat="1" applyBorder="1" applyAlignment="1">
      <alignment horizontal="center" vertical="center"/>
      <protection/>
    </xf>
    <xf numFmtId="4" fontId="1" fillId="0" borderId="102" xfId="42" applyNumberFormat="1" applyFont="1" applyFill="1" applyBorder="1" applyAlignment="1" applyProtection="1">
      <alignment horizontal="center" vertical="center"/>
      <protection/>
    </xf>
    <xf numFmtId="4" fontId="1" fillId="0" borderId="103" xfId="42" applyNumberFormat="1" applyFont="1" applyFill="1" applyBorder="1" applyAlignment="1" applyProtection="1">
      <alignment horizontal="center" vertical="center"/>
      <protection/>
    </xf>
    <xf numFmtId="4" fontId="1" fillId="0" borderId="104" xfId="42" applyNumberFormat="1" applyFont="1" applyFill="1" applyBorder="1" applyAlignment="1" applyProtection="1">
      <alignment horizontal="center" vertical="center"/>
      <protection/>
    </xf>
    <xf numFmtId="49" fontId="1" fillId="0" borderId="105" xfId="55" applyNumberFormat="1" applyBorder="1" applyAlignment="1">
      <alignment horizontal="center" vertical="center"/>
      <protection/>
    </xf>
    <xf numFmtId="4" fontId="49" fillId="6" borderId="106" xfId="42" applyNumberFormat="1" applyFont="1" applyFill="1" applyBorder="1" applyAlignment="1" applyProtection="1">
      <alignment horizontal="center" vertical="center"/>
      <protection/>
    </xf>
    <xf numFmtId="4" fontId="44" fillId="0" borderId="107" xfId="42" applyNumberFormat="1" applyFont="1" applyFill="1" applyBorder="1" applyAlignment="1" applyProtection="1">
      <alignment horizontal="center" vertical="center"/>
      <protection/>
    </xf>
    <xf numFmtId="4" fontId="1" fillId="0" borderId="108" xfId="42" applyNumberFormat="1" applyFont="1" applyFill="1" applyBorder="1" applyAlignment="1" applyProtection="1">
      <alignment horizontal="center" vertical="center"/>
      <protection/>
    </xf>
    <xf numFmtId="4" fontId="1" fillId="0" borderId="109" xfId="42" applyNumberFormat="1" applyFont="1" applyFill="1" applyBorder="1" applyAlignment="1" applyProtection="1">
      <alignment horizontal="center" vertical="center"/>
      <protection/>
    </xf>
    <xf numFmtId="4" fontId="50" fillId="0" borderId="107" xfId="42" applyNumberFormat="1" applyFont="1" applyFill="1" applyBorder="1" applyAlignment="1" applyProtection="1">
      <alignment horizontal="center" vertical="center"/>
      <protection/>
    </xf>
    <xf numFmtId="0" fontId="44" fillId="0" borderId="110" xfId="55" applyNumberFormat="1" applyFont="1" applyBorder="1" applyAlignment="1">
      <alignment horizontal="center" vertical="center" wrapText="1"/>
      <protection/>
    </xf>
    <xf numFmtId="4" fontId="23" fillId="0" borderId="110" xfId="42" applyNumberFormat="1" applyFont="1" applyFill="1" applyBorder="1" applyAlignment="1" applyProtection="1">
      <alignment horizontal="center" vertical="center"/>
      <protection/>
    </xf>
    <xf numFmtId="4" fontId="23" fillId="0" borderId="111" xfId="42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6" fillId="20" borderId="112" xfId="0" applyFont="1" applyFill="1" applyBorder="1" applyAlignment="1">
      <alignment horizontal="center" vertical="center"/>
    </xf>
    <xf numFmtId="0" fontId="26" fillId="20" borderId="113" xfId="0" applyFont="1" applyFill="1" applyBorder="1" applyAlignment="1">
      <alignment horizontal="center" vertical="center"/>
    </xf>
    <xf numFmtId="0" fontId="26" fillId="20" borderId="114" xfId="0" applyFont="1" applyFill="1" applyBorder="1" applyAlignment="1">
      <alignment horizontal="center" vertical="center"/>
    </xf>
    <xf numFmtId="0" fontId="1" fillId="0" borderId="25" xfId="64" applyBorder="1" applyAlignment="1">
      <alignment horizontal="center" vertical="center"/>
      <protection/>
    </xf>
    <xf numFmtId="165" fontId="1" fillId="0" borderId="115" xfId="42" applyNumberFormat="1" applyFont="1" applyFill="1" applyBorder="1" applyAlignment="1" applyProtection="1">
      <alignment/>
      <protection/>
    </xf>
    <xf numFmtId="0" fontId="0" fillId="0" borderId="116" xfId="56" applyFont="1" applyBorder="1" applyAlignment="1">
      <alignment horizontal="left" vertical="center" wrapText="1"/>
      <protection/>
    </xf>
    <xf numFmtId="0" fontId="1" fillId="0" borderId="22" xfId="60" applyFont="1" applyFill="1" applyBorder="1" applyAlignment="1">
      <alignment vertical="center" wrapText="1"/>
      <protection/>
    </xf>
    <xf numFmtId="3" fontId="30" fillId="0" borderId="22" xfId="62" applyNumberFormat="1" applyFont="1" applyFill="1" applyBorder="1" applyAlignment="1">
      <alignment vertical="center" wrapText="1"/>
      <protection/>
    </xf>
    <xf numFmtId="3" fontId="30" fillId="0" borderId="22" xfId="60" applyNumberFormat="1" applyFont="1" applyFill="1" applyBorder="1" applyAlignment="1">
      <alignment vertical="center" wrapText="1"/>
      <protection/>
    </xf>
    <xf numFmtId="3" fontId="30" fillId="0" borderId="117" xfId="60" applyNumberFormat="1" applyFont="1" applyFill="1" applyBorder="1" applyAlignment="1">
      <alignment vertical="center" wrapText="1"/>
      <protection/>
    </xf>
    <xf numFmtId="3" fontId="30" fillId="0" borderId="118" xfId="60" applyNumberFormat="1" applyFont="1" applyFill="1" applyBorder="1" applyAlignment="1">
      <alignment vertical="center" wrapText="1"/>
      <protection/>
    </xf>
    <xf numFmtId="3" fontId="31" fillId="0" borderId="119" xfId="60" applyNumberFormat="1" applyFont="1" applyFill="1" applyBorder="1" applyAlignment="1">
      <alignment vertical="center" wrapText="1"/>
      <protection/>
    </xf>
    <xf numFmtId="3" fontId="31" fillId="0" borderId="32" xfId="60" applyNumberFormat="1" applyFont="1" applyFill="1" applyBorder="1" applyAlignment="1">
      <alignment horizontal="center" vertical="center" wrapText="1"/>
      <protection/>
    </xf>
    <xf numFmtId="4" fontId="23" fillId="0" borderId="120" xfId="42" applyNumberFormat="1" applyFont="1" applyFill="1" applyBorder="1" applyAlignment="1" applyProtection="1">
      <alignment horizontal="right" vertical="center"/>
      <protection/>
    </xf>
    <xf numFmtId="4" fontId="68" fillId="0" borderId="24" xfId="0" applyNumberFormat="1" applyFill="1" applyAlignment="1">
      <alignment horizontal="right" vertical="center" wrapText="1" shrinkToFit="1"/>
    </xf>
    <xf numFmtId="0" fontId="68" fillId="0" borderId="24" xfId="0" applyFont="1" applyFill="1" applyAlignment="1">
      <alignment horizontal="center" vertical="center" wrapText="1" shrinkToFit="1"/>
    </xf>
    <xf numFmtId="49" fontId="68" fillId="0" borderId="24" xfId="0" applyNumberFormat="1" applyFont="1" applyFill="1" applyAlignment="1">
      <alignment horizontal="center" vertical="center" wrapText="1" shrinkToFit="1"/>
    </xf>
    <xf numFmtId="49" fontId="68" fillId="0" borderId="24" xfId="0" applyNumberFormat="1" applyFill="1" applyAlignment="1">
      <alignment horizontal="center" vertical="center" wrapText="1" shrinkToFit="1"/>
    </xf>
    <xf numFmtId="0" fontId="68" fillId="0" borderId="24" xfId="0" applyFill="1" applyAlignment="1">
      <alignment horizontal="right" vertical="center" wrapText="1" shrinkToFit="1"/>
    </xf>
    <xf numFmtId="0" fontId="68" fillId="0" borderId="24" xfId="0" applyFill="1" applyAlignment="1">
      <alignment horizontal="center" vertical="center" wrapText="1" shrinkToFit="1"/>
    </xf>
    <xf numFmtId="0" fontId="60" fillId="0" borderId="0" xfId="0" applyNumberFormat="1" applyFill="1" applyBorder="1" applyAlignment="1" applyProtection="1">
      <alignment horizontal="left"/>
      <protection locked="0"/>
    </xf>
    <xf numFmtId="1" fontId="60" fillId="0" borderId="0" xfId="0" applyFill="1" applyAlignment="1">
      <alignment horizontal="center" vertical="center" wrapText="1" shrinkToFit="1"/>
    </xf>
    <xf numFmtId="49" fontId="59" fillId="0" borderId="24" xfId="0" applyFill="1" applyAlignment="1">
      <alignment horizontal="center" vertical="center" wrapText="1"/>
    </xf>
    <xf numFmtId="49" fontId="64" fillId="0" borderId="24" xfId="0" applyFill="1" applyAlignment="1">
      <alignment horizontal="center" vertical="center" wrapText="1"/>
    </xf>
    <xf numFmtId="49" fontId="59" fillId="0" borderId="24" xfId="0" applyFont="1" applyFill="1" applyAlignment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left"/>
      <protection locked="0"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49" fontId="62" fillId="0" borderId="24" xfId="0" applyFont="1" applyFill="1" applyAlignment="1">
      <alignment horizontal="center" vertical="center" wrapText="1"/>
    </xf>
    <xf numFmtId="0" fontId="62" fillId="0" borderId="0" xfId="0" applyNumberFormat="1" applyFont="1" applyFill="1" applyBorder="1" applyAlignment="1" applyProtection="1">
      <alignment horizontal="left"/>
      <protection locked="0"/>
    </xf>
    <xf numFmtId="0" fontId="68" fillId="0" borderId="0" xfId="0" applyNumberFormat="1" applyFont="1" applyFill="1" applyBorder="1" applyAlignment="1" applyProtection="1">
      <alignment horizontal="left"/>
      <protection locked="0"/>
    </xf>
    <xf numFmtId="1" fontId="68" fillId="0" borderId="0" xfId="0" applyFont="1" applyFill="1" applyAlignment="1">
      <alignment horizontal="center" vertical="center" wrapText="1" shrinkToFit="1"/>
    </xf>
    <xf numFmtId="0" fontId="60" fillId="0" borderId="0" xfId="0" applyNumberFormat="1" applyFill="1" applyBorder="1" applyAlignment="1" applyProtection="1">
      <alignment/>
      <protection locked="0"/>
    </xf>
    <xf numFmtId="0" fontId="60" fillId="0" borderId="0" xfId="0" applyNumberFormat="1" applyFill="1" applyBorder="1" applyAlignment="1" applyProtection="1">
      <alignment/>
      <protection locked="0"/>
    </xf>
    <xf numFmtId="0" fontId="68" fillId="0" borderId="12" xfId="0" applyFill="1" applyBorder="1" applyAlignment="1">
      <alignment horizontal="center" vertical="center" wrapText="1" shrinkToFit="1"/>
    </xf>
    <xf numFmtId="4" fontId="68" fillId="0" borderId="12" xfId="0" applyNumberFormat="1" applyFill="1" applyBorder="1" applyAlignment="1">
      <alignment horizontal="right" vertical="center" wrapText="1" shrinkToFit="1"/>
    </xf>
    <xf numFmtId="0" fontId="23" fillId="0" borderId="0" xfId="61" applyFont="1" applyFill="1" applyAlignment="1">
      <alignment textRotation="180"/>
      <protection/>
    </xf>
    <xf numFmtId="0" fontId="21" fillId="0" borderId="0" xfId="61" applyFont="1" applyFill="1" applyAlignment="1">
      <alignment vertical="center" wrapText="1"/>
      <protection/>
    </xf>
    <xf numFmtId="3" fontId="23" fillId="0" borderId="121" xfId="61" applyNumberFormat="1" applyFont="1" applyFill="1" applyBorder="1" applyAlignment="1">
      <alignment vertical="center" wrapText="1"/>
      <protection/>
    </xf>
    <xf numFmtId="3" fontId="23" fillId="0" borderId="122" xfId="61" applyNumberFormat="1" applyFont="1" applyFill="1" applyBorder="1" applyAlignment="1">
      <alignment vertical="center" wrapText="1"/>
      <protection/>
    </xf>
    <xf numFmtId="3" fontId="1" fillId="0" borderId="120" xfId="61" applyNumberFormat="1" applyFont="1" applyFill="1" applyBorder="1" applyAlignment="1">
      <alignment horizontal="center" vertical="center" wrapText="1"/>
      <protection/>
    </xf>
    <xf numFmtId="3" fontId="30" fillId="0" borderId="20" xfId="61" applyNumberFormat="1" applyFont="1" applyFill="1" applyBorder="1" applyAlignment="1">
      <alignment vertical="center" wrapText="1"/>
      <protection/>
    </xf>
    <xf numFmtId="3" fontId="30" fillId="0" borderId="21" xfId="61" applyNumberFormat="1" applyFont="1" applyFill="1" applyBorder="1" applyAlignment="1">
      <alignment vertical="center" wrapText="1"/>
      <protection/>
    </xf>
    <xf numFmtId="3" fontId="1" fillId="0" borderId="117" xfId="61" applyNumberFormat="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1" fillId="0" borderId="27" xfId="61" applyFont="1" applyFill="1" applyBorder="1" applyAlignment="1">
      <alignment horizontal="left" vertical="center" wrapText="1"/>
      <protection/>
    </xf>
    <xf numFmtId="3" fontId="21" fillId="0" borderId="24" xfId="61" applyNumberFormat="1" applyFont="1" applyFill="1" applyBorder="1" applyAlignment="1">
      <alignment vertical="center" wrapText="1"/>
      <protection/>
    </xf>
    <xf numFmtId="3" fontId="21" fillId="0" borderId="27" xfId="61" applyNumberFormat="1" applyFont="1" applyFill="1" applyBorder="1" applyAlignment="1">
      <alignment vertical="center" wrapText="1"/>
      <protection/>
    </xf>
    <xf numFmtId="3" fontId="21" fillId="0" borderId="25" xfId="61" applyNumberFormat="1" applyFont="1" applyFill="1" applyBorder="1" applyAlignment="1">
      <alignment vertical="center" wrapText="1"/>
      <protection/>
    </xf>
    <xf numFmtId="0" fontId="1" fillId="0" borderId="24" xfId="61" applyFont="1" applyFill="1" applyBorder="1" applyAlignment="1">
      <alignment vertical="center" wrapText="1"/>
      <protection/>
    </xf>
    <xf numFmtId="0" fontId="1" fillId="0" borderId="33" xfId="63" applyFont="1" applyFill="1" applyBorder="1" applyAlignment="1">
      <alignment horizontal="center" vertical="center" wrapText="1"/>
      <protection/>
    </xf>
    <xf numFmtId="0" fontId="1" fillId="0" borderId="34" xfId="63" applyFont="1" applyFill="1" applyBorder="1" applyAlignment="1">
      <alignment horizontal="left" vertical="center" wrapText="1"/>
      <protection/>
    </xf>
    <xf numFmtId="3" fontId="21" fillId="0" borderId="34" xfId="63" applyNumberFormat="1" applyFont="1" applyFill="1" applyBorder="1" applyAlignment="1">
      <alignment vertical="center" wrapText="1"/>
      <protection/>
    </xf>
    <xf numFmtId="3" fontId="33" fillId="0" borderId="34" xfId="63" applyNumberFormat="1" applyFont="1" applyFill="1" applyBorder="1" applyAlignment="1">
      <alignment vertical="center" wrapText="1"/>
      <protection/>
    </xf>
    <xf numFmtId="0" fontId="23" fillId="0" borderId="0" xfId="63" applyFont="1" applyFill="1" applyAlignment="1">
      <alignment textRotation="180"/>
      <protection/>
    </xf>
    <xf numFmtId="0" fontId="21" fillId="0" borderId="0" xfId="63" applyFont="1" applyFill="1" applyAlignment="1">
      <alignment vertical="center" wrapText="1"/>
      <protection/>
    </xf>
    <xf numFmtId="0" fontId="1" fillId="0" borderId="123" xfId="63" applyFont="1" applyFill="1" applyBorder="1" applyAlignment="1">
      <alignment horizontal="center" vertical="center" wrapText="1"/>
      <protection/>
    </xf>
    <xf numFmtId="0" fontId="1" fillId="0" borderId="124" xfId="63" applyFont="1" applyFill="1" applyBorder="1" applyAlignment="1">
      <alignment horizontal="left" vertical="center" wrapText="1"/>
      <protection/>
    </xf>
    <xf numFmtId="3" fontId="21" fillId="0" borderId="125" xfId="63" applyNumberFormat="1" applyFont="1" applyFill="1" applyBorder="1" applyAlignment="1">
      <alignment vertical="center" wrapText="1"/>
      <protection/>
    </xf>
    <xf numFmtId="3" fontId="33" fillId="0" borderId="124" xfId="63" applyNumberFormat="1" applyFont="1" applyFill="1" applyBorder="1" applyAlignment="1">
      <alignment vertical="center" wrapText="1"/>
      <protection/>
    </xf>
    <xf numFmtId="3" fontId="21" fillId="0" borderId="124" xfId="63" applyNumberFormat="1" applyFont="1" applyFill="1" applyBorder="1" applyAlignment="1">
      <alignment vertical="center" wrapText="1"/>
      <protection/>
    </xf>
    <xf numFmtId="3" fontId="32" fillId="0" borderId="27" xfId="63" applyNumberFormat="1" applyFont="1" applyFill="1" applyBorder="1" applyAlignment="1">
      <alignment vertical="center" wrapText="1"/>
      <protection/>
    </xf>
    <xf numFmtId="3" fontId="1" fillId="0" borderId="15" xfId="61" applyNumberFormat="1" applyFont="1" applyFill="1" applyBorder="1" applyAlignment="1">
      <alignment horizontal="center" vertical="center" wrapText="1"/>
      <protection/>
    </xf>
    <xf numFmtId="0" fontId="1" fillId="0" borderId="27" xfId="61" applyFont="1" applyFill="1" applyBorder="1" applyAlignment="1">
      <alignment vertical="center" wrapText="1"/>
      <protection/>
    </xf>
    <xf numFmtId="3" fontId="31" fillId="0" borderId="27" xfId="63" applyNumberFormat="1" applyFont="1" applyFill="1" applyBorder="1" applyAlignment="1">
      <alignment horizontal="left" vertical="center" wrapText="1"/>
      <protection/>
    </xf>
    <xf numFmtId="3" fontId="1" fillId="0" borderId="32" xfId="61" applyNumberFormat="1" applyFont="1" applyFill="1" applyBorder="1" applyAlignment="1">
      <alignment horizontal="center" vertical="center" wrapText="1"/>
      <protection/>
    </xf>
    <xf numFmtId="3" fontId="30" fillId="0" borderId="19" xfId="61" applyNumberFormat="1" applyFont="1" applyFill="1" applyBorder="1" applyAlignment="1">
      <alignment vertical="center" wrapText="1"/>
      <protection/>
    </xf>
    <xf numFmtId="3" fontId="30" fillId="0" borderId="39" xfId="61" applyNumberFormat="1" applyFont="1" applyFill="1" applyBorder="1" applyAlignment="1">
      <alignment vertical="center" wrapText="1"/>
      <protection/>
    </xf>
    <xf numFmtId="3" fontId="30" fillId="0" borderId="22" xfId="61" applyNumberFormat="1" applyFont="1" applyFill="1" applyBorder="1" applyAlignment="1">
      <alignment horizontal="center" vertical="center" wrapText="1"/>
      <protection/>
    </xf>
    <xf numFmtId="3" fontId="31" fillId="0" borderId="27" xfId="61" applyNumberFormat="1" applyFont="1" applyFill="1" applyBorder="1" applyAlignment="1">
      <alignment horizontal="left" vertical="center" wrapText="1"/>
      <protection/>
    </xf>
    <xf numFmtId="4" fontId="23" fillId="0" borderId="16" xfId="60" applyNumberFormat="1" applyFont="1" applyFill="1" applyBorder="1" applyAlignment="1">
      <alignment vertical="center" wrapText="1"/>
      <protection/>
    </xf>
    <xf numFmtId="4" fontId="21" fillId="0" borderId="27" xfId="62" applyNumberFormat="1" applyFont="1" applyFill="1" applyBorder="1" applyAlignment="1">
      <alignment vertical="center" wrapText="1"/>
      <protection/>
    </xf>
    <xf numFmtId="4" fontId="21" fillId="0" borderId="24" xfId="62" applyNumberFormat="1" applyFont="1" applyFill="1" applyBorder="1" applyAlignment="1">
      <alignment vertical="center" wrapText="1"/>
      <protection/>
    </xf>
    <xf numFmtId="0" fontId="1" fillId="0" borderId="125" xfId="60" applyFont="1" applyFill="1" applyBorder="1" applyAlignment="1">
      <alignment vertical="center" wrapText="1"/>
      <protection/>
    </xf>
    <xf numFmtId="0" fontId="1" fillId="0" borderId="126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left" vertical="center" wrapText="1"/>
      <protection/>
    </xf>
    <xf numFmtId="3" fontId="33" fillId="0" borderId="13" xfId="62" applyNumberFormat="1" applyFont="1" applyFill="1" applyBorder="1" applyAlignment="1">
      <alignment vertical="center" wrapText="1"/>
      <protection/>
    </xf>
    <xf numFmtId="4" fontId="21" fillId="0" borderId="13" xfId="62" applyNumberFormat="1" applyFont="1" applyFill="1" applyBorder="1" applyAlignment="1">
      <alignment vertical="center" wrapText="1"/>
      <protection/>
    </xf>
    <xf numFmtId="3" fontId="21" fillId="0" borderId="13" xfId="62" applyNumberFormat="1" applyFont="1" applyFill="1" applyBorder="1" applyAlignment="1">
      <alignment vertical="center" wrapText="1"/>
      <protection/>
    </xf>
    <xf numFmtId="3" fontId="30" fillId="0" borderId="127" xfId="60" applyNumberFormat="1" applyFont="1" applyFill="1" applyBorder="1" applyAlignment="1">
      <alignment vertical="center" wrapText="1"/>
      <protection/>
    </xf>
    <xf numFmtId="3" fontId="1" fillId="0" borderId="128" xfId="60" applyNumberFormat="1" applyFont="1" applyFill="1" applyBorder="1" applyAlignment="1">
      <alignment vertical="center" wrapText="1"/>
      <protection/>
    </xf>
    <xf numFmtId="3" fontId="30" fillId="0" borderId="41" xfId="61" applyNumberFormat="1" applyFont="1" applyFill="1" applyBorder="1" applyAlignment="1">
      <alignment vertical="center" wrapText="1"/>
      <protection/>
    </xf>
    <xf numFmtId="3" fontId="30" fillId="0" borderId="127" xfId="61" applyNumberFormat="1" applyFont="1" applyFill="1" applyBorder="1" applyAlignment="1">
      <alignment vertical="center" wrapText="1"/>
      <protection/>
    </xf>
    <xf numFmtId="3" fontId="1" fillId="0" borderId="128" xfId="60" applyNumberFormat="1" applyFont="1" applyFill="1" applyBorder="1" applyAlignment="1">
      <alignment horizontal="center" vertical="center" wrapText="1"/>
      <protection/>
    </xf>
    <xf numFmtId="4" fontId="23" fillId="0" borderId="43" xfId="60" applyNumberFormat="1" applyFont="1" applyFill="1" applyBorder="1" applyAlignment="1">
      <alignment vertical="center" wrapText="1"/>
      <protection/>
    </xf>
    <xf numFmtId="4" fontId="30" fillId="0" borderId="19" xfId="60" applyNumberFormat="1" applyFont="1" applyFill="1" applyBorder="1" applyAlignment="1">
      <alignment vertical="center" wrapText="1"/>
      <protection/>
    </xf>
    <xf numFmtId="4" fontId="21" fillId="0" borderId="27" xfId="60" applyNumberFormat="1" applyFont="1" applyFill="1" applyBorder="1" applyAlignment="1">
      <alignment vertical="center" wrapText="1"/>
      <protection/>
    </xf>
    <xf numFmtId="4" fontId="21" fillId="0" borderId="25" xfId="60" applyNumberFormat="1" applyFont="1" applyFill="1" applyBorder="1" applyAlignment="1">
      <alignment vertical="center" wrapText="1"/>
      <protection/>
    </xf>
    <xf numFmtId="4" fontId="23" fillId="0" borderId="16" xfId="58" applyNumberFormat="1" applyFont="1" applyFill="1" applyBorder="1" applyAlignment="1">
      <alignment vertical="center" wrapText="1"/>
      <protection/>
    </xf>
    <xf numFmtId="4" fontId="30" fillId="0" borderId="19" xfId="58" applyNumberFormat="1" applyFont="1" applyFill="1" applyBorder="1" applyAlignment="1">
      <alignment vertical="center" wrapText="1"/>
      <protection/>
    </xf>
    <xf numFmtId="4" fontId="33" fillId="0" borderId="27" xfId="62" applyNumberFormat="1" applyFont="1" applyFill="1" applyBorder="1" applyAlignment="1">
      <alignment vertical="center" wrapText="1"/>
      <protection/>
    </xf>
    <xf numFmtId="0" fontId="72" fillId="0" borderId="0" xfId="0" applyNumberFormat="1" applyFont="1" applyFill="1" applyBorder="1" applyAlignment="1" applyProtection="1">
      <alignment horizontal="left"/>
      <protection locked="0"/>
    </xf>
    <xf numFmtId="4" fontId="71" fillId="24" borderId="121" xfId="0" applyNumberFormat="1" applyFont="1" applyBorder="1" applyAlignment="1">
      <alignment horizontal="right" vertical="center" wrapText="1" shrinkToFit="1"/>
    </xf>
    <xf numFmtId="4" fontId="1" fillId="0" borderId="56" xfId="54" applyNumberFormat="1" applyBorder="1" applyAlignment="1">
      <alignment horizontal="center" vertical="center"/>
      <protection/>
    </xf>
    <xf numFmtId="4" fontId="1" fillId="0" borderId="90" xfId="54" applyNumberFormat="1" applyBorder="1" applyAlignment="1">
      <alignment horizontal="center" vertical="center"/>
      <protection/>
    </xf>
    <xf numFmtId="4" fontId="1" fillId="0" borderId="52" xfId="54" applyNumberFormat="1" applyBorder="1" applyAlignment="1">
      <alignment horizontal="center" vertical="center"/>
      <protection/>
    </xf>
    <xf numFmtId="4" fontId="1" fillId="0" borderId="55" xfId="54" applyNumberFormat="1" applyBorder="1" applyAlignment="1">
      <alignment horizontal="center" vertical="center"/>
      <protection/>
    </xf>
    <xf numFmtId="4" fontId="1" fillId="0" borderId="51" xfId="54" applyNumberFormat="1" applyFont="1" applyBorder="1" applyAlignment="1">
      <alignment horizontal="center" vertical="center" wrapText="1"/>
      <protection/>
    </xf>
    <xf numFmtId="4" fontId="1" fillId="0" borderId="51" xfId="54" applyNumberFormat="1" applyBorder="1" applyAlignment="1">
      <alignment horizontal="center" vertical="center"/>
      <protection/>
    </xf>
    <xf numFmtId="4" fontId="1" fillId="0" borderId="53" xfId="54" applyNumberFormat="1" applyBorder="1" applyAlignment="1">
      <alignment horizontal="center" vertical="center"/>
      <protection/>
    </xf>
    <xf numFmtId="4" fontId="1" fillId="0" borderId="57" xfId="54" applyNumberFormat="1" applyBorder="1" applyAlignment="1">
      <alignment horizontal="center" vertical="center"/>
      <protection/>
    </xf>
    <xf numFmtId="4" fontId="1" fillId="0" borderId="58" xfId="54" applyNumberFormat="1" applyBorder="1" applyAlignment="1">
      <alignment horizontal="center" vertical="center"/>
      <protection/>
    </xf>
    <xf numFmtId="4" fontId="1" fillId="0" borderId="129" xfId="54" applyNumberFormat="1" applyBorder="1" applyAlignment="1">
      <alignment horizontal="center" vertical="center"/>
      <protection/>
    </xf>
    <xf numFmtId="4" fontId="44" fillId="0" borderId="90" xfId="54" applyNumberFormat="1" applyFont="1" applyBorder="1" applyAlignment="1">
      <alignment horizontal="center" vertical="center"/>
      <protection/>
    </xf>
    <xf numFmtId="4" fontId="44" fillId="0" borderId="130" xfId="54" applyNumberFormat="1" applyFont="1" applyBorder="1" applyAlignment="1">
      <alignment horizontal="center" vertical="center"/>
      <protection/>
    </xf>
    <xf numFmtId="4" fontId="1" fillId="0" borderId="131" xfId="54" applyNumberFormat="1" applyBorder="1" applyAlignment="1">
      <alignment horizontal="center" vertical="center"/>
      <protection/>
    </xf>
    <xf numFmtId="0" fontId="42" fillId="0" borderId="131" xfId="54" applyFont="1" applyBorder="1" applyAlignment="1">
      <alignment vertical="center" wrapText="1"/>
      <protection/>
    </xf>
    <xf numFmtId="0" fontId="42" fillId="0" borderId="132" xfId="54" applyFont="1" applyBorder="1" applyAlignment="1">
      <alignment vertical="center" wrapText="1"/>
      <protection/>
    </xf>
    <xf numFmtId="4" fontId="1" fillId="0" borderId="132" xfId="54" applyNumberFormat="1" applyBorder="1" applyAlignment="1">
      <alignment horizontal="center" vertical="center"/>
      <protection/>
    </xf>
    <xf numFmtId="0" fontId="42" fillId="0" borderId="133" xfId="54" applyFont="1" applyBorder="1" applyAlignment="1">
      <alignment vertical="center" wrapText="1"/>
      <protection/>
    </xf>
    <xf numFmtId="4" fontId="1" fillId="0" borderId="133" xfId="54" applyNumberFormat="1" applyBorder="1" applyAlignment="1">
      <alignment horizontal="center" vertical="center"/>
      <protection/>
    </xf>
    <xf numFmtId="4" fontId="1" fillId="0" borderId="91" xfId="54" applyNumberFormat="1" applyBorder="1" applyAlignment="1">
      <alignment horizontal="center" vertical="center"/>
      <protection/>
    </xf>
    <xf numFmtId="0" fontId="1" fillId="0" borderId="91" xfId="54" applyFont="1" applyBorder="1" applyAlignment="1">
      <alignment horizontal="center" vertical="center" wrapText="1"/>
      <protection/>
    </xf>
    <xf numFmtId="4" fontId="1" fillId="0" borderId="91" xfId="54" applyNumberFormat="1" applyBorder="1" applyAlignment="1">
      <alignment vertical="center"/>
      <protection/>
    </xf>
    <xf numFmtId="0" fontId="1" fillId="0" borderId="134" xfId="54" applyBorder="1" applyAlignment="1">
      <alignment vertical="center"/>
      <protection/>
    </xf>
    <xf numFmtId="4" fontId="1" fillId="0" borderId="0" xfId="54" applyNumberFormat="1">
      <alignment/>
      <protection/>
    </xf>
    <xf numFmtId="0" fontId="1" fillId="0" borderId="135" xfId="62" applyFont="1" applyFill="1" applyBorder="1" applyAlignment="1">
      <alignment horizontal="center" vertical="center" wrapText="1"/>
      <protection/>
    </xf>
    <xf numFmtId="0" fontId="1" fillId="0" borderId="136" xfId="62" applyFont="1" applyFill="1" applyBorder="1" applyAlignment="1">
      <alignment vertical="center" wrapText="1"/>
      <protection/>
    </xf>
    <xf numFmtId="3" fontId="21" fillId="0" borderId="136" xfId="62" applyNumberFormat="1" applyFont="1" applyFill="1" applyBorder="1" applyAlignment="1">
      <alignment vertical="center" wrapText="1"/>
      <protection/>
    </xf>
    <xf numFmtId="3" fontId="21" fillId="0" borderId="137" xfId="62" applyNumberFormat="1" applyFont="1" applyFill="1" applyBorder="1" applyAlignment="1">
      <alignment vertical="center" wrapText="1"/>
      <protection/>
    </xf>
    <xf numFmtId="3" fontId="31" fillId="0" borderId="136" xfId="62" applyNumberFormat="1" applyFont="1" applyFill="1" applyBorder="1" applyAlignment="1">
      <alignment horizontal="left" vertical="center" wrapText="1"/>
      <protection/>
    </xf>
    <xf numFmtId="0" fontId="1" fillId="0" borderId="138" xfId="62" applyFont="1" applyFill="1" applyBorder="1" applyAlignment="1">
      <alignment horizontal="center" vertical="center" wrapText="1"/>
      <protection/>
    </xf>
    <xf numFmtId="4" fontId="30" fillId="0" borderId="139" xfId="60" applyNumberFormat="1" applyFont="1" applyFill="1" applyBorder="1" applyAlignment="1">
      <alignment vertical="center" wrapText="1"/>
      <protection/>
    </xf>
    <xf numFmtId="3" fontId="30" fillId="0" borderId="139" xfId="60" applyNumberFormat="1" applyFont="1" applyFill="1" applyBorder="1" applyAlignment="1">
      <alignment vertical="center" wrapText="1"/>
      <protection/>
    </xf>
    <xf numFmtId="3" fontId="30" fillId="0" borderId="140" xfId="60" applyNumberFormat="1" applyFont="1" applyFill="1" applyBorder="1" applyAlignment="1">
      <alignment vertical="center" wrapText="1"/>
      <protection/>
    </xf>
    <xf numFmtId="3" fontId="1" fillId="0" borderId="141" xfId="60" applyNumberFormat="1" applyFont="1" applyFill="1" applyBorder="1" applyAlignment="1">
      <alignment vertical="center" wrapText="1"/>
      <protection/>
    </xf>
    <xf numFmtId="3" fontId="32" fillId="0" borderId="13" xfId="62" applyNumberFormat="1" applyFont="1" applyFill="1" applyBorder="1" applyAlignment="1">
      <alignment vertical="center" wrapText="1"/>
      <protection/>
    </xf>
    <xf numFmtId="0" fontId="28" fillId="0" borderId="142" xfId="60" applyFont="1" applyFill="1" applyBorder="1" applyAlignment="1">
      <alignment horizontal="center" vertical="center" wrapText="1"/>
      <protection/>
    </xf>
    <xf numFmtId="0" fontId="28" fillId="0" borderId="125" xfId="60" applyFont="1" applyFill="1" applyBorder="1" applyAlignment="1">
      <alignment horizontal="center" vertical="center" wrapText="1"/>
      <protection/>
    </xf>
    <xf numFmtId="0" fontId="29" fillId="0" borderId="125" xfId="60" applyFont="1" applyFill="1" applyBorder="1" applyAlignment="1">
      <alignment horizontal="center" vertical="center" wrapText="1"/>
      <protection/>
    </xf>
    <xf numFmtId="0" fontId="29" fillId="0" borderId="143" xfId="60" applyFont="1" applyFill="1" applyBorder="1" applyAlignment="1">
      <alignment horizontal="center" vertical="center" wrapText="1"/>
      <protection/>
    </xf>
    <xf numFmtId="0" fontId="75" fillId="0" borderId="0" xfId="52" applyNumberFormat="1" applyFont="1" applyFill="1" applyAlignment="1">
      <alignment/>
    </xf>
    <xf numFmtId="0" fontId="75" fillId="0" borderId="0" xfId="52" applyNumberFormat="1" applyFont="1" applyFill="1" applyAlignment="1">
      <alignment horizontal="center"/>
    </xf>
    <xf numFmtId="0" fontId="60" fillId="0" borderId="0" xfId="52" applyNumberFormat="1" applyFont="1" applyFill="1" applyAlignment="1">
      <alignment/>
    </xf>
    <xf numFmtId="0" fontId="77" fillId="0" borderId="0" xfId="52" applyNumberFormat="1" applyFont="1" applyFill="1" applyAlignment="1">
      <alignment horizontal="center" vertical="top" wrapText="1"/>
    </xf>
    <xf numFmtId="0" fontId="78" fillId="0" borderId="0" xfId="52" applyNumberFormat="1" applyFont="1" applyFill="1" applyAlignment="1">
      <alignment vertical="center"/>
    </xf>
    <xf numFmtId="0" fontId="60" fillId="0" borderId="0" xfId="52" applyNumberFormat="1" applyFont="1" applyFill="1" applyAlignment="1">
      <alignment vertical="center"/>
    </xf>
    <xf numFmtId="0" fontId="73" fillId="0" borderId="0" xfId="53" applyNumberFormat="1">
      <alignment/>
      <protection/>
    </xf>
    <xf numFmtId="0" fontId="81" fillId="0" borderId="0" xfId="52" applyNumberFormat="1" applyFont="1" applyFill="1" applyAlignment="1">
      <alignment/>
    </xf>
    <xf numFmtId="0" fontId="81" fillId="0" borderId="0" xfId="52" applyNumberFormat="1" applyFont="1" applyFill="1" applyAlignment="1">
      <alignment horizontal="center"/>
    </xf>
    <xf numFmtId="0" fontId="75" fillId="0" borderId="144" xfId="52" applyNumberFormat="1" applyFont="1" applyFill="1" applyBorder="1" applyAlignment="1">
      <alignment/>
    </xf>
    <xf numFmtId="0" fontId="75" fillId="0" borderId="48" xfId="52" applyNumberFormat="1" applyFont="1" applyFill="1" applyBorder="1" applyAlignment="1">
      <alignment/>
    </xf>
    <xf numFmtId="0" fontId="75" fillId="0" borderId="93" xfId="52" applyNumberFormat="1" applyFont="1" applyFill="1" applyBorder="1" applyAlignment="1">
      <alignment/>
    </xf>
    <xf numFmtId="0" fontId="62" fillId="0" borderId="0" xfId="52" applyNumberFormat="1" applyFont="1" applyFill="1" applyBorder="1" applyAlignment="1">
      <alignment vertical="center"/>
    </xf>
    <xf numFmtId="0" fontId="42" fillId="0" borderId="145" xfId="52" applyFont="1" applyBorder="1" applyAlignment="1">
      <alignment horizontal="center" vertical="center" wrapText="1"/>
    </xf>
    <xf numFmtId="0" fontId="44" fillId="0" borderId="146" xfId="52" applyFont="1" applyBorder="1" applyAlignment="1">
      <alignment horizontal="center" vertical="center" wrapText="1"/>
    </xf>
    <xf numFmtId="0" fontId="31" fillId="0" borderId="146" xfId="52" applyFont="1" applyBorder="1" applyAlignment="1">
      <alignment horizontal="center" vertical="center" wrapText="1"/>
    </xf>
    <xf numFmtId="0" fontId="1" fillId="0" borderId="0" xfId="52" applyFont="1" applyAlignment="1">
      <alignment vertical="center"/>
    </xf>
    <xf numFmtId="0" fontId="44" fillId="0" borderId="147" xfId="52" applyFont="1" applyFill="1" applyBorder="1" applyAlignment="1">
      <alignment horizontal="center" vertical="center"/>
    </xf>
    <xf numFmtId="0" fontId="44" fillId="0" borderId="148" xfId="52" applyFont="1" applyFill="1" applyBorder="1" applyAlignment="1">
      <alignment vertical="center"/>
    </xf>
    <xf numFmtId="0" fontId="82" fillId="0" borderId="149" xfId="52" applyFont="1" applyFill="1" applyBorder="1" applyAlignment="1">
      <alignment horizontal="center" vertical="center"/>
    </xf>
    <xf numFmtId="49" fontId="42" fillId="0" borderId="149" xfId="52" applyNumberFormat="1" applyFont="1" applyFill="1" applyBorder="1" applyAlignment="1">
      <alignment vertical="center"/>
    </xf>
    <xf numFmtId="0" fontId="21" fillId="0" borderId="150" xfId="52" applyFont="1" applyFill="1" applyBorder="1" applyAlignment="1">
      <alignment vertical="center"/>
    </xf>
    <xf numFmtId="3" fontId="82" fillId="0" borderId="0" xfId="52" applyNumberFormat="1" applyFont="1" applyBorder="1" applyAlignment="1">
      <alignment vertical="center"/>
    </xf>
    <xf numFmtId="3" fontId="82" fillId="0" borderId="0" xfId="52" applyNumberFormat="1" applyFont="1" applyFill="1" applyBorder="1" applyAlignment="1">
      <alignment vertical="center"/>
    </xf>
    <xf numFmtId="0" fontId="82" fillId="0" borderId="0" xfId="52" applyFont="1" applyBorder="1" applyAlignment="1">
      <alignment vertical="center"/>
    </xf>
    <xf numFmtId="0" fontId="82" fillId="0" borderId="88" xfId="52" applyFont="1" applyFill="1" applyBorder="1" applyAlignment="1">
      <alignment horizontal="center" vertical="center"/>
    </xf>
    <xf numFmtId="0" fontId="44" fillId="0" borderId="116" xfId="52" applyFont="1" applyFill="1" applyBorder="1" applyAlignment="1">
      <alignment vertical="center" wrapText="1"/>
    </xf>
    <xf numFmtId="0" fontId="21" fillId="0" borderId="151" xfId="52" applyFont="1" applyFill="1" applyBorder="1" applyAlignment="1">
      <alignment vertical="center"/>
    </xf>
    <xf numFmtId="3" fontId="53" fillId="0" borderId="116" xfId="52" applyNumberFormat="1" applyFont="1" applyFill="1" applyBorder="1" applyAlignment="1">
      <alignment horizontal="center" vertical="center"/>
    </xf>
    <xf numFmtId="0" fontId="82" fillId="0" borderId="0" xfId="52" applyFont="1" applyFill="1" applyBorder="1" applyAlignment="1">
      <alignment vertical="center"/>
    </xf>
    <xf numFmtId="3" fontId="53" fillId="0" borderId="152" xfId="52" applyNumberFormat="1" applyFont="1" applyFill="1" applyBorder="1" applyAlignment="1">
      <alignment horizontal="center" vertical="center"/>
    </xf>
    <xf numFmtId="0" fontId="1" fillId="0" borderId="149" xfId="52" applyFont="1" applyFill="1" applyBorder="1" applyAlignment="1">
      <alignment horizontal="center" vertical="center"/>
    </xf>
    <xf numFmtId="49" fontId="42" fillId="0" borderId="149" xfId="52" applyNumberFormat="1" applyFont="1" applyFill="1" applyBorder="1" applyAlignment="1">
      <alignment vertical="center"/>
    </xf>
    <xf numFmtId="0" fontId="21" fillId="0" borderId="150" xfId="52" applyFont="1" applyFill="1" applyBorder="1" applyAlignment="1">
      <alignment vertical="center"/>
    </xf>
    <xf numFmtId="3" fontId="48" fillId="0" borderId="148" xfId="52" applyNumberFormat="1" applyFont="1" applyFill="1" applyBorder="1" applyAlignment="1">
      <alignment horizontal="center" vertical="center"/>
    </xf>
    <xf numFmtId="0" fontId="1" fillId="0" borderId="0" xfId="52" applyFont="1" applyBorder="1" applyAlignment="1">
      <alignment vertical="center"/>
    </xf>
    <xf numFmtId="0" fontId="1" fillId="0" borderId="0" xfId="52" applyFont="1" applyFill="1" applyBorder="1" applyAlignment="1">
      <alignment vertical="center"/>
    </xf>
    <xf numFmtId="0" fontId="1" fillId="0" borderId="88" xfId="52" applyFont="1" applyFill="1" applyBorder="1" applyAlignment="1">
      <alignment horizontal="center" vertical="center"/>
    </xf>
    <xf numFmtId="0" fontId="21" fillId="0" borderId="151" xfId="52" applyFont="1" applyFill="1" applyBorder="1" applyAlignment="1">
      <alignment vertical="center"/>
    </xf>
    <xf numFmtId="0" fontId="1" fillId="0" borderId="153" xfId="52" applyFont="1" applyFill="1" applyBorder="1" applyAlignment="1">
      <alignment horizontal="center" vertical="center"/>
    </xf>
    <xf numFmtId="0" fontId="1" fillId="0" borderId="154" xfId="52" applyFont="1" applyFill="1" applyBorder="1" applyAlignment="1">
      <alignment horizontal="center" vertical="center"/>
    </xf>
    <xf numFmtId="49" fontId="42" fillId="0" borderId="154" xfId="52" applyNumberFormat="1" applyFont="1" applyFill="1" applyBorder="1" applyAlignment="1">
      <alignment vertical="center"/>
    </xf>
    <xf numFmtId="0" fontId="21" fillId="0" borderId="155" xfId="52" applyFont="1" applyFill="1" applyBorder="1" applyAlignment="1">
      <alignment vertical="center"/>
    </xf>
    <xf numFmtId="0" fontId="1" fillId="0" borderId="145" xfId="52" applyFont="1" applyBorder="1" applyAlignment="1">
      <alignment horizontal="center" vertical="center"/>
    </xf>
    <xf numFmtId="0" fontId="1" fillId="0" borderId="146" xfId="52" applyFont="1" applyBorder="1" applyAlignment="1">
      <alignment vertical="center"/>
    </xf>
    <xf numFmtId="0" fontId="23" fillId="0" borderId="146" xfId="52" applyFont="1" applyBorder="1" applyAlignment="1">
      <alignment horizontal="center" vertical="center"/>
    </xf>
    <xf numFmtId="4" fontId="48" fillId="0" borderId="146" xfId="52" applyNumberFormat="1" applyFont="1" applyBorder="1" applyAlignment="1">
      <alignment horizontal="center" vertical="center"/>
    </xf>
    <xf numFmtId="4" fontId="48" fillId="0" borderId="156" xfId="52" applyNumberFormat="1" applyFont="1" applyFill="1" applyBorder="1" applyAlignment="1">
      <alignment horizontal="center" vertical="center"/>
    </xf>
    <xf numFmtId="4" fontId="53" fillId="0" borderId="157" xfId="52" applyNumberFormat="1" applyFont="1" applyFill="1" applyBorder="1" applyAlignment="1">
      <alignment horizontal="center" vertical="center"/>
    </xf>
    <xf numFmtId="4" fontId="48" fillId="0" borderId="148" xfId="52" applyNumberFormat="1" applyFont="1" applyFill="1" applyBorder="1" applyAlignment="1">
      <alignment horizontal="center" vertical="center"/>
    </xf>
    <xf numFmtId="4" fontId="53" fillId="0" borderId="116" xfId="52" applyNumberFormat="1" applyFont="1" applyFill="1" applyBorder="1" applyAlignment="1">
      <alignment horizontal="center" vertical="center"/>
    </xf>
    <xf numFmtId="4" fontId="53" fillId="0" borderId="152" xfId="52" applyNumberFormat="1" applyFont="1" applyFill="1" applyBorder="1" applyAlignment="1">
      <alignment horizontal="center" vertical="center"/>
    </xf>
    <xf numFmtId="4" fontId="53" fillId="0" borderId="116" xfId="52" applyNumberFormat="1" applyFont="1" applyFill="1" applyBorder="1" applyAlignment="1">
      <alignment horizontal="center" vertical="center"/>
    </xf>
    <xf numFmtId="0" fontId="78" fillId="0" borderId="158" xfId="52" applyNumberFormat="1" applyFont="1" applyFill="1" applyBorder="1" applyAlignment="1">
      <alignment horizontal="center" vertical="center" wrapText="1"/>
    </xf>
    <xf numFmtId="0" fontId="61" fillId="0" borderId="159" xfId="52" applyNumberFormat="1" applyFont="1" applyFill="1" applyBorder="1" applyAlignment="1">
      <alignment horizontal="center" vertical="center" wrapText="1"/>
    </xf>
    <xf numFmtId="0" fontId="61" fillId="0" borderId="160" xfId="52" applyNumberFormat="1" applyFont="1" applyFill="1" applyBorder="1" applyAlignment="1">
      <alignment vertical="center"/>
    </xf>
    <xf numFmtId="0" fontId="61" fillId="0" borderId="94" xfId="52" applyNumberFormat="1" applyFont="1" applyFill="1" applyBorder="1" applyAlignment="1">
      <alignment vertical="center" wrapText="1"/>
    </xf>
    <xf numFmtId="0" fontId="61" fillId="0" borderId="161" xfId="52" applyNumberFormat="1" applyFont="1" applyFill="1" applyBorder="1" applyAlignment="1">
      <alignment vertical="center"/>
    </xf>
    <xf numFmtId="0" fontId="78" fillId="0" borderId="149" xfId="52" applyNumberFormat="1" applyFont="1" applyFill="1" applyBorder="1" applyAlignment="1">
      <alignment horizontal="center" vertical="center" wrapText="1"/>
    </xf>
    <xf numFmtId="0" fontId="59" fillId="0" borderId="162" xfId="52" applyNumberFormat="1" applyFont="1" applyFill="1" applyBorder="1" applyAlignment="1">
      <alignment horizontal="center" vertical="center" wrapText="1"/>
    </xf>
    <xf numFmtId="0" fontId="60" fillId="0" borderId="149" xfId="52" applyNumberFormat="1" applyFont="1" applyFill="1" applyBorder="1" applyAlignment="1">
      <alignment horizontal="center" vertical="center"/>
    </xf>
    <xf numFmtId="0" fontId="60" fillId="0" borderId="163" xfId="52" applyNumberFormat="1" applyFont="1" applyFill="1" applyBorder="1" applyAlignment="1">
      <alignment horizontal="center" vertical="center"/>
    </xf>
    <xf numFmtId="0" fontId="60" fillId="0" borderId="164" xfId="52" applyNumberFormat="1" applyFont="1" applyFill="1" applyBorder="1" applyAlignment="1">
      <alignment horizontal="center" vertical="center"/>
    </xf>
    <xf numFmtId="0" fontId="60" fillId="0" borderId="154" xfId="52" applyNumberFormat="1" applyFont="1" applyFill="1" applyBorder="1" applyAlignment="1">
      <alignment horizontal="center" vertical="center"/>
    </xf>
    <xf numFmtId="0" fontId="78" fillId="0" borderId="0" xfId="52" applyNumberFormat="1" applyFont="1" applyFill="1" applyBorder="1" applyAlignment="1">
      <alignment horizontal="center" vertical="center" wrapText="1"/>
    </xf>
    <xf numFmtId="0" fontId="59" fillId="0" borderId="71" xfId="52" applyNumberFormat="1" applyFont="1" applyFill="1" applyBorder="1" applyAlignment="1">
      <alignment horizontal="center" vertical="center" wrapText="1"/>
    </xf>
    <xf numFmtId="49" fontId="62" fillId="0" borderId="0" xfId="52" applyNumberFormat="1" applyFont="1" applyFill="1" applyBorder="1" applyAlignment="1">
      <alignment vertical="center" wrapText="1"/>
    </xf>
    <xf numFmtId="0" fontId="62" fillId="0" borderId="165" xfId="52" applyNumberFormat="1" applyFont="1" applyFill="1" applyBorder="1" applyAlignment="1">
      <alignment vertical="center"/>
    </xf>
    <xf numFmtId="49" fontId="62" fillId="0" borderId="166" xfId="52" applyNumberFormat="1" applyFont="1" applyFill="1" applyBorder="1" applyAlignment="1">
      <alignment vertical="center" wrapText="1"/>
    </xf>
    <xf numFmtId="49" fontId="62" fillId="0" borderId="166" xfId="52" applyNumberFormat="1" applyFont="1" applyFill="1" applyBorder="1" applyAlignment="1">
      <alignment horizontal="left" vertical="center" wrapText="1"/>
    </xf>
    <xf numFmtId="3" fontId="78" fillId="0" borderId="149" xfId="52" applyNumberFormat="1" applyFont="1" applyFill="1" applyBorder="1" applyAlignment="1">
      <alignment horizontal="center" vertical="center"/>
    </xf>
    <xf numFmtId="4" fontId="76" fillId="0" borderId="162" xfId="52" applyNumberFormat="1" applyFont="1" applyFill="1" applyBorder="1" applyAlignment="1">
      <alignment horizontal="right" vertical="center"/>
    </xf>
    <xf numFmtId="4" fontId="76" fillId="0" borderId="167" xfId="52" applyNumberFormat="1" applyFont="1" applyFill="1" applyBorder="1" applyAlignment="1">
      <alignment horizontal="right" vertical="center"/>
    </xf>
    <xf numFmtId="4" fontId="64" fillId="0" borderId="95" xfId="52" applyNumberFormat="1" applyFont="1" applyFill="1" applyBorder="1" applyAlignment="1">
      <alignment horizontal="right" vertical="center"/>
    </xf>
    <xf numFmtId="4" fontId="64" fillId="0" borderId="168" xfId="52" applyNumberFormat="1" applyFont="1" applyFill="1" applyBorder="1" applyAlignment="1">
      <alignment horizontal="right" vertical="center"/>
    </xf>
    <xf numFmtId="3" fontId="78" fillId="0" borderId="169" xfId="52" applyNumberFormat="1" applyFont="1" applyFill="1" applyBorder="1" applyAlignment="1">
      <alignment horizontal="center" vertical="center"/>
    </xf>
    <xf numFmtId="0" fontId="59" fillId="0" borderId="159" xfId="52" applyNumberFormat="1" applyFont="1" applyFill="1" applyBorder="1" applyAlignment="1">
      <alignment horizontal="center" vertical="center" wrapText="1"/>
    </xf>
    <xf numFmtId="4" fontId="76" fillId="0" borderId="170" xfId="52" applyNumberFormat="1" applyFont="1" applyFill="1" applyBorder="1" applyAlignment="1">
      <alignment horizontal="right" vertical="center"/>
    </xf>
    <xf numFmtId="0" fontId="79" fillId="0" borderId="160" xfId="52" applyNumberFormat="1" applyFont="1" applyFill="1" applyBorder="1" applyAlignment="1">
      <alignment vertical="center"/>
    </xf>
    <xf numFmtId="4" fontId="76" fillId="0" borderId="171" xfId="52" applyNumberFormat="1" applyFont="1" applyFill="1" applyBorder="1" applyAlignment="1">
      <alignment horizontal="right" vertical="center"/>
    </xf>
    <xf numFmtId="0" fontId="79" fillId="0" borderId="94" xfId="52" applyNumberFormat="1" applyFont="1" applyFill="1" applyBorder="1" applyAlignment="1">
      <alignment vertical="center"/>
    </xf>
    <xf numFmtId="4" fontId="64" fillId="0" borderId="172" xfId="52" applyNumberFormat="1" applyFont="1" applyFill="1" applyBorder="1" applyAlignment="1">
      <alignment horizontal="right" vertical="center"/>
    </xf>
    <xf numFmtId="0" fontId="79" fillId="0" borderId="173" xfId="52" applyNumberFormat="1" applyFont="1" applyFill="1" applyBorder="1" applyAlignment="1">
      <alignment vertical="center"/>
    </xf>
    <xf numFmtId="4" fontId="64" fillId="0" borderId="174" xfId="52" applyNumberFormat="1" applyFont="1" applyFill="1" applyBorder="1" applyAlignment="1">
      <alignment horizontal="right" vertical="center"/>
    </xf>
    <xf numFmtId="4" fontId="48" fillId="0" borderId="175" xfId="52" applyNumberFormat="1" applyFont="1" applyBorder="1" applyAlignment="1">
      <alignment horizontal="center" vertical="center"/>
    </xf>
    <xf numFmtId="0" fontId="61" fillId="0" borderId="176" xfId="52" applyNumberFormat="1" applyFont="1" applyFill="1" applyBorder="1" applyAlignment="1">
      <alignment vertical="center"/>
    </xf>
    <xf numFmtId="0" fontId="61" fillId="0" borderId="116" xfId="52" applyNumberFormat="1" applyFont="1" applyFill="1" applyBorder="1" applyAlignment="1">
      <alignment vertical="center" wrapText="1"/>
    </xf>
    <xf numFmtId="0" fontId="79" fillId="0" borderId="177" xfId="52" applyNumberFormat="1" applyFont="1" applyFill="1" applyBorder="1" applyAlignment="1">
      <alignment vertical="center"/>
    </xf>
    <xf numFmtId="4" fontId="76" fillId="0" borderId="176" xfId="52" applyNumberFormat="1" applyFont="1" applyFill="1" applyBorder="1" applyAlignment="1">
      <alignment horizontal="right" vertical="center"/>
    </xf>
    <xf numFmtId="4" fontId="76" fillId="0" borderId="178" xfId="52" applyNumberFormat="1" applyFont="1" applyFill="1" applyBorder="1" applyAlignment="1">
      <alignment horizontal="right" vertical="center"/>
    </xf>
    <xf numFmtId="0" fontId="79" fillId="0" borderId="179" xfId="52" applyNumberFormat="1" applyFont="1" applyFill="1" applyBorder="1" applyAlignment="1">
      <alignment vertical="center"/>
    </xf>
    <xf numFmtId="4" fontId="64" fillId="0" borderId="116" xfId="52" applyNumberFormat="1" applyFont="1" applyFill="1" applyBorder="1" applyAlignment="1">
      <alignment horizontal="right" vertical="center"/>
    </xf>
    <xf numFmtId="4" fontId="64" fillId="0" borderId="151" xfId="52" applyNumberFormat="1" applyFont="1" applyFill="1" applyBorder="1" applyAlignment="1">
      <alignment horizontal="right" vertical="center"/>
    </xf>
    <xf numFmtId="0" fontId="79" fillId="0" borderId="158" xfId="52" applyNumberFormat="1" applyFont="1" applyFill="1" applyBorder="1" applyAlignment="1">
      <alignment vertical="center"/>
    </xf>
    <xf numFmtId="4" fontId="64" fillId="0" borderId="149" xfId="52" applyNumberFormat="1" applyFont="1" applyFill="1" applyBorder="1" applyAlignment="1">
      <alignment horizontal="right" vertical="center"/>
    </xf>
    <xf numFmtId="4" fontId="64" fillId="0" borderId="169" xfId="52" applyNumberFormat="1" applyFont="1" applyFill="1" applyBorder="1" applyAlignment="1">
      <alignment horizontal="right" vertical="center"/>
    </xf>
    <xf numFmtId="0" fontId="79" fillId="0" borderId="180" xfId="52" applyNumberFormat="1" applyFont="1" applyFill="1" applyBorder="1" applyAlignment="1">
      <alignment vertical="center"/>
    </xf>
    <xf numFmtId="4" fontId="64" fillId="0" borderId="163" xfId="52" applyNumberFormat="1" applyFont="1" applyFill="1" applyBorder="1" applyAlignment="1">
      <alignment horizontal="right" vertical="center"/>
    </xf>
    <xf numFmtId="4" fontId="64" fillId="0" borderId="181" xfId="52" applyNumberFormat="1" applyFont="1" applyFill="1" applyBorder="1" applyAlignment="1">
      <alignment horizontal="right" vertical="center"/>
    </xf>
    <xf numFmtId="0" fontId="79" fillId="0" borderId="182" xfId="52" applyNumberFormat="1" applyFont="1" applyFill="1" applyBorder="1" applyAlignment="1">
      <alignment vertical="center"/>
    </xf>
    <xf numFmtId="4" fontId="76" fillId="0" borderId="164" xfId="52" applyNumberFormat="1" applyFont="1" applyFill="1" applyBorder="1" applyAlignment="1">
      <alignment horizontal="right" vertical="center"/>
    </xf>
    <xf numFmtId="4" fontId="76" fillId="0" borderId="183" xfId="52" applyNumberFormat="1" applyFont="1" applyFill="1" applyBorder="1" applyAlignment="1">
      <alignment horizontal="right" vertical="center"/>
    </xf>
    <xf numFmtId="0" fontId="79" fillId="0" borderId="184" xfId="52" applyNumberFormat="1" applyFont="1" applyFill="1" applyBorder="1" applyAlignment="1">
      <alignment vertical="center"/>
    </xf>
    <xf numFmtId="4" fontId="64" fillId="0" borderId="148" xfId="52" applyNumberFormat="1" applyFont="1" applyFill="1" applyBorder="1" applyAlignment="1">
      <alignment horizontal="right" vertical="center"/>
    </xf>
    <xf numFmtId="4" fontId="64" fillId="0" borderId="150" xfId="52" applyNumberFormat="1" applyFont="1" applyFill="1" applyBorder="1" applyAlignment="1">
      <alignment horizontal="right" vertical="center"/>
    </xf>
    <xf numFmtId="0" fontId="79" fillId="0" borderId="185" xfId="52" applyNumberFormat="1" applyFont="1" applyFill="1" applyBorder="1" applyAlignment="1">
      <alignment vertical="center"/>
    </xf>
    <xf numFmtId="4" fontId="64" fillId="0" borderId="154" xfId="52" applyNumberFormat="1" applyFont="1" applyFill="1" applyBorder="1" applyAlignment="1">
      <alignment horizontal="right" vertical="center"/>
    </xf>
    <xf numFmtId="4" fontId="64" fillId="0" borderId="186" xfId="52" applyNumberFormat="1" applyFont="1" applyFill="1" applyBorder="1" applyAlignment="1">
      <alignment horizontal="right" vertical="center"/>
    </xf>
    <xf numFmtId="4" fontId="48" fillId="0" borderId="187" xfId="52" applyNumberFormat="1" applyFont="1" applyFill="1" applyBorder="1" applyAlignment="1">
      <alignment horizontal="center" vertical="center"/>
    </xf>
    <xf numFmtId="0" fontId="78" fillId="0" borderId="88" xfId="52" applyNumberFormat="1" applyFont="1" applyFill="1" applyBorder="1" applyAlignment="1">
      <alignment horizontal="center" vertical="center" wrapText="1"/>
    </xf>
    <xf numFmtId="3" fontId="78" fillId="0" borderId="104" xfId="52" applyNumberFormat="1" applyFont="1" applyFill="1" applyBorder="1" applyAlignment="1">
      <alignment horizontal="center" vertical="center"/>
    </xf>
    <xf numFmtId="0" fontId="62" fillId="0" borderId="188" xfId="52" applyNumberFormat="1" applyFont="1" applyFill="1" applyBorder="1" applyAlignment="1">
      <alignment horizontal="center" vertical="center" wrapText="1"/>
    </xf>
    <xf numFmtId="4" fontId="76" fillId="0" borderId="189" xfId="52" applyNumberFormat="1" applyFont="1" applyFill="1" applyBorder="1" applyAlignment="1">
      <alignment horizontal="right" vertical="center"/>
    </xf>
    <xf numFmtId="0" fontId="61" fillId="0" borderId="88" xfId="52" applyNumberFormat="1" applyFont="1" applyFill="1" applyBorder="1" applyAlignment="1">
      <alignment horizontal="center" vertical="center"/>
    </xf>
    <xf numFmtId="4" fontId="76" fillId="0" borderId="190" xfId="52" applyNumberFormat="1" applyFont="1" applyFill="1" applyBorder="1" applyAlignment="1">
      <alignment horizontal="right" vertical="center"/>
    </xf>
    <xf numFmtId="0" fontId="60" fillId="0" borderId="88" xfId="52" applyNumberFormat="1" applyFont="1" applyFill="1" applyBorder="1" applyAlignment="1">
      <alignment horizontal="center" vertical="center"/>
    </xf>
    <xf numFmtId="4" fontId="64" fillId="0" borderId="191" xfId="52" applyNumberFormat="1" applyFont="1" applyFill="1" applyBorder="1" applyAlignment="1">
      <alignment horizontal="right" vertical="center"/>
    </xf>
    <xf numFmtId="4" fontId="64" fillId="0" borderId="104" xfId="52" applyNumberFormat="1" applyFont="1" applyFill="1" applyBorder="1" applyAlignment="1">
      <alignment horizontal="right" vertical="center"/>
    </xf>
    <xf numFmtId="0" fontId="60" fillId="0" borderId="192" xfId="52" applyNumberFormat="1" applyFont="1" applyFill="1" applyBorder="1" applyAlignment="1">
      <alignment horizontal="center" vertical="center"/>
    </xf>
    <xf numFmtId="4" fontId="64" fillId="0" borderId="193" xfId="52" applyNumberFormat="1" applyFont="1" applyFill="1" applyBorder="1" applyAlignment="1">
      <alignment horizontal="right" vertical="center"/>
    </xf>
    <xf numFmtId="4" fontId="76" fillId="0" borderId="194" xfId="52" applyNumberFormat="1" applyFont="1" applyFill="1" applyBorder="1" applyAlignment="1">
      <alignment horizontal="right" vertical="center"/>
    </xf>
    <xf numFmtId="4" fontId="64" fillId="0" borderId="103" xfId="52" applyNumberFormat="1" applyFont="1" applyFill="1" applyBorder="1" applyAlignment="1">
      <alignment horizontal="right" vertical="center"/>
    </xf>
    <xf numFmtId="4" fontId="64" fillId="0" borderId="195" xfId="52" applyNumberFormat="1" applyFont="1" applyFill="1" applyBorder="1" applyAlignment="1">
      <alignment horizontal="right" vertical="center"/>
    </xf>
    <xf numFmtId="0" fontId="61" fillId="0" borderId="196" xfId="52" applyNumberFormat="1" applyFont="1" applyFill="1" applyBorder="1" applyAlignment="1">
      <alignment horizontal="center" vertical="center"/>
    </xf>
    <xf numFmtId="4" fontId="76" fillId="0" borderId="197" xfId="52" applyNumberFormat="1" applyFont="1" applyFill="1" applyBorder="1" applyAlignment="1">
      <alignment horizontal="right" vertical="center"/>
    </xf>
    <xf numFmtId="4" fontId="64" fillId="0" borderId="198" xfId="52" applyNumberFormat="1" applyFont="1" applyFill="1" applyBorder="1" applyAlignment="1">
      <alignment horizontal="right" vertical="center"/>
    </xf>
    <xf numFmtId="4" fontId="48" fillId="0" borderId="199" xfId="52" applyNumberFormat="1" applyFont="1" applyFill="1" applyBorder="1" applyAlignment="1">
      <alignment horizontal="center" vertical="center"/>
    </xf>
    <xf numFmtId="4" fontId="53" fillId="0" borderId="157" xfId="52" applyNumberFormat="1" applyFont="1" applyFill="1" applyBorder="1" applyAlignment="1">
      <alignment horizontal="center" vertical="center"/>
    </xf>
    <xf numFmtId="4" fontId="53" fillId="0" borderId="200" xfId="52" applyNumberFormat="1" applyFont="1" applyFill="1" applyBorder="1" applyAlignment="1">
      <alignment horizontal="center" vertical="center"/>
    </xf>
    <xf numFmtId="4" fontId="48" fillId="0" borderId="201" xfId="52" applyNumberFormat="1" applyFont="1" applyBorder="1" applyAlignment="1">
      <alignment horizontal="center" vertical="center"/>
    </xf>
    <xf numFmtId="0" fontId="44" fillId="0" borderId="88" xfId="52" applyFont="1" applyFill="1" applyBorder="1" applyAlignment="1">
      <alignment horizontal="center" vertical="center"/>
    </xf>
    <xf numFmtId="0" fontId="82" fillId="0" borderId="84" xfId="52" applyFont="1" applyFill="1" applyBorder="1" applyAlignment="1">
      <alignment horizontal="center" vertical="center"/>
    </xf>
    <xf numFmtId="0" fontId="82" fillId="0" borderId="148" xfId="52" applyFont="1" applyFill="1" applyBorder="1" applyAlignment="1">
      <alignment horizontal="center" vertical="center"/>
    </xf>
    <xf numFmtId="49" fontId="42" fillId="0" borderId="148" xfId="52" applyNumberFormat="1" applyFont="1" applyFill="1" applyBorder="1" applyAlignment="1">
      <alignment vertical="center"/>
    </xf>
    <xf numFmtId="49" fontId="42" fillId="0" borderId="202" xfId="52" applyNumberFormat="1" applyFont="1" applyFill="1" applyBorder="1" applyAlignment="1">
      <alignment vertical="center"/>
    </xf>
    <xf numFmtId="4" fontId="53" fillId="0" borderId="148" xfId="52" applyNumberFormat="1" applyFont="1" applyFill="1" applyBorder="1" applyAlignment="1">
      <alignment horizontal="center" vertical="center"/>
    </xf>
    <xf numFmtId="4" fontId="53" fillId="0" borderId="148" xfId="52" applyNumberFormat="1" applyFont="1" applyFill="1" applyBorder="1" applyAlignment="1">
      <alignment horizontal="center" vertical="center"/>
    </xf>
    <xf numFmtId="4" fontId="53" fillId="0" borderId="199" xfId="52" applyNumberFormat="1" applyFont="1" applyFill="1" applyBorder="1" applyAlignment="1">
      <alignment horizontal="center" vertical="center"/>
    </xf>
    <xf numFmtId="0" fontId="44" fillId="0" borderId="187" xfId="52" applyFont="1" applyFill="1" applyBorder="1" applyAlignment="1">
      <alignment vertical="center"/>
    </xf>
    <xf numFmtId="0" fontId="82" fillId="0" borderId="202" xfId="52" applyFont="1" applyFill="1" applyBorder="1" applyAlignment="1">
      <alignment horizontal="center" vertical="center"/>
    </xf>
    <xf numFmtId="0" fontId="21" fillId="0" borderId="203" xfId="52" applyFont="1" applyFill="1" applyBorder="1" applyAlignment="1">
      <alignment vertical="center"/>
    </xf>
    <xf numFmtId="4" fontId="48" fillId="0" borderId="187" xfId="52" applyNumberFormat="1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3" fontId="0" fillId="0" borderId="66" xfId="0" applyNumberFormat="1" applyBorder="1" applyAlignment="1">
      <alignment vertical="center"/>
    </xf>
    <xf numFmtId="3" fontId="26" fillId="0" borderId="121" xfId="0" applyNumberFormat="1" applyFont="1" applyBorder="1" applyAlignment="1">
      <alignment vertical="center"/>
    </xf>
    <xf numFmtId="3" fontId="26" fillId="0" borderId="120" xfId="0" applyNumberFormat="1" applyFont="1" applyBorder="1" applyAlignment="1">
      <alignment vertical="center"/>
    </xf>
    <xf numFmtId="3" fontId="39" fillId="0" borderId="12" xfId="0" applyNumberFormat="1" applyFont="1" applyBorder="1" applyAlignment="1">
      <alignment vertical="center"/>
    </xf>
    <xf numFmtId="0" fontId="0" fillId="0" borderId="116" xfId="0" applyBorder="1" applyAlignment="1">
      <alignment horizontal="center" vertical="center"/>
    </xf>
    <xf numFmtId="0" fontId="0" fillId="0" borderId="116" xfId="0" applyBorder="1" applyAlignment="1">
      <alignment vertical="center"/>
    </xf>
    <xf numFmtId="3" fontId="0" fillId="0" borderId="116" xfId="0" applyNumberFormat="1" applyBorder="1" applyAlignment="1">
      <alignment vertical="center"/>
    </xf>
    <xf numFmtId="1" fontId="72" fillId="24" borderId="0" xfId="0" applyFont="1" applyAlignment="1">
      <alignment horizontal="center" vertical="center" wrapText="1" shrinkToFit="1"/>
    </xf>
    <xf numFmtId="0" fontId="0" fillId="0" borderId="24" xfId="0" applyNumberFormat="1" applyFont="1" applyBorder="1" applyAlignment="1">
      <alignment horizontal="left" vertical="center" wrapText="1"/>
    </xf>
    <xf numFmtId="3" fontId="51" fillId="0" borderId="3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4" fontId="26" fillId="0" borderId="18" xfId="57" applyNumberFormat="1" applyFont="1" applyBorder="1" applyAlignment="1">
      <alignment horizontal="center" vertical="center"/>
      <protection/>
    </xf>
    <xf numFmtId="0" fontId="0" fillId="0" borderId="0" xfId="57" applyAlignment="1">
      <alignment vertical="center"/>
      <protection/>
    </xf>
    <xf numFmtId="4" fontId="0" fillId="0" borderId="0" xfId="57" applyNumberFormat="1" applyAlignment="1">
      <alignment vertical="center"/>
      <protection/>
    </xf>
    <xf numFmtId="0" fontId="22" fillId="0" borderId="116" xfId="59" applyFont="1" applyBorder="1" applyAlignment="1">
      <alignment horizontal="center" vertical="center"/>
      <protection/>
    </xf>
    <xf numFmtId="0" fontId="0" fillId="0" borderId="116" xfId="59" applyFont="1" applyBorder="1" applyAlignment="1">
      <alignment horizontal="center" vertical="center"/>
      <protection/>
    </xf>
    <xf numFmtId="0" fontId="0" fillId="0" borderId="116" xfId="59" applyFont="1" applyBorder="1" applyAlignment="1">
      <alignment horizontal="center" vertical="center" wrapText="1"/>
      <protection/>
    </xf>
    <xf numFmtId="3" fontId="0" fillId="0" borderId="116" xfId="59" applyNumberFormat="1" applyFont="1" applyBorder="1" applyAlignment="1">
      <alignment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0" fillId="0" borderId="24" xfId="57" applyFont="1" applyBorder="1" applyAlignment="1">
      <alignment horizontal="center" vertical="center"/>
      <protection/>
    </xf>
    <xf numFmtId="0" fontId="0" fillId="0" borderId="24" xfId="57" applyBorder="1" applyAlignment="1">
      <alignment horizontal="center" vertical="center" wrapText="1"/>
      <protection/>
    </xf>
    <xf numFmtId="0" fontId="0" fillId="0" borderId="24" xfId="57" applyBorder="1" applyAlignment="1">
      <alignment vertical="center" wrapText="1"/>
      <protection/>
    </xf>
    <xf numFmtId="3" fontId="0" fillId="0" borderId="24" xfId="57" applyNumberFormat="1" applyFont="1" applyBorder="1" applyAlignment="1">
      <alignment vertical="center"/>
      <protection/>
    </xf>
    <xf numFmtId="0" fontId="26" fillId="0" borderId="100" xfId="57" applyFont="1" applyBorder="1" applyAlignment="1">
      <alignment horizontal="center" vertical="center"/>
      <protection/>
    </xf>
    <xf numFmtId="0" fontId="26" fillId="0" borderId="24" xfId="57" applyFont="1" applyBorder="1" applyAlignment="1">
      <alignment horizontal="left" vertical="center"/>
      <protection/>
    </xf>
    <xf numFmtId="3" fontId="26" fillId="0" borderId="107" xfId="57" applyNumberFormat="1" applyFont="1" applyBorder="1" applyAlignment="1">
      <alignment horizontal="center" vertical="center"/>
      <protection/>
    </xf>
    <xf numFmtId="0" fontId="54" fillId="0" borderId="0" xfId="57" applyFont="1" applyAlignment="1">
      <alignment horizontal="center" vertical="center"/>
      <protection/>
    </xf>
    <xf numFmtId="0" fontId="54" fillId="0" borderId="0" xfId="57" applyFont="1" applyAlignment="1">
      <alignment vertical="center"/>
      <protection/>
    </xf>
    <xf numFmtId="0" fontId="26" fillId="0" borderId="204" xfId="57" applyFont="1" applyBorder="1" applyAlignment="1">
      <alignment horizontal="center" vertical="center"/>
      <protection/>
    </xf>
    <xf numFmtId="0" fontId="26" fillId="0" borderId="73" xfId="57" applyFont="1" applyBorder="1" applyAlignment="1">
      <alignment horizontal="left" vertical="center" wrapText="1"/>
      <protection/>
    </xf>
    <xf numFmtId="3" fontId="47" fillId="0" borderId="205" xfId="57" applyNumberFormat="1" applyFont="1" applyBorder="1" applyAlignment="1">
      <alignment horizontal="center" vertical="center"/>
      <protection/>
    </xf>
    <xf numFmtId="0" fontId="0" fillId="0" borderId="206" xfId="57" applyFont="1" applyBorder="1" applyAlignment="1">
      <alignment horizontal="center" vertical="center"/>
      <protection/>
    </xf>
    <xf numFmtId="0" fontId="26" fillId="0" borderId="45" xfId="57" applyFont="1" applyBorder="1" applyAlignment="1">
      <alignment horizontal="left" vertical="center" wrapText="1"/>
      <protection/>
    </xf>
    <xf numFmtId="3" fontId="0" fillId="0" borderId="207" xfId="57" applyNumberFormat="1" applyFont="1" applyBorder="1" applyAlignment="1">
      <alignment horizontal="center" vertical="center"/>
      <protection/>
    </xf>
    <xf numFmtId="0" fontId="0" fillId="0" borderId="208" xfId="57" applyFont="1" applyBorder="1" applyAlignment="1">
      <alignment horizontal="center" vertical="center"/>
      <protection/>
    </xf>
    <xf numFmtId="0" fontId="26" fillId="0" borderId="209" xfId="57" applyFont="1" applyBorder="1" applyAlignment="1">
      <alignment horizontal="left" vertical="center"/>
      <protection/>
    </xf>
    <xf numFmtId="3" fontId="0" fillId="0" borderId="210" xfId="57" applyNumberFormat="1" applyFont="1" applyBorder="1" applyAlignment="1">
      <alignment horizontal="center" vertical="center"/>
      <protection/>
    </xf>
    <xf numFmtId="0" fontId="0" fillId="0" borderId="211" xfId="57" applyFont="1" applyBorder="1" applyAlignment="1">
      <alignment horizontal="center" vertical="center"/>
      <protection/>
    </xf>
    <xf numFmtId="0" fontId="26" fillId="0" borderId="27" xfId="57" applyFont="1" applyBorder="1" applyAlignment="1">
      <alignment horizontal="left" vertical="center"/>
      <protection/>
    </xf>
    <xf numFmtId="3" fontId="0" fillId="0" borderId="106" xfId="57" applyNumberFormat="1" applyFont="1" applyBorder="1" applyAlignment="1">
      <alignment horizontal="center" vertical="center"/>
      <protection/>
    </xf>
    <xf numFmtId="0" fontId="26" fillId="0" borderId="212" xfId="57" applyFont="1" applyBorder="1" applyAlignment="1">
      <alignment horizontal="center" vertical="center"/>
      <protection/>
    </xf>
    <xf numFmtId="0" fontId="26" fillId="0" borderId="45" xfId="57" applyFont="1" applyBorder="1" applyAlignment="1">
      <alignment horizontal="left" vertical="center"/>
      <protection/>
    </xf>
    <xf numFmtId="3" fontId="47" fillId="0" borderId="213" xfId="57" applyNumberFormat="1" applyFont="1" applyBorder="1" applyAlignment="1">
      <alignment horizontal="center" vertical="center"/>
      <protection/>
    </xf>
    <xf numFmtId="0" fontId="0" fillId="0" borderId="204" xfId="57" applyFont="1" applyBorder="1" applyAlignment="1">
      <alignment horizontal="center" vertical="center"/>
      <protection/>
    </xf>
    <xf numFmtId="0" fontId="26" fillId="0" borderId="73" xfId="57" applyFont="1" applyBorder="1" applyAlignment="1">
      <alignment horizontal="left" vertical="center"/>
      <protection/>
    </xf>
    <xf numFmtId="3" fontId="0" fillId="0" borderId="205" xfId="57" applyNumberFormat="1" applyFont="1" applyBorder="1" applyAlignment="1">
      <alignment horizontal="center" vertical="center"/>
      <protection/>
    </xf>
    <xf numFmtId="0" fontId="0" fillId="0" borderId="214" xfId="57" applyFont="1" applyBorder="1" applyAlignment="1">
      <alignment horizontal="center" vertical="center"/>
      <protection/>
    </xf>
    <xf numFmtId="0" fontId="26" fillId="0" borderId="215" xfId="57" applyFont="1" applyBorder="1" applyAlignment="1">
      <alignment horizontal="right" vertical="center" wrapText="1"/>
      <protection/>
    </xf>
    <xf numFmtId="3" fontId="0" fillId="0" borderId="216" xfId="57" applyNumberFormat="1" applyFont="1" applyBorder="1" applyAlignment="1">
      <alignment horizontal="center" vertical="center"/>
      <protection/>
    </xf>
    <xf numFmtId="0" fontId="0" fillId="0" borderId="217" xfId="57" applyFont="1" applyBorder="1" applyAlignment="1">
      <alignment horizontal="center" vertical="center"/>
      <protection/>
    </xf>
    <xf numFmtId="0" fontId="26" fillId="0" borderId="218" xfId="57" applyFont="1" applyBorder="1" applyAlignment="1">
      <alignment horizontal="right" vertical="center" wrapText="1"/>
      <protection/>
    </xf>
    <xf numFmtId="3" fontId="0" fillId="0" borderId="219" xfId="57" applyNumberFormat="1" applyFont="1" applyBorder="1" applyAlignment="1">
      <alignment horizontal="center" vertical="center"/>
      <protection/>
    </xf>
    <xf numFmtId="0" fontId="26" fillId="2" borderId="24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67" fillId="0" borderId="0" xfId="0" applyFill="1" applyAlignment="1">
      <alignment horizontal="left" vertical="center" wrapText="1" shrinkToFit="1"/>
    </xf>
    <xf numFmtId="0" fontId="71" fillId="24" borderId="220" xfId="0" applyFont="1" applyBorder="1" applyAlignment="1">
      <alignment horizontal="center" vertical="center" wrapText="1" shrinkToFit="1"/>
    </xf>
    <xf numFmtId="0" fontId="71" fillId="24" borderId="121" xfId="0" applyFont="1" applyBorder="1" applyAlignment="1">
      <alignment horizontal="center" vertical="center" wrapText="1" shrinkToFit="1"/>
    </xf>
    <xf numFmtId="0" fontId="68" fillId="0" borderId="12" xfId="0" applyFill="1" applyBorder="1" applyAlignment="1">
      <alignment horizontal="center" vertical="center" wrapText="1" shrinkToFit="1"/>
    </xf>
    <xf numFmtId="0" fontId="68" fillId="0" borderId="12" xfId="0" applyFill="1" applyBorder="1" applyAlignment="1">
      <alignment horizontal="left" vertical="center" wrapText="1" shrinkToFit="1"/>
    </xf>
    <xf numFmtId="4" fontId="68" fillId="0" borderId="12" xfId="0" applyNumberFormat="1" applyFill="1" applyBorder="1" applyAlignment="1">
      <alignment horizontal="right" vertical="center" wrapText="1" shrinkToFit="1"/>
    </xf>
    <xf numFmtId="0" fontId="68" fillId="0" borderId="24" xfId="0" applyFont="1" applyFill="1" applyAlignment="1">
      <alignment horizontal="center" vertical="center" wrapText="1" shrinkToFit="1"/>
    </xf>
    <xf numFmtId="0" fontId="68" fillId="0" borderId="24" xfId="0" applyFill="1" applyAlignment="1">
      <alignment horizontal="center" vertical="center" wrapText="1" shrinkToFit="1"/>
    </xf>
    <xf numFmtId="0" fontId="68" fillId="0" borderId="24" xfId="0" applyFill="1" applyAlignment="1">
      <alignment horizontal="left" vertical="center" wrapText="1" shrinkToFit="1"/>
    </xf>
    <xf numFmtId="4" fontId="68" fillId="0" borderId="24" xfId="0" applyNumberFormat="1" applyFill="1" applyAlignment="1">
      <alignment horizontal="right" vertical="center" wrapText="1" shrinkToFit="1"/>
    </xf>
    <xf numFmtId="4" fontId="71" fillId="24" borderId="121" xfId="0" applyNumberFormat="1" applyFont="1" applyBorder="1" applyAlignment="1">
      <alignment horizontal="right" vertical="center" wrapText="1" shrinkToFit="1"/>
    </xf>
    <xf numFmtId="4" fontId="71" fillId="24" borderId="120" xfId="0" applyNumberFormat="1" applyFont="1" applyBorder="1" applyAlignment="1">
      <alignment horizontal="right" vertical="center" wrapText="1" shrinkToFit="1"/>
    </xf>
    <xf numFmtId="0" fontId="66" fillId="0" borderId="0" xfId="0" applyFill="1" applyAlignment="1">
      <alignment horizontal="center" vertical="center" wrapText="1" shrinkToFit="1"/>
    </xf>
    <xf numFmtId="49" fontId="59" fillId="0" borderId="24" xfId="0" applyFont="1" applyFill="1" applyAlignment="1">
      <alignment horizontal="left" vertical="center" wrapText="1"/>
    </xf>
    <xf numFmtId="49" fontId="59" fillId="0" borderId="24" xfId="0" applyFont="1" applyFill="1" applyAlignment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/>
      <protection locked="0"/>
    </xf>
    <xf numFmtId="49" fontId="61" fillId="0" borderId="0" xfId="0" applyFill="1" applyAlignment="1">
      <alignment horizontal="center" vertical="center" wrapText="1"/>
    </xf>
    <xf numFmtId="49" fontId="59" fillId="0" borderId="63" xfId="0" applyFill="1" applyBorder="1" applyAlignment="1">
      <alignment horizontal="right" vertical="center" wrapText="1"/>
    </xf>
    <xf numFmtId="49" fontId="64" fillId="0" borderId="63" xfId="0" applyFill="1" applyBorder="1" applyAlignment="1">
      <alignment horizontal="center" vertical="center" wrapText="1"/>
    </xf>
    <xf numFmtId="49" fontId="59" fillId="0" borderId="11" xfId="0" applyFill="1" applyBorder="1" applyAlignment="1">
      <alignment horizontal="right" vertical="center" wrapText="1"/>
    </xf>
    <xf numFmtId="49" fontId="59" fillId="0" borderId="62" xfId="0" applyFill="1" applyBorder="1" applyAlignment="1">
      <alignment horizontal="right" vertical="center" wrapText="1"/>
    </xf>
    <xf numFmtId="49" fontId="63" fillId="0" borderId="221" xfId="0" applyFill="1" applyAlignment="1">
      <alignment horizontal="right" vertical="center" wrapText="1"/>
    </xf>
    <xf numFmtId="49" fontId="65" fillId="0" borderId="24" xfId="0" applyFill="1" applyAlignment="1">
      <alignment horizontal="right" vertical="center" wrapText="1"/>
    </xf>
    <xf numFmtId="49" fontId="62" fillId="0" borderId="24" xfId="0" applyFont="1" applyFill="1" applyAlignment="1">
      <alignment horizontal="center" vertical="center" wrapText="1"/>
    </xf>
    <xf numFmtId="49" fontId="62" fillId="0" borderId="24" xfId="0" applyFont="1" applyFill="1" applyAlignment="1">
      <alignment horizontal="left" vertical="center" wrapText="1"/>
    </xf>
    <xf numFmtId="49" fontId="62" fillId="0" borderId="24" xfId="0" applyFont="1" applyFill="1" applyAlignment="1">
      <alignment horizontal="right" vertical="center" wrapText="1"/>
    </xf>
    <xf numFmtId="49" fontId="64" fillId="0" borderId="11" xfId="0" applyFill="1" applyBorder="1" applyAlignment="1">
      <alignment horizontal="center" vertical="center" wrapText="1"/>
    </xf>
    <xf numFmtId="49" fontId="63" fillId="0" borderId="222" xfId="0" applyFill="1" applyAlignment="1">
      <alignment horizontal="right" vertical="center" wrapText="1"/>
    </xf>
    <xf numFmtId="49" fontId="63" fillId="0" borderId="24" xfId="0" applyFill="1" applyAlignment="1">
      <alignment horizontal="center" vertical="center" wrapText="1"/>
    </xf>
    <xf numFmtId="49" fontId="63" fillId="0" borderId="24" xfId="0" applyFill="1" applyAlignment="1">
      <alignment horizontal="right" vertical="center" wrapText="1"/>
    </xf>
    <xf numFmtId="49" fontId="65" fillId="0" borderId="24" xfId="0" applyFill="1" applyAlignment="1">
      <alignment horizontal="center" vertical="center" wrapText="1"/>
    </xf>
    <xf numFmtId="49" fontId="65" fillId="0" borderId="24" xfId="0" applyFill="1" applyAlignment="1">
      <alignment horizontal="left" vertical="center" wrapText="1"/>
    </xf>
    <xf numFmtId="49" fontId="64" fillId="0" borderId="24" xfId="0" applyFill="1" applyAlignment="1">
      <alignment horizontal="center" vertical="center" wrapText="1"/>
    </xf>
    <xf numFmtId="49" fontId="59" fillId="0" borderId="11" xfId="0" applyFill="1" applyBorder="1" applyAlignment="1">
      <alignment horizontal="left" vertical="top" wrapText="1"/>
    </xf>
    <xf numFmtId="49" fontId="59" fillId="0" borderId="62" xfId="0" applyFill="1" applyBorder="1" applyAlignment="1">
      <alignment horizontal="left" vertical="top" wrapText="1"/>
    </xf>
    <xf numFmtId="49" fontId="59" fillId="0" borderId="63" xfId="0" applyFill="1" applyBorder="1" applyAlignment="1">
      <alignment horizontal="left" vertical="top" wrapText="1"/>
    </xf>
    <xf numFmtId="49" fontId="59" fillId="0" borderId="24" xfId="0" applyFill="1" applyAlignment="1">
      <alignment horizontal="right" vertical="center" wrapText="1"/>
    </xf>
    <xf numFmtId="0" fontId="60" fillId="0" borderId="0" xfId="0" applyNumberFormat="1" applyFill="1" applyBorder="1" applyAlignment="1" applyProtection="1">
      <alignment horizontal="left"/>
      <protection locked="0"/>
    </xf>
    <xf numFmtId="49" fontId="59" fillId="0" borderId="24" xfId="0" applyFill="1" applyAlignment="1">
      <alignment horizontal="center" vertical="center" wrapText="1"/>
    </xf>
    <xf numFmtId="49" fontId="59" fillId="0" borderId="24" xfId="0" applyFill="1" applyAlignment="1">
      <alignment horizontal="left" vertical="center" wrapText="1"/>
    </xf>
    <xf numFmtId="0" fontId="68" fillId="0" borderId="24" xfId="0" applyFont="1" applyFill="1" applyAlignment="1">
      <alignment horizontal="left" vertical="center" wrapText="1" shrinkToFit="1"/>
    </xf>
    <xf numFmtId="0" fontId="68" fillId="0" borderId="24" xfId="0" applyFill="1" applyAlignment="1">
      <alignment horizontal="right" vertical="center" wrapText="1" shrinkToFit="1"/>
    </xf>
    <xf numFmtId="49" fontId="68" fillId="0" borderId="24" xfId="0" applyNumberFormat="1" applyFill="1" applyAlignment="1">
      <alignment horizontal="center" vertical="center" wrapText="1" shrinkToFit="1"/>
    </xf>
    <xf numFmtId="49" fontId="68" fillId="0" borderId="24" xfId="0" applyNumberFormat="1" applyFont="1" applyFill="1" applyAlignment="1">
      <alignment horizontal="center" vertical="center" wrapText="1" shrinkToFit="1"/>
    </xf>
    <xf numFmtId="0" fontId="61" fillId="0" borderId="0" xfId="0" applyNumberFormat="1" applyFont="1" applyFill="1" applyBorder="1" applyAlignment="1" applyProtection="1">
      <alignment horizontal="center"/>
      <protection locked="0"/>
    </xf>
    <xf numFmtId="0" fontId="26" fillId="0" borderId="24" xfId="60" applyFont="1" applyFill="1" applyBorder="1" applyAlignment="1">
      <alignment horizontal="center" vertical="center" wrapText="1"/>
      <protection/>
    </xf>
    <xf numFmtId="0" fontId="25" fillId="0" borderId="12" xfId="60" applyFont="1" applyFill="1" applyBorder="1" applyAlignment="1">
      <alignment horizontal="center" vertical="center" wrapText="1"/>
      <protection/>
    </xf>
    <xf numFmtId="0" fontId="23" fillId="0" borderId="24" xfId="60" applyFont="1" applyFill="1" applyBorder="1" applyAlignment="1">
      <alignment horizontal="center" vertical="center" wrapText="1"/>
      <protection/>
    </xf>
    <xf numFmtId="0" fontId="27" fillId="0" borderId="12" xfId="60" applyFont="1" applyFill="1" applyBorder="1" applyAlignment="1">
      <alignment horizontal="center" vertical="center" wrapText="1"/>
      <protection/>
    </xf>
    <xf numFmtId="0" fontId="19" fillId="0" borderId="0" xfId="60" applyFont="1" applyBorder="1" applyAlignment="1">
      <alignment horizontal="center" vertical="center" wrapText="1"/>
      <protection/>
    </xf>
    <xf numFmtId="0" fontId="23" fillId="0" borderId="223" xfId="60" applyFont="1" applyFill="1" applyBorder="1" applyAlignment="1">
      <alignment horizontal="center" vertical="center" wrapText="1"/>
      <protection/>
    </xf>
    <xf numFmtId="0" fontId="23" fillId="0" borderId="224" xfId="60" applyFont="1" applyFill="1" applyBorder="1" applyAlignment="1">
      <alignment horizontal="center" vertical="center" wrapText="1"/>
      <protection/>
    </xf>
    <xf numFmtId="0" fontId="23" fillId="0" borderId="72" xfId="60" applyFont="1" applyFill="1" applyBorder="1" applyAlignment="1">
      <alignment horizontal="center" vertical="center" wrapText="1"/>
      <protection/>
    </xf>
    <xf numFmtId="0" fontId="24" fillId="0" borderId="225" xfId="60" applyFont="1" applyFill="1" applyBorder="1" applyAlignment="1">
      <alignment horizontal="center" vertical="center" wrapText="1"/>
      <protection/>
    </xf>
    <xf numFmtId="0" fontId="26" fillId="0" borderId="12" xfId="60" applyFont="1" applyFill="1" applyBorder="1" applyAlignment="1">
      <alignment horizontal="center" vertical="center" wrapText="1"/>
      <protection/>
    </xf>
    <xf numFmtId="0" fontId="23" fillId="0" borderId="220" xfId="61" applyFont="1" applyFill="1" applyBorder="1" applyAlignment="1">
      <alignment horizontal="center" vertical="center" wrapText="1"/>
      <protection/>
    </xf>
    <xf numFmtId="0" fontId="23" fillId="0" borderId="226" xfId="61" applyFont="1" applyFill="1" applyBorder="1" applyAlignment="1">
      <alignment horizontal="center" vertical="center" wrapText="1"/>
      <protection/>
    </xf>
    <xf numFmtId="0" fontId="30" fillId="0" borderId="227" xfId="61" applyFont="1" applyFill="1" applyBorder="1" applyAlignment="1">
      <alignment horizontal="left" vertical="center" wrapText="1"/>
      <protection/>
    </xf>
    <xf numFmtId="0" fontId="23" fillId="0" borderId="228" xfId="60" applyFont="1" applyFill="1" applyBorder="1" applyAlignment="1">
      <alignment horizontal="center" vertical="center" wrapText="1"/>
      <protection/>
    </xf>
    <xf numFmtId="0" fontId="30" fillId="0" borderId="227" xfId="60" applyFont="1" applyFill="1" applyBorder="1" applyAlignment="1">
      <alignment horizontal="left" vertical="center" wrapText="1"/>
      <protection/>
    </xf>
    <xf numFmtId="3" fontId="1" fillId="0" borderId="229" xfId="60" applyNumberFormat="1" applyFont="1" applyFill="1" applyBorder="1" applyAlignment="1">
      <alignment horizontal="center" vertical="center" wrapText="1"/>
      <protection/>
    </xf>
    <xf numFmtId="3" fontId="1" fillId="0" borderId="32" xfId="60" applyNumberFormat="1" applyFont="1" applyFill="1" applyBorder="1" applyAlignment="1">
      <alignment horizontal="center" vertical="center" wrapText="1"/>
      <protection/>
    </xf>
    <xf numFmtId="0" fontId="30" fillId="0" borderId="230" xfId="61" applyFont="1" applyFill="1" applyBorder="1" applyAlignment="1">
      <alignment horizontal="left" vertical="center" wrapText="1"/>
      <protection/>
    </xf>
    <xf numFmtId="3" fontId="32" fillId="0" borderId="231" xfId="63" applyNumberFormat="1" applyFont="1" applyFill="1" applyBorder="1" applyAlignment="1">
      <alignment horizontal="center" vertical="center" wrapText="1"/>
      <protection/>
    </xf>
    <xf numFmtId="3" fontId="32" fillId="0" borderId="124" xfId="63" applyNumberFormat="1" applyFont="1" applyFill="1" applyBorder="1" applyAlignment="1">
      <alignment horizontal="center" vertical="center" wrapText="1"/>
      <protection/>
    </xf>
    <xf numFmtId="3" fontId="1" fillId="0" borderId="229" xfId="61" applyNumberFormat="1" applyFont="1" applyFill="1" applyBorder="1" applyAlignment="1">
      <alignment horizontal="center" vertical="center" wrapText="1"/>
      <protection/>
    </xf>
    <xf numFmtId="3" fontId="1" fillId="0" borderId="232" xfId="61" applyNumberFormat="1" applyFont="1" applyFill="1" applyBorder="1" applyAlignment="1">
      <alignment horizontal="center" vertical="center" wrapText="1"/>
      <protection/>
    </xf>
    <xf numFmtId="0" fontId="30" fillId="0" borderId="233" xfId="60" applyFont="1" applyFill="1" applyBorder="1" applyAlignment="1">
      <alignment horizontal="left" vertical="center" wrapText="1"/>
      <protection/>
    </xf>
    <xf numFmtId="0" fontId="30" fillId="0" borderId="230" xfId="60" applyFont="1" applyFill="1" applyBorder="1" applyAlignment="1">
      <alignment horizontal="left" vertical="center" wrapText="1"/>
      <protection/>
    </xf>
    <xf numFmtId="3" fontId="1" fillId="0" borderId="234" xfId="61" applyNumberFormat="1" applyFont="1" applyFill="1" applyBorder="1" applyAlignment="1">
      <alignment horizontal="center" vertical="center" wrapText="1"/>
      <protection/>
    </xf>
    <xf numFmtId="3" fontId="1" fillId="0" borderId="32" xfId="61" applyNumberFormat="1" applyFont="1" applyFill="1" applyBorder="1" applyAlignment="1">
      <alignment horizontal="center" vertical="center" wrapText="1"/>
      <protection/>
    </xf>
    <xf numFmtId="3" fontId="1" fillId="0" borderId="235" xfId="61" applyNumberFormat="1" applyFont="1" applyFill="1" applyBorder="1" applyAlignment="1">
      <alignment horizontal="center" vertical="center" wrapText="1"/>
      <protection/>
    </xf>
    <xf numFmtId="0" fontId="44" fillId="0" borderId="224" xfId="60" applyFont="1" applyFill="1" applyBorder="1" applyAlignment="1">
      <alignment horizontal="center" vertical="center" wrapText="1"/>
      <protection/>
    </xf>
    <xf numFmtId="0" fontId="23" fillId="0" borderId="228" xfId="58" applyFont="1" applyFill="1" applyBorder="1" applyAlignment="1">
      <alignment horizontal="center" vertical="center" wrapText="1"/>
      <protection/>
    </xf>
    <xf numFmtId="0" fontId="30" fillId="0" borderId="236" xfId="58" applyFont="1" applyFill="1" applyBorder="1" applyAlignment="1">
      <alignment horizontal="left" vertical="center" wrapText="1"/>
      <protection/>
    </xf>
    <xf numFmtId="0" fontId="23" fillId="20" borderId="223" xfId="60" applyFont="1" applyFill="1" applyBorder="1" applyAlignment="1">
      <alignment horizontal="center" vertical="center" wrapText="1"/>
      <protection/>
    </xf>
    <xf numFmtId="0" fontId="23" fillId="20" borderId="224" xfId="60" applyFont="1" applyFill="1" applyBorder="1" applyAlignment="1">
      <alignment horizontal="center" vertical="center" wrapText="1"/>
      <protection/>
    </xf>
    <xf numFmtId="0" fontId="23" fillId="20" borderId="72" xfId="60" applyFont="1" applyFill="1" applyBorder="1" applyAlignment="1">
      <alignment horizontal="center" vertical="center" wrapText="1"/>
      <protection/>
    </xf>
    <xf numFmtId="0" fontId="23" fillId="20" borderId="12" xfId="60" applyFont="1" applyFill="1" applyBorder="1" applyAlignment="1">
      <alignment horizontal="center" vertical="center" wrapText="1"/>
      <protection/>
    </xf>
    <xf numFmtId="0" fontId="23" fillId="20" borderId="24" xfId="60" applyFont="1" applyFill="1" applyBorder="1" applyAlignment="1">
      <alignment horizontal="center" vertical="center" wrapText="1"/>
      <protection/>
    </xf>
    <xf numFmtId="0" fontId="26" fillId="20" borderId="12" xfId="60" applyFont="1" applyFill="1" applyBorder="1" applyAlignment="1">
      <alignment horizontal="center" vertical="center" wrapText="1"/>
      <protection/>
    </xf>
    <xf numFmtId="3" fontId="1" fillId="0" borderId="40" xfId="60" applyNumberFormat="1" applyFont="1" applyFill="1" applyBorder="1" applyAlignment="1">
      <alignment horizontal="center" vertical="center" wrapText="1"/>
      <protection/>
    </xf>
    <xf numFmtId="0" fontId="30" fillId="0" borderId="237" xfId="58" applyFont="1" applyFill="1" applyBorder="1" applyAlignment="1">
      <alignment horizontal="left" vertical="center" wrapText="1"/>
      <protection/>
    </xf>
    <xf numFmtId="0" fontId="1" fillId="0" borderId="238" xfId="60" applyFont="1" applyFill="1" applyBorder="1" applyAlignment="1">
      <alignment horizontal="center" vertical="center" wrapText="1"/>
      <protection/>
    </xf>
    <xf numFmtId="0" fontId="30" fillId="0" borderId="237" xfId="60" applyFont="1" applyFill="1" applyBorder="1" applyAlignment="1">
      <alignment horizontal="left" vertical="center" wrapText="1"/>
      <protection/>
    </xf>
    <xf numFmtId="0" fontId="26" fillId="20" borderId="24" xfId="60" applyFont="1" applyFill="1" applyBorder="1" applyAlignment="1">
      <alignment horizontal="center" vertical="center" wrapText="1"/>
      <protection/>
    </xf>
    <xf numFmtId="3" fontId="1" fillId="0" borderId="238" xfId="60" applyNumberFormat="1" applyFont="1" applyFill="1" applyBorder="1" applyAlignment="1">
      <alignment horizontal="center" vertical="center" wrapText="1"/>
      <protection/>
    </xf>
    <xf numFmtId="0" fontId="30" fillId="0" borderId="236" xfId="61" applyFont="1" applyFill="1" applyBorder="1" applyAlignment="1">
      <alignment horizontal="left" vertical="center" wrapText="1"/>
      <protection/>
    </xf>
    <xf numFmtId="0" fontId="30" fillId="0" borderId="227" xfId="62" applyFont="1" applyFill="1" applyBorder="1" applyAlignment="1">
      <alignment horizontal="left" vertical="center" wrapText="1"/>
      <protection/>
    </xf>
    <xf numFmtId="0" fontId="30" fillId="0" borderId="236" xfId="60" applyFont="1" applyFill="1" applyBorder="1" applyAlignment="1">
      <alignment horizontal="left" vertical="center" wrapText="1"/>
      <protection/>
    </xf>
    <xf numFmtId="49" fontId="42" fillId="0" borderId="149" xfId="52" applyNumberFormat="1" applyFont="1" applyFill="1" applyBorder="1" applyAlignment="1">
      <alignment horizontal="center" vertical="center"/>
    </xf>
    <xf numFmtId="49" fontId="42" fillId="0" borderId="154" xfId="52" applyNumberFormat="1" applyFont="1" applyFill="1" applyBorder="1" applyAlignment="1">
      <alignment horizontal="center" vertical="center"/>
    </xf>
    <xf numFmtId="0" fontId="61" fillId="0" borderId="239" xfId="52" applyFont="1" applyFill="1" applyBorder="1" applyAlignment="1">
      <alignment horizontal="left" vertical="center" wrapText="1"/>
    </xf>
    <xf numFmtId="0" fontId="61" fillId="0" borderId="154" xfId="52" applyFont="1" applyFill="1" applyBorder="1" applyAlignment="1">
      <alignment horizontal="left" vertical="center" wrapText="1"/>
    </xf>
    <xf numFmtId="49" fontId="42" fillId="0" borderId="202" xfId="52" applyNumberFormat="1" applyFont="1" applyFill="1" applyBorder="1" applyAlignment="1">
      <alignment horizontal="center" vertical="center"/>
    </xf>
    <xf numFmtId="49" fontId="42" fillId="0" borderId="149" xfId="52" applyNumberFormat="1" applyFont="1" applyFill="1" applyBorder="1" applyAlignment="1">
      <alignment horizontal="center" vertical="center"/>
    </xf>
    <xf numFmtId="49" fontId="42" fillId="0" borderId="148" xfId="52" applyNumberFormat="1" applyFont="1" applyFill="1" applyBorder="1" applyAlignment="1">
      <alignment horizontal="center" vertical="center"/>
    </xf>
    <xf numFmtId="0" fontId="76" fillId="0" borderId="0" xfId="52" applyNumberFormat="1" applyFont="1" applyFill="1" applyAlignment="1">
      <alignment horizontal="center" vertical="top" wrapText="1"/>
    </xf>
    <xf numFmtId="0" fontId="63" fillId="25" borderId="240" xfId="52" applyNumberFormat="1" applyFont="1" applyFill="1" applyBorder="1" applyAlignment="1">
      <alignment horizontal="center" vertical="center" wrapText="1"/>
    </xf>
    <xf numFmtId="0" fontId="63" fillId="25" borderId="188" xfId="52" applyNumberFormat="1" applyFont="1" applyFill="1" applyBorder="1" applyAlignment="1">
      <alignment horizontal="center" vertical="center" wrapText="1"/>
    </xf>
    <xf numFmtId="0" fontId="65" fillId="25" borderId="241" xfId="52" applyNumberFormat="1" applyFont="1" applyFill="1" applyBorder="1" applyAlignment="1">
      <alignment horizontal="center" vertical="center" wrapText="1"/>
    </xf>
    <xf numFmtId="0" fontId="65" fillId="25" borderId="159" xfId="52" applyNumberFormat="1" applyFont="1" applyFill="1" applyBorder="1" applyAlignment="1">
      <alignment horizontal="center" vertical="center" wrapText="1"/>
    </xf>
    <xf numFmtId="0" fontId="65" fillId="25" borderId="242" xfId="52" applyNumberFormat="1" applyFont="1" applyFill="1" applyBorder="1" applyAlignment="1">
      <alignment horizontal="center" vertical="center" wrapText="1"/>
    </xf>
    <xf numFmtId="0" fontId="65" fillId="25" borderId="162" xfId="52" applyNumberFormat="1" applyFont="1" applyFill="1" applyBorder="1" applyAlignment="1">
      <alignment horizontal="center" vertical="center" wrapText="1"/>
    </xf>
    <xf numFmtId="0" fontId="65" fillId="25" borderId="243" xfId="52" applyNumberFormat="1" applyFont="1" applyFill="1" applyBorder="1" applyAlignment="1">
      <alignment horizontal="center" vertical="center" wrapText="1"/>
    </xf>
    <xf numFmtId="0" fontId="65" fillId="25" borderId="71" xfId="52" applyNumberFormat="1" applyFont="1" applyFill="1" applyBorder="1" applyAlignment="1">
      <alignment horizontal="center" vertical="center" wrapText="1"/>
    </xf>
    <xf numFmtId="0" fontId="65" fillId="25" borderId="244" xfId="52" applyNumberFormat="1" applyFont="1" applyFill="1" applyBorder="1" applyAlignment="1">
      <alignment horizontal="center" vertical="center" wrapText="1"/>
    </xf>
    <xf numFmtId="0" fontId="65" fillId="25" borderId="245" xfId="52" applyNumberFormat="1" applyFont="1" applyFill="1" applyBorder="1" applyAlignment="1">
      <alignment horizontal="center" vertical="center" wrapText="1"/>
    </xf>
    <xf numFmtId="0" fontId="65" fillId="25" borderId="246" xfId="52" applyNumberFormat="1" applyFont="1" applyFill="1" applyBorder="1" applyAlignment="1">
      <alignment horizontal="center" vertical="center" wrapText="1"/>
    </xf>
    <xf numFmtId="0" fontId="65" fillId="25" borderId="247" xfId="52" applyNumberFormat="1" applyFont="1" applyFill="1" applyBorder="1" applyAlignment="1">
      <alignment horizontal="center" vertical="center" wrapText="1"/>
    </xf>
    <xf numFmtId="0" fontId="65" fillId="25" borderId="248" xfId="52" applyNumberFormat="1" applyFont="1" applyFill="1" applyBorder="1" applyAlignment="1">
      <alignment horizontal="center" vertical="center" wrapText="1"/>
    </xf>
    <xf numFmtId="0" fontId="65" fillId="25" borderId="180" xfId="52" applyNumberFormat="1" applyFont="1" applyFill="1" applyBorder="1" applyAlignment="1">
      <alignment horizontal="center" vertical="center" wrapText="1"/>
    </xf>
    <xf numFmtId="0" fontId="65" fillId="25" borderId="249" xfId="52" applyNumberFormat="1" applyFont="1" applyFill="1" applyBorder="1" applyAlignment="1">
      <alignment horizontal="center" vertical="center" wrapText="1"/>
    </xf>
    <xf numFmtId="0" fontId="65" fillId="25" borderId="181" xfId="52" applyNumberFormat="1" applyFont="1" applyFill="1" applyBorder="1" applyAlignment="1">
      <alignment horizontal="center" vertical="center" wrapText="1"/>
    </xf>
    <xf numFmtId="0" fontId="65" fillId="25" borderId="170" xfId="52" applyNumberFormat="1" applyFont="1" applyFill="1" applyBorder="1" applyAlignment="1">
      <alignment horizontal="center" vertical="center" wrapText="1"/>
    </xf>
    <xf numFmtId="49" fontId="62" fillId="0" borderId="162" xfId="52" applyNumberFormat="1" applyFont="1" applyFill="1" applyBorder="1" applyAlignment="1">
      <alignment horizontal="center" vertical="center" wrapText="1"/>
    </xf>
    <xf numFmtId="0" fontId="61" fillId="0" borderId="180" xfId="52" applyNumberFormat="1" applyFont="1" applyFill="1" applyBorder="1" applyAlignment="1">
      <alignment horizontal="left" vertical="center" wrapText="1"/>
    </xf>
    <xf numFmtId="0" fontId="61" fillId="0" borderId="173" xfId="52" applyNumberFormat="1" applyFont="1" applyFill="1" applyBorder="1" applyAlignment="1">
      <alignment horizontal="left" vertical="center" wrapText="1"/>
    </xf>
    <xf numFmtId="49" fontId="62" fillId="0" borderId="250" xfId="52" applyNumberFormat="1" applyFont="1" applyFill="1" applyBorder="1" applyAlignment="1">
      <alignment horizontal="center" vertical="center" wrapText="1"/>
    </xf>
    <xf numFmtId="0" fontId="61" fillId="0" borderId="251" xfId="52" applyNumberFormat="1" applyFont="1" applyFill="1" applyBorder="1" applyAlignment="1">
      <alignment horizontal="left" vertical="center" wrapText="1"/>
    </xf>
    <xf numFmtId="0" fontId="61" fillId="0" borderId="149" xfId="52" applyFont="1" applyFill="1" applyBorder="1" applyAlignment="1">
      <alignment horizontal="left" vertical="center" wrapText="1"/>
    </xf>
    <xf numFmtId="0" fontId="61" fillId="0" borderId="148" xfId="52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20" borderId="24" xfId="0" applyFont="1" applyFill="1" applyBorder="1" applyAlignment="1">
      <alignment horizontal="center" vertical="center"/>
    </xf>
    <xf numFmtId="0" fontId="26" fillId="20" borderId="24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3" fontId="44" fillId="0" borderId="50" xfId="54" applyNumberFormat="1" applyFont="1" applyBorder="1" applyAlignment="1">
      <alignment horizontal="center" vertical="center"/>
      <protection/>
    </xf>
    <xf numFmtId="3" fontId="44" fillId="0" borderId="252" xfId="54" applyNumberFormat="1" applyFont="1" applyBorder="1" applyAlignment="1">
      <alignment horizontal="center" vertical="center"/>
      <protection/>
    </xf>
    <xf numFmtId="3" fontId="1" fillId="0" borderId="253" xfId="54" applyNumberFormat="1" applyBorder="1" applyAlignment="1">
      <alignment horizontal="center" vertical="center"/>
      <protection/>
    </xf>
    <xf numFmtId="3" fontId="1" fillId="0" borderId="254" xfId="54" applyNumberFormat="1" applyBorder="1" applyAlignment="1">
      <alignment horizontal="center" vertical="center"/>
      <protection/>
    </xf>
    <xf numFmtId="0" fontId="1" fillId="0" borderId="255" xfId="54" applyBorder="1" applyAlignment="1">
      <alignment horizontal="center" vertical="center"/>
      <protection/>
    </xf>
    <xf numFmtId="0" fontId="1" fillId="0" borderId="256" xfId="54" applyBorder="1" applyAlignment="1">
      <alignment horizontal="center" vertical="center"/>
      <protection/>
    </xf>
    <xf numFmtId="0" fontId="1" fillId="0" borderId="52" xfId="54" applyFont="1" applyBorder="1" applyAlignment="1">
      <alignment horizontal="center" vertical="center"/>
      <protection/>
    </xf>
    <xf numFmtId="0" fontId="1" fillId="0" borderId="55" xfId="54" applyBorder="1" applyAlignment="1">
      <alignment horizontal="center" vertical="center"/>
      <protection/>
    </xf>
    <xf numFmtId="4" fontId="1" fillId="0" borderId="52" xfId="54" applyNumberFormat="1" applyBorder="1" applyAlignment="1">
      <alignment horizontal="center" vertical="center"/>
      <protection/>
    </xf>
    <xf numFmtId="4" fontId="1" fillId="0" borderId="55" xfId="54" applyNumberFormat="1" applyBorder="1" applyAlignment="1">
      <alignment horizontal="center" vertical="center"/>
      <protection/>
    </xf>
    <xf numFmtId="0" fontId="1" fillId="0" borderId="50" xfId="54" applyBorder="1" applyAlignment="1">
      <alignment horizontal="center" vertical="center"/>
      <protection/>
    </xf>
    <xf numFmtId="0" fontId="1" fillId="0" borderId="79" xfId="54" applyBorder="1" applyAlignment="1">
      <alignment horizontal="center" vertical="center"/>
      <protection/>
    </xf>
    <xf numFmtId="4" fontId="1" fillId="0" borderId="50" xfId="54" applyNumberFormat="1" applyBorder="1" applyAlignment="1">
      <alignment horizontal="center" vertical="center"/>
      <protection/>
    </xf>
    <xf numFmtId="3" fontId="1" fillId="0" borderId="81" xfId="54" applyNumberFormat="1" applyBorder="1" applyAlignment="1">
      <alignment horizontal="center" vertical="center"/>
      <protection/>
    </xf>
    <xf numFmtId="0" fontId="1" fillId="0" borderId="81" xfId="54" applyBorder="1" applyAlignment="1">
      <alignment horizontal="center" vertical="center"/>
      <protection/>
    </xf>
    <xf numFmtId="0" fontId="1" fillId="0" borderId="257" xfId="54" applyBorder="1" applyAlignment="1">
      <alignment horizontal="center" vertical="center"/>
      <protection/>
    </xf>
    <xf numFmtId="0" fontId="1" fillId="0" borderId="258" xfId="54" applyBorder="1" applyAlignment="1">
      <alignment horizontal="center" vertical="center"/>
      <protection/>
    </xf>
    <xf numFmtId="3" fontId="1" fillId="0" borderId="257" xfId="54" applyNumberFormat="1" applyBorder="1" applyAlignment="1">
      <alignment horizontal="center" vertical="center"/>
      <protection/>
    </xf>
    <xf numFmtId="3" fontId="1" fillId="0" borderId="258" xfId="54" applyNumberFormat="1" applyBorder="1" applyAlignment="1">
      <alignment horizontal="center" vertical="center"/>
      <protection/>
    </xf>
    <xf numFmtId="0" fontId="1" fillId="0" borderId="259" xfId="54" applyBorder="1" applyAlignment="1">
      <alignment horizontal="center" vertical="center"/>
      <protection/>
    </xf>
    <xf numFmtId="0" fontId="1" fillId="0" borderId="56" xfId="54" applyBorder="1" applyAlignment="1">
      <alignment horizontal="center" vertical="center"/>
      <protection/>
    </xf>
    <xf numFmtId="4" fontId="1" fillId="0" borderId="56" xfId="54" applyNumberFormat="1" applyBorder="1" applyAlignment="1">
      <alignment horizontal="center" vertical="center"/>
      <protection/>
    </xf>
    <xf numFmtId="4" fontId="1" fillId="0" borderId="76" xfId="54" applyNumberFormat="1" applyBorder="1" applyAlignment="1">
      <alignment horizontal="center" vertical="center"/>
      <protection/>
    </xf>
    <xf numFmtId="4" fontId="1" fillId="0" borderId="57" xfId="54" applyNumberFormat="1" applyBorder="1" applyAlignment="1">
      <alignment horizontal="center" vertical="center"/>
      <protection/>
    </xf>
    <xf numFmtId="4" fontId="1" fillId="0" borderId="131" xfId="54" applyNumberFormat="1" applyBorder="1" applyAlignment="1">
      <alignment horizontal="center" vertical="center"/>
      <protection/>
    </xf>
    <xf numFmtId="0" fontId="1" fillId="0" borderId="76" xfId="54" applyFont="1" applyBorder="1" applyAlignment="1">
      <alignment horizontal="center" vertical="center"/>
      <protection/>
    </xf>
    <xf numFmtId="0" fontId="1" fillId="0" borderId="57" xfId="54" applyFont="1" applyBorder="1" applyAlignment="1">
      <alignment horizontal="center" vertical="center"/>
      <protection/>
    </xf>
    <xf numFmtId="0" fontId="1" fillId="0" borderId="131" xfId="54" applyFont="1" applyBorder="1" applyAlignment="1">
      <alignment horizontal="center" vertical="center"/>
      <protection/>
    </xf>
    <xf numFmtId="0" fontId="1" fillId="0" borderId="75" xfId="54" applyBorder="1" applyAlignment="1">
      <alignment horizontal="center" vertical="center"/>
      <protection/>
    </xf>
    <xf numFmtId="0" fontId="1" fillId="0" borderId="260" xfId="54" applyBorder="1" applyAlignment="1">
      <alignment horizontal="center" vertical="center"/>
      <protection/>
    </xf>
    <xf numFmtId="0" fontId="1" fillId="0" borderId="261" xfId="54" applyBorder="1" applyAlignment="1">
      <alignment horizontal="center" vertical="center"/>
      <protection/>
    </xf>
    <xf numFmtId="0" fontId="1" fillId="0" borderId="57" xfId="54" applyBorder="1" applyAlignment="1">
      <alignment horizontal="center" vertical="center"/>
      <protection/>
    </xf>
    <xf numFmtId="0" fontId="1" fillId="0" borderId="52" xfId="54" applyBorder="1" applyAlignment="1">
      <alignment horizontal="center" vertical="center"/>
      <protection/>
    </xf>
    <xf numFmtId="4" fontId="44" fillId="0" borderId="262" xfId="54" applyNumberFormat="1" applyFont="1" applyBorder="1" applyAlignment="1">
      <alignment horizontal="center" vertical="center"/>
      <protection/>
    </xf>
    <xf numFmtId="4" fontId="44" fillId="0" borderId="254" xfId="54" applyNumberFormat="1" applyFont="1" applyBorder="1" applyAlignment="1">
      <alignment horizontal="center" vertical="center"/>
      <protection/>
    </xf>
    <xf numFmtId="0" fontId="1" fillId="0" borderId="57" xfId="54" applyFont="1" applyBorder="1" applyAlignment="1">
      <alignment horizontal="center" vertical="center" wrapText="1"/>
      <protection/>
    </xf>
    <xf numFmtId="0" fontId="1" fillId="0" borderId="52" xfId="54" applyFont="1" applyBorder="1" applyAlignment="1">
      <alignment horizontal="center" vertical="center" wrapText="1"/>
      <protection/>
    </xf>
    <xf numFmtId="4" fontId="1" fillId="0" borderId="263" xfId="54" applyNumberFormat="1" applyBorder="1" applyAlignment="1">
      <alignment horizontal="center" vertical="center"/>
      <protection/>
    </xf>
    <xf numFmtId="0" fontId="1" fillId="0" borderId="264" xfId="54" applyBorder="1" applyAlignment="1">
      <alignment horizontal="center" vertical="center"/>
      <protection/>
    </xf>
    <xf numFmtId="3" fontId="44" fillId="0" borderId="265" xfId="54" applyNumberFormat="1" applyFont="1" applyBorder="1" applyAlignment="1">
      <alignment horizontal="center" vertical="center"/>
      <protection/>
    </xf>
    <xf numFmtId="3" fontId="44" fillId="0" borderId="266" xfId="54" applyNumberFormat="1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45" fillId="0" borderId="79" xfId="54" applyFont="1" applyBorder="1" applyAlignment="1">
      <alignment horizontal="center" vertical="center" wrapText="1"/>
      <protection/>
    </xf>
    <xf numFmtId="0" fontId="45" fillId="0" borderId="50" xfId="54" applyFont="1" applyBorder="1" applyAlignment="1">
      <alignment horizontal="center" vertical="center" wrapText="1"/>
      <protection/>
    </xf>
    <xf numFmtId="0" fontId="45" fillId="0" borderId="267" xfId="54" applyFont="1" applyBorder="1" applyAlignment="1">
      <alignment horizontal="center" vertical="center" wrapText="1"/>
      <protection/>
    </xf>
    <xf numFmtId="0" fontId="45" fillId="0" borderId="252" xfId="54" applyFont="1" applyBorder="1" applyAlignment="1">
      <alignment horizontal="center" vertical="center" wrapText="1"/>
      <protection/>
    </xf>
    <xf numFmtId="4" fontId="44" fillId="0" borderId="50" xfId="54" applyNumberFormat="1" applyFont="1" applyBorder="1" applyAlignment="1">
      <alignment horizontal="center" vertical="center"/>
      <protection/>
    </xf>
    <xf numFmtId="4" fontId="44" fillId="0" borderId="252" xfId="54" applyNumberFormat="1" applyFont="1" applyBorder="1" applyAlignment="1">
      <alignment horizontal="center" vertical="center"/>
      <protection/>
    </xf>
    <xf numFmtId="0" fontId="44" fillId="0" borderId="42" xfId="54" applyFont="1" applyBorder="1" applyAlignment="1">
      <alignment horizontal="right" vertical="center"/>
      <protection/>
    </xf>
    <xf numFmtId="0" fontId="44" fillId="0" borderId="268" xfId="54" applyFont="1" applyBorder="1" applyAlignment="1">
      <alignment horizontal="right" vertical="center"/>
      <protection/>
    </xf>
    <xf numFmtId="0" fontId="57" fillId="0" borderId="0" xfId="54" applyFont="1" applyBorder="1" applyAlignment="1">
      <alignment horizontal="center" vertical="top"/>
      <protection/>
    </xf>
    <xf numFmtId="3" fontId="44" fillId="0" borderId="42" xfId="54" applyNumberFormat="1" applyFont="1" applyBorder="1" applyAlignment="1">
      <alignment horizontal="center" vertical="center"/>
      <protection/>
    </xf>
    <xf numFmtId="3" fontId="44" fillId="0" borderId="268" xfId="54" applyNumberFormat="1" applyFont="1" applyBorder="1" applyAlignment="1">
      <alignment horizontal="center" vertical="center"/>
      <protection/>
    </xf>
    <xf numFmtId="0" fontId="39" fillId="0" borderId="77" xfId="0" applyFont="1" applyBorder="1" applyAlignment="1">
      <alignment horizontal="center" vertical="center"/>
    </xf>
    <xf numFmtId="0" fontId="39" fillId="0" borderId="12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8" fillId="0" borderId="0" xfId="64" applyFont="1" applyBorder="1" applyAlignment="1">
      <alignment horizontal="center"/>
      <protection/>
    </xf>
    <xf numFmtId="0" fontId="48" fillId="0" borderId="0" xfId="64" applyFont="1" applyBorder="1" applyAlignment="1">
      <alignment horizontal="center" wrapText="1"/>
      <protection/>
    </xf>
    <xf numFmtId="0" fontId="23" fillId="20" borderId="24" xfId="64" applyFont="1" applyFill="1" applyBorder="1" applyAlignment="1">
      <alignment horizontal="center"/>
      <protection/>
    </xf>
    <xf numFmtId="0" fontId="23" fillId="0" borderId="220" xfId="64" applyFont="1" applyBorder="1" applyAlignment="1">
      <alignment horizontal="center" vertical="center"/>
      <protection/>
    </xf>
    <xf numFmtId="0" fontId="23" fillId="0" borderId="226" xfId="64" applyFont="1" applyBorder="1" applyAlignment="1">
      <alignment horizontal="center" vertical="center"/>
      <protection/>
    </xf>
    <xf numFmtId="0" fontId="23" fillId="20" borderId="24" xfId="64" applyFont="1" applyFill="1" applyBorder="1" applyAlignment="1">
      <alignment horizontal="center" vertical="center"/>
      <protection/>
    </xf>
    <xf numFmtId="0" fontId="23" fillId="0" borderId="228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left" vertical="center"/>
      <protection/>
    </xf>
    <xf numFmtId="0" fontId="48" fillId="0" borderId="0" xfId="55" applyFont="1" applyBorder="1" applyAlignment="1">
      <alignment horizontal="center"/>
      <protection/>
    </xf>
    <xf numFmtId="0" fontId="49" fillId="6" borderId="269" xfId="55" applyFont="1" applyFill="1" applyBorder="1" applyAlignment="1">
      <alignment horizontal="center" vertical="center" wrapText="1"/>
      <protection/>
    </xf>
    <xf numFmtId="0" fontId="49" fillId="6" borderId="270" xfId="55" applyFont="1" applyFill="1" applyBorder="1" applyAlignment="1">
      <alignment horizontal="center" vertical="center" wrapText="1"/>
      <protection/>
    </xf>
    <xf numFmtId="0" fontId="38" fillId="0" borderId="0" xfId="55" applyFont="1" applyBorder="1" applyAlignment="1">
      <alignment horizontal="center" vertical="top" wrapText="1"/>
      <protection/>
    </xf>
    <xf numFmtId="0" fontId="49" fillId="6" borderId="100" xfId="55" applyFont="1" applyFill="1" applyBorder="1" applyAlignment="1">
      <alignment horizontal="center" vertical="center" wrapText="1"/>
      <protection/>
    </xf>
    <xf numFmtId="0" fontId="49" fillId="6" borderId="26" xfId="55" applyFont="1" applyFill="1" applyBorder="1" applyAlignment="1">
      <alignment horizontal="center" vertical="center" wrapText="1"/>
      <protection/>
    </xf>
    <xf numFmtId="0" fontId="23" fillId="0" borderId="271" xfId="55" applyFont="1" applyBorder="1" applyAlignment="1">
      <alignment horizontal="center" vertical="center"/>
      <protection/>
    </xf>
    <xf numFmtId="0" fontId="23" fillId="0" borderId="272" xfId="55" applyFont="1" applyBorder="1" applyAlignment="1">
      <alignment horizontal="center" vertical="center"/>
      <protection/>
    </xf>
    <xf numFmtId="0" fontId="1" fillId="0" borderId="0" xfId="55" applyBorder="1" applyAlignment="1">
      <alignment horizontal="left" wrapText="1"/>
      <protection/>
    </xf>
    <xf numFmtId="0" fontId="47" fillId="0" borderId="105" xfId="55" applyFont="1" applyBorder="1" applyAlignment="1">
      <alignment horizontal="center" vertical="center" wrapText="1"/>
      <protection/>
    </xf>
    <xf numFmtId="0" fontId="47" fillId="0" borderId="62" xfId="55" applyFont="1" applyBorder="1" applyAlignment="1">
      <alignment horizontal="center" vertical="center" wrapText="1"/>
      <protection/>
    </xf>
    <xf numFmtId="0" fontId="47" fillId="0" borderId="63" xfId="55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6" fillId="0" borderId="228" xfId="57" applyFont="1" applyBorder="1" applyAlignment="1">
      <alignment horizontal="center" vertical="center"/>
      <protection/>
    </xf>
    <xf numFmtId="0" fontId="26" fillId="0" borderId="42" xfId="57" applyFont="1" applyBorder="1" applyAlignment="1">
      <alignment horizontal="right" vertical="center"/>
      <protection/>
    </xf>
    <xf numFmtId="0" fontId="26" fillId="0" borderId="71" xfId="57" applyFont="1" applyBorder="1" applyAlignment="1">
      <alignment horizontal="right" vertical="center"/>
      <protection/>
    </xf>
    <xf numFmtId="0" fontId="26" fillId="0" borderId="43" xfId="57" applyFont="1" applyBorder="1" applyAlignment="1">
      <alignment horizontal="right" vertical="center"/>
      <protection/>
    </xf>
    <xf numFmtId="0" fontId="58" fillId="0" borderId="0" xfId="0" applyFont="1" applyBorder="1" applyAlignment="1">
      <alignment horizontal="center" vertical="center" wrapText="1"/>
    </xf>
    <xf numFmtId="0" fontId="38" fillId="0" borderId="0" xfId="59" applyFont="1" applyBorder="1" applyAlignment="1">
      <alignment horizontal="center" vertical="center" wrapText="1"/>
      <protection/>
    </xf>
    <xf numFmtId="0" fontId="26" fillId="20" borderId="24" xfId="59" applyFont="1" applyFill="1" applyBorder="1" applyAlignment="1">
      <alignment horizontal="center" vertical="center"/>
      <protection/>
    </xf>
    <xf numFmtId="0" fontId="26" fillId="20" borderId="24" xfId="59" applyFont="1" applyFill="1" applyBorder="1" applyAlignment="1">
      <alignment horizontal="center" vertical="center" wrapText="1"/>
      <protection/>
    </xf>
    <xf numFmtId="0" fontId="47" fillId="0" borderId="24" xfId="59" applyFont="1" applyBorder="1" applyAlignment="1">
      <alignment horizontal="center" vertical="center"/>
      <protection/>
    </xf>
    <xf numFmtId="0" fontId="39" fillId="0" borderId="11" xfId="59" applyFont="1" applyBorder="1" applyAlignment="1">
      <alignment horizontal="center" vertical="center"/>
      <protection/>
    </xf>
    <xf numFmtId="0" fontId="47" fillId="0" borderId="24" xfId="59" applyFont="1" applyBorder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Normalny_fundusz budżet-4" xfId="54"/>
    <cellStyle name="Normalny_Kopia zalaczniki" xfId="55"/>
    <cellStyle name="Normalny_PLAN 2011 (2)" xfId="56"/>
    <cellStyle name="Normalny_U_98_budzet 2012" xfId="57"/>
    <cellStyle name="Normalny_U15_Zal_budzet_2011" xfId="58"/>
    <cellStyle name="Normalny_Zał_budżet_252" xfId="59"/>
    <cellStyle name="Normalny_Zarz78_Zał1_Projekt załączników2008_U15_Zal_budzet_2011" xfId="60"/>
    <cellStyle name="Normalny_Zarz78_Zał1_Projekt załączników2008_U15_Zal_budzet_2011_U149_zm_budz" xfId="61"/>
    <cellStyle name="Normalny_Zarz78_Zał1_Projekt załączników2008_U86_zm_budz" xfId="62"/>
    <cellStyle name="Normalny_Zarz78_Zał1_Projekt załączników2008_U86_zm_budz_U149_zm_budz" xfId="63"/>
    <cellStyle name="Normalny_Zeszyt2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showGridLines="0" workbookViewId="0" topLeftCell="A141">
      <selection activeCell="O147" sqref="O147"/>
    </sheetView>
  </sheetViews>
  <sheetFormatPr defaultColWidth="9.00390625" defaultRowHeight="12.75"/>
  <cols>
    <col min="1" max="1" width="7.125" style="394" customWidth="1"/>
    <col min="2" max="2" width="10.75390625" style="394" customWidth="1"/>
    <col min="3" max="3" width="8.125" style="394" customWidth="1"/>
    <col min="4" max="4" width="1.00390625" style="394" customWidth="1"/>
    <col min="5" max="5" width="29.625" style="394" customWidth="1"/>
    <col min="6" max="6" width="0.37109375" style="394" customWidth="1"/>
    <col min="7" max="7" width="15.875" style="394" customWidth="1"/>
    <col min="8" max="8" width="4.25390625" style="394" customWidth="1"/>
    <col min="9" max="9" width="2.625" style="394" customWidth="1"/>
    <col min="10" max="10" width="1.75390625" style="394" customWidth="1"/>
    <col min="11" max="11" width="2.625" style="394" customWidth="1"/>
    <col min="12" max="12" width="1.12109375" style="394" customWidth="1"/>
    <col min="13" max="16384" width="8.00390625" style="394" customWidth="1"/>
  </cols>
  <sheetData>
    <row r="1" spans="1:12" ht="27" customHeight="1">
      <c r="A1" s="724" t="s">
        <v>689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</row>
    <row r="2" spans="1:12" ht="13.5" customHeight="1">
      <c r="A2" s="746"/>
      <c r="B2" s="746"/>
      <c r="C2" s="725"/>
      <c r="D2" s="725"/>
      <c r="E2" s="725"/>
      <c r="F2" s="725"/>
      <c r="G2" s="746"/>
      <c r="H2" s="746"/>
      <c r="I2" s="746"/>
      <c r="J2" s="746"/>
      <c r="K2" s="746"/>
      <c r="L2" s="746"/>
    </row>
    <row r="3" spans="1:12" s="399" customFormat="1" ht="29.25" customHeight="1">
      <c r="A3" s="398" t="s">
        <v>90</v>
      </c>
      <c r="B3" s="398" t="s">
        <v>91</v>
      </c>
      <c r="C3" s="723" t="s">
        <v>92</v>
      </c>
      <c r="D3" s="723"/>
      <c r="E3" s="723" t="s">
        <v>93</v>
      </c>
      <c r="F3" s="723"/>
      <c r="G3" s="723"/>
      <c r="H3" s="723" t="s">
        <v>94</v>
      </c>
      <c r="I3" s="723"/>
      <c r="J3" s="723"/>
      <c r="K3" s="723"/>
      <c r="L3" s="723"/>
    </row>
    <row r="4" spans="1:12" s="399" customFormat="1" ht="13.5" customHeight="1">
      <c r="A4" s="398" t="s">
        <v>95</v>
      </c>
      <c r="B4" s="398" t="s">
        <v>96</v>
      </c>
      <c r="C4" s="723" t="s">
        <v>97</v>
      </c>
      <c r="D4" s="723"/>
      <c r="E4" s="723" t="s">
        <v>98</v>
      </c>
      <c r="F4" s="723"/>
      <c r="G4" s="723"/>
      <c r="H4" s="723" t="s">
        <v>99</v>
      </c>
      <c r="I4" s="723"/>
      <c r="J4" s="723"/>
      <c r="K4" s="723"/>
      <c r="L4" s="723"/>
    </row>
    <row r="5" spans="1:12" ht="13.5" customHeight="1">
      <c r="A5" s="737" t="s">
        <v>100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</row>
    <row r="6" spans="1:12" s="400" customFormat="1" ht="17.25" customHeight="1">
      <c r="A6" s="401" t="s">
        <v>101</v>
      </c>
      <c r="B6" s="401"/>
      <c r="C6" s="732"/>
      <c r="D6" s="732"/>
      <c r="E6" s="733" t="s">
        <v>102</v>
      </c>
      <c r="F6" s="733"/>
      <c r="G6" s="733"/>
      <c r="H6" s="734" t="s">
        <v>188</v>
      </c>
      <c r="I6" s="734"/>
      <c r="J6" s="734"/>
      <c r="K6" s="734"/>
      <c r="L6" s="734"/>
    </row>
    <row r="7" spans="1:12" ht="34.5" customHeight="1">
      <c r="A7" s="396"/>
      <c r="B7" s="397"/>
      <c r="C7" s="741"/>
      <c r="D7" s="741"/>
      <c r="E7" s="742" t="s">
        <v>103</v>
      </c>
      <c r="F7" s="743"/>
      <c r="G7" s="744"/>
      <c r="H7" s="745" t="s">
        <v>104</v>
      </c>
      <c r="I7" s="745"/>
      <c r="J7" s="745"/>
      <c r="K7" s="745"/>
      <c r="L7" s="745"/>
    </row>
    <row r="8" spans="1:12" ht="16.5" customHeight="1">
      <c r="A8" s="397"/>
      <c r="B8" s="396" t="s">
        <v>105</v>
      </c>
      <c r="C8" s="741"/>
      <c r="D8" s="741"/>
      <c r="E8" s="748" t="s">
        <v>106</v>
      </c>
      <c r="F8" s="748"/>
      <c r="G8" s="748"/>
      <c r="H8" s="745" t="s">
        <v>188</v>
      </c>
      <c r="I8" s="745"/>
      <c r="J8" s="745"/>
      <c r="K8" s="745"/>
      <c r="L8" s="745"/>
    </row>
    <row r="9" spans="1:12" ht="34.5" customHeight="1">
      <c r="A9" s="396"/>
      <c r="B9" s="397"/>
      <c r="C9" s="741"/>
      <c r="D9" s="741"/>
      <c r="E9" s="742" t="s">
        <v>103</v>
      </c>
      <c r="F9" s="743"/>
      <c r="G9" s="744"/>
      <c r="H9" s="745" t="s">
        <v>104</v>
      </c>
      <c r="I9" s="745"/>
      <c r="J9" s="745"/>
      <c r="K9" s="745"/>
      <c r="L9" s="745"/>
    </row>
    <row r="10" spans="1:12" ht="45.75" customHeight="1">
      <c r="A10" s="397"/>
      <c r="B10" s="397"/>
      <c r="C10" s="747" t="s">
        <v>107</v>
      </c>
      <c r="D10" s="747"/>
      <c r="E10" s="748" t="s">
        <v>108</v>
      </c>
      <c r="F10" s="748"/>
      <c r="G10" s="748"/>
      <c r="H10" s="745" t="s">
        <v>188</v>
      </c>
      <c r="I10" s="745"/>
      <c r="J10" s="745"/>
      <c r="K10" s="745"/>
      <c r="L10" s="745"/>
    </row>
    <row r="11" spans="1:12" s="402" customFormat="1" ht="24" customHeight="1">
      <c r="A11" s="401" t="s">
        <v>109</v>
      </c>
      <c r="B11" s="401"/>
      <c r="C11" s="732"/>
      <c r="D11" s="732"/>
      <c r="E11" s="733" t="s">
        <v>110</v>
      </c>
      <c r="F11" s="733"/>
      <c r="G11" s="733"/>
      <c r="H11" s="734" t="s">
        <v>622</v>
      </c>
      <c r="I11" s="734"/>
      <c r="J11" s="734"/>
      <c r="K11" s="734"/>
      <c r="L11" s="734"/>
    </row>
    <row r="12" spans="1:12" ht="34.5" customHeight="1">
      <c r="A12" s="396"/>
      <c r="B12" s="397"/>
      <c r="C12" s="741"/>
      <c r="D12" s="741"/>
      <c r="E12" s="742" t="s">
        <v>103</v>
      </c>
      <c r="F12" s="743"/>
      <c r="G12" s="744"/>
      <c r="H12" s="745" t="s">
        <v>104</v>
      </c>
      <c r="I12" s="745"/>
      <c r="J12" s="745"/>
      <c r="K12" s="745"/>
      <c r="L12" s="745"/>
    </row>
    <row r="13" spans="1:12" ht="13.5" customHeight="1">
      <c r="A13" s="397"/>
      <c r="B13" s="396" t="s">
        <v>112</v>
      </c>
      <c r="C13" s="741"/>
      <c r="D13" s="741"/>
      <c r="E13" s="748" t="s">
        <v>113</v>
      </c>
      <c r="F13" s="748"/>
      <c r="G13" s="748"/>
      <c r="H13" s="745" t="s">
        <v>622</v>
      </c>
      <c r="I13" s="745"/>
      <c r="J13" s="745"/>
      <c r="K13" s="745"/>
      <c r="L13" s="745"/>
    </row>
    <row r="14" spans="1:12" ht="34.5" customHeight="1">
      <c r="A14" s="396"/>
      <c r="B14" s="397"/>
      <c r="C14" s="741"/>
      <c r="D14" s="741"/>
      <c r="E14" s="742" t="s">
        <v>103</v>
      </c>
      <c r="F14" s="743"/>
      <c r="G14" s="744"/>
      <c r="H14" s="745" t="s">
        <v>104</v>
      </c>
      <c r="I14" s="745"/>
      <c r="J14" s="745"/>
      <c r="K14" s="745"/>
      <c r="L14" s="745"/>
    </row>
    <row r="15" spans="1:12" ht="15" customHeight="1">
      <c r="A15" s="397"/>
      <c r="B15" s="397"/>
      <c r="C15" s="747" t="s">
        <v>114</v>
      </c>
      <c r="D15" s="747"/>
      <c r="E15" s="748" t="s">
        <v>115</v>
      </c>
      <c r="F15" s="748"/>
      <c r="G15" s="748"/>
      <c r="H15" s="745" t="s">
        <v>622</v>
      </c>
      <c r="I15" s="745"/>
      <c r="J15" s="745"/>
      <c r="K15" s="745"/>
      <c r="L15" s="745"/>
    </row>
    <row r="16" spans="1:12" s="402" customFormat="1" ht="18" customHeight="1">
      <c r="A16" s="401" t="s">
        <v>116</v>
      </c>
      <c r="B16" s="401"/>
      <c r="C16" s="732"/>
      <c r="D16" s="732"/>
      <c r="E16" s="733" t="s">
        <v>117</v>
      </c>
      <c r="F16" s="733"/>
      <c r="G16" s="733"/>
      <c r="H16" s="734" t="s">
        <v>118</v>
      </c>
      <c r="I16" s="734"/>
      <c r="J16" s="734"/>
      <c r="K16" s="734"/>
      <c r="L16" s="734"/>
    </row>
    <row r="17" spans="1:12" ht="34.5" customHeight="1">
      <c r="A17" s="396"/>
      <c r="B17" s="397"/>
      <c r="C17" s="741"/>
      <c r="D17" s="741"/>
      <c r="E17" s="742" t="s">
        <v>103</v>
      </c>
      <c r="F17" s="743"/>
      <c r="G17" s="744"/>
      <c r="H17" s="745" t="s">
        <v>104</v>
      </c>
      <c r="I17" s="745"/>
      <c r="J17" s="745"/>
      <c r="K17" s="745"/>
      <c r="L17" s="745"/>
    </row>
    <row r="18" spans="1:12" ht="18" customHeight="1">
      <c r="A18" s="397"/>
      <c r="B18" s="396" t="s">
        <v>119</v>
      </c>
      <c r="C18" s="741"/>
      <c r="D18" s="741"/>
      <c r="E18" s="748" t="s">
        <v>120</v>
      </c>
      <c r="F18" s="748"/>
      <c r="G18" s="748"/>
      <c r="H18" s="745" t="s">
        <v>118</v>
      </c>
      <c r="I18" s="745"/>
      <c r="J18" s="745"/>
      <c r="K18" s="745"/>
      <c r="L18" s="745"/>
    </row>
    <row r="19" spans="1:12" ht="34.5" customHeight="1">
      <c r="A19" s="396"/>
      <c r="B19" s="397"/>
      <c r="C19" s="741"/>
      <c r="D19" s="741"/>
      <c r="E19" s="742" t="s">
        <v>103</v>
      </c>
      <c r="F19" s="743"/>
      <c r="G19" s="744"/>
      <c r="H19" s="745" t="s">
        <v>104</v>
      </c>
      <c r="I19" s="745"/>
      <c r="J19" s="745"/>
      <c r="K19" s="745"/>
      <c r="L19" s="745"/>
    </row>
    <row r="20" spans="1:12" ht="37.5" customHeight="1">
      <c r="A20" s="397"/>
      <c r="B20" s="397"/>
      <c r="C20" s="747" t="s">
        <v>121</v>
      </c>
      <c r="D20" s="747"/>
      <c r="E20" s="748" t="s">
        <v>122</v>
      </c>
      <c r="F20" s="748"/>
      <c r="G20" s="748"/>
      <c r="H20" s="745" t="s">
        <v>118</v>
      </c>
      <c r="I20" s="745"/>
      <c r="J20" s="745"/>
      <c r="K20" s="745"/>
      <c r="L20" s="745"/>
    </row>
    <row r="21" spans="1:12" s="402" customFormat="1" ht="19.5" customHeight="1">
      <c r="A21" s="401" t="s">
        <v>123</v>
      </c>
      <c r="B21" s="401"/>
      <c r="C21" s="732"/>
      <c r="D21" s="732"/>
      <c r="E21" s="733" t="s">
        <v>124</v>
      </c>
      <c r="F21" s="733"/>
      <c r="G21" s="733"/>
      <c r="H21" s="734" t="s">
        <v>623</v>
      </c>
      <c r="I21" s="734"/>
      <c r="J21" s="734"/>
      <c r="K21" s="734"/>
      <c r="L21" s="734"/>
    </row>
    <row r="22" spans="1:12" ht="34.5" customHeight="1">
      <c r="A22" s="396"/>
      <c r="B22" s="397"/>
      <c r="C22" s="741"/>
      <c r="D22" s="741"/>
      <c r="E22" s="742" t="s">
        <v>103</v>
      </c>
      <c r="F22" s="743"/>
      <c r="G22" s="744"/>
      <c r="H22" s="745" t="s">
        <v>104</v>
      </c>
      <c r="I22" s="745"/>
      <c r="J22" s="745"/>
      <c r="K22" s="745"/>
      <c r="L22" s="745"/>
    </row>
    <row r="23" spans="1:12" ht="17.25" customHeight="1">
      <c r="A23" s="397"/>
      <c r="B23" s="396" t="s">
        <v>125</v>
      </c>
      <c r="C23" s="741"/>
      <c r="D23" s="741"/>
      <c r="E23" s="748" t="s">
        <v>126</v>
      </c>
      <c r="F23" s="748"/>
      <c r="G23" s="748"/>
      <c r="H23" s="745" t="s">
        <v>623</v>
      </c>
      <c r="I23" s="745"/>
      <c r="J23" s="745"/>
      <c r="K23" s="745"/>
      <c r="L23" s="745"/>
    </row>
    <row r="24" spans="1:12" ht="34.5" customHeight="1">
      <c r="A24" s="396"/>
      <c r="B24" s="397"/>
      <c r="C24" s="741"/>
      <c r="D24" s="741"/>
      <c r="E24" s="742" t="s">
        <v>103</v>
      </c>
      <c r="F24" s="743"/>
      <c r="G24" s="744"/>
      <c r="H24" s="745" t="s">
        <v>104</v>
      </c>
      <c r="I24" s="745"/>
      <c r="J24" s="745"/>
      <c r="K24" s="745"/>
      <c r="L24" s="745"/>
    </row>
    <row r="25" spans="1:12" ht="25.5" customHeight="1">
      <c r="A25" s="397"/>
      <c r="B25" s="397"/>
      <c r="C25" s="747" t="s">
        <v>127</v>
      </c>
      <c r="D25" s="747"/>
      <c r="E25" s="748" t="s">
        <v>128</v>
      </c>
      <c r="F25" s="748"/>
      <c r="G25" s="748"/>
      <c r="H25" s="745" t="s">
        <v>624</v>
      </c>
      <c r="I25" s="745"/>
      <c r="J25" s="745"/>
      <c r="K25" s="745"/>
      <c r="L25" s="745"/>
    </row>
    <row r="26" spans="1:12" ht="15" customHeight="1">
      <c r="A26" s="397"/>
      <c r="B26" s="397"/>
      <c r="C26" s="747" t="s">
        <v>129</v>
      </c>
      <c r="D26" s="747"/>
      <c r="E26" s="748" t="s">
        <v>130</v>
      </c>
      <c r="F26" s="748"/>
      <c r="G26" s="748"/>
      <c r="H26" s="745" t="s">
        <v>131</v>
      </c>
      <c r="I26" s="745"/>
      <c r="J26" s="745"/>
      <c r="K26" s="745"/>
      <c r="L26" s="745"/>
    </row>
    <row r="27" spans="1:12" ht="48.75" customHeight="1">
      <c r="A27" s="397"/>
      <c r="B27" s="397"/>
      <c r="C27" s="747" t="s">
        <v>107</v>
      </c>
      <c r="D27" s="747"/>
      <c r="E27" s="748" t="s">
        <v>108</v>
      </c>
      <c r="F27" s="748"/>
      <c r="G27" s="748"/>
      <c r="H27" s="745" t="s">
        <v>293</v>
      </c>
      <c r="I27" s="745"/>
      <c r="J27" s="745"/>
      <c r="K27" s="745"/>
      <c r="L27" s="745"/>
    </row>
    <row r="28" spans="1:12" ht="15" customHeight="1">
      <c r="A28" s="397"/>
      <c r="B28" s="397"/>
      <c r="C28" s="747" t="s">
        <v>132</v>
      </c>
      <c r="D28" s="747"/>
      <c r="E28" s="748" t="s">
        <v>133</v>
      </c>
      <c r="F28" s="748"/>
      <c r="G28" s="748"/>
      <c r="H28" s="745" t="s">
        <v>134</v>
      </c>
      <c r="I28" s="745"/>
      <c r="J28" s="745"/>
      <c r="K28" s="745"/>
      <c r="L28" s="745"/>
    </row>
    <row r="29" spans="1:12" s="402" customFormat="1" ht="18" customHeight="1">
      <c r="A29" s="401" t="s">
        <v>135</v>
      </c>
      <c r="B29" s="401"/>
      <c r="C29" s="732"/>
      <c r="D29" s="732"/>
      <c r="E29" s="733" t="s">
        <v>136</v>
      </c>
      <c r="F29" s="733"/>
      <c r="G29" s="733"/>
      <c r="H29" s="734" t="s">
        <v>625</v>
      </c>
      <c r="I29" s="734"/>
      <c r="J29" s="734"/>
      <c r="K29" s="734"/>
      <c r="L29" s="734"/>
    </row>
    <row r="30" spans="1:12" ht="34.5" customHeight="1">
      <c r="A30" s="396"/>
      <c r="B30" s="397"/>
      <c r="C30" s="741"/>
      <c r="D30" s="741"/>
      <c r="E30" s="742" t="s">
        <v>103</v>
      </c>
      <c r="F30" s="743"/>
      <c r="G30" s="744"/>
      <c r="H30" s="745" t="s">
        <v>104</v>
      </c>
      <c r="I30" s="745"/>
      <c r="J30" s="745"/>
      <c r="K30" s="745"/>
      <c r="L30" s="745"/>
    </row>
    <row r="31" spans="1:12" ht="18" customHeight="1">
      <c r="A31" s="397"/>
      <c r="B31" s="396" t="s">
        <v>137</v>
      </c>
      <c r="C31" s="741"/>
      <c r="D31" s="741"/>
      <c r="E31" s="748" t="s">
        <v>138</v>
      </c>
      <c r="F31" s="748"/>
      <c r="G31" s="748"/>
      <c r="H31" s="745" t="s">
        <v>626</v>
      </c>
      <c r="I31" s="745"/>
      <c r="J31" s="745"/>
      <c r="K31" s="745"/>
      <c r="L31" s="745"/>
    </row>
    <row r="32" spans="1:12" ht="34.5" customHeight="1">
      <c r="A32" s="396"/>
      <c r="B32" s="397"/>
      <c r="C32" s="741"/>
      <c r="D32" s="741"/>
      <c r="E32" s="742" t="s">
        <v>103</v>
      </c>
      <c r="F32" s="743"/>
      <c r="G32" s="744"/>
      <c r="H32" s="745" t="s">
        <v>104</v>
      </c>
      <c r="I32" s="745"/>
      <c r="J32" s="745"/>
      <c r="K32" s="745"/>
      <c r="L32" s="745"/>
    </row>
    <row r="33" spans="1:12" ht="36.75" customHeight="1">
      <c r="A33" s="397"/>
      <c r="B33" s="397"/>
      <c r="C33" s="747" t="s">
        <v>139</v>
      </c>
      <c r="D33" s="747"/>
      <c r="E33" s="748" t="s">
        <v>140</v>
      </c>
      <c r="F33" s="748"/>
      <c r="G33" s="748"/>
      <c r="H33" s="745" t="s">
        <v>626</v>
      </c>
      <c r="I33" s="745"/>
      <c r="J33" s="745"/>
      <c r="K33" s="745"/>
      <c r="L33" s="745"/>
    </row>
    <row r="34" spans="1:12" ht="18.75" customHeight="1">
      <c r="A34" s="397"/>
      <c r="B34" s="396" t="s">
        <v>141</v>
      </c>
      <c r="C34" s="741"/>
      <c r="D34" s="741"/>
      <c r="E34" s="722" t="s">
        <v>142</v>
      </c>
      <c r="F34" s="748"/>
      <c r="G34" s="748"/>
      <c r="H34" s="745" t="s">
        <v>628</v>
      </c>
      <c r="I34" s="745"/>
      <c r="J34" s="745"/>
      <c r="K34" s="745"/>
      <c r="L34" s="745"/>
    </row>
    <row r="35" spans="1:12" ht="32.25" customHeight="1">
      <c r="A35" s="397"/>
      <c r="B35" s="396"/>
      <c r="C35" s="741"/>
      <c r="D35" s="741"/>
      <c r="E35" s="748" t="s">
        <v>103</v>
      </c>
      <c r="F35" s="748"/>
      <c r="G35" s="748"/>
      <c r="H35" s="745" t="s">
        <v>104</v>
      </c>
      <c r="I35" s="745"/>
      <c r="J35" s="745"/>
      <c r="K35" s="745"/>
      <c r="L35" s="745"/>
    </row>
    <row r="36" spans="1:12" ht="15" customHeight="1">
      <c r="A36" s="397"/>
      <c r="B36" s="397"/>
      <c r="C36" s="747" t="s">
        <v>132</v>
      </c>
      <c r="D36" s="747"/>
      <c r="E36" s="748" t="s">
        <v>133</v>
      </c>
      <c r="F36" s="748"/>
      <c r="G36" s="748"/>
      <c r="H36" s="745" t="s">
        <v>190</v>
      </c>
      <c r="I36" s="745"/>
      <c r="J36" s="745"/>
      <c r="K36" s="745"/>
      <c r="L36" s="745"/>
    </row>
    <row r="37" spans="1:12" ht="15" customHeight="1">
      <c r="A37" s="397"/>
      <c r="B37" s="397"/>
      <c r="C37" s="747" t="s">
        <v>114</v>
      </c>
      <c r="D37" s="747"/>
      <c r="E37" s="748" t="s">
        <v>115</v>
      </c>
      <c r="F37" s="748"/>
      <c r="G37" s="748"/>
      <c r="H37" s="745" t="s">
        <v>629</v>
      </c>
      <c r="I37" s="745"/>
      <c r="J37" s="745"/>
      <c r="K37" s="745"/>
      <c r="L37" s="745"/>
    </row>
    <row r="38" spans="1:12" s="402" customFormat="1" ht="29.25" customHeight="1">
      <c r="A38" s="401" t="s">
        <v>144</v>
      </c>
      <c r="B38" s="401"/>
      <c r="C38" s="732"/>
      <c r="D38" s="732"/>
      <c r="E38" s="733" t="s">
        <v>145</v>
      </c>
      <c r="F38" s="733"/>
      <c r="G38" s="733"/>
      <c r="H38" s="734" t="s">
        <v>630</v>
      </c>
      <c r="I38" s="734"/>
      <c r="J38" s="734"/>
      <c r="K38" s="734"/>
      <c r="L38" s="734"/>
    </row>
    <row r="39" spans="1:12" ht="34.5" customHeight="1">
      <c r="A39" s="396"/>
      <c r="B39" s="397"/>
      <c r="C39" s="741"/>
      <c r="D39" s="741"/>
      <c r="E39" s="742" t="s">
        <v>103</v>
      </c>
      <c r="F39" s="743"/>
      <c r="G39" s="744"/>
      <c r="H39" s="745" t="s">
        <v>104</v>
      </c>
      <c r="I39" s="745"/>
      <c r="J39" s="745"/>
      <c r="K39" s="745"/>
      <c r="L39" s="745"/>
    </row>
    <row r="40" spans="1:12" ht="22.5" customHeight="1">
      <c r="A40" s="397"/>
      <c r="B40" s="396" t="s">
        <v>146</v>
      </c>
      <c r="C40" s="741"/>
      <c r="D40" s="741"/>
      <c r="E40" s="748" t="s">
        <v>147</v>
      </c>
      <c r="F40" s="748"/>
      <c r="G40" s="748"/>
      <c r="H40" s="745" t="s">
        <v>630</v>
      </c>
      <c r="I40" s="745"/>
      <c r="J40" s="745"/>
      <c r="K40" s="745"/>
      <c r="L40" s="745"/>
    </row>
    <row r="41" spans="1:12" ht="34.5" customHeight="1">
      <c r="A41" s="396"/>
      <c r="B41" s="397"/>
      <c r="C41" s="741"/>
      <c r="D41" s="741"/>
      <c r="E41" s="742" t="s">
        <v>103</v>
      </c>
      <c r="F41" s="743"/>
      <c r="G41" s="744"/>
      <c r="H41" s="745" t="s">
        <v>104</v>
      </c>
      <c r="I41" s="745"/>
      <c r="J41" s="745"/>
      <c r="K41" s="745"/>
      <c r="L41" s="745"/>
    </row>
    <row r="42" spans="1:12" ht="36.75" customHeight="1">
      <c r="A42" s="397"/>
      <c r="B42" s="397"/>
      <c r="C42" s="747" t="s">
        <v>139</v>
      </c>
      <c r="D42" s="747"/>
      <c r="E42" s="748" t="s">
        <v>140</v>
      </c>
      <c r="F42" s="748"/>
      <c r="G42" s="748"/>
      <c r="H42" s="745" t="s">
        <v>630</v>
      </c>
      <c r="I42" s="745"/>
      <c r="J42" s="745"/>
      <c r="K42" s="745"/>
      <c r="L42" s="745"/>
    </row>
    <row r="43" spans="1:12" s="402" customFormat="1" ht="18.75" customHeight="1">
      <c r="A43" s="401" t="s">
        <v>148</v>
      </c>
      <c r="B43" s="401"/>
      <c r="C43" s="732"/>
      <c r="D43" s="732"/>
      <c r="E43" s="733" t="s">
        <v>149</v>
      </c>
      <c r="F43" s="733"/>
      <c r="G43" s="733"/>
      <c r="H43" s="734" t="s">
        <v>150</v>
      </c>
      <c r="I43" s="734"/>
      <c r="J43" s="734"/>
      <c r="K43" s="734"/>
      <c r="L43" s="734"/>
    </row>
    <row r="44" spans="1:12" ht="34.5" customHeight="1">
      <c r="A44" s="396"/>
      <c r="B44" s="397"/>
      <c r="C44" s="741"/>
      <c r="D44" s="741"/>
      <c r="E44" s="742" t="s">
        <v>103</v>
      </c>
      <c r="F44" s="743"/>
      <c r="G44" s="744"/>
      <c r="H44" s="745" t="s">
        <v>104</v>
      </c>
      <c r="I44" s="745"/>
      <c r="J44" s="745"/>
      <c r="K44" s="745"/>
      <c r="L44" s="745"/>
    </row>
    <row r="45" spans="1:12" ht="16.5" customHeight="1">
      <c r="A45" s="397"/>
      <c r="B45" s="396" t="s">
        <v>151</v>
      </c>
      <c r="C45" s="741"/>
      <c r="D45" s="741"/>
      <c r="E45" s="748" t="s">
        <v>152</v>
      </c>
      <c r="F45" s="748"/>
      <c r="G45" s="748"/>
      <c r="H45" s="745" t="s">
        <v>150</v>
      </c>
      <c r="I45" s="745"/>
      <c r="J45" s="745"/>
      <c r="K45" s="745"/>
      <c r="L45" s="745"/>
    </row>
    <row r="46" spans="1:12" ht="34.5" customHeight="1">
      <c r="A46" s="396"/>
      <c r="B46" s="397"/>
      <c r="C46" s="741"/>
      <c r="D46" s="741"/>
      <c r="E46" s="742" t="s">
        <v>103</v>
      </c>
      <c r="F46" s="743"/>
      <c r="G46" s="744"/>
      <c r="H46" s="745" t="s">
        <v>104</v>
      </c>
      <c r="I46" s="745"/>
      <c r="J46" s="745"/>
      <c r="K46" s="745"/>
      <c r="L46" s="745"/>
    </row>
    <row r="47" spans="1:12" ht="36" customHeight="1">
      <c r="A47" s="397"/>
      <c r="B47" s="397"/>
      <c r="C47" s="747" t="s">
        <v>139</v>
      </c>
      <c r="D47" s="747"/>
      <c r="E47" s="748" t="s">
        <v>140</v>
      </c>
      <c r="F47" s="748"/>
      <c r="G47" s="748"/>
      <c r="H47" s="745" t="s">
        <v>150</v>
      </c>
      <c r="I47" s="745"/>
      <c r="J47" s="745"/>
      <c r="K47" s="745"/>
      <c r="L47" s="745"/>
    </row>
    <row r="48" spans="1:12" s="402" customFormat="1" ht="18.75" customHeight="1">
      <c r="A48" s="401" t="s">
        <v>153</v>
      </c>
      <c r="B48" s="401"/>
      <c r="C48" s="732"/>
      <c r="D48" s="732"/>
      <c r="E48" s="733" t="s">
        <v>154</v>
      </c>
      <c r="F48" s="733"/>
      <c r="G48" s="733"/>
      <c r="H48" s="734" t="s">
        <v>143</v>
      </c>
      <c r="I48" s="734"/>
      <c r="J48" s="734"/>
      <c r="K48" s="734"/>
      <c r="L48" s="734"/>
    </row>
    <row r="49" spans="1:12" ht="34.5" customHeight="1">
      <c r="A49" s="396"/>
      <c r="B49" s="397"/>
      <c r="C49" s="741"/>
      <c r="D49" s="741"/>
      <c r="E49" s="742" t="s">
        <v>103</v>
      </c>
      <c r="F49" s="743"/>
      <c r="G49" s="744"/>
      <c r="H49" s="745" t="s">
        <v>104</v>
      </c>
      <c r="I49" s="745"/>
      <c r="J49" s="745"/>
      <c r="K49" s="745"/>
      <c r="L49" s="745"/>
    </row>
    <row r="50" spans="1:12" ht="19.5" customHeight="1">
      <c r="A50" s="397"/>
      <c r="B50" s="396" t="s">
        <v>155</v>
      </c>
      <c r="C50" s="741"/>
      <c r="D50" s="741"/>
      <c r="E50" s="748" t="s">
        <v>156</v>
      </c>
      <c r="F50" s="748"/>
      <c r="G50" s="748"/>
      <c r="H50" s="745" t="s">
        <v>143</v>
      </c>
      <c r="I50" s="745"/>
      <c r="J50" s="745"/>
      <c r="K50" s="745"/>
      <c r="L50" s="745"/>
    </row>
    <row r="51" spans="1:12" ht="34.5" customHeight="1">
      <c r="A51" s="396"/>
      <c r="B51" s="397"/>
      <c r="C51" s="741"/>
      <c r="D51" s="741"/>
      <c r="E51" s="742" t="s">
        <v>103</v>
      </c>
      <c r="F51" s="743"/>
      <c r="G51" s="744"/>
      <c r="H51" s="745" t="s">
        <v>104</v>
      </c>
      <c r="I51" s="745"/>
      <c r="J51" s="745"/>
      <c r="K51" s="745"/>
      <c r="L51" s="745"/>
    </row>
    <row r="52" spans="1:12" ht="39" customHeight="1">
      <c r="A52" s="397"/>
      <c r="B52" s="397"/>
      <c r="C52" s="747" t="s">
        <v>139</v>
      </c>
      <c r="D52" s="747"/>
      <c r="E52" s="748" t="s">
        <v>140</v>
      </c>
      <c r="F52" s="748"/>
      <c r="G52" s="748"/>
      <c r="H52" s="745" t="s">
        <v>143</v>
      </c>
      <c r="I52" s="745"/>
      <c r="J52" s="745"/>
      <c r="K52" s="745"/>
      <c r="L52" s="745"/>
    </row>
    <row r="53" spans="1:12" s="402" customFormat="1" ht="38.25" customHeight="1">
      <c r="A53" s="401" t="s">
        <v>157</v>
      </c>
      <c r="B53" s="401"/>
      <c r="C53" s="732"/>
      <c r="D53" s="732"/>
      <c r="E53" s="733" t="s">
        <v>158</v>
      </c>
      <c r="F53" s="733"/>
      <c r="G53" s="733"/>
      <c r="H53" s="734" t="s">
        <v>631</v>
      </c>
      <c r="I53" s="734"/>
      <c r="J53" s="734"/>
      <c r="K53" s="734"/>
      <c r="L53" s="734"/>
    </row>
    <row r="54" spans="1:12" ht="34.5" customHeight="1">
      <c r="A54" s="396"/>
      <c r="B54" s="397"/>
      <c r="C54" s="741"/>
      <c r="D54" s="741"/>
      <c r="E54" s="742" t="s">
        <v>103</v>
      </c>
      <c r="F54" s="743"/>
      <c r="G54" s="744"/>
      <c r="H54" s="745" t="s">
        <v>104</v>
      </c>
      <c r="I54" s="745"/>
      <c r="J54" s="745"/>
      <c r="K54" s="745"/>
      <c r="L54" s="745"/>
    </row>
    <row r="55" spans="1:12" ht="18.75" customHeight="1">
      <c r="A55" s="397"/>
      <c r="B55" s="396" t="s">
        <v>159</v>
      </c>
      <c r="C55" s="741"/>
      <c r="D55" s="741"/>
      <c r="E55" s="748" t="s">
        <v>160</v>
      </c>
      <c r="F55" s="748"/>
      <c r="G55" s="748"/>
      <c r="H55" s="745" t="s">
        <v>161</v>
      </c>
      <c r="I55" s="745"/>
      <c r="J55" s="745"/>
      <c r="K55" s="745"/>
      <c r="L55" s="745"/>
    </row>
    <row r="56" spans="1:12" ht="34.5" customHeight="1">
      <c r="A56" s="396"/>
      <c r="B56" s="397"/>
      <c r="C56" s="741"/>
      <c r="D56" s="741"/>
      <c r="E56" s="742" t="s">
        <v>103</v>
      </c>
      <c r="F56" s="743"/>
      <c r="G56" s="744"/>
      <c r="H56" s="745" t="s">
        <v>104</v>
      </c>
      <c r="I56" s="745"/>
      <c r="J56" s="745"/>
      <c r="K56" s="745"/>
      <c r="L56" s="745"/>
    </row>
    <row r="57" spans="1:12" ht="25.5" customHeight="1">
      <c r="A57" s="397"/>
      <c r="B57" s="397"/>
      <c r="C57" s="747" t="s">
        <v>162</v>
      </c>
      <c r="D57" s="747"/>
      <c r="E57" s="748" t="s">
        <v>163</v>
      </c>
      <c r="F57" s="748"/>
      <c r="G57" s="748"/>
      <c r="H57" s="745" t="s">
        <v>161</v>
      </c>
      <c r="I57" s="745"/>
      <c r="J57" s="745"/>
      <c r="K57" s="745"/>
      <c r="L57" s="745"/>
    </row>
    <row r="58" spans="1:12" ht="38.25" customHeight="1">
      <c r="A58" s="397"/>
      <c r="B58" s="396" t="s">
        <v>164</v>
      </c>
      <c r="C58" s="741"/>
      <c r="D58" s="741"/>
      <c r="E58" s="748" t="s">
        <v>165</v>
      </c>
      <c r="F58" s="748"/>
      <c r="G58" s="748"/>
      <c r="H58" s="745" t="s">
        <v>632</v>
      </c>
      <c r="I58" s="745"/>
      <c r="J58" s="745"/>
      <c r="K58" s="745"/>
      <c r="L58" s="745"/>
    </row>
    <row r="59" spans="1:12" ht="34.5" customHeight="1">
      <c r="A59" s="396"/>
      <c r="B59" s="397"/>
      <c r="C59" s="741"/>
      <c r="D59" s="741"/>
      <c r="E59" s="742" t="s">
        <v>103</v>
      </c>
      <c r="F59" s="743"/>
      <c r="G59" s="744"/>
      <c r="H59" s="745" t="s">
        <v>104</v>
      </c>
      <c r="I59" s="745"/>
      <c r="J59" s="745"/>
      <c r="K59" s="745"/>
      <c r="L59" s="745"/>
    </row>
    <row r="60" spans="1:12" ht="15" customHeight="1">
      <c r="A60" s="397"/>
      <c r="B60" s="397"/>
      <c r="C60" s="747" t="s">
        <v>166</v>
      </c>
      <c r="D60" s="747"/>
      <c r="E60" s="748" t="s">
        <v>167</v>
      </c>
      <c r="F60" s="748"/>
      <c r="G60" s="748"/>
      <c r="H60" s="745" t="s">
        <v>111</v>
      </c>
      <c r="I60" s="745"/>
      <c r="J60" s="745"/>
      <c r="K60" s="745"/>
      <c r="L60" s="745"/>
    </row>
    <row r="61" spans="1:12" ht="15" customHeight="1">
      <c r="A61" s="397"/>
      <c r="B61" s="397"/>
      <c r="C61" s="747" t="s">
        <v>168</v>
      </c>
      <c r="D61" s="747"/>
      <c r="E61" s="748" t="s">
        <v>169</v>
      </c>
      <c r="F61" s="748"/>
      <c r="G61" s="748"/>
      <c r="H61" s="745" t="s">
        <v>633</v>
      </c>
      <c r="I61" s="745"/>
      <c r="J61" s="745"/>
      <c r="K61" s="745"/>
      <c r="L61" s="745"/>
    </row>
    <row r="62" spans="1:12" ht="15" customHeight="1">
      <c r="A62" s="397"/>
      <c r="B62" s="397"/>
      <c r="C62" s="747" t="s">
        <v>170</v>
      </c>
      <c r="D62" s="747"/>
      <c r="E62" s="748" t="s">
        <v>171</v>
      </c>
      <c r="F62" s="748"/>
      <c r="G62" s="748"/>
      <c r="H62" s="745" t="s">
        <v>634</v>
      </c>
      <c r="I62" s="745"/>
      <c r="J62" s="745"/>
      <c r="K62" s="745"/>
      <c r="L62" s="745"/>
    </row>
    <row r="63" spans="1:12" ht="15" customHeight="1">
      <c r="A63" s="397"/>
      <c r="B63" s="397"/>
      <c r="C63" s="747" t="s">
        <v>172</v>
      </c>
      <c r="D63" s="747"/>
      <c r="E63" s="748" t="s">
        <v>173</v>
      </c>
      <c r="F63" s="748"/>
      <c r="G63" s="748"/>
      <c r="H63" s="745" t="s">
        <v>635</v>
      </c>
      <c r="I63" s="745"/>
      <c r="J63" s="745"/>
      <c r="K63" s="745"/>
      <c r="L63" s="745"/>
    </row>
    <row r="64" spans="1:12" ht="15" customHeight="1">
      <c r="A64" s="397"/>
      <c r="B64" s="397"/>
      <c r="C64" s="747" t="s">
        <v>174</v>
      </c>
      <c r="D64" s="747"/>
      <c r="E64" s="748" t="s">
        <v>175</v>
      </c>
      <c r="F64" s="748"/>
      <c r="G64" s="748"/>
      <c r="H64" s="745" t="s">
        <v>176</v>
      </c>
      <c r="I64" s="745"/>
      <c r="J64" s="745"/>
      <c r="K64" s="745"/>
      <c r="L64" s="745"/>
    </row>
    <row r="65" spans="1:12" ht="15" customHeight="1">
      <c r="A65" s="397"/>
      <c r="B65" s="397"/>
      <c r="C65" s="747" t="s">
        <v>129</v>
      </c>
      <c r="D65" s="747"/>
      <c r="E65" s="748" t="s">
        <v>130</v>
      </c>
      <c r="F65" s="748"/>
      <c r="G65" s="748"/>
      <c r="H65" s="745" t="s">
        <v>131</v>
      </c>
      <c r="I65" s="745"/>
      <c r="J65" s="745"/>
      <c r="K65" s="745"/>
      <c r="L65" s="745"/>
    </row>
    <row r="66" spans="1:12" ht="16.5" customHeight="1">
      <c r="A66" s="397"/>
      <c r="B66" s="397"/>
      <c r="C66" s="747" t="s">
        <v>177</v>
      </c>
      <c r="D66" s="747"/>
      <c r="E66" s="748" t="s">
        <v>178</v>
      </c>
      <c r="F66" s="748"/>
      <c r="G66" s="748"/>
      <c r="H66" s="745" t="s">
        <v>150</v>
      </c>
      <c r="I66" s="745"/>
      <c r="J66" s="745"/>
      <c r="K66" s="745"/>
      <c r="L66" s="745"/>
    </row>
    <row r="67" spans="1:12" ht="38.25" customHeight="1">
      <c r="A67" s="397"/>
      <c r="B67" s="396" t="s">
        <v>179</v>
      </c>
      <c r="C67" s="741"/>
      <c r="D67" s="741"/>
      <c r="E67" s="748" t="s">
        <v>180</v>
      </c>
      <c r="F67" s="748"/>
      <c r="G67" s="748"/>
      <c r="H67" s="745" t="s">
        <v>636</v>
      </c>
      <c r="I67" s="745"/>
      <c r="J67" s="745"/>
      <c r="K67" s="745"/>
      <c r="L67" s="745"/>
    </row>
    <row r="68" spans="1:12" ht="34.5" customHeight="1">
      <c r="A68" s="396"/>
      <c r="B68" s="397"/>
      <c r="C68" s="741"/>
      <c r="D68" s="741"/>
      <c r="E68" s="742" t="s">
        <v>103</v>
      </c>
      <c r="F68" s="743"/>
      <c r="G68" s="744"/>
      <c r="H68" s="745" t="s">
        <v>104</v>
      </c>
      <c r="I68" s="745"/>
      <c r="J68" s="745"/>
      <c r="K68" s="745"/>
      <c r="L68" s="745"/>
    </row>
    <row r="69" spans="1:12" ht="15" customHeight="1">
      <c r="A69" s="397"/>
      <c r="B69" s="397"/>
      <c r="C69" s="747" t="s">
        <v>166</v>
      </c>
      <c r="D69" s="747"/>
      <c r="E69" s="748" t="s">
        <v>167</v>
      </c>
      <c r="F69" s="748"/>
      <c r="G69" s="748"/>
      <c r="H69" s="745" t="s">
        <v>637</v>
      </c>
      <c r="I69" s="745"/>
      <c r="J69" s="745"/>
      <c r="K69" s="745"/>
      <c r="L69" s="745"/>
    </row>
    <row r="70" spans="1:12" ht="15" customHeight="1">
      <c r="A70" s="397"/>
      <c r="B70" s="397"/>
      <c r="C70" s="747" t="s">
        <v>168</v>
      </c>
      <c r="D70" s="747"/>
      <c r="E70" s="748" t="s">
        <v>169</v>
      </c>
      <c r="F70" s="748"/>
      <c r="G70" s="748"/>
      <c r="H70" s="745" t="s">
        <v>638</v>
      </c>
      <c r="I70" s="745"/>
      <c r="J70" s="745"/>
      <c r="K70" s="745"/>
      <c r="L70" s="745"/>
    </row>
    <row r="71" spans="1:12" ht="15" customHeight="1">
      <c r="A71" s="397"/>
      <c r="B71" s="397"/>
      <c r="C71" s="747" t="s">
        <v>170</v>
      </c>
      <c r="D71" s="747"/>
      <c r="E71" s="748" t="s">
        <v>171</v>
      </c>
      <c r="F71" s="748"/>
      <c r="G71" s="748"/>
      <c r="H71" s="745" t="s">
        <v>161</v>
      </c>
      <c r="I71" s="745"/>
      <c r="J71" s="745"/>
      <c r="K71" s="745"/>
      <c r="L71" s="745"/>
    </row>
    <row r="72" spans="1:12" ht="15" customHeight="1">
      <c r="A72" s="397"/>
      <c r="B72" s="397"/>
      <c r="C72" s="747" t="s">
        <v>172</v>
      </c>
      <c r="D72" s="747"/>
      <c r="E72" s="748" t="s">
        <v>173</v>
      </c>
      <c r="F72" s="748"/>
      <c r="G72" s="748"/>
      <c r="H72" s="745" t="s">
        <v>639</v>
      </c>
      <c r="I72" s="745"/>
      <c r="J72" s="745"/>
      <c r="K72" s="745"/>
      <c r="L72" s="745"/>
    </row>
    <row r="73" spans="1:12" ht="15" customHeight="1">
      <c r="A73" s="397"/>
      <c r="B73" s="397"/>
      <c r="C73" s="747" t="s">
        <v>181</v>
      </c>
      <c r="D73" s="747"/>
      <c r="E73" s="748" t="s">
        <v>182</v>
      </c>
      <c r="F73" s="748"/>
      <c r="G73" s="748"/>
      <c r="H73" s="745" t="s">
        <v>183</v>
      </c>
      <c r="I73" s="745"/>
      <c r="J73" s="745"/>
      <c r="K73" s="745"/>
      <c r="L73" s="745"/>
    </row>
    <row r="74" spans="1:12" ht="15" customHeight="1">
      <c r="A74" s="397"/>
      <c r="B74" s="397"/>
      <c r="C74" s="747" t="s">
        <v>184</v>
      </c>
      <c r="D74" s="747"/>
      <c r="E74" s="748" t="s">
        <v>185</v>
      </c>
      <c r="F74" s="748"/>
      <c r="G74" s="748"/>
      <c r="H74" s="745" t="s">
        <v>640</v>
      </c>
      <c r="I74" s="745"/>
      <c r="J74" s="745"/>
      <c r="K74" s="745"/>
      <c r="L74" s="745"/>
    </row>
    <row r="75" spans="1:12" ht="15" customHeight="1">
      <c r="A75" s="397"/>
      <c r="B75" s="397"/>
      <c r="C75" s="747" t="s">
        <v>186</v>
      </c>
      <c r="D75" s="747"/>
      <c r="E75" s="748" t="s">
        <v>187</v>
      </c>
      <c r="F75" s="748"/>
      <c r="G75" s="748"/>
      <c r="H75" s="745" t="s">
        <v>641</v>
      </c>
      <c r="I75" s="745"/>
      <c r="J75" s="745"/>
      <c r="K75" s="745"/>
      <c r="L75" s="745"/>
    </row>
    <row r="76" spans="1:12" ht="15" customHeight="1">
      <c r="A76" s="397"/>
      <c r="B76" s="397"/>
      <c r="C76" s="747" t="s">
        <v>174</v>
      </c>
      <c r="D76" s="747"/>
      <c r="E76" s="748" t="s">
        <v>175</v>
      </c>
      <c r="F76" s="748"/>
      <c r="G76" s="748"/>
      <c r="H76" s="745" t="s">
        <v>189</v>
      </c>
      <c r="I76" s="745"/>
      <c r="J76" s="745"/>
      <c r="K76" s="745"/>
      <c r="L76" s="745"/>
    </row>
    <row r="77" spans="1:12" ht="15" customHeight="1">
      <c r="A77" s="397"/>
      <c r="B77" s="397"/>
      <c r="C77" s="747" t="s">
        <v>129</v>
      </c>
      <c r="D77" s="747"/>
      <c r="E77" s="748" t="s">
        <v>130</v>
      </c>
      <c r="F77" s="748"/>
      <c r="G77" s="748"/>
      <c r="H77" s="745" t="s">
        <v>183</v>
      </c>
      <c r="I77" s="745"/>
      <c r="J77" s="745"/>
      <c r="K77" s="745"/>
      <c r="L77" s="745"/>
    </row>
    <row r="78" spans="1:12" ht="17.25" customHeight="1">
      <c r="A78" s="397"/>
      <c r="B78" s="397"/>
      <c r="C78" s="747" t="s">
        <v>177</v>
      </c>
      <c r="D78" s="747"/>
      <c r="E78" s="748" t="s">
        <v>178</v>
      </c>
      <c r="F78" s="748"/>
      <c r="G78" s="748"/>
      <c r="H78" s="745" t="s">
        <v>634</v>
      </c>
      <c r="I78" s="745"/>
      <c r="J78" s="745"/>
      <c r="K78" s="745"/>
      <c r="L78" s="745"/>
    </row>
    <row r="79" spans="1:12" ht="29.25" customHeight="1">
      <c r="A79" s="397"/>
      <c r="B79" s="396" t="s">
        <v>191</v>
      </c>
      <c r="C79" s="741"/>
      <c r="D79" s="741"/>
      <c r="E79" s="748" t="s">
        <v>192</v>
      </c>
      <c r="F79" s="748"/>
      <c r="G79" s="748"/>
      <c r="H79" s="745" t="s">
        <v>642</v>
      </c>
      <c r="I79" s="745"/>
      <c r="J79" s="745"/>
      <c r="K79" s="745"/>
      <c r="L79" s="745"/>
    </row>
    <row r="80" spans="1:12" ht="34.5" customHeight="1">
      <c r="A80" s="396"/>
      <c r="B80" s="397"/>
      <c r="C80" s="741"/>
      <c r="D80" s="741"/>
      <c r="E80" s="742" t="s">
        <v>103</v>
      </c>
      <c r="F80" s="743"/>
      <c r="G80" s="744"/>
      <c r="H80" s="745" t="s">
        <v>104</v>
      </c>
      <c r="I80" s="745"/>
      <c r="J80" s="745"/>
      <c r="K80" s="745"/>
      <c r="L80" s="745"/>
    </row>
    <row r="81" spans="1:12" ht="15" customHeight="1">
      <c r="A81" s="397"/>
      <c r="B81" s="397"/>
      <c r="C81" s="747" t="s">
        <v>193</v>
      </c>
      <c r="D81" s="747"/>
      <c r="E81" s="748" t="s">
        <v>194</v>
      </c>
      <c r="F81" s="748"/>
      <c r="G81" s="748"/>
      <c r="H81" s="745" t="s">
        <v>195</v>
      </c>
      <c r="I81" s="745"/>
      <c r="J81" s="745"/>
      <c r="K81" s="745"/>
      <c r="L81" s="745"/>
    </row>
    <row r="82" spans="1:12" ht="16.5" customHeight="1">
      <c r="A82" s="397"/>
      <c r="B82" s="397"/>
      <c r="C82" s="747" t="s">
        <v>196</v>
      </c>
      <c r="D82" s="747"/>
      <c r="E82" s="748" t="s">
        <v>197</v>
      </c>
      <c r="F82" s="748"/>
      <c r="G82" s="748"/>
      <c r="H82" s="745" t="s">
        <v>198</v>
      </c>
      <c r="I82" s="745"/>
      <c r="J82" s="745"/>
      <c r="K82" s="745"/>
      <c r="L82" s="745"/>
    </row>
    <row r="83" spans="1:12" ht="23.25" customHeight="1">
      <c r="A83" s="397"/>
      <c r="B83" s="397"/>
      <c r="C83" s="747" t="s">
        <v>643</v>
      </c>
      <c r="D83" s="747"/>
      <c r="E83" s="748" t="s">
        <v>644</v>
      </c>
      <c r="F83" s="748"/>
      <c r="G83" s="748"/>
      <c r="H83" s="745" t="s">
        <v>645</v>
      </c>
      <c r="I83" s="745"/>
      <c r="J83" s="745"/>
      <c r="K83" s="745"/>
      <c r="L83" s="745"/>
    </row>
    <row r="84" spans="1:12" ht="15" customHeight="1">
      <c r="A84" s="397"/>
      <c r="B84" s="397"/>
      <c r="C84" s="747" t="s">
        <v>129</v>
      </c>
      <c r="D84" s="747"/>
      <c r="E84" s="748" t="s">
        <v>130</v>
      </c>
      <c r="F84" s="748"/>
      <c r="G84" s="748"/>
      <c r="H84" s="745" t="s">
        <v>199</v>
      </c>
      <c r="I84" s="745"/>
      <c r="J84" s="745"/>
      <c r="K84" s="745"/>
      <c r="L84" s="745"/>
    </row>
    <row r="85" spans="1:12" ht="23.25" customHeight="1">
      <c r="A85" s="397"/>
      <c r="B85" s="396" t="s">
        <v>200</v>
      </c>
      <c r="C85" s="741"/>
      <c r="D85" s="741"/>
      <c r="E85" s="748" t="s">
        <v>201</v>
      </c>
      <c r="F85" s="748"/>
      <c r="G85" s="748"/>
      <c r="H85" s="745" t="s">
        <v>646</v>
      </c>
      <c r="I85" s="745"/>
      <c r="J85" s="745"/>
      <c r="K85" s="745"/>
      <c r="L85" s="745"/>
    </row>
    <row r="86" spans="1:12" ht="34.5" customHeight="1">
      <c r="A86" s="396"/>
      <c r="B86" s="397"/>
      <c r="C86" s="741"/>
      <c r="D86" s="741"/>
      <c r="E86" s="742" t="s">
        <v>103</v>
      </c>
      <c r="F86" s="743"/>
      <c r="G86" s="744"/>
      <c r="H86" s="745" t="s">
        <v>104</v>
      </c>
      <c r="I86" s="745"/>
      <c r="J86" s="745"/>
      <c r="K86" s="745"/>
      <c r="L86" s="745"/>
    </row>
    <row r="87" spans="1:12" ht="15" customHeight="1">
      <c r="A87" s="397"/>
      <c r="B87" s="397"/>
      <c r="C87" s="747" t="s">
        <v>202</v>
      </c>
      <c r="D87" s="747"/>
      <c r="E87" s="748" t="s">
        <v>203</v>
      </c>
      <c r="F87" s="748"/>
      <c r="G87" s="748"/>
      <c r="H87" s="745" t="s">
        <v>647</v>
      </c>
      <c r="I87" s="745"/>
      <c r="J87" s="745"/>
      <c r="K87" s="745"/>
      <c r="L87" s="745"/>
    </row>
    <row r="88" spans="1:12" ht="15" customHeight="1">
      <c r="A88" s="397"/>
      <c r="B88" s="397"/>
      <c r="C88" s="747" t="s">
        <v>204</v>
      </c>
      <c r="D88" s="747"/>
      <c r="E88" s="748" t="s">
        <v>205</v>
      </c>
      <c r="F88" s="748"/>
      <c r="G88" s="748"/>
      <c r="H88" s="745" t="s">
        <v>639</v>
      </c>
      <c r="I88" s="745"/>
      <c r="J88" s="745"/>
      <c r="K88" s="745"/>
      <c r="L88" s="745"/>
    </row>
    <row r="89" spans="1:12" s="402" customFormat="1" ht="17.25" customHeight="1">
      <c r="A89" s="401" t="s">
        <v>206</v>
      </c>
      <c r="B89" s="401"/>
      <c r="C89" s="732"/>
      <c r="D89" s="732"/>
      <c r="E89" s="733" t="s">
        <v>207</v>
      </c>
      <c r="F89" s="733"/>
      <c r="G89" s="733"/>
      <c r="H89" s="734" t="s">
        <v>648</v>
      </c>
      <c r="I89" s="734"/>
      <c r="J89" s="734"/>
      <c r="K89" s="734"/>
      <c r="L89" s="734"/>
    </row>
    <row r="90" spans="1:12" ht="34.5" customHeight="1">
      <c r="A90" s="396"/>
      <c r="B90" s="397"/>
      <c r="C90" s="741"/>
      <c r="D90" s="741"/>
      <c r="E90" s="742" t="s">
        <v>103</v>
      </c>
      <c r="F90" s="743"/>
      <c r="G90" s="744"/>
      <c r="H90" s="745" t="s">
        <v>104</v>
      </c>
      <c r="I90" s="745"/>
      <c r="J90" s="745"/>
      <c r="K90" s="745"/>
      <c r="L90" s="745"/>
    </row>
    <row r="91" spans="1:12" ht="22.5" customHeight="1">
      <c r="A91" s="397"/>
      <c r="B91" s="396" t="s">
        <v>208</v>
      </c>
      <c r="C91" s="741"/>
      <c r="D91" s="741"/>
      <c r="E91" s="748" t="s">
        <v>209</v>
      </c>
      <c r="F91" s="748"/>
      <c r="G91" s="748"/>
      <c r="H91" s="745" t="s">
        <v>649</v>
      </c>
      <c r="I91" s="745"/>
      <c r="J91" s="745"/>
      <c r="K91" s="745"/>
      <c r="L91" s="745"/>
    </row>
    <row r="92" spans="1:12" ht="34.5" customHeight="1">
      <c r="A92" s="396"/>
      <c r="B92" s="397"/>
      <c r="C92" s="741"/>
      <c r="D92" s="741"/>
      <c r="E92" s="742" t="s">
        <v>103</v>
      </c>
      <c r="F92" s="743"/>
      <c r="G92" s="744"/>
      <c r="H92" s="745" t="s">
        <v>104</v>
      </c>
      <c r="I92" s="745"/>
      <c r="J92" s="745"/>
      <c r="K92" s="745"/>
      <c r="L92" s="745"/>
    </row>
    <row r="93" spans="1:12" ht="15" customHeight="1">
      <c r="A93" s="397"/>
      <c r="B93" s="397"/>
      <c r="C93" s="747" t="s">
        <v>210</v>
      </c>
      <c r="D93" s="747"/>
      <c r="E93" s="748" t="s">
        <v>211</v>
      </c>
      <c r="F93" s="748"/>
      <c r="G93" s="748"/>
      <c r="H93" s="745" t="s">
        <v>649</v>
      </c>
      <c r="I93" s="745"/>
      <c r="J93" s="745"/>
      <c r="K93" s="745"/>
      <c r="L93" s="745"/>
    </row>
    <row r="94" spans="1:12" ht="17.25" customHeight="1">
      <c r="A94" s="397"/>
      <c r="B94" s="396" t="s">
        <v>212</v>
      </c>
      <c r="C94" s="741"/>
      <c r="D94" s="741"/>
      <c r="E94" s="748" t="s">
        <v>213</v>
      </c>
      <c r="F94" s="748"/>
      <c r="G94" s="748"/>
      <c r="H94" s="745" t="s">
        <v>650</v>
      </c>
      <c r="I94" s="745"/>
      <c r="J94" s="745"/>
      <c r="K94" s="745"/>
      <c r="L94" s="745"/>
    </row>
    <row r="95" spans="1:12" ht="34.5" customHeight="1">
      <c r="A95" s="396"/>
      <c r="B95" s="397"/>
      <c r="C95" s="741"/>
      <c r="D95" s="741"/>
      <c r="E95" s="742" t="s">
        <v>103</v>
      </c>
      <c r="F95" s="743"/>
      <c r="G95" s="744"/>
      <c r="H95" s="745" t="s">
        <v>104</v>
      </c>
      <c r="I95" s="745"/>
      <c r="J95" s="745"/>
      <c r="K95" s="745"/>
      <c r="L95" s="745"/>
    </row>
    <row r="96" spans="1:12" ht="15" customHeight="1">
      <c r="A96" s="397"/>
      <c r="B96" s="397"/>
      <c r="C96" s="747" t="s">
        <v>210</v>
      </c>
      <c r="D96" s="747"/>
      <c r="E96" s="748" t="s">
        <v>211</v>
      </c>
      <c r="F96" s="748"/>
      <c r="G96" s="748"/>
      <c r="H96" s="745" t="s">
        <v>650</v>
      </c>
      <c r="I96" s="745"/>
      <c r="J96" s="745"/>
      <c r="K96" s="745"/>
      <c r="L96" s="745"/>
    </row>
    <row r="97" spans="1:12" ht="18" customHeight="1">
      <c r="A97" s="397"/>
      <c r="B97" s="396" t="s">
        <v>214</v>
      </c>
      <c r="C97" s="741"/>
      <c r="D97" s="741"/>
      <c r="E97" s="748" t="s">
        <v>215</v>
      </c>
      <c r="F97" s="748"/>
      <c r="G97" s="748"/>
      <c r="H97" s="745" t="s">
        <v>143</v>
      </c>
      <c r="I97" s="745"/>
      <c r="J97" s="745"/>
      <c r="K97" s="745"/>
      <c r="L97" s="745"/>
    </row>
    <row r="98" spans="1:12" ht="34.5" customHeight="1">
      <c r="A98" s="396"/>
      <c r="B98" s="397"/>
      <c r="C98" s="741"/>
      <c r="D98" s="741"/>
      <c r="E98" s="742" t="s">
        <v>103</v>
      </c>
      <c r="F98" s="743"/>
      <c r="G98" s="744"/>
      <c r="H98" s="745" t="s">
        <v>104</v>
      </c>
      <c r="I98" s="745"/>
      <c r="J98" s="745"/>
      <c r="K98" s="745"/>
      <c r="L98" s="745"/>
    </row>
    <row r="99" spans="1:12" ht="15" customHeight="1">
      <c r="A99" s="397"/>
      <c r="B99" s="397"/>
      <c r="C99" s="747" t="s">
        <v>114</v>
      </c>
      <c r="D99" s="747"/>
      <c r="E99" s="748" t="s">
        <v>115</v>
      </c>
      <c r="F99" s="748"/>
      <c r="G99" s="748"/>
      <c r="H99" s="745" t="s">
        <v>143</v>
      </c>
      <c r="I99" s="745"/>
      <c r="J99" s="745"/>
      <c r="K99" s="745"/>
      <c r="L99" s="745"/>
    </row>
    <row r="100" spans="1:12" s="402" customFormat="1" ht="21" customHeight="1">
      <c r="A100" s="401" t="s">
        <v>216</v>
      </c>
      <c r="B100" s="401"/>
      <c r="C100" s="732"/>
      <c r="D100" s="732"/>
      <c r="E100" s="733" t="s">
        <v>217</v>
      </c>
      <c r="F100" s="733"/>
      <c r="G100" s="733"/>
      <c r="H100" s="734" t="s">
        <v>651</v>
      </c>
      <c r="I100" s="734"/>
      <c r="J100" s="734"/>
      <c r="K100" s="734"/>
      <c r="L100" s="734"/>
    </row>
    <row r="101" spans="1:12" ht="34.5" customHeight="1">
      <c r="A101" s="396"/>
      <c r="B101" s="397"/>
      <c r="C101" s="741"/>
      <c r="D101" s="741"/>
      <c r="E101" s="742" t="s">
        <v>103</v>
      </c>
      <c r="F101" s="743"/>
      <c r="G101" s="744"/>
      <c r="H101" s="745" t="s">
        <v>652</v>
      </c>
      <c r="I101" s="745"/>
      <c r="J101" s="745"/>
      <c r="K101" s="745"/>
      <c r="L101" s="745"/>
    </row>
    <row r="102" spans="1:12" ht="16.5" customHeight="1">
      <c r="A102" s="397"/>
      <c r="B102" s="396" t="s">
        <v>218</v>
      </c>
      <c r="C102" s="741"/>
      <c r="D102" s="741"/>
      <c r="E102" s="748" t="s">
        <v>219</v>
      </c>
      <c r="F102" s="748"/>
      <c r="G102" s="748"/>
      <c r="H102" s="745" t="s">
        <v>653</v>
      </c>
      <c r="I102" s="745"/>
      <c r="J102" s="745"/>
      <c r="K102" s="745"/>
      <c r="L102" s="745"/>
    </row>
    <row r="103" spans="1:12" ht="33" customHeight="1">
      <c r="A103" s="397"/>
      <c r="B103" s="396"/>
      <c r="C103" s="741"/>
      <c r="D103" s="741"/>
      <c r="E103" s="742" t="s">
        <v>103</v>
      </c>
      <c r="F103" s="743"/>
      <c r="G103" s="744"/>
      <c r="H103" s="745" t="s">
        <v>652</v>
      </c>
      <c r="I103" s="745"/>
      <c r="J103" s="745"/>
      <c r="K103" s="745"/>
      <c r="L103" s="745"/>
    </row>
    <row r="104" spans="1:12" ht="15" customHeight="1">
      <c r="A104" s="397"/>
      <c r="B104" s="397"/>
      <c r="C104" s="747" t="s">
        <v>114</v>
      </c>
      <c r="D104" s="747"/>
      <c r="E104" s="748" t="s">
        <v>115</v>
      </c>
      <c r="F104" s="748"/>
      <c r="G104" s="748"/>
      <c r="H104" s="745" t="s">
        <v>161</v>
      </c>
      <c r="I104" s="745"/>
      <c r="J104" s="745"/>
      <c r="K104" s="745"/>
      <c r="L104" s="745"/>
    </row>
    <row r="105" spans="1:12" ht="47.25" customHeight="1">
      <c r="A105" s="397"/>
      <c r="B105" s="397"/>
      <c r="C105" s="747" t="s">
        <v>654</v>
      </c>
      <c r="D105" s="747"/>
      <c r="E105" s="748" t="s">
        <v>655</v>
      </c>
      <c r="F105" s="748"/>
      <c r="G105" s="748"/>
      <c r="H105" s="745" t="s">
        <v>656</v>
      </c>
      <c r="I105" s="745"/>
      <c r="J105" s="745"/>
      <c r="K105" s="745"/>
      <c r="L105" s="745"/>
    </row>
    <row r="106" spans="1:12" ht="45.75" customHeight="1">
      <c r="A106" s="397"/>
      <c r="B106" s="397"/>
      <c r="C106" s="747" t="s">
        <v>657</v>
      </c>
      <c r="D106" s="747"/>
      <c r="E106" s="748" t="s">
        <v>655</v>
      </c>
      <c r="F106" s="748"/>
      <c r="G106" s="748"/>
      <c r="H106" s="745" t="s">
        <v>658</v>
      </c>
      <c r="I106" s="745"/>
      <c r="J106" s="745"/>
      <c r="K106" s="745"/>
      <c r="L106" s="745"/>
    </row>
    <row r="107" spans="1:12" ht="16.5" customHeight="1">
      <c r="A107" s="397"/>
      <c r="B107" s="396" t="s">
        <v>220</v>
      </c>
      <c r="C107" s="741"/>
      <c r="D107" s="741"/>
      <c r="E107" s="748" t="s">
        <v>221</v>
      </c>
      <c r="F107" s="748"/>
      <c r="G107" s="748"/>
      <c r="H107" s="745" t="s">
        <v>195</v>
      </c>
      <c r="I107" s="745"/>
      <c r="J107" s="745"/>
      <c r="K107" s="745"/>
      <c r="L107" s="745"/>
    </row>
    <row r="108" spans="1:12" ht="34.5" customHeight="1">
      <c r="A108" s="397"/>
      <c r="B108" s="396"/>
      <c r="C108" s="741"/>
      <c r="D108" s="741"/>
      <c r="E108" s="742" t="s">
        <v>103</v>
      </c>
      <c r="F108" s="743"/>
      <c r="G108" s="744"/>
      <c r="H108" s="745" t="s">
        <v>104</v>
      </c>
      <c r="I108" s="745"/>
      <c r="J108" s="745"/>
      <c r="K108" s="745"/>
      <c r="L108" s="745"/>
    </row>
    <row r="109" spans="1:12" ht="33" customHeight="1">
      <c r="A109" s="397"/>
      <c r="B109" s="397"/>
      <c r="C109" s="747" t="s">
        <v>222</v>
      </c>
      <c r="D109" s="747"/>
      <c r="E109" s="748" t="s">
        <v>223</v>
      </c>
      <c r="F109" s="748"/>
      <c r="G109" s="748"/>
      <c r="H109" s="745" t="s">
        <v>195</v>
      </c>
      <c r="I109" s="745"/>
      <c r="J109" s="745"/>
      <c r="K109" s="745"/>
      <c r="L109" s="745"/>
    </row>
    <row r="110" spans="1:12" s="402" customFormat="1" ht="16.5" customHeight="1">
      <c r="A110" s="401" t="s">
        <v>224</v>
      </c>
      <c r="B110" s="401"/>
      <c r="C110" s="732"/>
      <c r="D110" s="732"/>
      <c r="E110" s="733" t="s">
        <v>225</v>
      </c>
      <c r="F110" s="733"/>
      <c r="G110" s="733"/>
      <c r="H110" s="734" t="s">
        <v>659</v>
      </c>
      <c r="I110" s="734"/>
      <c r="J110" s="734"/>
      <c r="K110" s="734"/>
      <c r="L110" s="734"/>
    </row>
    <row r="111" spans="1:12" ht="34.5" customHeight="1">
      <c r="A111" s="397"/>
      <c r="B111" s="396"/>
      <c r="C111" s="741"/>
      <c r="D111" s="741"/>
      <c r="E111" s="742" t="s">
        <v>103</v>
      </c>
      <c r="F111" s="743"/>
      <c r="G111" s="744"/>
      <c r="H111" s="745" t="s">
        <v>104</v>
      </c>
      <c r="I111" s="745"/>
      <c r="J111" s="745"/>
      <c r="K111" s="745"/>
      <c r="L111" s="745"/>
    </row>
    <row r="112" spans="1:12" ht="38.25" customHeight="1">
      <c r="A112" s="397"/>
      <c r="B112" s="396" t="s">
        <v>226</v>
      </c>
      <c r="C112" s="741"/>
      <c r="D112" s="741"/>
      <c r="E112" s="748" t="s">
        <v>227</v>
      </c>
      <c r="F112" s="748"/>
      <c r="G112" s="748"/>
      <c r="H112" s="745" t="s">
        <v>660</v>
      </c>
      <c r="I112" s="745"/>
      <c r="J112" s="745"/>
      <c r="K112" s="745"/>
      <c r="L112" s="745"/>
    </row>
    <row r="113" spans="1:12" ht="34.5" customHeight="1">
      <c r="A113" s="397"/>
      <c r="B113" s="396"/>
      <c r="C113" s="741"/>
      <c r="D113" s="741"/>
      <c r="E113" s="742" t="s">
        <v>103</v>
      </c>
      <c r="F113" s="743"/>
      <c r="G113" s="744"/>
      <c r="H113" s="745" t="s">
        <v>104</v>
      </c>
      <c r="I113" s="745"/>
      <c r="J113" s="745"/>
      <c r="K113" s="745"/>
      <c r="L113" s="745"/>
    </row>
    <row r="114" spans="1:12" ht="36.75" customHeight="1">
      <c r="A114" s="397"/>
      <c r="B114" s="397"/>
      <c r="C114" s="747" t="s">
        <v>139</v>
      </c>
      <c r="D114" s="747"/>
      <c r="E114" s="748" t="s">
        <v>140</v>
      </c>
      <c r="F114" s="748"/>
      <c r="G114" s="748"/>
      <c r="H114" s="745" t="s">
        <v>661</v>
      </c>
      <c r="I114" s="745"/>
      <c r="J114" s="745"/>
      <c r="K114" s="745"/>
      <c r="L114" s="745"/>
    </row>
    <row r="115" spans="1:12" ht="43.5" customHeight="1">
      <c r="A115" s="397"/>
      <c r="B115" s="397"/>
      <c r="C115" s="747" t="s">
        <v>228</v>
      </c>
      <c r="D115" s="747"/>
      <c r="E115" s="748" t="s">
        <v>229</v>
      </c>
      <c r="F115" s="748"/>
      <c r="G115" s="748"/>
      <c r="H115" s="745" t="s">
        <v>183</v>
      </c>
      <c r="I115" s="745"/>
      <c r="J115" s="745"/>
      <c r="K115" s="745"/>
      <c r="L115" s="745"/>
    </row>
    <row r="116" spans="1:12" ht="48" customHeight="1">
      <c r="A116" s="397"/>
      <c r="B116" s="396" t="s">
        <v>230</v>
      </c>
      <c r="C116" s="741"/>
      <c r="D116" s="741"/>
      <c r="E116" s="748" t="s">
        <v>231</v>
      </c>
      <c r="F116" s="748"/>
      <c r="G116" s="748"/>
      <c r="H116" s="745" t="s">
        <v>662</v>
      </c>
      <c r="I116" s="745"/>
      <c r="J116" s="745"/>
      <c r="K116" s="745"/>
      <c r="L116" s="745"/>
    </row>
    <row r="117" spans="1:12" ht="34.5" customHeight="1">
      <c r="A117" s="397"/>
      <c r="B117" s="396"/>
      <c r="C117" s="741"/>
      <c r="D117" s="741"/>
      <c r="E117" s="742" t="s">
        <v>103</v>
      </c>
      <c r="F117" s="743"/>
      <c r="G117" s="744"/>
      <c r="H117" s="745" t="s">
        <v>104</v>
      </c>
      <c r="I117" s="745"/>
      <c r="J117" s="745"/>
      <c r="K117" s="745"/>
      <c r="L117" s="745"/>
    </row>
    <row r="118" spans="1:12" ht="32.25" customHeight="1">
      <c r="A118" s="397"/>
      <c r="B118" s="397"/>
      <c r="C118" s="747" t="s">
        <v>139</v>
      </c>
      <c r="D118" s="747"/>
      <c r="E118" s="748" t="s">
        <v>140</v>
      </c>
      <c r="F118" s="748"/>
      <c r="G118" s="748"/>
      <c r="H118" s="745" t="s">
        <v>663</v>
      </c>
      <c r="I118" s="745"/>
      <c r="J118" s="745"/>
      <c r="K118" s="745"/>
      <c r="L118" s="745"/>
    </row>
    <row r="119" spans="1:12" ht="25.5" customHeight="1">
      <c r="A119" s="397"/>
      <c r="B119" s="397"/>
      <c r="C119" s="747" t="s">
        <v>232</v>
      </c>
      <c r="D119" s="747"/>
      <c r="E119" s="748" t="s">
        <v>233</v>
      </c>
      <c r="F119" s="748"/>
      <c r="G119" s="748"/>
      <c r="H119" s="745" t="s">
        <v>664</v>
      </c>
      <c r="I119" s="745"/>
      <c r="J119" s="745"/>
      <c r="K119" s="745"/>
      <c r="L119" s="745"/>
    </row>
    <row r="120" spans="1:12" ht="25.5" customHeight="1">
      <c r="A120" s="397"/>
      <c r="B120" s="396" t="s">
        <v>234</v>
      </c>
      <c r="C120" s="741"/>
      <c r="D120" s="741"/>
      <c r="E120" s="748" t="s">
        <v>235</v>
      </c>
      <c r="F120" s="748"/>
      <c r="G120" s="748"/>
      <c r="H120" s="745" t="s">
        <v>665</v>
      </c>
      <c r="I120" s="745"/>
      <c r="J120" s="745"/>
      <c r="K120" s="745"/>
      <c r="L120" s="745"/>
    </row>
    <row r="121" spans="1:12" ht="34.5" customHeight="1">
      <c r="A121" s="397"/>
      <c r="B121" s="396"/>
      <c r="C121" s="741"/>
      <c r="D121" s="741"/>
      <c r="E121" s="742" t="s">
        <v>103</v>
      </c>
      <c r="F121" s="743"/>
      <c r="G121" s="744"/>
      <c r="H121" s="745" t="s">
        <v>104</v>
      </c>
      <c r="I121" s="745"/>
      <c r="J121" s="745"/>
      <c r="K121" s="745"/>
      <c r="L121" s="745"/>
    </row>
    <row r="122" spans="1:12" ht="27" customHeight="1">
      <c r="A122" s="397"/>
      <c r="B122" s="397"/>
      <c r="C122" s="747" t="s">
        <v>232</v>
      </c>
      <c r="D122" s="747"/>
      <c r="E122" s="748" t="s">
        <v>233</v>
      </c>
      <c r="F122" s="748"/>
      <c r="G122" s="748"/>
      <c r="H122" s="745" t="s">
        <v>665</v>
      </c>
      <c r="I122" s="745"/>
      <c r="J122" s="745"/>
      <c r="K122" s="745"/>
      <c r="L122" s="745"/>
    </row>
    <row r="123" spans="1:12" ht="17.25" customHeight="1">
      <c r="A123" s="397"/>
      <c r="B123" s="396" t="s">
        <v>236</v>
      </c>
      <c r="C123" s="741"/>
      <c r="D123" s="741"/>
      <c r="E123" s="748" t="s">
        <v>237</v>
      </c>
      <c r="F123" s="748"/>
      <c r="G123" s="748"/>
      <c r="H123" s="745" t="s">
        <v>666</v>
      </c>
      <c r="I123" s="745"/>
      <c r="J123" s="745"/>
      <c r="K123" s="745"/>
      <c r="L123" s="745"/>
    </row>
    <row r="124" spans="1:12" ht="34.5" customHeight="1">
      <c r="A124" s="397"/>
      <c r="B124" s="396"/>
      <c r="C124" s="741"/>
      <c r="D124" s="741"/>
      <c r="E124" s="742" t="s">
        <v>103</v>
      </c>
      <c r="F124" s="743"/>
      <c r="G124" s="744"/>
      <c r="H124" s="745" t="s">
        <v>104</v>
      </c>
      <c r="I124" s="745"/>
      <c r="J124" s="745"/>
      <c r="K124" s="745"/>
      <c r="L124" s="745"/>
    </row>
    <row r="125" spans="1:12" ht="25.5" customHeight="1">
      <c r="A125" s="397"/>
      <c r="B125" s="397"/>
      <c r="C125" s="747" t="s">
        <v>232</v>
      </c>
      <c r="D125" s="747"/>
      <c r="E125" s="748" t="s">
        <v>233</v>
      </c>
      <c r="F125" s="748"/>
      <c r="G125" s="748"/>
      <c r="H125" s="745" t="s">
        <v>666</v>
      </c>
      <c r="I125" s="745"/>
      <c r="J125" s="745"/>
      <c r="K125" s="745"/>
      <c r="L125" s="745"/>
    </row>
    <row r="126" spans="1:12" ht="17.25" customHeight="1">
      <c r="A126" s="397"/>
      <c r="B126" s="396" t="s">
        <v>238</v>
      </c>
      <c r="C126" s="741"/>
      <c r="D126" s="741"/>
      <c r="E126" s="748" t="s">
        <v>239</v>
      </c>
      <c r="F126" s="748"/>
      <c r="G126" s="748"/>
      <c r="H126" s="745" t="s">
        <v>240</v>
      </c>
      <c r="I126" s="745"/>
      <c r="J126" s="745"/>
      <c r="K126" s="745"/>
      <c r="L126" s="745"/>
    </row>
    <row r="127" spans="1:12" ht="34.5" customHeight="1">
      <c r="A127" s="397"/>
      <c r="B127" s="396"/>
      <c r="C127" s="741"/>
      <c r="D127" s="741"/>
      <c r="E127" s="742" t="s">
        <v>103</v>
      </c>
      <c r="F127" s="743"/>
      <c r="G127" s="744"/>
      <c r="H127" s="745" t="s">
        <v>104</v>
      </c>
      <c r="I127" s="745"/>
      <c r="J127" s="745"/>
      <c r="K127" s="745"/>
      <c r="L127" s="745"/>
    </row>
    <row r="128" spans="1:12" ht="24.75" customHeight="1">
      <c r="A128" s="397"/>
      <c r="B128" s="397"/>
      <c r="C128" s="747" t="s">
        <v>232</v>
      </c>
      <c r="D128" s="747"/>
      <c r="E128" s="748" t="s">
        <v>233</v>
      </c>
      <c r="F128" s="748"/>
      <c r="G128" s="748"/>
      <c r="H128" s="745" t="s">
        <v>240</v>
      </c>
      <c r="I128" s="745"/>
      <c r="J128" s="745"/>
      <c r="K128" s="745"/>
      <c r="L128" s="745"/>
    </row>
    <row r="129" spans="1:12" ht="18.75" customHeight="1">
      <c r="A129" s="397"/>
      <c r="B129" s="396" t="s">
        <v>241</v>
      </c>
      <c r="C129" s="741"/>
      <c r="D129" s="741"/>
      <c r="E129" s="748" t="s">
        <v>242</v>
      </c>
      <c r="F129" s="748"/>
      <c r="G129" s="748"/>
      <c r="H129" s="745" t="s">
        <v>243</v>
      </c>
      <c r="I129" s="745"/>
      <c r="J129" s="745"/>
      <c r="K129" s="745"/>
      <c r="L129" s="745"/>
    </row>
    <row r="130" spans="1:12" ht="34.5" customHeight="1">
      <c r="A130" s="397"/>
      <c r="B130" s="396"/>
      <c r="C130" s="741"/>
      <c r="D130" s="741"/>
      <c r="E130" s="742" t="s">
        <v>103</v>
      </c>
      <c r="F130" s="743"/>
      <c r="G130" s="744"/>
      <c r="H130" s="745" t="s">
        <v>104</v>
      </c>
      <c r="I130" s="745"/>
      <c r="J130" s="745"/>
      <c r="K130" s="745"/>
      <c r="L130" s="745"/>
    </row>
    <row r="131" spans="1:12" ht="15" customHeight="1">
      <c r="A131" s="397"/>
      <c r="B131" s="397"/>
      <c r="C131" s="747" t="s">
        <v>244</v>
      </c>
      <c r="D131" s="747"/>
      <c r="E131" s="748" t="s">
        <v>245</v>
      </c>
      <c r="F131" s="748"/>
      <c r="G131" s="748"/>
      <c r="H131" s="745" t="s">
        <v>243</v>
      </c>
      <c r="I131" s="745"/>
      <c r="J131" s="745"/>
      <c r="K131" s="745"/>
      <c r="L131" s="745"/>
    </row>
    <row r="132" spans="1:12" ht="16.5" customHeight="1">
      <c r="A132" s="397"/>
      <c r="B132" s="396" t="s">
        <v>246</v>
      </c>
      <c r="C132" s="741"/>
      <c r="D132" s="741"/>
      <c r="E132" s="748" t="s">
        <v>106</v>
      </c>
      <c r="F132" s="748"/>
      <c r="G132" s="748"/>
      <c r="H132" s="745" t="s">
        <v>667</v>
      </c>
      <c r="I132" s="745"/>
      <c r="J132" s="745"/>
      <c r="K132" s="745"/>
      <c r="L132" s="745"/>
    </row>
    <row r="133" spans="1:12" ht="34.5" customHeight="1">
      <c r="A133" s="397"/>
      <c r="B133" s="396"/>
      <c r="C133" s="741"/>
      <c r="D133" s="741"/>
      <c r="E133" s="742" t="s">
        <v>103</v>
      </c>
      <c r="F133" s="743"/>
      <c r="G133" s="744"/>
      <c r="H133" s="745" t="s">
        <v>104</v>
      </c>
      <c r="I133" s="745"/>
      <c r="J133" s="745"/>
      <c r="K133" s="745"/>
      <c r="L133" s="745"/>
    </row>
    <row r="134" spans="1:12" ht="27.75" customHeight="1">
      <c r="A134" s="397"/>
      <c r="B134" s="397"/>
      <c r="C134" s="747" t="s">
        <v>232</v>
      </c>
      <c r="D134" s="747"/>
      <c r="E134" s="748" t="s">
        <v>233</v>
      </c>
      <c r="F134" s="748"/>
      <c r="G134" s="748"/>
      <c r="H134" s="745" t="s">
        <v>667</v>
      </c>
      <c r="I134" s="745"/>
      <c r="J134" s="745"/>
      <c r="K134" s="745"/>
      <c r="L134" s="745"/>
    </row>
    <row r="135" spans="1:12" s="402" customFormat="1" ht="18" customHeight="1">
      <c r="A135" s="401" t="s">
        <v>247</v>
      </c>
      <c r="B135" s="401"/>
      <c r="C135" s="732"/>
      <c r="D135" s="732"/>
      <c r="E135" s="733" t="s">
        <v>248</v>
      </c>
      <c r="F135" s="733"/>
      <c r="G135" s="733"/>
      <c r="H135" s="734" t="s">
        <v>313</v>
      </c>
      <c r="I135" s="734"/>
      <c r="J135" s="734"/>
      <c r="K135" s="734"/>
      <c r="L135" s="734"/>
    </row>
    <row r="136" spans="1:12" ht="34.5" customHeight="1">
      <c r="A136" s="397"/>
      <c r="B136" s="396"/>
      <c r="C136" s="741"/>
      <c r="D136" s="741"/>
      <c r="E136" s="742" t="s">
        <v>103</v>
      </c>
      <c r="F136" s="743"/>
      <c r="G136" s="744"/>
      <c r="H136" s="745" t="s">
        <v>104</v>
      </c>
      <c r="I136" s="745"/>
      <c r="J136" s="745"/>
      <c r="K136" s="745"/>
      <c r="L136" s="745"/>
    </row>
    <row r="137" spans="1:12" ht="24" customHeight="1">
      <c r="A137" s="397"/>
      <c r="B137" s="396" t="s">
        <v>250</v>
      </c>
      <c r="C137" s="741"/>
      <c r="D137" s="741"/>
      <c r="E137" s="748" t="s">
        <v>251</v>
      </c>
      <c r="F137" s="748"/>
      <c r="G137" s="748"/>
      <c r="H137" s="745" t="s">
        <v>313</v>
      </c>
      <c r="I137" s="745"/>
      <c r="J137" s="745"/>
      <c r="K137" s="745"/>
      <c r="L137" s="745"/>
    </row>
    <row r="138" spans="1:12" ht="34.5" customHeight="1">
      <c r="A138" s="397"/>
      <c r="B138" s="396"/>
      <c r="C138" s="741"/>
      <c r="D138" s="741"/>
      <c r="E138" s="742" t="s">
        <v>103</v>
      </c>
      <c r="F138" s="743"/>
      <c r="G138" s="744"/>
      <c r="H138" s="745" t="s">
        <v>104</v>
      </c>
      <c r="I138" s="745"/>
      <c r="J138" s="745"/>
      <c r="K138" s="745"/>
      <c r="L138" s="745"/>
    </row>
    <row r="139" spans="1:12" ht="15" customHeight="1">
      <c r="A139" s="397"/>
      <c r="B139" s="397"/>
      <c r="C139" s="747" t="s">
        <v>668</v>
      </c>
      <c r="D139" s="747"/>
      <c r="E139" s="748" t="s">
        <v>669</v>
      </c>
      <c r="F139" s="748"/>
      <c r="G139" s="748"/>
      <c r="H139" s="745" t="s">
        <v>670</v>
      </c>
      <c r="I139" s="745"/>
      <c r="J139" s="745"/>
      <c r="K139" s="745"/>
      <c r="L139" s="745"/>
    </row>
    <row r="140" spans="1:12" ht="15" customHeight="1">
      <c r="A140" s="397"/>
      <c r="B140" s="397"/>
      <c r="C140" s="747" t="s">
        <v>129</v>
      </c>
      <c r="D140" s="747"/>
      <c r="E140" s="748" t="s">
        <v>130</v>
      </c>
      <c r="F140" s="748"/>
      <c r="G140" s="748"/>
      <c r="H140" s="745" t="s">
        <v>249</v>
      </c>
      <c r="I140" s="745"/>
      <c r="J140" s="745"/>
      <c r="K140" s="745"/>
      <c r="L140" s="745"/>
    </row>
    <row r="141" spans="1:12" s="402" customFormat="1" ht="15.75" customHeight="1">
      <c r="A141" s="401" t="s">
        <v>256</v>
      </c>
      <c r="B141" s="401"/>
      <c r="C141" s="732"/>
      <c r="D141" s="732"/>
      <c r="E141" s="733" t="s">
        <v>257</v>
      </c>
      <c r="F141" s="733"/>
      <c r="G141" s="733"/>
      <c r="H141" s="734" t="s">
        <v>671</v>
      </c>
      <c r="I141" s="734"/>
      <c r="J141" s="734"/>
      <c r="K141" s="734"/>
      <c r="L141" s="734"/>
    </row>
    <row r="142" spans="1:12" ht="33.75" customHeight="1">
      <c r="A142" s="396"/>
      <c r="B142" s="397"/>
      <c r="C142" s="735"/>
      <c r="D142" s="727"/>
      <c r="E142" s="742" t="s">
        <v>103</v>
      </c>
      <c r="F142" s="743"/>
      <c r="G142" s="744"/>
      <c r="H142" s="728" t="s">
        <v>671</v>
      </c>
      <c r="I142" s="729"/>
      <c r="J142" s="729"/>
      <c r="K142" s="729"/>
      <c r="L142" s="726"/>
    </row>
    <row r="143" spans="1:12" ht="13.5" customHeight="1">
      <c r="A143" s="397"/>
      <c r="B143" s="396" t="s">
        <v>318</v>
      </c>
      <c r="C143" s="741"/>
      <c r="D143" s="741"/>
      <c r="E143" s="748" t="s">
        <v>319</v>
      </c>
      <c r="F143" s="748"/>
      <c r="G143" s="748"/>
      <c r="H143" s="745" t="s">
        <v>672</v>
      </c>
      <c r="I143" s="745"/>
      <c r="J143" s="745"/>
      <c r="K143" s="745"/>
      <c r="L143" s="745"/>
    </row>
    <row r="144" spans="1:12" ht="32.25" customHeight="1">
      <c r="A144" s="397"/>
      <c r="B144" s="396"/>
      <c r="C144" s="741"/>
      <c r="D144" s="741"/>
      <c r="E144" s="742" t="s">
        <v>103</v>
      </c>
      <c r="F144" s="743"/>
      <c r="G144" s="744"/>
      <c r="H144" s="745" t="s">
        <v>672</v>
      </c>
      <c r="I144" s="745"/>
      <c r="J144" s="745"/>
      <c r="K144" s="745"/>
      <c r="L144" s="745"/>
    </row>
    <row r="145" spans="1:12" ht="45" customHeight="1">
      <c r="A145" s="397"/>
      <c r="B145" s="397"/>
      <c r="C145" s="747" t="s">
        <v>654</v>
      </c>
      <c r="D145" s="747"/>
      <c r="E145" s="742" t="s">
        <v>655</v>
      </c>
      <c r="F145" s="743"/>
      <c r="G145" s="744"/>
      <c r="H145" s="745" t="s">
        <v>672</v>
      </c>
      <c r="I145" s="745"/>
      <c r="J145" s="745"/>
      <c r="K145" s="745"/>
      <c r="L145" s="745"/>
    </row>
    <row r="146" spans="1:12" ht="13.5" customHeight="1">
      <c r="A146" s="397"/>
      <c r="B146" s="396" t="s">
        <v>320</v>
      </c>
      <c r="C146" s="741"/>
      <c r="D146" s="741"/>
      <c r="E146" s="748" t="s">
        <v>106</v>
      </c>
      <c r="F146" s="748"/>
      <c r="G146" s="748"/>
      <c r="H146" s="745" t="s">
        <v>673</v>
      </c>
      <c r="I146" s="745"/>
      <c r="J146" s="745"/>
      <c r="K146" s="745"/>
      <c r="L146" s="745"/>
    </row>
    <row r="147" spans="1:12" ht="33" customHeight="1">
      <c r="A147" s="397"/>
      <c r="B147" s="396"/>
      <c r="C147" s="741"/>
      <c r="D147" s="741"/>
      <c r="E147" s="742" t="s">
        <v>103</v>
      </c>
      <c r="F147" s="743"/>
      <c r="G147" s="744"/>
      <c r="H147" s="745" t="s">
        <v>673</v>
      </c>
      <c r="I147" s="745"/>
      <c r="J147" s="745"/>
      <c r="K147" s="745"/>
      <c r="L147" s="745"/>
    </row>
    <row r="148" spans="1:12" ht="44.25" customHeight="1">
      <c r="A148" s="397"/>
      <c r="B148" s="397"/>
      <c r="C148" s="747" t="s">
        <v>654</v>
      </c>
      <c r="D148" s="747"/>
      <c r="E148" s="742" t="s">
        <v>655</v>
      </c>
      <c r="F148" s="743"/>
      <c r="G148" s="744"/>
      <c r="H148" s="745" t="s">
        <v>673</v>
      </c>
      <c r="I148" s="745"/>
      <c r="J148" s="745"/>
      <c r="K148" s="745"/>
      <c r="L148" s="745"/>
    </row>
    <row r="149" spans="1:12" ht="14.25" customHeight="1">
      <c r="A149" s="736" t="s">
        <v>100</v>
      </c>
      <c r="B149" s="736"/>
      <c r="C149" s="736"/>
      <c r="D149" s="736"/>
      <c r="E149" s="736"/>
      <c r="F149" s="730" t="s">
        <v>252</v>
      </c>
      <c r="G149" s="730"/>
      <c r="H149" s="731" t="s">
        <v>674</v>
      </c>
      <c r="I149" s="731"/>
      <c r="J149" s="731"/>
      <c r="K149" s="731"/>
      <c r="L149" s="731"/>
    </row>
    <row r="150" spans="1:12" ht="33.75" customHeight="1">
      <c r="A150" s="741"/>
      <c r="B150" s="741"/>
      <c r="C150" s="741"/>
      <c r="D150" s="741"/>
      <c r="E150" s="742" t="s">
        <v>103</v>
      </c>
      <c r="F150" s="743"/>
      <c r="G150" s="744"/>
      <c r="H150" s="745" t="s">
        <v>675</v>
      </c>
      <c r="I150" s="745"/>
      <c r="J150" s="745"/>
      <c r="K150" s="745"/>
      <c r="L150" s="745"/>
    </row>
    <row r="151" spans="1:12" ht="16.5" customHeight="1">
      <c r="A151" s="746"/>
      <c r="B151" s="746"/>
      <c r="C151" s="746"/>
      <c r="D151" s="746"/>
      <c r="E151" s="746"/>
      <c r="F151" s="746"/>
      <c r="G151" s="746"/>
      <c r="H151" s="746"/>
      <c r="I151" s="746"/>
      <c r="J151" s="746"/>
      <c r="K151" s="746"/>
      <c r="L151" s="746"/>
    </row>
    <row r="152" spans="1:12" ht="13.5" customHeight="1">
      <c r="A152" s="737" t="s">
        <v>253</v>
      </c>
      <c r="B152" s="737"/>
      <c r="C152" s="737"/>
      <c r="D152" s="737"/>
      <c r="E152" s="737"/>
      <c r="F152" s="737"/>
      <c r="G152" s="737"/>
      <c r="H152" s="737"/>
      <c r="I152" s="737"/>
      <c r="J152" s="737"/>
      <c r="K152" s="737"/>
      <c r="L152" s="737"/>
    </row>
    <row r="153" spans="1:12" s="402" customFormat="1" ht="15" customHeight="1">
      <c r="A153" s="401" t="s">
        <v>123</v>
      </c>
      <c r="B153" s="401"/>
      <c r="C153" s="732"/>
      <c r="D153" s="732"/>
      <c r="E153" s="733" t="s">
        <v>124</v>
      </c>
      <c r="F153" s="733"/>
      <c r="G153" s="733"/>
      <c r="H153" s="734" t="s">
        <v>676</v>
      </c>
      <c r="I153" s="734"/>
      <c r="J153" s="734"/>
      <c r="K153" s="734"/>
      <c r="L153" s="734"/>
    </row>
    <row r="154" spans="1:12" ht="33" customHeight="1">
      <c r="A154" s="396"/>
      <c r="B154" s="397"/>
      <c r="C154" s="741"/>
      <c r="D154" s="741"/>
      <c r="E154" s="742" t="s">
        <v>103</v>
      </c>
      <c r="F154" s="743"/>
      <c r="G154" s="744"/>
      <c r="H154" s="745" t="s">
        <v>104</v>
      </c>
      <c r="I154" s="745"/>
      <c r="J154" s="745"/>
      <c r="K154" s="745"/>
      <c r="L154" s="745"/>
    </row>
    <row r="155" spans="1:12" ht="16.5" customHeight="1">
      <c r="A155" s="397"/>
      <c r="B155" s="396" t="s">
        <v>125</v>
      </c>
      <c r="C155" s="741"/>
      <c r="D155" s="741"/>
      <c r="E155" s="748" t="s">
        <v>126</v>
      </c>
      <c r="F155" s="748"/>
      <c r="G155" s="748"/>
      <c r="H155" s="745" t="s">
        <v>676</v>
      </c>
      <c r="I155" s="745"/>
      <c r="J155" s="745"/>
      <c r="K155" s="745"/>
      <c r="L155" s="745"/>
    </row>
    <row r="156" spans="1:12" ht="33" customHeight="1">
      <c r="A156" s="397"/>
      <c r="B156" s="396"/>
      <c r="C156" s="741"/>
      <c r="D156" s="741"/>
      <c r="E156" s="742" t="s">
        <v>103</v>
      </c>
      <c r="F156" s="743"/>
      <c r="G156" s="744"/>
      <c r="H156" s="745" t="s">
        <v>104</v>
      </c>
      <c r="I156" s="745"/>
      <c r="J156" s="745"/>
      <c r="K156" s="745"/>
      <c r="L156" s="745"/>
    </row>
    <row r="157" spans="1:12" ht="28.5" customHeight="1">
      <c r="A157" s="397"/>
      <c r="B157" s="397"/>
      <c r="C157" s="747" t="s">
        <v>254</v>
      </c>
      <c r="D157" s="747"/>
      <c r="E157" s="748" t="s">
        <v>255</v>
      </c>
      <c r="F157" s="748"/>
      <c r="G157" s="748"/>
      <c r="H157" s="745" t="s">
        <v>676</v>
      </c>
      <c r="I157" s="745"/>
      <c r="J157" s="745"/>
      <c r="K157" s="745"/>
      <c r="L157" s="745"/>
    </row>
    <row r="158" spans="1:12" s="402" customFormat="1" ht="16.5" customHeight="1">
      <c r="A158" s="401" t="s">
        <v>256</v>
      </c>
      <c r="B158" s="401"/>
      <c r="C158" s="732"/>
      <c r="D158" s="732"/>
      <c r="E158" s="733" t="s">
        <v>257</v>
      </c>
      <c r="F158" s="733"/>
      <c r="G158" s="733"/>
      <c r="H158" s="734" t="s">
        <v>677</v>
      </c>
      <c r="I158" s="734"/>
      <c r="J158" s="734"/>
      <c r="K158" s="734"/>
      <c r="L158" s="734"/>
    </row>
    <row r="159" spans="1:12" ht="33" customHeight="1">
      <c r="A159" s="396"/>
      <c r="B159" s="397"/>
      <c r="C159" s="741"/>
      <c r="D159" s="741"/>
      <c r="E159" s="742" t="s">
        <v>103</v>
      </c>
      <c r="F159" s="743"/>
      <c r="G159" s="744"/>
      <c r="H159" s="745" t="s">
        <v>677</v>
      </c>
      <c r="I159" s="745"/>
      <c r="J159" s="745"/>
      <c r="K159" s="745"/>
      <c r="L159" s="745"/>
    </row>
    <row r="160" spans="1:12" ht="18" customHeight="1">
      <c r="A160" s="397"/>
      <c r="B160" s="396" t="s">
        <v>318</v>
      </c>
      <c r="C160" s="741"/>
      <c r="D160" s="741"/>
      <c r="E160" s="748" t="s">
        <v>319</v>
      </c>
      <c r="F160" s="748"/>
      <c r="G160" s="748"/>
      <c r="H160" s="745" t="s">
        <v>677</v>
      </c>
      <c r="I160" s="745"/>
      <c r="J160" s="745"/>
      <c r="K160" s="745"/>
      <c r="L160" s="745"/>
    </row>
    <row r="161" spans="1:12" ht="35.25" customHeight="1">
      <c r="A161" s="397"/>
      <c r="B161" s="396"/>
      <c r="C161" s="741"/>
      <c r="D161" s="741"/>
      <c r="E161" s="742" t="s">
        <v>103</v>
      </c>
      <c r="F161" s="743"/>
      <c r="G161" s="744"/>
      <c r="H161" s="745" t="s">
        <v>677</v>
      </c>
      <c r="I161" s="745"/>
      <c r="J161" s="745"/>
      <c r="K161" s="745"/>
      <c r="L161" s="745"/>
    </row>
    <row r="162" spans="1:12" ht="48.75" customHeight="1">
      <c r="A162" s="397"/>
      <c r="B162" s="397"/>
      <c r="C162" s="747" t="s">
        <v>259</v>
      </c>
      <c r="D162" s="747"/>
      <c r="E162" s="748" t="s">
        <v>260</v>
      </c>
      <c r="F162" s="748"/>
      <c r="G162" s="748"/>
      <c r="H162" s="745" t="s">
        <v>677</v>
      </c>
      <c r="I162" s="745"/>
      <c r="J162" s="745"/>
      <c r="K162" s="745"/>
      <c r="L162" s="745"/>
    </row>
    <row r="163" spans="1:12" ht="13.5" customHeight="1">
      <c r="A163" s="736" t="s">
        <v>253</v>
      </c>
      <c r="B163" s="736"/>
      <c r="C163" s="736"/>
      <c r="D163" s="736"/>
      <c r="E163" s="736"/>
      <c r="F163" s="730" t="s">
        <v>252</v>
      </c>
      <c r="G163" s="730"/>
      <c r="H163" s="731" t="s">
        <v>678</v>
      </c>
      <c r="I163" s="731"/>
      <c r="J163" s="731"/>
      <c r="K163" s="731"/>
      <c r="L163" s="731"/>
    </row>
    <row r="164" spans="1:12" ht="34.5" customHeight="1">
      <c r="A164" s="741"/>
      <c r="B164" s="741"/>
      <c r="C164" s="741"/>
      <c r="D164" s="741"/>
      <c r="E164" s="742" t="s">
        <v>103</v>
      </c>
      <c r="F164" s="743"/>
      <c r="G164" s="744"/>
      <c r="H164" s="745" t="s">
        <v>677</v>
      </c>
      <c r="I164" s="745"/>
      <c r="J164" s="745"/>
      <c r="K164" s="745"/>
      <c r="L164" s="745"/>
    </row>
    <row r="165" spans="1:12" ht="16.5" customHeight="1">
      <c r="A165" s="746"/>
      <c r="B165" s="746"/>
      <c r="C165" s="746"/>
      <c r="D165" s="746"/>
      <c r="E165" s="746"/>
      <c r="F165" s="746"/>
      <c r="G165" s="746"/>
      <c r="H165" s="746"/>
      <c r="I165" s="746"/>
      <c r="J165" s="746"/>
      <c r="K165" s="746"/>
      <c r="L165" s="746"/>
    </row>
    <row r="166" spans="1:12" ht="13.5" customHeight="1">
      <c r="A166" s="737" t="s">
        <v>261</v>
      </c>
      <c r="B166" s="737"/>
      <c r="C166" s="737"/>
      <c r="D166" s="737"/>
      <c r="E166" s="737"/>
      <c r="F166" s="737"/>
      <c r="G166" s="737"/>
      <c r="H166" s="738" t="s">
        <v>679</v>
      </c>
      <c r="I166" s="738"/>
      <c r="J166" s="738"/>
      <c r="K166" s="738"/>
      <c r="L166" s="738"/>
    </row>
    <row r="167" spans="1:12" ht="45" customHeight="1">
      <c r="A167" s="739"/>
      <c r="B167" s="739"/>
      <c r="C167" s="739"/>
      <c r="D167" s="739"/>
      <c r="E167" s="740" t="s">
        <v>262</v>
      </c>
      <c r="F167" s="740"/>
      <c r="G167" s="740"/>
      <c r="H167" s="738" t="s">
        <v>680</v>
      </c>
      <c r="I167" s="738"/>
      <c r="J167" s="738"/>
      <c r="K167" s="738"/>
      <c r="L167" s="738"/>
    </row>
  </sheetData>
  <mergeCells count="490">
    <mergeCell ref="A1:L1"/>
    <mergeCell ref="A2:B2"/>
    <mergeCell ref="C2:F2"/>
    <mergeCell ref="G2:L2"/>
    <mergeCell ref="C3:D3"/>
    <mergeCell ref="E3:G3"/>
    <mergeCell ref="H3:L3"/>
    <mergeCell ref="C4:D4"/>
    <mergeCell ref="E4:G4"/>
    <mergeCell ref="H4:L4"/>
    <mergeCell ref="A5:L5"/>
    <mergeCell ref="C6:D6"/>
    <mergeCell ref="E6:G6"/>
    <mergeCell ref="H6:L6"/>
    <mergeCell ref="C7:D7"/>
    <mergeCell ref="E7:G7"/>
    <mergeCell ref="H7:L7"/>
    <mergeCell ref="C8:D8"/>
    <mergeCell ref="E8:G8"/>
    <mergeCell ref="H8:L8"/>
    <mergeCell ref="C9:D9"/>
    <mergeCell ref="E9:G9"/>
    <mergeCell ref="H9:L9"/>
    <mergeCell ref="C10:D10"/>
    <mergeCell ref="E10:G10"/>
    <mergeCell ref="H10:L10"/>
    <mergeCell ref="C11:D11"/>
    <mergeCell ref="E11:G11"/>
    <mergeCell ref="H11:L11"/>
    <mergeCell ref="C12:D12"/>
    <mergeCell ref="E12:G12"/>
    <mergeCell ref="H12:L12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7:D37"/>
    <mergeCell ref="E37:G37"/>
    <mergeCell ref="H37:L37"/>
    <mergeCell ref="C38:D38"/>
    <mergeCell ref="E38:G38"/>
    <mergeCell ref="H38:L38"/>
    <mergeCell ref="C39:D39"/>
    <mergeCell ref="E39:G39"/>
    <mergeCell ref="H39:L39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8:D68"/>
    <mergeCell ref="E68:G68"/>
    <mergeCell ref="H68:L68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6:D76"/>
    <mergeCell ref="E76:G76"/>
    <mergeCell ref="H76:L76"/>
    <mergeCell ref="C77:D77"/>
    <mergeCell ref="E77:G77"/>
    <mergeCell ref="H77:L77"/>
    <mergeCell ref="C78:D78"/>
    <mergeCell ref="E78:G78"/>
    <mergeCell ref="H78:L78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6:D106"/>
    <mergeCell ref="E106:G106"/>
    <mergeCell ref="H106:L106"/>
    <mergeCell ref="C107:D107"/>
    <mergeCell ref="E107:G107"/>
    <mergeCell ref="H107:L107"/>
    <mergeCell ref="C108:D108"/>
    <mergeCell ref="E108:G108"/>
    <mergeCell ref="H108:L108"/>
    <mergeCell ref="C109:D109"/>
    <mergeCell ref="E109:G109"/>
    <mergeCell ref="H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C113:D113"/>
    <mergeCell ref="E113:G113"/>
    <mergeCell ref="H113:L113"/>
    <mergeCell ref="C114:D114"/>
    <mergeCell ref="E114:G114"/>
    <mergeCell ref="H114:L114"/>
    <mergeCell ref="C115:D115"/>
    <mergeCell ref="E115:G115"/>
    <mergeCell ref="H115:L115"/>
    <mergeCell ref="C116:D116"/>
    <mergeCell ref="E116:G116"/>
    <mergeCell ref="H116:L116"/>
    <mergeCell ref="C117:D117"/>
    <mergeCell ref="E117:G117"/>
    <mergeCell ref="H117:L117"/>
    <mergeCell ref="C118:D118"/>
    <mergeCell ref="E118:G118"/>
    <mergeCell ref="H118:L118"/>
    <mergeCell ref="C119:D119"/>
    <mergeCell ref="E119:G119"/>
    <mergeCell ref="H119:L119"/>
    <mergeCell ref="C120:D120"/>
    <mergeCell ref="E120:G120"/>
    <mergeCell ref="H120:L120"/>
    <mergeCell ref="C121:D121"/>
    <mergeCell ref="E121:G121"/>
    <mergeCell ref="H121:L121"/>
    <mergeCell ref="C122:D122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5:D125"/>
    <mergeCell ref="E125:G125"/>
    <mergeCell ref="H125:L125"/>
    <mergeCell ref="C126:D126"/>
    <mergeCell ref="E126:G126"/>
    <mergeCell ref="H126:L126"/>
    <mergeCell ref="C127:D127"/>
    <mergeCell ref="E127:G127"/>
    <mergeCell ref="H127:L127"/>
    <mergeCell ref="C128:D128"/>
    <mergeCell ref="E128:G128"/>
    <mergeCell ref="H128:L128"/>
    <mergeCell ref="C129:D129"/>
    <mergeCell ref="E129:G129"/>
    <mergeCell ref="H129:L129"/>
    <mergeCell ref="C130:D130"/>
    <mergeCell ref="E130:G130"/>
    <mergeCell ref="H130:L130"/>
    <mergeCell ref="C131:D131"/>
    <mergeCell ref="E131:G131"/>
    <mergeCell ref="H131:L131"/>
    <mergeCell ref="C132:D132"/>
    <mergeCell ref="E132:G132"/>
    <mergeCell ref="H132:L132"/>
    <mergeCell ref="C133:D133"/>
    <mergeCell ref="E133:G133"/>
    <mergeCell ref="H133:L133"/>
    <mergeCell ref="C134:D134"/>
    <mergeCell ref="E134:G134"/>
    <mergeCell ref="H134:L134"/>
    <mergeCell ref="C135:D135"/>
    <mergeCell ref="E135:G135"/>
    <mergeCell ref="H135:L135"/>
    <mergeCell ref="C136:D136"/>
    <mergeCell ref="E136:G136"/>
    <mergeCell ref="H136:L136"/>
    <mergeCell ref="C137:D137"/>
    <mergeCell ref="E137:G137"/>
    <mergeCell ref="H137:L137"/>
    <mergeCell ref="C138:D138"/>
    <mergeCell ref="E138:G138"/>
    <mergeCell ref="H138:L138"/>
    <mergeCell ref="C139:D139"/>
    <mergeCell ref="E139:G139"/>
    <mergeCell ref="H139:L139"/>
    <mergeCell ref="C140:D140"/>
    <mergeCell ref="E140:G140"/>
    <mergeCell ref="H140:L140"/>
    <mergeCell ref="C141:D141"/>
    <mergeCell ref="E141:G141"/>
    <mergeCell ref="H141:L141"/>
    <mergeCell ref="C142:D142"/>
    <mergeCell ref="E142:G142"/>
    <mergeCell ref="H142:L142"/>
    <mergeCell ref="C143:D143"/>
    <mergeCell ref="E143:G143"/>
    <mergeCell ref="H143:L143"/>
    <mergeCell ref="C144:D144"/>
    <mergeCell ref="E144:G144"/>
    <mergeCell ref="H144:L144"/>
    <mergeCell ref="C145:D145"/>
    <mergeCell ref="E145:G145"/>
    <mergeCell ref="H145:L145"/>
    <mergeCell ref="C146:D146"/>
    <mergeCell ref="E146:G146"/>
    <mergeCell ref="H146:L146"/>
    <mergeCell ref="C147:D147"/>
    <mergeCell ref="E147:G147"/>
    <mergeCell ref="H147:L147"/>
    <mergeCell ref="C148:D148"/>
    <mergeCell ref="E148:G148"/>
    <mergeCell ref="H148:L148"/>
    <mergeCell ref="A149:E149"/>
    <mergeCell ref="F149:G149"/>
    <mergeCell ref="H149:L149"/>
    <mergeCell ref="A150:D150"/>
    <mergeCell ref="E150:G150"/>
    <mergeCell ref="H150:L150"/>
    <mergeCell ref="A151:L151"/>
    <mergeCell ref="A152:L152"/>
    <mergeCell ref="C153:D153"/>
    <mergeCell ref="E153:G153"/>
    <mergeCell ref="H153:L153"/>
    <mergeCell ref="C154:D154"/>
    <mergeCell ref="E154:G154"/>
    <mergeCell ref="H154:L154"/>
    <mergeCell ref="C155:D155"/>
    <mergeCell ref="E155:G155"/>
    <mergeCell ref="H155:L155"/>
    <mergeCell ref="C156:D156"/>
    <mergeCell ref="E156:G156"/>
    <mergeCell ref="H156:L156"/>
    <mergeCell ref="C157:D157"/>
    <mergeCell ref="E157:G157"/>
    <mergeCell ref="H157:L157"/>
    <mergeCell ref="C158:D158"/>
    <mergeCell ref="E158:G158"/>
    <mergeCell ref="H158:L158"/>
    <mergeCell ref="C159:D159"/>
    <mergeCell ref="E159:G159"/>
    <mergeCell ref="H159:L159"/>
    <mergeCell ref="C160:D160"/>
    <mergeCell ref="E160:G160"/>
    <mergeCell ref="H160:L160"/>
    <mergeCell ref="C161:D161"/>
    <mergeCell ref="E161:G161"/>
    <mergeCell ref="H161:L161"/>
    <mergeCell ref="C162:D162"/>
    <mergeCell ref="E162:G162"/>
    <mergeCell ref="H162:L162"/>
    <mergeCell ref="A163:E163"/>
    <mergeCell ref="F163:G163"/>
    <mergeCell ref="H163:L163"/>
    <mergeCell ref="A164:D164"/>
    <mergeCell ref="E164:G164"/>
    <mergeCell ref="H164:L164"/>
    <mergeCell ref="A165:L165"/>
    <mergeCell ref="A166:G166"/>
    <mergeCell ref="H166:L166"/>
    <mergeCell ref="A167:D167"/>
    <mergeCell ref="E167:G167"/>
    <mergeCell ref="H167:L167"/>
  </mergeCells>
  <printOptions/>
  <pageMargins left="0.75" right="0.75" top="0.83" bottom="0.39" header="0.17" footer="0.18"/>
  <pageSetup horizontalDpi="600" verticalDpi="600" orientation="portrait" paperSize="9" r:id="rId1"/>
  <headerFooter alignWithMargins="0">
    <oddHeader>&amp;R&amp;"Arial CE,Pogrubiony"&amp;9Załącznik Nr 1&amp;"Arial CE,Standardowy"
do Uchwały Nr
Rady Gminy Miłkowice
z dnia 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170"/>
  <sheetViews>
    <sheetView zoomScale="90" zoomScaleNormal="90" workbookViewId="0" topLeftCell="A17">
      <selection activeCell="C24" sqref="C24"/>
    </sheetView>
  </sheetViews>
  <sheetFormatPr defaultColWidth="9.00390625" defaultRowHeight="12.75"/>
  <cols>
    <col min="1" max="1" width="14.625" style="201" customWidth="1"/>
    <col min="2" max="2" width="49.375" style="201" customWidth="1"/>
    <col min="3" max="3" width="18.00390625" style="201" customWidth="1"/>
    <col min="4" max="4" width="15.375" style="201" customWidth="1"/>
    <col min="5" max="16384" width="8.625" style="201" customWidth="1"/>
  </cols>
  <sheetData>
    <row r="1" ht="4.5" customHeight="1"/>
    <row r="2" spans="1:3" ht="15.75">
      <c r="A2" s="903" t="s">
        <v>477</v>
      </c>
      <c r="B2" s="903"/>
      <c r="C2" s="903"/>
    </row>
    <row r="3" spans="1:3" ht="33" customHeight="1">
      <c r="A3" s="904" t="s">
        <v>29</v>
      </c>
      <c r="B3" s="904"/>
      <c r="C3" s="904"/>
    </row>
    <row r="4" ht="6.75" customHeight="1"/>
    <row r="5" spans="1:3" ht="16.5" customHeight="1">
      <c r="A5" s="905" t="s">
        <v>478</v>
      </c>
      <c r="B5" s="905"/>
      <c r="C5" s="905"/>
    </row>
    <row r="6" spans="1:3" ht="16.5" customHeight="1">
      <c r="A6" s="202" t="s">
        <v>479</v>
      </c>
      <c r="B6" s="203" t="s">
        <v>480</v>
      </c>
      <c r="C6" s="204">
        <v>-659794.69</v>
      </c>
    </row>
    <row r="7" spans="1:4" ht="18.75" customHeight="1">
      <c r="A7" s="205" t="s">
        <v>481</v>
      </c>
      <c r="B7" s="206" t="s">
        <v>617</v>
      </c>
      <c r="C7" s="207">
        <v>910000</v>
      </c>
      <c r="D7" s="208"/>
    </row>
    <row r="8" spans="1:3" ht="16.5" customHeight="1">
      <c r="A8" s="209" t="s">
        <v>618</v>
      </c>
      <c r="B8" s="210" t="s">
        <v>130</v>
      </c>
      <c r="C8" s="211">
        <v>10000</v>
      </c>
    </row>
    <row r="9" spans="1:3" ht="51">
      <c r="A9" s="209" t="s">
        <v>482</v>
      </c>
      <c r="B9" s="210" t="s">
        <v>108</v>
      </c>
      <c r="C9" s="211">
        <v>100000</v>
      </c>
    </row>
    <row r="10" spans="1:3" ht="16.5" customHeight="1">
      <c r="A10" s="209" t="s">
        <v>483</v>
      </c>
      <c r="B10" s="210" t="s">
        <v>245</v>
      </c>
      <c r="C10" s="211">
        <v>1880000</v>
      </c>
    </row>
    <row r="11" spans="1:4" ht="16.5" customHeight="1">
      <c r="A11" s="209" t="s">
        <v>619</v>
      </c>
      <c r="B11" s="210" t="s">
        <v>133</v>
      </c>
      <c r="C11" s="211">
        <v>20000</v>
      </c>
      <c r="D11" s="208">
        <f>D13+C6</f>
        <v>2260205.31</v>
      </c>
    </row>
    <row r="12" spans="1:4" ht="16.5" customHeight="1">
      <c r="A12" s="212"/>
      <c r="B12" s="213" t="s">
        <v>484</v>
      </c>
      <c r="C12" s="207"/>
      <c r="D12" s="208"/>
    </row>
    <row r="13" spans="1:4" ht="16.5" customHeight="1">
      <c r="A13" s="906" t="s">
        <v>430</v>
      </c>
      <c r="B13" s="907"/>
      <c r="C13" s="387">
        <f>SUM(C6:C12)</f>
        <v>2260205.31</v>
      </c>
      <c r="D13" s="208">
        <f>SUM(C7:C11)</f>
        <v>2920000</v>
      </c>
    </row>
    <row r="14" spans="1:3" ht="9.75" customHeight="1">
      <c r="A14" s="377"/>
      <c r="B14" s="214"/>
      <c r="C14" s="378"/>
    </row>
    <row r="15" spans="1:3" ht="16.5" customHeight="1">
      <c r="A15" s="908" t="s">
        <v>485</v>
      </c>
      <c r="B15" s="908"/>
      <c r="C15" s="908"/>
    </row>
    <row r="16" spans="1:3" ht="16.5" customHeight="1">
      <c r="A16" s="215" t="s">
        <v>486</v>
      </c>
      <c r="B16" s="216" t="s">
        <v>487</v>
      </c>
      <c r="C16" s="217">
        <v>500</v>
      </c>
    </row>
    <row r="17" spans="1:4" ht="16.5" customHeight="1">
      <c r="A17" s="209" t="s">
        <v>488</v>
      </c>
      <c r="B17" s="218" t="s">
        <v>489</v>
      </c>
      <c r="C17" s="219">
        <v>900000</v>
      </c>
      <c r="D17" s="208">
        <f>SUM(C17:C22)-8000</f>
        <v>1199500</v>
      </c>
    </row>
    <row r="18" spans="1:3" ht="16.5" customHeight="1">
      <c r="A18" s="209" t="s">
        <v>490</v>
      </c>
      <c r="B18" s="218" t="s">
        <v>491</v>
      </c>
      <c r="C18" s="219">
        <v>76500</v>
      </c>
    </row>
    <row r="19" spans="1:3" ht="16.5" customHeight="1">
      <c r="A19" s="209" t="s">
        <v>492</v>
      </c>
      <c r="B19" s="218" t="s">
        <v>493</v>
      </c>
      <c r="C19" s="219">
        <v>164000</v>
      </c>
    </row>
    <row r="20" spans="1:3" ht="16.5" customHeight="1">
      <c r="A20" s="209" t="s">
        <v>494</v>
      </c>
      <c r="B20" s="218" t="s">
        <v>495</v>
      </c>
      <c r="C20" s="219">
        <v>15000</v>
      </c>
    </row>
    <row r="21" spans="1:3" ht="16.5" customHeight="1">
      <c r="A21" s="209" t="s">
        <v>496</v>
      </c>
      <c r="B21" s="218" t="s">
        <v>497</v>
      </c>
      <c r="C21" s="219">
        <v>12000</v>
      </c>
    </row>
    <row r="22" spans="1:3" ht="16.5" customHeight="1">
      <c r="A22" s="209" t="s">
        <v>498</v>
      </c>
      <c r="B22" s="218" t="s">
        <v>499</v>
      </c>
      <c r="C22" s="219">
        <v>40000</v>
      </c>
    </row>
    <row r="23" spans="1:3" ht="16.5" customHeight="1">
      <c r="A23" s="209" t="s">
        <v>500</v>
      </c>
      <c r="B23" s="220" t="s">
        <v>501</v>
      </c>
      <c r="C23" s="219">
        <v>180000</v>
      </c>
    </row>
    <row r="24" spans="1:3" ht="16.5" customHeight="1">
      <c r="A24" s="209" t="s">
        <v>502</v>
      </c>
      <c r="B24" s="218" t="s">
        <v>503</v>
      </c>
      <c r="C24" s="219">
        <v>1100000</v>
      </c>
    </row>
    <row r="25" spans="1:3" ht="16.5" customHeight="1">
      <c r="A25" s="209" t="s">
        <v>504</v>
      </c>
      <c r="B25" s="220" t="s">
        <v>505</v>
      </c>
      <c r="C25" s="219">
        <v>100000</v>
      </c>
    </row>
    <row r="26" spans="1:3" ht="16.5" customHeight="1">
      <c r="A26" s="209" t="s">
        <v>506</v>
      </c>
      <c r="B26" s="220" t="s">
        <v>507</v>
      </c>
      <c r="C26" s="219">
        <v>2500</v>
      </c>
    </row>
    <row r="27" spans="1:3" ht="16.5" customHeight="1">
      <c r="A27" s="209" t="s">
        <v>508</v>
      </c>
      <c r="B27" s="220" t="s">
        <v>509</v>
      </c>
      <c r="C27" s="219">
        <v>120000</v>
      </c>
    </row>
    <row r="28" spans="1:3" ht="24" customHeight="1">
      <c r="A28" s="209" t="s">
        <v>510</v>
      </c>
      <c r="B28" s="220" t="s">
        <v>511</v>
      </c>
      <c r="C28" s="219">
        <v>2500</v>
      </c>
    </row>
    <row r="29" spans="1:4" ht="24" customHeight="1">
      <c r="A29" s="209" t="s">
        <v>512</v>
      </c>
      <c r="B29" s="220" t="s">
        <v>513</v>
      </c>
      <c r="C29" s="219">
        <v>2500</v>
      </c>
      <c r="D29" s="208">
        <f>SUM(C16:C37)</f>
        <v>2826200</v>
      </c>
    </row>
    <row r="30" spans="1:3" ht="25.5" customHeight="1">
      <c r="A30" s="209" t="s">
        <v>514</v>
      </c>
      <c r="B30" s="220" t="s">
        <v>515</v>
      </c>
      <c r="C30" s="219">
        <v>4500</v>
      </c>
    </row>
    <row r="31" spans="1:3" ht="25.5" customHeight="1">
      <c r="A31" s="209" t="s">
        <v>620</v>
      </c>
      <c r="B31" s="379" t="s">
        <v>621</v>
      </c>
      <c r="C31" s="219">
        <v>30000</v>
      </c>
    </row>
    <row r="32" spans="1:3" ht="16.5" customHeight="1">
      <c r="A32" s="209" t="s">
        <v>516</v>
      </c>
      <c r="B32" s="218" t="s">
        <v>517</v>
      </c>
      <c r="C32" s="219">
        <v>11000</v>
      </c>
    </row>
    <row r="33" spans="1:3" ht="16.5" customHeight="1">
      <c r="A33" s="209" t="s">
        <v>518</v>
      </c>
      <c r="B33" s="218" t="s">
        <v>519</v>
      </c>
      <c r="C33" s="219">
        <v>30000</v>
      </c>
    </row>
    <row r="34" spans="1:3" ht="16.5" customHeight="1">
      <c r="A34" s="209" t="s">
        <v>520</v>
      </c>
      <c r="B34" s="218" t="s">
        <v>521</v>
      </c>
      <c r="C34" s="219">
        <v>31000</v>
      </c>
    </row>
    <row r="35" spans="1:3" ht="16.5" customHeight="1">
      <c r="A35" s="209" t="s">
        <v>522</v>
      </c>
      <c r="B35" s="218" t="s">
        <v>523</v>
      </c>
      <c r="C35" s="219">
        <v>2000</v>
      </c>
    </row>
    <row r="36" spans="1:3" ht="25.5">
      <c r="A36" s="209" t="s">
        <v>524</v>
      </c>
      <c r="B36" s="218" t="s">
        <v>525</v>
      </c>
      <c r="C36" s="219">
        <v>1000</v>
      </c>
    </row>
    <row r="37" spans="1:3" ht="18" customHeight="1">
      <c r="A37" s="209" t="s">
        <v>526</v>
      </c>
      <c r="B37" s="218" t="s">
        <v>527</v>
      </c>
      <c r="C37" s="219">
        <v>1200</v>
      </c>
    </row>
    <row r="38" spans="1:4" ht="16.5" customHeight="1">
      <c r="A38" s="221"/>
      <c r="B38" s="222" t="s">
        <v>528</v>
      </c>
      <c r="C38" s="219"/>
      <c r="D38" s="208"/>
    </row>
    <row r="39" spans="1:3" ht="16.5" customHeight="1">
      <c r="A39" s="212"/>
      <c r="B39" s="223" t="s">
        <v>529</v>
      </c>
      <c r="C39" s="224">
        <v>-565994.69</v>
      </c>
    </row>
    <row r="40" spans="1:3" s="226" customFormat="1" ht="21.75" customHeight="1">
      <c r="A40" s="909" t="s">
        <v>430</v>
      </c>
      <c r="B40" s="909"/>
      <c r="C40" s="225">
        <f>SUM(C16:C39)</f>
        <v>2260205.31</v>
      </c>
    </row>
    <row r="41" spans="1:3" ht="8.25" customHeight="1">
      <c r="A41" s="227"/>
      <c r="B41" s="214"/>
      <c r="C41" s="228"/>
    </row>
    <row r="42" spans="1:3" ht="12.75" customHeight="1" hidden="1">
      <c r="A42" s="910" t="s">
        <v>530</v>
      </c>
      <c r="B42" s="910"/>
      <c r="C42" s="228"/>
    </row>
    <row r="43" spans="1:3" ht="16.5" customHeight="1">
      <c r="A43" s="910"/>
      <c r="B43" s="910"/>
      <c r="C43" s="228"/>
    </row>
    <row r="44" spans="1:3" ht="16.5" customHeight="1">
      <c r="A44" s="227"/>
      <c r="B44" s="214"/>
      <c r="C44" s="228"/>
    </row>
    <row r="45" spans="1:3" ht="16.5" customHeight="1">
      <c r="A45" s="227"/>
      <c r="B45" s="214"/>
      <c r="C45" s="228"/>
    </row>
    <row r="46" spans="1:3" ht="16.5" customHeight="1">
      <c r="A46" s="227"/>
      <c r="B46" s="214"/>
      <c r="C46" s="228"/>
    </row>
    <row r="47" spans="1:3" ht="16.5" customHeight="1">
      <c r="A47" s="227"/>
      <c r="B47" s="214"/>
      <c r="C47" s="228"/>
    </row>
    <row r="48" spans="1:3" ht="16.5" customHeight="1">
      <c r="A48" s="227"/>
      <c r="B48" s="214"/>
      <c r="C48" s="228"/>
    </row>
    <row r="49" spans="1:2" ht="16.5" customHeight="1">
      <c r="A49" s="227"/>
      <c r="B49" s="214"/>
    </row>
    <row r="50" spans="1:2" ht="16.5" customHeight="1">
      <c r="A50" s="227"/>
      <c r="B50" s="214"/>
    </row>
    <row r="51" spans="1:2" ht="16.5" customHeight="1">
      <c r="A51" s="227"/>
      <c r="B51" s="214"/>
    </row>
    <row r="52" spans="1:2" ht="16.5" customHeight="1">
      <c r="A52" s="227"/>
      <c r="B52" s="214"/>
    </row>
    <row r="53" spans="1:2" ht="16.5" customHeight="1">
      <c r="A53" s="227"/>
      <c r="B53" s="214"/>
    </row>
    <row r="54" ht="22.5" customHeight="1">
      <c r="A54" s="227"/>
    </row>
    <row r="55" ht="12.75">
      <c r="A55" s="227"/>
    </row>
    <row r="56" ht="12.75">
      <c r="A56" s="227"/>
    </row>
    <row r="57" ht="12.75">
      <c r="A57" s="227"/>
    </row>
    <row r="58" ht="12.75">
      <c r="A58" s="227"/>
    </row>
    <row r="59" ht="12.75">
      <c r="A59" s="227"/>
    </row>
    <row r="60" ht="12.75">
      <c r="A60" s="227"/>
    </row>
    <row r="61" ht="12.75">
      <c r="A61" s="227"/>
    </row>
    <row r="62" ht="12.75">
      <c r="A62" s="227"/>
    </row>
    <row r="63" ht="12.75">
      <c r="A63" s="227"/>
    </row>
    <row r="64" ht="12.75">
      <c r="A64" s="227"/>
    </row>
    <row r="65" ht="12.75">
      <c r="A65" s="227"/>
    </row>
    <row r="66" ht="12.75">
      <c r="A66" s="227"/>
    </row>
    <row r="67" ht="12.75">
      <c r="A67" s="227"/>
    </row>
    <row r="68" ht="12.75">
      <c r="A68" s="227"/>
    </row>
    <row r="69" ht="12.75">
      <c r="A69" s="227"/>
    </row>
    <row r="70" ht="12.75">
      <c r="A70" s="227"/>
    </row>
    <row r="71" ht="12.75">
      <c r="A71" s="227"/>
    </row>
    <row r="72" ht="12.75">
      <c r="A72" s="227"/>
    </row>
    <row r="73" ht="12.75">
      <c r="A73" s="227"/>
    </row>
    <row r="74" ht="12.75">
      <c r="A74" s="227"/>
    </row>
    <row r="75" ht="12.75">
      <c r="A75" s="227"/>
    </row>
    <row r="76" ht="12.75">
      <c r="A76" s="227"/>
    </row>
    <row r="77" ht="12.75">
      <c r="A77" s="227"/>
    </row>
    <row r="78" ht="12.75">
      <c r="A78" s="227"/>
    </row>
    <row r="79" ht="12.75">
      <c r="A79" s="227"/>
    </row>
    <row r="80" ht="12.75">
      <c r="A80" s="227"/>
    </row>
    <row r="81" ht="12.75">
      <c r="A81" s="227"/>
    </row>
    <row r="82" ht="12.75">
      <c r="A82" s="227"/>
    </row>
    <row r="83" ht="12.75">
      <c r="A83" s="227"/>
    </row>
    <row r="84" ht="12.75">
      <c r="A84" s="227"/>
    </row>
    <row r="85" ht="12.75">
      <c r="A85" s="227"/>
    </row>
    <row r="86" ht="12.75">
      <c r="A86" s="227"/>
    </row>
    <row r="87" ht="12.75">
      <c r="A87" s="227"/>
    </row>
    <row r="88" ht="12.75">
      <c r="A88" s="227"/>
    </row>
    <row r="89" ht="12.75">
      <c r="A89" s="227"/>
    </row>
    <row r="90" ht="12.75">
      <c r="A90" s="227"/>
    </row>
    <row r="91" ht="12.75">
      <c r="A91" s="227"/>
    </row>
    <row r="92" ht="12.75">
      <c r="A92" s="227"/>
    </row>
    <row r="93" ht="12.75">
      <c r="A93" s="227"/>
    </row>
    <row r="94" ht="12.75">
      <c r="A94" s="227"/>
    </row>
    <row r="95" ht="12.75">
      <c r="A95" s="227"/>
    </row>
    <row r="96" ht="12.75">
      <c r="A96" s="227"/>
    </row>
    <row r="97" ht="12.75">
      <c r="A97" s="227"/>
    </row>
    <row r="98" ht="12.75">
      <c r="A98" s="227"/>
    </row>
    <row r="99" ht="12.75">
      <c r="A99" s="227"/>
    </row>
    <row r="100" ht="12.75">
      <c r="A100" s="227"/>
    </row>
    <row r="101" ht="12.75">
      <c r="A101" s="227"/>
    </row>
    <row r="102" ht="12.75">
      <c r="A102" s="227"/>
    </row>
    <row r="103" ht="12.75">
      <c r="A103" s="227"/>
    </row>
    <row r="104" ht="12.75">
      <c r="A104" s="227"/>
    </row>
    <row r="105" ht="12.75">
      <c r="A105" s="227"/>
    </row>
    <row r="106" ht="12.75">
      <c r="A106" s="227"/>
    </row>
    <row r="107" ht="12.75">
      <c r="A107" s="227"/>
    </row>
    <row r="108" ht="12.75">
      <c r="A108" s="227"/>
    </row>
    <row r="109" ht="12.75">
      <c r="A109" s="227"/>
    </row>
    <row r="110" ht="12.75">
      <c r="A110" s="227"/>
    </row>
    <row r="111" ht="12.75">
      <c r="A111" s="227"/>
    </row>
    <row r="112" ht="12.75">
      <c r="A112" s="227"/>
    </row>
    <row r="113" ht="12.75">
      <c r="A113" s="227"/>
    </row>
    <row r="114" ht="12.75">
      <c r="A114" s="227"/>
    </row>
    <row r="115" ht="12.75">
      <c r="A115" s="227"/>
    </row>
    <row r="116" ht="12.75">
      <c r="A116" s="227"/>
    </row>
    <row r="117" ht="12.75">
      <c r="A117" s="227"/>
    </row>
    <row r="118" ht="12.75">
      <c r="A118" s="227"/>
    </row>
    <row r="119" ht="12.75">
      <c r="A119" s="227"/>
    </row>
    <row r="120" ht="12.75">
      <c r="A120" s="227"/>
    </row>
    <row r="121" ht="12.75">
      <c r="A121" s="227"/>
    </row>
    <row r="122" ht="12.75">
      <c r="A122" s="227"/>
    </row>
    <row r="123" ht="12.75">
      <c r="A123" s="227"/>
    </row>
    <row r="124" ht="12.75">
      <c r="A124" s="227"/>
    </row>
    <row r="125" ht="12.75">
      <c r="A125" s="227"/>
    </row>
    <row r="126" ht="12.75">
      <c r="A126" s="227"/>
    </row>
    <row r="127" ht="12.75">
      <c r="A127" s="227"/>
    </row>
    <row r="128" ht="12.75">
      <c r="A128" s="227"/>
    </row>
    <row r="129" ht="12.75">
      <c r="A129" s="227"/>
    </row>
    <row r="130" ht="12.75">
      <c r="A130" s="227"/>
    </row>
    <row r="131" ht="12.75">
      <c r="A131" s="227"/>
    </row>
    <row r="132" ht="12.75">
      <c r="A132" s="227"/>
    </row>
    <row r="133" ht="12.75">
      <c r="A133" s="227"/>
    </row>
    <row r="134" ht="12.75">
      <c r="A134" s="227"/>
    </row>
    <row r="135" ht="12.75">
      <c r="A135" s="227"/>
    </row>
    <row r="136" ht="12.75">
      <c r="A136" s="227"/>
    </row>
    <row r="137" ht="12.75">
      <c r="A137" s="227"/>
    </row>
    <row r="138" ht="12.75">
      <c r="A138" s="227"/>
    </row>
    <row r="139" ht="12.75">
      <c r="A139" s="227"/>
    </row>
    <row r="140" ht="12.75">
      <c r="A140" s="227"/>
    </row>
    <row r="141" ht="12.75">
      <c r="A141" s="227"/>
    </row>
    <row r="142" ht="12.75">
      <c r="A142" s="227"/>
    </row>
    <row r="143" ht="12.75">
      <c r="A143" s="227"/>
    </row>
    <row r="144" ht="12.75">
      <c r="A144" s="227"/>
    </row>
    <row r="145" ht="12.75">
      <c r="A145" s="227"/>
    </row>
    <row r="146" ht="12.75">
      <c r="A146" s="227"/>
    </row>
    <row r="147" ht="12.75">
      <c r="A147" s="227"/>
    </row>
    <row r="148" ht="12.75">
      <c r="A148" s="227"/>
    </row>
    <row r="149" ht="12.75">
      <c r="A149" s="227"/>
    </row>
    <row r="150" ht="12.75">
      <c r="A150" s="227"/>
    </row>
    <row r="151" ht="12.75">
      <c r="A151" s="227"/>
    </row>
    <row r="152" ht="12.75">
      <c r="A152" s="227"/>
    </row>
    <row r="153" ht="12.75">
      <c r="A153" s="227"/>
    </row>
    <row r="154" ht="12.75">
      <c r="A154" s="227"/>
    </row>
    <row r="155" ht="12.75">
      <c r="A155" s="227"/>
    </row>
    <row r="156" ht="12.75">
      <c r="A156" s="227"/>
    </row>
    <row r="157" ht="12.75">
      <c r="A157" s="227"/>
    </row>
    <row r="158" ht="12.75">
      <c r="A158" s="227"/>
    </row>
    <row r="159" ht="12.75">
      <c r="A159" s="227"/>
    </row>
    <row r="160" ht="12.75">
      <c r="A160" s="227"/>
    </row>
    <row r="161" ht="12.75">
      <c r="A161" s="227"/>
    </row>
    <row r="162" ht="12.75">
      <c r="A162" s="227"/>
    </row>
    <row r="163" ht="12.75">
      <c r="A163" s="227"/>
    </row>
    <row r="164" ht="12.75">
      <c r="A164" s="227"/>
    </row>
    <row r="165" ht="12.75">
      <c r="A165" s="227"/>
    </row>
    <row r="166" ht="12.75">
      <c r="A166" s="227"/>
    </row>
    <row r="167" ht="12.75">
      <c r="A167" s="227"/>
    </row>
    <row r="168" ht="12.75">
      <c r="A168" s="227"/>
    </row>
    <row r="169" ht="12.75">
      <c r="A169" s="227"/>
    </row>
    <row r="170" ht="12.75">
      <c r="A170" s="227"/>
    </row>
  </sheetData>
  <mergeCells count="8">
    <mergeCell ref="A15:C15"/>
    <mergeCell ref="A40:B40"/>
    <mergeCell ref="A42:B42"/>
    <mergeCell ref="A43:B43"/>
    <mergeCell ref="A2:C2"/>
    <mergeCell ref="A3:C3"/>
    <mergeCell ref="A5:C5"/>
    <mergeCell ref="A13:B13"/>
  </mergeCells>
  <printOptions horizontalCentered="1"/>
  <pageMargins left="0.7874015748031497" right="0.7874015748031497" top="1.062992125984252" bottom="0.5118110236220472" header="0.33" footer="0.31496062992125984"/>
  <pageSetup horizontalDpi="600" verticalDpi="600" orientation="portrait" paperSize="9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0" zoomScaleNormal="90" workbookViewId="0" topLeftCell="A1">
      <selection activeCell="K13" sqref="K13"/>
    </sheetView>
  </sheetViews>
  <sheetFormatPr defaultColWidth="9.00390625" defaultRowHeight="12.75"/>
  <cols>
    <col min="1" max="1" width="5.625" style="229" customWidth="1"/>
    <col min="2" max="2" width="8.625" style="229" customWidth="1"/>
    <col min="3" max="3" width="39.625" style="229" customWidth="1"/>
    <col min="4" max="4" width="11.375" style="229" customWidth="1"/>
    <col min="5" max="5" width="14.75390625" style="229" customWidth="1"/>
    <col min="6" max="6" width="13.375" style="229" customWidth="1"/>
    <col min="7" max="7" width="11.25390625" style="229" hidden="1" customWidth="1"/>
    <col min="8" max="16384" width="8.625" style="229" customWidth="1"/>
  </cols>
  <sheetData>
    <row r="1" spans="3:4" ht="5.25" customHeight="1">
      <c r="C1" s="230"/>
      <c r="D1" s="230"/>
    </row>
    <row r="2" spans="1:7" ht="15.75" customHeight="1">
      <c r="A2" s="914" t="s">
        <v>773</v>
      </c>
      <c r="B2" s="914"/>
      <c r="C2" s="914"/>
      <c r="D2" s="914"/>
      <c r="E2" s="914"/>
      <c r="F2" s="914"/>
      <c r="G2" s="914"/>
    </row>
    <row r="3" spans="1:7" ht="15.75" customHeight="1">
      <c r="A3" s="914"/>
      <c r="B3" s="914"/>
      <c r="C3" s="914"/>
      <c r="D3" s="914"/>
      <c r="E3" s="914"/>
      <c r="F3" s="914"/>
      <c r="G3" s="914"/>
    </row>
    <row r="4" spans="1:7" ht="15.75" customHeight="1">
      <c r="A4" s="911" t="s">
        <v>30</v>
      </c>
      <c r="B4" s="911"/>
      <c r="C4" s="911"/>
      <c r="D4" s="911"/>
      <c r="E4" s="911"/>
      <c r="F4" s="911"/>
      <c r="G4" s="911"/>
    </row>
    <row r="5" spans="1:7" ht="8.25" customHeight="1">
      <c r="A5" s="231"/>
      <c r="B5" s="231"/>
      <c r="C5" s="231"/>
      <c r="D5" s="231"/>
      <c r="E5" s="231"/>
      <c r="F5" s="231"/>
      <c r="G5" s="231"/>
    </row>
    <row r="6" spans="1:7" ht="24.75" customHeight="1">
      <c r="A6" s="351" t="s">
        <v>531</v>
      </c>
      <c r="B6" s="352" t="s">
        <v>532</v>
      </c>
      <c r="C6" s="352" t="s">
        <v>533</v>
      </c>
      <c r="D6" s="353" t="s">
        <v>534</v>
      </c>
      <c r="E6" s="352" t="s">
        <v>535</v>
      </c>
      <c r="F6" s="352" t="s">
        <v>536</v>
      </c>
      <c r="G6" s="354" t="s">
        <v>537</v>
      </c>
    </row>
    <row r="7" spans="1:7" ht="18" customHeight="1">
      <c r="A7" s="912" t="s">
        <v>535</v>
      </c>
      <c r="B7" s="913"/>
      <c r="C7" s="913"/>
      <c r="D7" s="232">
        <v>0</v>
      </c>
      <c r="E7" s="232">
        <f>E8</f>
        <v>128300</v>
      </c>
      <c r="F7" s="233"/>
      <c r="G7" s="355"/>
    </row>
    <row r="8" spans="1:7" ht="15.75" customHeight="1">
      <c r="A8" s="356" t="s">
        <v>216</v>
      </c>
      <c r="B8" s="234" t="s">
        <v>218</v>
      </c>
      <c r="C8" s="235" t="s">
        <v>217</v>
      </c>
      <c r="D8" s="236"/>
      <c r="E8" s="236">
        <f>E9+E13</f>
        <v>128300</v>
      </c>
      <c r="F8" s="237"/>
      <c r="G8" s="357"/>
    </row>
    <row r="9" spans="1:8" ht="17.25" customHeight="1">
      <c r="A9" s="920" t="s">
        <v>538</v>
      </c>
      <c r="B9" s="921"/>
      <c r="C9" s="922"/>
      <c r="D9" s="238"/>
      <c r="E9" s="239">
        <f>SUM(E10:E12)</f>
        <v>32800</v>
      </c>
      <c r="F9" s="240"/>
      <c r="G9" s="358"/>
      <c r="H9" s="241"/>
    </row>
    <row r="10" spans="1:7" ht="15.75" customHeight="1">
      <c r="A10" s="359"/>
      <c r="B10" s="242"/>
      <c r="C10" s="243" t="s">
        <v>539</v>
      </c>
      <c r="D10" s="244"/>
      <c r="E10" s="245">
        <v>800</v>
      </c>
      <c r="F10" s="246"/>
      <c r="G10" s="360"/>
    </row>
    <row r="11" spans="1:7" ht="15.75" customHeight="1">
      <c r="A11" s="359"/>
      <c r="B11" s="242"/>
      <c r="C11" s="247" t="s">
        <v>540</v>
      </c>
      <c r="D11" s="248"/>
      <c r="E11" s="249">
        <v>5000</v>
      </c>
      <c r="F11" s="250"/>
      <c r="G11" s="361"/>
    </row>
    <row r="12" spans="1:7" ht="15.75" customHeight="1">
      <c r="A12" s="359"/>
      <c r="B12" s="242"/>
      <c r="C12" s="251" t="s">
        <v>541</v>
      </c>
      <c r="D12" s="252"/>
      <c r="E12" s="253">
        <v>27000</v>
      </c>
      <c r="F12" s="254"/>
      <c r="G12" s="362"/>
    </row>
    <row r="13" spans="1:8" ht="18.75" customHeight="1">
      <c r="A13" s="920" t="s">
        <v>542</v>
      </c>
      <c r="B13" s="921"/>
      <c r="C13" s="922"/>
      <c r="D13" s="255"/>
      <c r="E13" s="256">
        <f>SUM(E14:E16)</f>
        <v>95500</v>
      </c>
      <c r="F13" s="237"/>
      <c r="G13" s="357"/>
      <c r="H13" s="241"/>
    </row>
    <row r="14" spans="1:7" ht="15.75" customHeight="1">
      <c r="A14" s="359"/>
      <c r="B14" s="242"/>
      <c r="C14" s="243" t="s">
        <v>539</v>
      </c>
      <c r="D14" s="244"/>
      <c r="E14" s="245">
        <v>5500</v>
      </c>
      <c r="F14" s="246"/>
      <c r="G14" s="360"/>
    </row>
    <row r="15" spans="1:7" ht="15.75" customHeight="1">
      <c r="A15" s="359"/>
      <c r="B15" s="242"/>
      <c r="C15" s="247" t="s">
        <v>540</v>
      </c>
      <c r="D15" s="248"/>
      <c r="E15" s="249">
        <v>15000</v>
      </c>
      <c r="F15" s="250"/>
      <c r="G15" s="361"/>
    </row>
    <row r="16" spans="1:7" ht="15.75" customHeight="1">
      <c r="A16" s="359"/>
      <c r="B16" s="242"/>
      <c r="C16" s="257" t="s">
        <v>541</v>
      </c>
      <c r="D16" s="252"/>
      <c r="E16" s="258">
        <v>75000</v>
      </c>
      <c r="F16" s="254"/>
      <c r="G16" s="362"/>
    </row>
    <row r="17" spans="1:7" ht="8.25" customHeight="1">
      <c r="A17" s="363"/>
      <c r="B17" s="259"/>
      <c r="C17" s="260"/>
      <c r="D17" s="261"/>
      <c r="E17" s="262"/>
      <c r="F17" s="263"/>
      <c r="G17" s="357"/>
    </row>
    <row r="18" spans="1:7" ht="18" customHeight="1">
      <c r="A18" s="915" t="s">
        <v>536</v>
      </c>
      <c r="B18" s="916"/>
      <c r="C18" s="916"/>
      <c r="D18" s="264"/>
      <c r="E18" s="265"/>
      <c r="F18" s="232">
        <f>F19</f>
        <v>128300</v>
      </c>
      <c r="G18" s="364"/>
    </row>
    <row r="19" spans="1:7" ht="15.75" customHeight="1">
      <c r="A19" s="356" t="s">
        <v>216</v>
      </c>
      <c r="B19" s="234" t="s">
        <v>218</v>
      </c>
      <c r="C19" s="235" t="s">
        <v>217</v>
      </c>
      <c r="D19" s="266"/>
      <c r="E19" s="237"/>
      <c r="F19" s="236">
        <f>F20+F24</f>
        <v>128300</v>
      </c>
      <c r="G19" s="365"/>
    </row>
    <row r="20" spans="1:7" ht="16.5" customHeight="1">
      <c r="A20" s="920" t="s">
        <v>538</v>
      </c>
      <c r="B20" s="921"/>
      <c r="C20" s="922"/>
      <c r="D20" s="267"/>
      <c r="E20" s="240"/>
      <c r="F20" s="268">
        <f>SUM(F21:F23)</f>
        <v>32800</v>
      </c>
      <c r="G20" s="358">
        <f>SUM(G21:G23)</f>
        <v>0</v>
      </c>
    </row>
    <row r="21" spans="1:7" ht="15.75" customHeight="1">
      <c r="A21" s="359"/>
      <c r="B21" s="242"/>
      <c r="C21" s="269" t="s">
        <v>543</v>
      </c>
      <c r="D21" s="270"/>
      <c r="E21" s="271"/>
      <c r="F21" s="272">
        <v>3000</v>
      </c>
      <c r="G21" s="366"/>
    </row>
    <row r="22" spans="1:7" ht="15.75" customHeight="1">
      <c r="A22" s="359"/>
      <c r="B22" s="242"/>
      <c r="C22" s="247" t="s">
        <v>544</v>
      </c>
      <c r="D22" s="248"/>
      <c r="E22" s="249"/>
      <c r="F22" s="250">
        <v>3300</v>
      </c>
      <c r="G22" s="361"/>
    </row>
    <row r="23" spans="1:7" ht="15.75" customHeight="1">
      <c r="A23" s="359"/>
      <c r="B23" s="242"/>
      <c r="C23" s="273" t="s">
        <v>545</v>
      </c>
      <c r="D23" s="274"/>
      <c r="E23" s="275"/>
      <c r="F23" s="276">
        <v>26500</v>
      </c>
      <c r="G23" s="367"/>
    </row>
    <row r="24" spans="1:7" ht="18.75" customHeight="1">
      <c r="A24" s="920" t="s">
        <v>542</v>
      </c>
      <c r="B24" s="921"/>
      <c r="C24" s="922"/>
      <c r="D24" s="277"/>
      <c r="E24" s="268"/>
      <c r="F24" s="268">
        <f>SUM(F25:F27)</f>
        <v>95500</v>
      </c>
      <c r="G24" s="368">
        <f>SUM(G25:G27)</f>
        <v>0</v>
      </c>
    </row>
    <row r="25" spans="1:7" ht="15.75" customHeight="1">
      <c r="A25" s="359"/>
      <c r="B25" s="242"/>
      <c r="C25" s="257" t="s">
        <v>543</v>
      </c>
      <c r="D25" s="252"/>
      <c r="E25" s="258"/>
      <c r="F25" s="254">
        <v>13000</v>
      </c>
      <c r="G25" s="362"/>
    </row>
    <row r="26" spans="1:7" ht="15.75" customHeight="1">
      <c r="A26" s="359"/>
      <c r="B26" s="242"/>
      <c r="C26" s="247" t="s">
        <v>544</v>
      </c>
      <c r="D26" s="248"/>
      <c r="E26" s="249"/>
      <c r="F26" s="250">
        <v>7000</v>
      </c>
      <c r="G26" s="361"/>
    </row>
    <row r="27" spans="1:7" ht="15.75" customHeight="1" thickBot="1">
      <c r="A27" s="359"/>
      <c r="B27" s="242"/>
      <c r="C27" s="247" t="s">
        <v>545</v>
      </c>
      <c r="D27" s="348"/>
      <c r="E27" s="349"/>
      <c r="F27" s="350">
        <v>75500</v>
      </c>
      <c r="G27" s="361"/>
    </row>
    <row r="28" spans="1:7" ht="24.75" customHeight="1" thickBot="1">
      <c r="A28" s="917" t="s">
        <v>546</v>
      </c>
      <c r="B28" s="918"/>
      <c r="C28" s="918"/>
      <c r="D28" s="369"/>
      <c r="E28" s="370">
        <f>E8+D8</f>
        <v>128300</v>
      </c>
      <c r="F28" s="370">
        <f>F8+E8</f>
        <v>128300</v>
      </c>
      <c r="G28" s="371">
        <f>F18+G18</f>
        <v>128300</v>
      </c>
    </row>
    <row r="29" spans="1:7" ht="12.75">
      <c r="A29" s="278"/>
      <c r="B29" s="278"/>
      <c r="E29" s="228"/>
      <c r="F29" s="228"/>
      <c r="G29" s="228"/>
    </row>
    <row r="31" spans="3:7" ht="25.5" customHeight="1">
      <c r="C31" s="919"/>
      <c r="D31" s="919"/>
      <c r="E31" s="919"/>
      <c r="F31" s="919"/>
      <c r="G31" s="919"/>
    </row>
  </sheetData>
  <mergeCells count="10">
    <mergeCell ref="A28:C28"/>
    <mergeCell ref="C31:G31"/>
    <mergeCell ref="A9:C9"/>
    <mergeCell ref="A13:C13"/>
    <mergeCell ref="A20:C20"/>
    <mergeCell ref="A24:C24"/>
    <mergeCell ref="A4:G4"/>
    <mergeCell ref="A7:C7"/>
    <mergeCell ref="A2:G3"/>
    <mergeCell ref="A18:C18"/>
  </mergeCells>
  <printOptions horizontalCentered="1"/>
  <pageMargins left="0.7874015748031497" right="0.7874015748031497" top="1.062992125984252" bottom="0.7086614173228347" header="0.2755905511811024" footer="0.4330708661417323"/>
  <pageSetup fitToHeight="1" fitToWidth="1" horizontalDpi="600" verticalDpi="600" orientation="portrait" paperSize="9" scale="93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90" zoomScaleNormal="90" workbookViewId="0" topLeftCell="A28">
      <selection activeCell="A32" sqref="A32:IV32"/>
    </sheetView>
  </sheetViews>
  <sheetFormatPr defaultColWidth="9.00390625" defaultRowHeight="12.75"/>
  <cols>
    <col min="1" max="1" width="3.75390625" style="113" customWidth="1"/>
    <col min="2" max="2" width="7.625" style="113" customWidth="1"/>
    <col min="3" max="3" width="9.25390625" style="113" customWidth="1"/>
    <col min="4" max="4" width="18.375" style="113" customWidth="1"/>
    <col min="5" max="5" width="22.75390625" style="113" customWidth="1"/>
    <col min="6" max="6" width="26.375" style="113" customWidth="1"/>
    <col min="7" max="7" width="13.75390625" style="113" customWidth="1"/>
    <col min="8" max="8" width="1.875" style="113" customWidth="1"/>
    <col min="9" max="9" width="13.125" style="113" customWidth="1"/>
    <col min="10" max="16384" width="8.625" style="113" customWidth="1"/>
  </cols>
  <sheetData>
    <row r="1" spans="1:7" ht="33.75" customHeight="1">
      <c r="A1" s="923" t="s">
        <v>31</v>
      </c>
      <c r="B1" s="923"/>
      <c r="C1" s="923"/>
      <c r="D1" s="923"/>
      <c r="E1" s="923"/>
      <c r="F1" s="923"/>
      <c r="G1" s="923"/>
    </row>
    <row r="2" ht="10.5" customHeight="1">
      <c r="G2" s="279" t="s">
        <v>326</v>
      </c>
    </row>
    <row r="3" spans="1:7" ht="22.5" customHeight="1">
      <c r="A3" s="703" t="s">
        <v>327</v>
      </c>
      <c r="B3" s="703" t="s">
        <v>90</v>
      </c>
      <c r="C3" s="703" t="s">
        <v>91</v>
      </c>
      <c r="D3" s="703" t="s">
        <v>469</v>
      </c>
      <c r="E3" s="703" t="s">
        <v>547</v>
      </c>
      <c r="F3" s="703" t="s">
        <v>548</v>
      </c>
      <c r="G3" s="704" t="s">
        <v>549</v>
      </c>
    </row>
    <row r="4" spans="1:7" ht="7.5" customHeight="1">
      <c r="A4" s="184">
        <v>1</v>
      </c>
      <c r="B4" s="184">
        <v>2</v>
      </c>
      <c r="C4" s="184">
        <v>3</v>
      </c>
      <c r="D4" s="184"/>
      <c r="E4" s="184">
        <v>4</v>
      </c>
      <c r="F4" s="184">
        <v>5</v>
      </c>
      <c r="G4" s="184">
        <v>6</v>
      </c>
    </row>
    <row r="5" spans="1:7" ht="20.25" customHeight="1">
      <c r="A5" s="280" t="s">
        <v>550</v>
      </c>
      <c r="B5" s="281"/>
      <c r="C5" s="281"/>
      <c r="D5" s="281"/>
      <c r="E5" s="281"/>
      <c r="F5" s="281"/>
      <c r="G5" s="656">
        <f>G6</f>
        <v>910000</v>
      </c>
    </row>
    <row r="6" spans="1:7" ht="20.25" customHeight="1">
      <c r="A6" s="282" t="s">
        <v>551</v>
      </c>
      <c r="B6" s="283"/>
      <c r="C6" s="283"/>
      <c r="D6" s="283"/>
      <c r="E6" s="283"/>
      <c r="F6" s="283"/>
      <c r="G6" s="294">
        <f>SUM(G7:G13)</f>
        <v>910000</v>
      </c>
    </row>
    <row r="7" spans="1:256" ht="30" customHeight="1">
      <c r="A7" s="284">
        <v>1</v>
      </c>
      <c r="B7" s="285" t="s">
        <v>101</v>
      </c>
      <c r="C7" s="285" t="s">
        <v>282</v>
      </c>
      <c r="D7" s="372" t="s">
        <v>552</v>
      </c>
      <c r="E7" s="924" t="s">
        <v>32</v>
      </c>
      <c r="F7" s="287" t="s">
        <v>554</v>
      </c>
      <c r="G7" s="126">
        <v>204000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284">
        <v>2</v>
      </c>
      <c r="B8" s="125">
        <v>400</v>
      </c>
      <c r="C8" s="125">
        <v>40002</v>
      </c>
      <c r="D8" s="125" t="s">
        <v>113</v>
      </c>
      <c r="E8" s="925"/>
      <c r="F8" s="287" t="s">
        <v>555</v>
      </c>
      <c r="G8" s="126">
        <v>351000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284">
        <v>3</v>
      </c>
      <c r="B9" s="125">
        <v>600</v>
      </c>
      <c r="C9" s="125">
        <v>60016</v>
      </c>
      <c r="D9" s="372" t="s">
        <v>286</v>
      </c>
      <c r="E9" s="925"/>
      <c r="F9" s="287" t="s">
        <v>556</v>
      </c>
      <c r="G9" s="126">
        <v>71000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284">
        <v>4</v>
      </c>
      <c r="B10" s="125">
        <v>700</v>
      </c>
      <c r="C10" s="125">
        <v>70004</v>
      </c>
      <c r="D10" s="373" t="s">
        <v>614</v>
      </c>
      <c r="E10" s="925"/>
      <c r="F10" s="286" t="s">
        <v>557</v>
      </c>
      <c r="G10" s="126">
        <v>60000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288">
        <v>5</v>
      </c>
      <c r="B11" s="123">
        <v>801</v>
      </c>
      <c r="C11" s="123">
        <v>80113</v>
      </c>
      <c r="D11" s="372" t="s">
        <v>301</v>
      </c>
      <c r="E11" s="925"/>
      <c r="F11" s="289" t="s">
        <v>558</v>
      </c>
      <c r="G11" s="126">
        <v>190000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8.25">
      <c r="A12" s="288">
        <v>6</v>
      </c>
      <c r="B12" s="123">
        <v>900</v>
      </c>
      <c r="C12" s="123">
        <v>90002</v>
      </c>
      <c r="D12" s="372" t="s">
        <v>311</v>
      </c>
      <c r="E12" s="925"/>
      <c r="F12" s="289" t="s">
        <v>559</v>
      </c>
      <c r="G12" s="290">
        <v>26000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9" thickBot="1">
      <c r="A13" s="288">
        <v>7</v>
      </c>
      <c r="B13" s="123">
        <v>900</v>
      </c>
      <c r="C13" s="123">
        <v>90004</v>
      </c>
      <c r="D13" s="125" t="s">
        <v>560</v>
      </c>
      <c r="E13" s="926"/>
      <c r="F13" s="289" t="s">
        <v>561</v>
      </c>
      <c r="G13" s="290">
        <v>8000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5.75" customHeight="1" thickBot="1">
      <c r="A14" s="291" t="s">
        <v>562</v>
      </c>
      <c r="B14" s="292"/>
      <c r="C14" s="292"/>
      <c r="D14" s="292"/>
      <c r="E14" s="292"/>
      <c r="F14" s="292"/>
      <c r="G14" s="293">
        <f>G15+G20</f>
        <v>700000</v>
      </c>
    </row>
    <row r="15" spans="1:7" ht="15.75" customHeight="1">
      <c r="A15" s="282" t="s">
        <v>563</v>
      </c>
      <c r="B15" s="283"/>
      <c r="C15" s="283"/>
      <c r="D15" s="283"/>
      <c r="E15" s="283"/>
      <c r="F15" s="283"/>
      <c r="G15" s="294">
        <f>SUM(G16:G19)</f>
        <v>500000</v>
      </c>
    </row>
    <row r="16" spans="1:7" ht="36.75" customHeight="1">
      <c r="A16" s="288">
        <v>1</v>
      </c>
      <c r="B16" s="123">
        <v>921</v>
      </c>
      <c r="C16" s="123">
        <v>92109</v>
      </c>
      <c r="D16" s="295" t="s">
        <v>319</v>
      </c>
      <c r="E16" s="289" t="s">
        <v>564</v>
      </c>
      <c r="F16" s="289" t="s">
        <v>565</v>
      </c>
      <c r="G16" s="290">
        <v>268000</v>
      </c>
    </row>
    <row r="17" spans="1:7" ht="30" customHeight="1">
      <c r="A17" s="288">
        <v>2</v>
      </c>
      <c r="B17" s="123">
        <v>921</v>
      </c>
      <c r="C17" s="123">
        <v>92116</v>
      </c>
      <c r="D17" s="123" t="s">
        <v>258</v>
      </c>
      <c r="E17" s="289" t="s">
        <v>564</v>
      </c>
      <c r="F17" s="289" t="s">
        <v>566</v>
      </c>
      <c r="G17" s="290">
        <v>184000</v>
      </c>
    </row>
    <row r="18" spans="1:7" ht="41.25" customHeight="1">
      <c r="A18" s="288">
        <v>3</v>
      </c>
      <c r="B18" s="123">
        <v>921</v>
      </c>
      <c r="C18" s="123">
        <v>92195</v>
      </c>
      <c r="D18" s="657" t="s">
        <v>33</v>
      </c>
      <c r="E18" s="289" t="s">
        <v>564</v>
      </c>
      <c r="F18" s="658" t="s">
        <v>34</v>
      </c>
      <c r="G18" s="290">
        <v>40000</v>
      </c>
    </row>
    <row r="19" spans="1:8" ht="39" thickBot="1">
      <c r="A19" s="288">
        <v>4</v>
      </c>
      <c r="B19" s="123">
        <v>926</v>
      </c>
      <c r="C19" s="123">
        <v>92605</v>
      </c>
      <c r="D19" s="295" t="s">
        <v>567</v>
      </c>
      <c r="E19" s="289" t="s">
        <v>564</v>
      </c>
      <c r="F19" s="289" t="s">
        <v>568</v>
      </c>
      <c r="G19" s="290">
        <v>8000</v>
      </c>
      <c r="H19" s="129"/>
    </row>
    <row r="20" spans="1:7" ht="15.75" customHeight="1">
      <c r="A20" s="282" t="s">
        <v>572</v>
      </c>
      <c r="B20" s="283"/>
      <c r="C20" s="283"/>
      <c r="D20" s="283"/>
      <c r="E20" s="283"/>
      <c r="F20" s="283"/>
      <c r="G20" s="294">
        <f>G21</f>
        <v>200000</v>
      </c>
    </row>
    <row r="21" spans="1:7" ht="39" thickBot="1">
      <c r="A21" s="288">
        <v>1</v>
      </c>
      <c r="B21" s="123">
        <v>801</v>
      </c>
      <c r="C21" s="123">
        <v>80104</v>
      </c>
      <c r="D21" s="123" t="s">
        <v>569</v>
      </c>
      <c r="E21" s="289" t="s">
        <v>573</v>
      </c>
      <c r="F21" s="289" t="s">
        <v>574</v>
      </c>
      <c r="G21" s="290">
        <v>200000</v>
      </c>
    </row>
    <row r="22" spans="1:7" ht="15.75" customHeight="1" thickBot="1">
      <c r="A22" s="291" t="s">
        <v>575</v>
      </c>
      <c r="B22" s="292"/>
      <c r="C22" s="292"/>
      <c r="D22" s="292"/>
      <c r="E22" s="292"/>
      <c r="F22" s="292"/>
      <c r="G22" s="293">
        <f>G23+G35</f>
        <v>435000</v>
      </c>
    </row>
    <row r="23" spans="1:7" ht="15.75" customHeight="1">
      <c r="A23" s="282" t="s">
        <v>576</v>
      </c>
      <c r="B23" s="283"/>
      <c r="C23" s="283"/>
      <c r="D23" s="283"/>
      <c r="E23" s="283"/>
      <c r="F23" s="283"/>
      <c r="G23" s="294">
        <f>SUM(G24:G30)</f>
        <v>285000</v>
      </c>
    </row>
    <row r="24" spans="1:7" ht="36.75" customHeight="1">
      <c r="A24" s="288">
        <v>1</v>
      </c>
      <c r="B24" s="123">
        <v>851</v>
      </c>
      <c r="C24" s="123">
        <v>85154</v>
      </c>
      <c r="D24" s="295" t="s">
        <v>305</v>
      </c>
      <c r="E24" s="289" t="s">
        <v>564</v>
      </c>
      <c r="F24" s="289" t="s">
        <v>577</v>
      </c>
      <c r="G24" s="290">
        <v>30000</v>
      </c>
    </row>
    <row r="25" spans="1:7" ht="38.25">
      <c r="A25" s="296">
        <v>2</v>
      </c>
      <c r="B25" s="659" t="s">
        <v>35</v>
      </c>
      <c r="C25" s="659" t="s">
        <v>36</v>
      </c>
      <c r="D25" s="660" t="s">
        <v>37</v>
      </c>
      <c r="E25" s="297" t="s">
        <v>553</v>
      </c>
      <c r="F25" s="661" t="s">
        <v>38</v>
      </c>
      <c r="G25" s="298">
        <v>17000</v>
      </c>
    </row>
    <row r="26" spans="1:7" ht="38.25">
      <c r="A26" s="296">
        <v>3</v>
      </c>
      <c r="B26" s="659" t="s">
        <v>39</v>
      </c>
      <c r="C26" s="659" t="s">
        <v>40</v>
      </c>
      <c r="D26" s="660" t="s">
        <v>290</v>
      </c>
      <c r="E26" s="297" t="s">
        <v>553</v>
      </c>
      <c r="F26" s="661" t="s">
        <v>41</v>
      </c>
      <c r="G26" s="298">
        <v>18000</v>
      </c>
    </row>
    <row r="27" spans="1:9" ht="38.25">
      <c r="A27" s="296">
        <v>4</v>
      </c>
      <c r="B27" s="659" t="s">
        <v>39</v>
      </c>
      <c r="C27" s="659" t="s">
        <v>40</v>
      </c>
      <c r="D27" s="660" t="s">
        <v>290</v>
      </c>
      <c r="E27" s="297" t="s">
        <v>553</v>
      </c>
      <c r="F27" s="661" t="s">
        <v>42</v>
      </c>
      <c r="G27" s="298">
        <v>34000</v>
      </c>
      <c r="I27" s="129">
        <f>G27+G26+G25+G28</f>
        <v>77000</v>
      </c>
    </row>
    <row r="28" spans="1:9" ht="38.25">
      <c r="A28" s="296">
        <v>5</v>
      </c>
      <c r="B28" s="659" t="s">
        <v>247</v>
      </c>
      <c r="C28" s="659" t="s">
        <v>774</v>
      </c>
      <c r="D28" s="660" t="s">
        <v>311</v>
      </c>
      <c r="E28" s="297" t="s">
        <v>553</v>
      </c>
      <c r="F28" s="661" t="s">
        <v>775</v>
      </c>
      <c r="G28" s="298">
        <v>8000</v>
      </c>
      <c r="I28" s="129"/>
    </row>
    <row r="29" spans="1:7" s="663" customFormat="1" ht="30.75" customHeight="1">
      <c r="A29" s="669">
        <v>6</v>
      </c>
      <c r="B29" s="670">
        <v>600</v>
      </c>
      <c r="C29" s="670">
        <v>60004</v>
      </c>
      <c r="D29" s="671" t="s">
        <v>48</v>
      </c>
      <c r="E29" s="672" t="s">
        <v>49</v>
      </c>
      <c r="F29" s="672" t="s">
        <v>50</v>
      </c>
      <c r="G29" s="673">
        <v>98000</v>
      </c>
    </row>
    <row r="30" spans="1:7" ht="54" customHeight="1">
      <c r="A30" s="288">
        <v>7</v>
      </c>
      <c r="B30" s="123">
        <v>801</v>
      </c>
      <c r="C30" s="123">
        <v>80104</v>
      </c>
      <c r="D30" s="123" t="s">
        <v>569</v>
      </c>
      <c r="E30" s="289" t="s">
        <v>570</v>
      </c>
      <c r="F30" s="289" t="s">
        <v>571</v>
      </c>
      <c r="G30" s="290">
        <v>80000</v>
      </c>
    </row>
    <row r="31" spans="1:7" ht="39.75" customHeight="1">
      <c r="A31" s="705"/>
      <c r="B31" s="706"/>
      <c r="C31" s="706"/>
      <c r="D31" s="706"/>
      <c r="E31" s="707"/>
      <c r="F31" s="707"/>
      <c r="G31" s="708"/>
    </row>
    <row r="32" ht="10.5" customHeight="1">
      <c r="G32" s="279" t="s">
        <v>326</v>
      </c>
    </row>
    <row r="33" spans="1:7" ht="22.5" customHeight="1">
      <c r="A33" s="703" t="s">
        <v>327</v>
      </c>
      <c r="B33" s="703" t="s">
        <v>90</v>
      </c>
      <c r="C33" s="703" t="s">
        <v>91</v>
      </c>
      <c r="D33" s="703" t="s">
        <v>469</v>
      </c>
      <c r="E33" s="703" t="s">
        <v>547</v>
      </c>
      <c r="F33" s="703" t="s">
        <v>548</v>
      </c>
      <c r="G33" s="704" t="s">
        <v>549</v>
      </c>
    </row>
    <row r="34" spans="1:7" ht="7.5" customHeight="1" thickBot="1">
      <c r="A34" s="184">
        <v>1</v>
      </c>
      <c r="B34" s="184">
        <v>2</v>
      </c>
      <c r="C34" s="184">
        <v>3</v>
      </c>
      <c r="D34" s="184"/>
      <c r="E34" s="184">
        <v>4</v>
      </c>
      <c r="F34" s="184">
        <v>5</v>
      </c>
      <c r="G34" s="184">
        <v>6</v>
      </c>
    </row>
    <row r="35" spans="1:7" ht="15.75" customHeight="1">
      <c r="A35" s="282" t="s">
        <v>578</v>
      </c>
      <c r="B35" s="283"/>
      <c r="C35" s="283"/>
      <c r="D35" s="283"/>
      <c r="E35" s="283"/>
      <c r="F35" s="283"/>
      <c r="G35" s="294">
        <f>SUM(G36:G37)</f>
        <v>150000</v>
      </c>
    </row>
    <row r="36" spans="1:7" s="307" customFormat="1" ht="40.5" customHeight="1">
      <c r="A36" s="665">
        <v>1</v>
      </c>
      <c r="B36" s="666">
        <v>921</v>
      </c>
      <c r="C36" s="666">
        <v>92120</v>
      </c>
      <c r="D36" s="667" t="s">
        <v>45</v>
      </c>
      <c r="E36" s="667" t="s">
        <v>46</v>
      </c>
      <c r="F36" s="667" t="s">
        <v>47</v>
      </c>
      <c r="G36" s="668">
        <v>60000</v>
      </c>
    </row>
    <row r="37" spans="1:7" ht="39" thickBot="1">
      <c r="A37" s="299">
        <v>2</v>
      </c>
      <c r="B37" s="300">
        <v>926</v>
      </c>
      <c r="C37" s="300">
        <v>92605</v>
      </c>
      <c r="D37" s="295" t="s">
        <v>567</v>
      </c>
      <c r="E37" s="301" t="s">
        <v>579</v>
      </c>
      <c r="F37" s="302" t="s">
        <v>580</v>
      </c>
      <c r="G37" s="303">
        <v>90000</v>
      </c>
    </row>
    <row r="38" spans="1:9" s="663" customFormat="1" ht="19.5" customHeight="1" thickBot="1">
      <c r="A38" s="927" t="s">
        <v>43</v>
      </c>
      <c r="B38" s="927"/>
      <c r="C38" s="927"/>
      <c r="D38" s="927"/>
      <c r="E38" s="927"/>
      <c r="F38" s="927"/>
      <c r="G38" s="662">
        <f>G5+G14+G22</f>
        <v>2045000</v>
      </c>
      <c r="I38" s="664"/>
    </row>
    <row r="39" spans="1:9" s="663" customFormat="1" ht="19.5" customHeight="1" thickBot="1">
      <c r="A39" s="928" t="s">
        <v>44</v>
      </c>
      <c r="B39" s="929"/>
      <c r="C39" s="929"/>
      <c r="D39" s="929"/>
      <c r="E39" s="929"/>
      <c r="F39" s="930"/>
      <c r="G39" s="662">
        <f>G38-I27</f>
        <v>1968000</v>
      </c>
      <c r="I39" s="664"/>
    </row>
    <row r="40" spans="8:9" ht="12.75">
      <c r="H40" s="129"/>
      <c r="I40" s="129"/>
    </row>
    <row r="41" spans="2:8" ht="12.75">
      <c r="B41" s="140"/>
      <c r="D41" s="140"/>
      <c r="H41" s="129"/>
    </row>
  </sheetData>
  <mergeCells count="4">
    <mergeCell ref="A1:G1"/>
    <mergeCell ref="E7:E13"/>
    <mergeCell ref="A38:F38"/>
    <mergeCell ref="A39:F39"/>
  </mergeCells>
  <printOptions/>
  <pageMargins left="0.7875" right="0.7875" top="0.76" bottom="0.27" header="0.2" footer="0.18"/>
  <pageSetup fitToHeight="2" fitToWidth="1" horizontalDpi="600" verticalDpi="600" orientation="portrait" paperSize="9" scale="85" r:id="rId1"/>
  <headerFooter alignWithMargins="0">
    <oddHeader>&amp;R&amp;"Arial CE,Pogrubiony"&amp;8Załącznik Nr &amp;A&amp;"Arial CE,Standardowy"
do Uchwały Nr
Rady Gminy Miłkowice
z dnia</oddHeader>
    <oddFooter>&amp;C&amp;8Strona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3">
      <selection activeCell="B16" sqref="B16"/>
    </sheetView>
  </sheetViews>
  <sheetFormatPr defaultColWidth="9.00390625" defaultRowHeight="12.75"/>
  <cols>
    <col min="1" max="1" width="5.00390625" style="113" customWidth="1"/>
    <col min="2" max="2" width="57.00390625" style="113" customWidth="1"/>
    <col min="3" max="3" width="16.625" style="113" customWidth="1"/>
    <col min="4" max="16384" width="8.625" style="113" customWidth="1"/>
  </cols>
  <sheetData>
    <row r="1" spans="1:10" ht="19.5" customHeight="1">
      <c r="A1" s="931" t="s">
        <v>51</v>
      </c>
      <c r="B1" s="931"/>
      <c r="C1" s="931"/>
      <c r="D1" s="304"/>
      <c r="E1" s="304"/>
      <c r="F1" s="304"/>
      <c r="G1" s="304"/>
      <c r="H1" s="304"/>
      <c r="I1" s="304"/>
      <c r="J1" s="304"/>
    </row>
    <row r="2" spans="1:7" ht="30.75" customHeight="1">
      <c r="A2" s="931"/>
      <c r="B2" s="931"/>
      <c r="C2" s="931"/>
      <c r="D2" s="304"/>
      <c r="E2" s="304"/>
      <c r="F2" s="304"/>
      <c r="G2" s="304"/>
    </row>
    <row r="4" ht="13.5" thickBot="1">
      <c r="C4" s="182" t="s">
        <v>326</v>
      </c>
    </row>
    <row r="5" spans="1:10" ht="19.5" customHeight="1">
      <c r="A5" s="374" t="s">
        <v>327</v>
      </c>
      <c r="B5" s="375" t="s">
        <v>469</v>
      </c>
      <c r="C5" s="376" t="s">
        <v>52</v>
      </c>
      <c r="D5" s="305"/>
      <c r="E5" s="305"/>
      <c r="F5" s="305"/>
      <c r="G5" s="305"/>
      <c r="H5" s="305"/>
      <c r="I5" s="306"/>
      <c r="J5" s="306"/>
    </row>
    <row r="6" spans="1:10" s="663" customFormat="1" ht="19.5" customHeight="1">
      <c r="A6" s="674" t="s">
        <v>581</v>
      </c>
      <c r="B6" s="675" t="s">
        <v>613</v>
      </c>
      <c r="C6" s="676">
        <f>C7</f>
        <v>4600</v>
      </c>
      <c r="D6" s="677"/>
      <c r="E6" s="677"/>
      <c r="F6" s="677"/>
      <c r="G6" s="677"/>
      <c r="H6" s="677"/>
      <c r="I6" s="678"/>
      <c r="J6" s="678"/>
    </row>
    <row r="7" spans="1:10" s="663" customFormat="1" ht="27.75" customHeight="1">
      <c r="A7" s="679" t="s">
        <v>389</v>
      </c>
      <c r="B7" s="680" t="s">
        <v>53</v>
      </c>
      <c r="C7" s="681">
        <f>C8</f>
        <v>4600</v>
      </c>
      <c r="D7" s="677"/>
      <c r="E7" s="677"/>
      <c r="F7" s="677"/>
      <c r="G7" s="677"/>
      <c r="H7" s="677"/>
      <c r="I7" s="678"/>
      <c r="J7" s="678"/>
    </row>
    <row r="8" spans="1:10" s="663" customFormat="1" ht="27" customHeight="1">
      <c r="A8" s="682"/>
      <c r="B8" s="683" t="s">
        <v>54</v>
      </c>
      <c r="C8" s="684">
        <f>C10+C9</f>
        <v>4600</v>
      </c>
      <c r="D8" s="677"/>
      <c r="E8" s="677"/>
      <c r="F8" s="677"/>
      <c r="G8" s="677"/>
      <c r="H8" s="677"/>
      <c r="I8" s="678"/>
      <c r="J8" s="678"/>
    </row>
    <row r="9" spans="1:10" s="663" customFormat="1" ht="19.5" customHeight="1">
      <c r="A9" s="685"/>
      <c r="B9" s="686" t="s">
        <v>55</v>
      </c>
      <c r="C9" s="687">
        <v>600</v>
      </c>
      <c r="D9" s="677"/>
      <c r="E9" s="677"/>
      <c r="F9" s="677"/>
      <c r="G9" s="677"/>
      <c r="H9" s="677"/>
      <c r="I9" s="678"/>
      <c r="J9" s="678"/>
    </row>
    <row r="10" spans="1:10" s="663" customFormat="1" ht="19.5" customHeight="1">
      <c r="A10" s="688"/>
      <c r="B10" s="689" t="s">
        <v>56</v>
      </c>
      <c r="C10" s="690">
        <v>4000</v>
      </c>
      <c r="D10" s="677"/>
      <c r="E10" s="677"/>
      <c r="F10" s="677"/>
      <c r="G10" s="677"/>
      <c r="H10" s="677"/>
      <c r="I10" s="678"/>
      <c r="J10" s="678"/>
    </row>
    <row r="11" spans="1:10" s="663" customFormat="1" ht="19.5" customHeight="1">
      <c r="A11" s="674" t="s">
        <v>582</v>
      </c>
      <c r="B11" s="675" t="s">
        <v>583</v>
      </c>
      <c r="C11" s="676">
        <f>C12</f>
        <v>4600</v>
      </c>
      <c r="D11" s="677"/>
      <c r="E11" s="677"/>
      <c r="F11" s="677"/>
      <c r="G11" s="677"/>
      <c r="H11" s="677"/>
      <c r="I11" s="678"/>
      <c r="J11" s="678"/>
    </row>
    <row r="12" spans="1:10" s="663" customFormat="1" ht="19.5" customHeight="1">
      <c r="A12" s="691" t="s">
        <v>389</v>
      </c>
      <c r="B12" s="692" t="s">
        <v>459</v>
      </c>
      <c r="C12" s="693">
        <f>C16+C13</f>
        <v>4600</v>
      </c>
      <c r="D12" s="677"/>
      <c r="E12" s="677"/>
      <c r="F12" s="677"/>
      <c r="G12" s="677"/>
      <c r="H12" s="677"/>
      <c r="I12" s="678"/>
      <c r="J12" s="678"/>
    </row>
    <row r="13" spans="1:10" s="663" customFormat="1" ht="19.5" customHeight="1">
      <c r="A13" s="694"/>
      <c r="B13" s="695" t="s">
        <v>615</v>
      </c>
      <c r="C13" s="696">
        <f>C14</f>
        <v>4000</v>
      </c>
      <c r="D13" s="677"/>
      <c r="E13" s="677"/>
      <c r="F13" s="677"/>
      <c r="G13" s="677"/>
      <c r="H13" s="677"/>
      <c r="I13" s="678"/>
      <c r="J13" s="678"/>
    </row>
    <row r="14" spans="1:10" s="663" customFormat="1" ht="27" customHeight="1">
      <c r="A14" s="682"/>
      <c r="B14" s="683" t="s">
        <v>616</v>
      </c>
      <c r="C14" s="684">
        <f>SUM(C15:C15)</f>
        <v>4000</v>
      </c>
      <c r="D14" s="677"/>
      <c r="E14" s="677"/>
      <c r="F14" s="677"/>
      <c r="G14" s="677"/>
      <c r="H14" s="677"/>
      <c r="I14" s="678"/>
      <c r="J14" s="678"/>
    </row>
    <row r="15" spans="1:10" s="663" customFormat="1" ht="65.25" customHeight="1">
      <c r="A15" s="697"/>
      <c r="B15" s="698" t="s">
        <v>60</v>
      </c>
      <c r="C15" s="699">
        <v>4000</v>
      </c>
      <c r="D15" s="677"/>
      <c r="E15" s="677"/>
      <c r="F15" s="677"/>
      <c r="G15" s="677"/>
      <c r="H15" s="677"/>
      <c r="I15" s="678"/>
      <c r="J15" s="678"/>
    </row>
    <row r="16" spans="1:10" s="663" customFormat="1" ht="28.5" customHeight="1">
      <c r="A16" s="694"/>
      <c r="B16" s="680" t="s">
        <v>57</v>
      </c>
      <c r="C16" s="696">
        <f>C17</f>
        <v>600</v>
      </c>
      <c r="D16" s="677"/>
      <c r="E16" s="677"/>
      <c r="F16" s="677"/>
      <c r="G16" s="677"/>
      <c r="H16" s="677"/>
      <c r="I16" s="678"/>
      <c r="J16" s="678"/>
    </row>
    <row r="17" spans="1:10" s="663" customFormat="1" ht="27" customHeight="1">
      <c r="A17" s="682"/>
      <c r="B17" s="683" t="s">
        <v>58</v>
      </c>
      <c r="C17" s="684">
        <f>SUM(C18:C18)</f>
        <v>600</v>
      </c>
      <c r="D17" s="677"/>
      <c r="E17" s="677"/>
      <c r="F17" s="677"/>
      <c r="G17" s="677"/>
      <c r="H17" s="677"/>
      <c r="I17" s="678"/>
      <c r="J17" s="678"/>
    </row>
    <row r="18" spans="1:10" s="663" customFormat="1" ht="34.5" customHeight="1" thickBot="1">
      <c r="A18" s="700"/>
      <c r="B18" s="701" t="s">
        <v>59</v>
      </c>
      <c r="C18" s="702">
        <v>600</v>
      </c>
      <c r="D18" s="677"/>
      <c r="E18" s="677"/>
      <c r="F18" s="677"/>
      <c r="G18" s="677"/>
      <c r="H18" s="677"/>
      <c r="I18" s="678"/>
      <c r="J18" s="678"/>
    </row>
    <row r="19" spans="1:10" ht="15">
      <c r="A19" s="305"/>
      <c r="B19" s="305"/>
      <c r="C19" s="305"/>
      <c r="D19" s="305"/>
      <c r="E19" s="305"/>
      <c r="F19" s="305"/>
      <c r="G19" s="305"/>
      <c r="H19" s="305"/>
      <c r="I19" s="306"/>
      <c r="J19" s="306"/>
    </row>
    <row r="20" spans="1:10" ht="15">
      <c r="A20" s="305"/>
      <c r="B20" s="305"/>
      <c r="C20" s="305"/>
      <c r="D20" s="305"/>
      <c r="E20" s="305"/>
      <c r="F20" s="305"/>
      <c r="G20" s="305"/>
      <c r="H20" s="305"/>
      <c r="I20" s="306"/>
      <c r="J20" s="306"/>
    </row>
    <row r="21" spans="1:10" ht="15">
      <c r="A21" s="305"/>
      <c r="B21" s="305"/>
      <c r="C21" s="305"/>
      <c r="D21" s="305"/>
      <c r="E21" s="305"/>
      <c r="F21" s="305"/>
      <c r="G21" s="305"/>
      <c r="H21" s="305"/>
      <c r="I21" s="306"/>
      <c r="J21" s="306"/>
    </row>
    <row r="22" spans="1:10" ht="15">
      <c r="A22" s="305"/>
      <c r="B22" s="305"/>
      <c r="C22" s="305"/>
      <c r="D22" s="305"/>
      <c r="E22" s="305"/>
      <c r="F22" s="305"/>
      <c r="G22" s="305"/>
      <c r="H22" s="305"/>
      <c r="I22" s="306"/>
      <c r="J22" s="306"/>
    </row>
    <row r="23" spans="1:10" ht="15">
      <c r="A23" s="305"/>
      <c r="B23" s="305"/>
      <c r="C23" s="305"/>
      <c r="D23" s="305"/>
      <c r="E23" s="305"/>
      <c r="F23" s="305"/>
      <c r="G23" s="305"/>
      <c r="H23" s="305"/>
      <c r="I23" s="306"/>
      <c r="J23" s="306"/>
    </row>
    <row r="24" spans="1:10" ht="15">
      <c r="A24" s="306"/>
      <c r="B24" s="306"/>
      <c r="C24" s="306"/>
      <c r="D24" s="306"/>
      <c r="E24" s="306"/>
      <c r="F24" s="306"/>
      <c r="G24" s="306"/>
      <c r="H24" s="306"/>
      <c r="I24" s="306"/>
      <c r="J24" s="306"/>
    </row>
    <row r="25" spans="1:10" ht="15">
      <c r="A25" s="306"/>
      <c r="B25" s="306"/>
      <c r="C25" s="306"/>
      <c r="D25" s="306"/>
      <c r="E25" s="306"/>
      <c r="F25" s="306"/>
      <c r="G25" s="306"/>
      <c r="H25" s="306"/>
      <c r="I25" s="306"/>
      <c r="J25" s="306"/>
    </row>
    <row r="26" spans="1:10" ht="15">
      <c r="A26" s="306"/>
      <c r="B26" s="306"/>
      <c r="C26" s="306"/>
      <c r="D26" s="306"/>
      <c r="E26" s="306"/>
      <c r="F26" s="306"/>
      <c r="G26" s="306"/>
      <c r="H26" s="306"/>
      <c r="I26" s="306"/>
      <c r="J26" s="306"/>
    </row>
    <row r="27" spans="1:10" ht="15">
      <c r="A27" s="306"/>
      <c r="B27" s="306"/>
      <c r="C27" s="306"/>
      <c r="D27" s="306"/>
      <c r="E27" s="306"/>
      <c r="F27" s="306"/>
      <c r="G27" s="306"/>
      <c r="H27" s="306"/>
      <c r="I27" s="306"/>
      <c r="J27" s="306"/>
    </row>
  </sheetData>
  <mergeCells count="1">
    <mergeCell ref="A1:C2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  <headerFooter alignWithMargins="0">
    <oddHeader>&amp;R&amp;"Arial CE,Pogrubiony"&amp;8Załącznik Nr &amp;A
&amp;"Arial CE,Standardowy"do Uchwały Nr
Rady Gminy Miłkowice
z dnia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"/>
    </sheetView>
  </sheetViews>
  <sheetFormatPr defaultColWidth="9.00390625" defaultRowHeight="12.75"/>
  <cols>
    <col min="1" max="1" width="5.625" style="307" customWidth="1"/>
    <col min="2" max="2" width="8.875" style="307" customWidth="1"/>
    <col min="3" max="3" width="14.25390625" style="307" customWidth="1"/>
    <col min="4" max="4" width="14.875" style="307" customWidth="1"/>
    <col min="5" max="5" width="13.625" style="307" customWidth="1"/>
    <col min="6" max="6" width="15.625" style="308" customWidth="1"/>
    <col min="7" max="7" width="12.25390625" style="308" customWidth="1"/>
    <col min="8" max="8" width="15.875" style="308" customWidth="1"/>
    <col min="9" max="16384" width="9.125" style="308" customWidth="1"/>
  </cols>
  <sheetData>
    <row r="1" spans="1:8" ht="48.75" customHeight="1">
      <c r="A1" s="932" t="s">
        <v>61</v>
      </c>
      <c r="B1" s="932"/>
      <c r="C1" s="932"/>
      <c r="D1" s="932"/>
      <c r="E1" s="932"/>
      <c r="F1" s="932"/>
      <c r="G1" s="932"/>
      <c r="H1" s="932"/>
    </row>
    <row r="2" ht="12.75">
      <c r="H2" s="309" t="s">
        <v>326</v>
      </c>
    </row>
    <row r="3" spans="1:8" s="311" customFormat="1" ht="20.25" customHeight="1">
      <c r="A3" s="933" t="s">
        <v>90</v>
      </c>
      <c r="B3" s="933" t="s">
        <v>91</v>
      </c>
      <c r="C3" s="934" t="s">
        <v>461</v>
      </c>
      <c r="D3" s="934" t="s">
        <v>462</v>
      </c>
      <c r="E3" s="934" t="s">
        <v>266</v>
      </c>
      <c r="F3" s="934"/>
      <c r="G3" s="934"/>
      <c r="H3" s="934"/>
    </row>
    <row r="4" spans="1:8" s="311" customFormat="1" ht="20.25" customHeight="1">
      <c r="A4" s="933"/>
      <c r="B4" s="933"/>
      <c r="C4" s="934"/>
      <c r="D4" s="934"/>
      <c r="E4" s="934" t="s">
        <v>463</v>
      </c>
      <c r="F4" s="934" t="s">
        <v>269</v>
      </c>
      <c r="G4" s="934"/>
      <c r="H4" s="934" t="s">
        <v>464</v>
      </c>
    </row>
    <row r="5" spans="1:8" s="311" customFormat="1" ht="65.25" customHeight="1">
      <c r="A5" s="933"/>
      <c r="B5" s="933"/>
      <c r="C5" s="934"/>
      <c r="D5" s="934"/>
      <c r="E5" s="934"/>
      <c r="F5" s="310" t="s">
        <v>465</v>
      </c>
      <c r="G5" s="310" t="s">
        <v>466</v>
      </c>
      <c r="H5" s="934"/>
    </row>
    <row r="6" spans="1:8" ht="9" customHeight="1">
      <c r="A6" s="312">
        <v>1</v>
      </c>
      <c r="B6" s="312">
        <v>2</v>
      </c>
      <c r="C6" s="312">
        <v>4</v>
      </c>
      <c r="D6" s="312">
        <v>5</v>
      </c>
      <c r="E6" s="312">
        <v>6</v>
      </c>
      <c r="F6" s="312">
        <v>7</v>
      </c>
      <c r="G6" s="312">
        <v>8</v>
      </c>
      <c r="H6" s="312">
        <v>9</v>
      </c>
    </row>
    <row r="7" spans="1:8" ht="22.5" customHeight="1" hidden="1">
      <c r="A7" s="935" t="s">
        <v>584</v>
      </c>
      <c r="B7" s="935"/>
      <c r="C7" s="935"/>
      <c r="D7" s="935"/>
      <c r="E7" s="935"/>
      <c r="F7" s="935"/>
      <c r="G7" s="935"/>
      <c r="H7" s="935"/>
    </row>
    <row r="8" spans="1:8" ht="19.5" customHeight="1">
      <c r="A8" s="313">
        <v>852</v>
      </c>
      <c r="B8" s="313">
        <v>85295</v>
      </c>
      <c r="C8" s="314">
        <v>97000</v>
      </c>
      <c r="D8" s="315">
        <f>E8</f>
        <v>161667</v>
      </c>
      <c r="E8" s="314">
        <f>G8</f>
        <v>161667</v>
      </c>
      <c r="F8" s="314"/>
      <c r="G8" s="314">
        <v>161667</v>
      </c>
      <c r="H8" s="314"/>
    </row>
    <row r="9" spans="1:8" ht="19.5" customHeight="1">
      <c r="A9" s="936" t="s">
        <v>467</v>
      </c>
      <c r="B9" s="936"/>
      <c r="C9" s="316">
        <f aca="true" t="shared" si="0" ref="C9:H9">SUM(C8:C8)</f>
        <v>97000</v>
      </c>
      <c r="D9" s="316">
        <f t="shared" si="0"/>
        <v>161667</v>
      </c>
      <c r="E9" s="316">
        <f t="shared" si="0"/>
        <v>161667</v>
      </c>
      <c r="F9" s="316">
        <f t="shared" si="0"/>
        <v>0</v>
      </c>
      <c r="G9" s="316">
        <f t="shared" si="0"/>
        <v>161667</v>
      </c>
      <c r="H9" s="316">
        <f t="shared" si="0"/>
        <v>0</v>
      </c>
    </row>
    <row r="11" ht="12.75">
      <c r="A11" s="317"/>
    </row>
    <row r="12" ht="12.75">
      <c r="B12" s="318"/>
    </row>
  </sheetData>
  <mergeCells count="11">
    <mergeCell ref="A7:H7"/>
    <mergeCell ref="A9:B9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307" customWidth="1"/>
    <col min="2" max="2" width="8.875" style="307" customWidth="1"/>
    <col min="3" max="3" width="14.25390625" style="307" customWidth="1"/>
    <col min="4" max="4" width="14.875" style="307" customWidth="1"/>
    <col min="5" max="5" width="13.625" style="307" customWidth="1"/>
    <col min="6" max="6" width="15.625" style="308" customWidth="1"/>
    <col min="7" max="7" width="12.25390625" style="308" customWidth="1"/>
    <col min="8" max="8" width="15.875" style="308" customWidth="1"/>
    <col min="9" max="16384" width="9.125" style="308" customWidth="1"/>
  </cols>
  <sheetData>
    <row r="1" spans="1:8" ht="48.75" customHeight="1">
      <c r="A1" s="932" t="s">
        <v>62</v>
      </c>
      <c r="B1" s="932"/>
      <c r="C1" s="932"/>
      <c r="D1" s="932"/>
      <c r="E1" s="932"/>
      <c r="F1" s="932"/>
      <c r="G1" s="932"/>
      <c r="H1" s="932"/>
    </row>
    <row r="2" ht="12.75">
      <c r="H2" s="309" t="s">
        <v>326</v>
      </c>
    </row>
    <row r="3" spans="1:8" s="311" customFormat="1" ht="20.25" customHeight="1">
      <c r="A3" s="933" t="s">
        <v>90</v>
      </c>
      <c r="B3" s="933" t="s">
        <v>91</v>
      </c>
      <c r="C3" s="934" t="s">
        <v>461</v>
      </c>
      <c r="D3" s="934" t="s">
        <v>462</v>
      </c>
      <c r="E3" s="934" t="s">
        <v>266</v>
      </c>
      <c r="F3" s="934"/>
      <c r="G3" s="934"/>
      <c r="H3" s="934"/>
    </row>
    <row r="4" spans="1:8" s="311" customFormat="1" ht="20.25" customHeight="1">
      <c r="A4" s="933"/>
      <c r="B4" s="933"/>
      <c r="C4" s="934"/>
      <c r="D4" s="934"/>
      <c r="E4" s="934" t="s">
        <v>463</v>
      </c>
      <c r="F4" s="934" t="s">
        <v>269</v>
      </c>
      <c r="G4" s="934"/>
      <c r="H4" s="934" t="s">
        <v>464</v>
      </c>
    </row>
    <row r="5" spans="1:8" s="311" customFormat="1" ht="65.25" customHeight="1">
      <c r="A5" s="933"/>
      <c r="B5" s="933"/>
      <c r="C5" s="934"/>
      <c r="D5" s="934"/>
      <c r="E5" s="934"/>
      <c r="F5" s="310" t="s">
        <v>465</v>
      </c>
      <c r="G5" s="310" t="s">
        <v>466</v>
      </c>
      <c r="H5" s="934"/>
    </row>
    <row r="6" spans="1:8" ht="9" customHeight="1">
      <c r="A6" s="312">
        <v>1</v>
      </c>
      <c r="B6" s="312">
        <v>2</v>
      </c>
      <c r="C6" s="312">
        <v>4</v>
      </c>
      <c r="D6" s="312">
        <v>5</v>
      </c>
      <c r="E6" s="312">
        <v>6</v>
      </c>
      <c r="F6" s="312">
        <v>7</v>
      </c>
      <c r="G6" s="312">
        <v>8</v>
      </c>
      <c r="H6" s="312">
        <v>9</v>
      </c>
    </row>
    <row r="7" spans="1:8" ht="45" customHeight="1" hidden="1">
      <c r="A7" s="937" t="s">
        <v>585</v>
      </c>
      <c r="B7" s="937"/>
      <c r="C7" s="937"/>
      <c r="D7" s="937"/>
      <c r="E7" s="937"/>
      <c r="F7" s="937"/>
      <c r="G7" s="937"/>
      <c r="H7" s="937"/>
    </row>
    <row r="8" spans="1:8" ht="19.5" customHeight="1">
      <c r="A8" s="313">
        <v>600</v>
      </c>
      <c r="B8" s="313">
        <v>60014</v>
      </c>
      <c r="C8" s="314">
        <v>39375</v>
      </c>
      <c r="D8" s="315">
        <f>E8+F8</f>
        <v>39375</v>
      </c>
      <c r="E8" s="314">
        <v>37000</v>
      </c>
      <c r="F8" s="314">
        <v>2375</v>
      </c>
      <c r="G8" s="314"/>
      <c r="H8" s="314"/>
    </row>
    <row r="9" spans="1:8" ht="19.5" customHeight="1">
      <c r="A9" s="936" t="s">
        <v>467</v>
      </c>
      <c r="B9" s="936"/>
      <c r="C9" s="316">
        <f aca="true" t="shared" si="0" ref="C9:H9">SUM(C8:C8)</f>
        <v>39375</v>
      </c>
      <c r="D9" s="316">
        <f t="shared" si="0"/>
        <v>39375</v>
      </c>
      <c r="E9" s="316">
        <f t="shared" si="0"/>
        <v>37000</v>
      </c>
      <c r="F9" s="316">
        <f t="shared" si="0"/>
        <v>2375</v>
      </c>
      <c r="G9" s="316">
        <f t="shared" si="0"/>
        <v>0</v>
      </c>
      <c r="H9" s="316">
        <f t="shared" si="0"/>
        <v>0</v>
      </c>
    </row>
    <row r="11" ht="12.75">
      <c r="A11" s="317"/>
    </row>
    <row r="12" ht="12.75">
      <c r="B12" s="318"/>
    </row>
  </sheetData>
  <mergeCells count="11">
    <mergeCell ref="A7:H7"/>
    <mergeCell ref="A9:B9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5513888888888889" right="0.5513888888888889" top="1.3902777777777777" bottom="0.39375" header="0.5118055555555555" footer="0.5118055555555555"/>
  <pageSetup horizontalDpi="600" verticalDpi="600" orientation="portrait" paperSize="9" scale="90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showGridLines="0" zoomScale="150" zoomScaleNormal="150" workbookViewId="0" topLeftCell="A103">
      <selection activeCell="F120" sqref="F120"/>
    </sheetView>
  </sheetViews>
  <sheetFormatPr defaultColWidth="9.00390625" defaultRowHeight="12.75"/>
  <cols>
    <col min="1" max="1" width="2.625" style="394" customWidth="1"/>
    <col min="2" max="2" width="1.00390625" style="394" customWidth="1"/>
    <col min="3" max="3" width="5.00390625" style="394" customWidth="1"/>
    <col min="4" max="4" width="5.375" style="394" customWidth="1"/>
    <col min="5" max="5" width="18.25390625" style="394" customWidth="1"/>
    <col min="6" max="6" width="6.00390625" style="394" customWidth="1"/>
    <col min="7" max="7" width="3.875" style="394" customWidth="1"/>
    <col min="8" max="8" width="9.375" style="394" customWidth="1"/>
    <col min="9" max="9" width="8.75390625" style="394" customWidth="1"/>
    <col min="10" max="11" width="8.125" style="394" customWidth="1"/>
    <col min="12" max="16" width="7.625" style="394" customWidth="1"/>
    <col min="17" max="17" width="9.375" style="394" customWidth="1"/>
    <col min="18" max="18" width="8.125" style="394" customWidth="1"/>
    <col min="19" max="19" width="1.625" style="394" customWidth="1"/>
    <col min="20" max="20" width="6.625" style="394" customWidth="1"/>
    <col min="21" max="21" width="7.125" style="394" customWidth="1"/>
    <col min="22" max="22" width="0.37109375" style="394" customWidth="1"/>
    <col min="23" max="23" width="2.125" style="394" customWidth="1"/>
    <col min="24" max="16384" width="8.00390625" style="394" customWidth="1"/>
  </cols>
  <sheetData>
    <row r="1" spans="1:24" ht="16.5" customHeight="1">
      <c r="A1" s="753" t="s">
        <v>691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405"/>
      <c r="X1" s="395"/>
    </row>
    <row r="2" spans="2:24" ht="5.25" customHeight="1">
      <c r="B2" s="721"/>
      <c r="C2" s="721"/>
      <c r="D2" s="721"/>
      <c r="E2" s="709"/>
      <c r="F2" s="709"/>
      <c r="G2" s="406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395"/>
    </row>
    <row r="3" spans="1:24" ht="9" customHeight="1">
      <c r="A3" s="716" t="s">
        <v>90</v>
      </c>
      <c r="B3" s="716"/>
      <c r="C3" s="716" t="s">
        <v>91</v>
      </c>
      <c r="D3" s="716" t="s">
        <v>93</v>
      </c>
      <c r="E3" s="716"/>
      <c r="F3" s="716" t="s">
        <v>263</v>
      </c>
      <c r="G3" s="716"/>
      <c r="H3" s="716" t="s">
        <v>264</v>
      </c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X3" s="395"/>
    </row>
    <row r="4" spans="1:24" ht="12.75" customHeight="1">
      <c r="A4" s="716"/>
      <c r="B4" s="716"/>
      <c r="C4" s="716"/>
      <c r="D4" s="716"/>
      <c r="E4" s="716"/>
      <c r="F4" s="716"/>
      <c r="G4" s="716"/>
      <c r="H4" s="716" t="s">
        <v>265</v>
      </c>
      <c r="I4" s="716" t="s">
        <v>266</v>
      </c>
      <c r="J4" s="716"/>
      <c r="K4" s="716"/>
      <c r="L4" s="716"/>
      <c r="M4" s="716"/>
      <c r="N4" s="716"/>
      <c r="O4" s="716"/>
      <c r="P4" s="716"/>
      <c r="Q4" s="716" t="s">
        <v>267</v>
      </c>
      <c r="R4" s="716" t="s">
        <v>266</v>
      </c>
      <c r="S4" s="716"/>
      <c r="T4" s="716"/>
      <c r="U4" s="716"/>
      <c r="V4" s="716"/>
      <c r="X4" s="395"/>
    </row>
    <row r="5" spans="1:24" ht="2.25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 t="s">
        <v>268</v>
      </c>
      <c r="S5" s="716" t="s">
        <v>269</v>
      </c>
      <c r="T5" s="716"/>
      <c r="U5" s="716" t="s">
        <v>270</v>
      </c>
      <c r="V5" s="716"/>
      <c r="X5" s="395"/>
    </row>
    <row r="6" spans="1:24" ht="6" customHeight="1">
      <c r="A6" s="716"/>
      <c r="B6" s="716"/>
      <c r="C6" s="716"/>
      <c r="D6" s="716"/>
      <c r="E6" s="716"/>
      <c r="F6" s="716"/>
      <c r="G6" s="716"/>
      <c r="H6" s="716"/>
      <c r="I6" s="716" t="s">
        <v>271</v>
      </c>
      <c r="J6" s="716" t="s">
        <v>266</v>
      </c>
      <c r="K6" s="716"/>
      <c r="L6" s="716" t="s">
        <v>272</v>
      </c>
      <c r="M6" s="716" t="s">
        <v>273</v>
      </c>
      <c r="N6" s="716" t="s">
        <v>274</v>
      </c>
      <c r="O6" s="716" t="s">
        <v>275</v>
      </c>
      <c r="P6" s="716" t="s">
        <v>276</v>
      </c>
      <c r="Q6" s="716"/>
      <c r="R6" s="716"/>
      <c r="S6" s="716"/>
      <c r="T6" s="716"/>
      <c r="U6" s="716"/>
      <c r="V6" s="716"/>
      <c r="X6" s="395"/>
    </row>
    <row r="7" spans="1:24" ht="2.25" customHeight="1">
      <c r="A7" s="716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 t="s">
        <v>277</v>
      </c>
      <c r="T7" s="716"/>
      <c r="U7" s="716"/>
      <c r="V7" s="716"/>
      <c r="X7" s="395"/>
    </row>
    <row r="8" spans="1:24" ht="44.25" customHeight="1">
      <c r="A8" s="716"/>
      <c r="B8" s="716"/>
      <c r="C8" s="716"/>
      <c r="D8" s="716"/>
      <c r="E8" s="716"/>
      <c r="F8" s="716"/>
      <c r="G8" s="716"/>
      <c r="H8" s="716"/>
      <c r="I8" s="716"/>
      <c r="J8" s="393" t="s">
        <v>278</v>
      </c>
      <c r="K8" s="393" t="s">
        <v>279</v>
      </c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X8" s="395"/>
    </row>
    <row r="9" spans="1:24" s="403" customFormat="1" ht="9" customHeight="1">
      <c r="A9" s="715">
        <v>1</v>
      </c>
      <c r="B9" s="715"/>
      <c r="C9" s="389">
        <v>2</v>
      </c>
      <c r="D9" s="715">
        <v>3</v>
      </c>
      <c r="E9" s="715"/>
      <c r="F9" s="715">
        <v>4</v>
      </c>
      <c r="G9" s="715"/>
      <c r="H9" s="389">
        <v>5</v>
      </c>
      <c r="I9" s="389">
        <v>6</v>
      </c>
      <c r="J9" s="389">
        <v>7</v>
      </c>
      <c r="K9" s="389">
        <v>8</v>
      </c>
      <c r="L9" s="389">
        <v>9</v>
      </c>
      <c r="M9" s="389">
        <v>10</v>
      </c>
      <c r="N9" s="389">
        <v>11</v>
      </c>
      <c r="O9" s="389">
        <v>12</v>
      </c>
      <c r="P9" s="389">
        <v>13</v>
      </c>
      <c r="Q9" s="389">
        <v>14</v>
      </c>
      <c r="R9" s="389">
        <v>15</v>
      </c>
      <c r="S9" s="715">
        <v>16</v>
      </c>
      <c r="T9" s="715"/>
      <c r="U9" s="715">
        <v>17</v>
      </c>
      <c r="V9" s="715"/>
      <c r="X9" s="404"/>
    </row>
    <row r="10" spans="1:24" ht="15" customHeight="1">
      <c r="A10" s="752" t="s">
        <v>101</v>
      </c>
      <c r="B10" s="751"/>
      <c r="C10" s="391"/>
      <c r="D10" s="717" t="s">
        <v>102</v>
      </c>
      <c r="E10" s="717"/>
      <c r="F10" s="718">
        <v>3890448</v>
      </c>
      <c r="G10" s="718"/>
      <c r="H10" s="388">
        <v>304277</v>
      </c>
      <c r="I10" s="388">
        <v>100277</v>
      </c>
      <c r="J10" s="388">
        <v>24409</v>
      </c>
      <c r="K10" s="388">
        <v>75868</v>
      </c>
      <c r="L10" s="388">
        <v>204000</v>
      </c>
      <c r="M10" s="388"/>
      <c r="N10" s="388"/>
      <c r="O10" s="388"/>
      <c r="P10" s="388"/>
      <c r="Q10" s="388">
        <v>3586171</v>
      </c>
      <c r="R10" s="388">
        <v>3586171</v>
      </c>
      <c r="S10" s="718">
        <v>3300000</v>
      </c>
      <c r="T10" s="718"/>
      <c r="U10" s="718"/>
      <c r="V10" s="718"/>
      <c r="X10" s="395"/>
    </row>
    <row r="11" spans="1:24" ht="15" customHeight="1">
      <c r="A11" s="751"/>
      <c r="B11" s="751"/>
      <c r="C11" s="390" t="s">
        <v>280</v>
      </c>
      <c r="D11" s="717" t="s">
        <v>281</v>
      </c>
      <c r="E11" s="717"/>
      <c r="F11" s="718">
        <v>85777</v>
      </c>
      <c r="G11" s="718"/>
      <c r="H11" s="388">
        <v>85777</v>
      </c>
      <c r="I11" s="388">
        <v>85777</v>
      </c>
      <c r="J11" s="388">
        <v>24409</v>
      </c>
      <c r="K11" s="388">
        <v>61368</v>
      </c>
      <c r="L11" s="388"/>
      <c r="M11" s="388"/>
      <c r="N11" s="388"/>
      <c r="O11" s="388"/>
      <c r="P11" s="388"/>
      <c r="Q11" s="388"/>
      <c r="R11" s="388"/>
      <c r="S11" s="718"/>
      <c r="T11" s="718"/>
      <c r="U11" s="718"/>
      <c r="V11" s="718"/>
      <c r="X11" s="395"/>
    </row>
    <row r="12" spans="1:24" ht="15" customHeight="1">
      <c r="A12" s="751"/>
      <c r="B12" s="751"/>
      <c r="C12" s="390" t="s">
        <v>282</v>
      </c>
      <c r="D12" s="717" t="s">
        <v>283</v>
      </c>
      <c r="E12" s="717"/>
      <c r="F12" s="718">
        <v>3653920</v>
      </c>
      <c r="G12" s="718"/>
      <c r="H12" s="388">
        <v>204000</v>
      </c>
      <c r="I12" s="388"/>
      <c r="J12" s="388"/>
      <c r="K12" s="388"/>
      <c r="L12" s="388">
        <v>204000</v>
      </c>
      <c r="M12" s="388"/>
      <c r="N12" s="388"/>
      <c r="O12" s="388"/>
      <c r="P12" s="388"/>
      <c r="Q12" s="388">
        <v>3449920</v>
      </c>
      <c r="R12" s="388">
        <v>3449920</v>
      </c>
      <c r="S12" s="718">
        <v>3300000</v>
      </c>
      <c r="T12" s="718"/>
      <c r="U12" s="718"/>
      <c r="V12" s="718"/>
      <c r="X12" s="395"/>
    </row>
    <row r="13" spans="1:24" ht="15" customHeight="1">
      <c r="A13" s="751"/>
      <c r="B13" s="751"/>
      <c r="C13" s="390" t="s">
        <v>284</v>
      </c>
      <c r="D13" s="717" t="s">
        <v>285</v>
      </c>
      <c r="E13" s="717"/>
      <c r="F13" s="718">
        <v>14500</v>
      </c>
      <c r="G13" s="718"/>
      <c r="H13" s="388">
        <v>14500</v>
      </c>
      <c r="I13" s="388">
        <v>14500</v>
      </c>
      <c r="J13" s="388"/>
      <c r="K13" s="388">
        <v>14500</v>
      </c>
      <c r="L13" s="388"/>
      <c r="M13" s="388"/>
      <c r="N13" s="388"/>
      <c r="O13" s="388"/>
      <c r="P13" s="388"/>
      <c r="Q13" s="388"/>
      <c r="R13" s="388"/>
      <c r="S13" s="718"/>
      <c r="T13" s="718"/>
      <c r="U13" s="718"/>
      <c r="V13" s="718"/>
      <c r="X13" s="395"/>
    </row>
    <row r="14" spans="1:24" ht="15" customHeight="1">
      <c r="A14" s="751"/>
      <c r="B14" s="751"/>
      <c r="C14" s="390" t="s">
        <v>690</v>
      </c>
      <c r="D14" s="717" t="s">
        <v>681</v>
      </c>
      <c r="E14" s="717"/>
      <c r="F14" s="718">
        <v>136251</v>
      </c>
      <c r="G14" s="718"/>
      <c r="H14" s="388"/>
      <c r="I14" s="388"/>
      <c r="J14" s="388"/>
      <c r="K14" s="388"/>
      <c r="L14" s="388"/>
      <c r="M14" s="388"/>
      <c r="N14" s="388"/>
      <c r="O14" s="388"/>
      <c r="P14" s="388"/>
      <c r="Q14" s="388">
        <v>136251</v>
      </c>
      <c r="R14" s="388">
        <v>136251</v>
      </c>
      <c r="S14" s="718"/>
      <c r="T14" s="718"/>
      <c r="U14" s="718"/>
      <c r="V14" s="718"/>
      <c r="X14" s="395"/>
    </row>
    <row r="15" spans="1:24" ht="19.5" customHeight="1">
      <c r="A15" s="716">
        <v>400</v>
      </c>
      <c r="B15" s="716"/>
      <c r="C15" s="393"/>
      <c r="D15" s="717" t="s">
        <v>110</v>
      </c>
      <c r="E15" s="717"/>
      <c r="F15" s="718">
        <v>1185750</v>
      </c>
      <c r="G15" s="718"/>
      <c r="H15" s="388">
        <v>1151000</v>
      </c>
      <c r="I15" s="388">
        <v>800000</v>
      </c>
      <c r="J15" s="388"/>
      <c r="K15" s="388">
        <v>800000</v>
      </c>
      <c r="L15" s="388">
        <v>351000</v>
      </c>
      <c r="M15" s="388"/>
      <c r="N15" s="388"/>
      <c r="O15" s="388"/>
      <c r="P15" s="388"/>
      <c r="Q15" s="388">
        <v>34750</v>
      </c>
      <c r="R15" s="388">
        <v>34750</v>
      </c>
      <c r="S15" s="718"/>
      <c r="T15" s="718"/>
      <c r="U15" s="718"/>
      <c r="V15" s="718"/>
      <c r="X15" s="395"/>
    </row>
    <row r="16" spans="1:24" ht="15" customHeight="1">
      <c r="A16" s="716"/>
      <c r="B16" s="716"/>
      <c r="C16" s="393">
        <v>40002</v>
      </c>
      <c r="D16" s="717" t="s">
        <v>113</v>
      </c>
      <c r="E16" s="717"/>
      <c r="F16" s="718">
        <v>1151000</v>
      </c>
      <c r="G16" s="718"/>
      <c r="H16" s="388">
        <v>1151000</v>
      </c>
      <c r="I16" s="388">
        <v>800000</v>
      </c>
      <c r="J16" s="388"/>
      <c r="K16" s="388">
        <v>800000</v>
      </c>
      <c r="L16" s="388">
        <v>351000</v>
      </c>
      <c r="M16" s="388"/>
      <c r="N16" s="388"/>
      <c r="O16" s="388"/>
      <c r="P16" s="388"/>
      <c r="Q16" s="388"/>
      <c r="R16" s="388"/>
      <c r="S16" s="718"/>
      <c r="T16" s="718"/>
      <c r="U16" s="718"/>
      <c r="V16" s="718"/>
      <c r="X16" s="395"/>
    </row>
    <row r="17" spans="1:24" ht="15" customHeight="1">
      <c r="A17" s="716"/>
      <c r="B17" s="716"/>
      <c r="C17" s="393">
        <v>40004</v>
      </c>
      <c r="D17" s="717" t="s">
        <v>682</v>
      </c>
      <c r="E17" s="717"/>
      <c r="F17" s="718">
        <v>34750</v>
      </c>
      <c r="G17" s="718"/>
      <c r="H17" s="388"/>
      <c r="I17" s="388"/>
      <c r="J17" s="388"/>
      <c r="K17" s="388"/>
      <c r="L17" s="388"/>
      <c r="M17" s="388"/>
      <c r="N17" s="388"/>
      <c r="O17" s="388"/>
      <c r="P17" s="388"/>
      <c r="Q17" s="388">
        <v>34750</v>
      </c>
      <c r="R17" s="388">
        <v>34750</v>
      </c>
      <c r="S17" s="718"/>
      <c r="T17" s="718"/>
      <c r="U17" s="718"/>
      <c r="V17" s="718"/>
      <c r="X17" s="395"/>
    </row>
    <row r="18" spans="1:24" ht="15" customHeight="1">
      <c r="A18" s="716">
        <v>500</v>
      </c>
      <c r="B18" s="716"/>
      <c r="C18" s="393"/>
      <c r="D18" s="717" t="s">
        <v>86</v>
      </c>
      <c r="E18" s="717"/>
      <c r="F18" s="718">
        <v>17000</v>
      </c>
      <c r="G18" s="718"/>
      <c r="H18" s="388"/>
      <c r="I18" s="388"/>
      <c r="J18" s="388"/>
      <c r="K18" s="388"/>
      <c r="L18" s="388"/>
      <c r="M18" s="388"/>
      <c r="N18" s="388"/>
      <c r="O18" s="388"/>
      <c r="P18" s="388"/>
      <c r="Q18" s="388">
        <v>17000</v>
      </c>
      <c r="R18" s="388">
        <v>17000</v>
      </c>
      <c r="S18" s="718"/>
      <c r="T18" s="718"/>
      <c r="U18" s="718"/>
      <c r="V18" s="718"/>
      <c r="X18" s="395"/>
    </row>
    <row r="19" spans="1:24" ht="15" customHeight="1">
      <c r="A19" s="716"/>
      <c r="B19" s="716"/>
      <c r="C19" s="393">
        <v>50095</v>
      </c>
      <c r="D19" s="717" t="s">
        <v>106</v>
      </c>
      <c r="E19" s="717"/>
      <c r="F19" s="718">
        <v>17000</v>
      </c>
      <c r="G19" s="718"/>
      <c r="H19" s="388"/>
      <c r="I19" s="388"/>
      <c r="J19" s="388"/>
      <c r="K19" s="388"/>
      <c r="L19" s="388"/>
      <c r="M19" s="388"/>
      <c r="N19" s="388"/>
      <c r="O19" s="388"/>
      <c r="P19" s="388"/>
      <c r="Q19" s="388">
        <v>17000</v>
      </c>
      <c r="R19" s="388">
        <v>17000</v>
      </c>
      <c r="S19" s="718"/>
      <c r="T19" s="718"/>
      <c r="U19" s="718"/>
      <c r="V19" s="718"/>
      <c r="X19" s="395"/>
    </row>
    <row r="20" spans="1:24" ht="15" customHeight="1">
      <c r="A20" s="716">
        <v>600</v>
      </c>
      <c r="B20" s="716"/>
      <c r="C20" s="393"/>
      <c r="D20" s="717" t="s">
        <v>117</v>
      </c>
      <c r="E20" s="717"/>
      <c r="F20" s="718">
        <v>281100.17</v>
      </c>
      <c r="G20" s="718"/>
      <c r="H20" s="388">
        <v>229875</v>
      </c>
      <c r="I20" s="388">
        <v>60875</v>
      </c>
      <c r="J20" s="388">
        <v>2375</v>
      </c>
      <c r="K20" s="388">
        <v>58500</v>
      </c>
      <c r="L20" s="388">
        <v>169000</v>
      </c>
      <c r="M20" s="388"/>
      <c r="N20" s="388"/>
      <c r="O20" s="388"/>
      <c r="P20" s="388"/>
      <c r="Q20" s="388">
        <v>51225.17</v>
      </c>
      <c r="R20" s="388">
        <v>51225.17</v>
      </c>
      <c r="S20" s="718"/>
      <c r="T20" s="718"/>
      <c r="U20" s="718"/>
      <c r="V20" s="718"/>
      <c r="X20" s="395"/>
    </row>
    <row r="21" spans="1:24" ht="15" customHeight="1">
      <c r="A21" s="716"/>
      <c r="B21" s="716"/>
      <c r="C21" s="393">
        <v>60004</v>
      </c>
      <c r="D21" s="717" t="s">
        <v>683</v>
      </c>
      <c r="E21" s="717"/>
      <c r="F21" s="718">
        <v>98000</v>
      </c>
      <c r="G21" s="718"/>
      <c r="H21" s="388">
        <v>98000</v>
      </c>
      <c r="I21" s="388"/>
      <c r="J21" s="388"/>
      <c r="K21" s="388"/>
      <c r="L21" s="388">
        <v>98000</v>
      </c>
      <c r="M21" s="388"/>
      <c r="N21" s="388"/>
      <c r="O21" s="388"/>
      <c r="P21" s="388"/>
      <c r="Q21" s="388"/>
      <c r="R21" s="388"/>
      <c r="S21" s="718"/>
      <c r="T21" s="718"/>
      <c r="U21" s="718"/>
      <c r="V21" s="718"/>
      <c r="X21" s="395"/>
    </row>
    <row r="22" spans="1:24" ht="15" customHeight="1">
      <c r="A22" s="716"/>
      <c r="B22" s="716"/>
      <c r="C22" s="393">
        <v>60014</v>
      </c>
      <c r="D22" s="717" t="s">
        <v>120</v>
      </c>
      <c r="E22" s="717"/>
      <c r="F22" s="718">
        <v>52757.17</v>
      </c>
      <c r="G22" s="718"/>
      <c r="H22" s="388">
        <v>42375</v>
      </c>
      <c r="I22" s="388">
        <v>42375</v>
      </c>
      <c r="J22" s="388">
        <v>2375</v>
      </c>
      <c r="K22" s="388">
        <v>40000</v>
      </c>
      <c r="L22" s="388"/>
      <c r="M22" s="388"/>
      <c r="N22" s="388"/>
      <c r="O22" s="388"/>
      <c r="P22" s="388"/>
      <c r="Q22" s="388">
        <v>10382.17</v>
      </c>
      <c r="R22" s="388">
        <v>10382.17</v>
      </c>
      <c r="S22" s="718"/>
      <c r="T22" s="718"/>
      <c r="U22" s="718"/>
      <c r="V22" s="718"/>
      <c r="X22" s="395"/>
    </row>
    <row r="23" spans="1:24" ht="15" customHeight="1">
      <c r="A23" s="716"/>
      <c r="B23" s="716"/>
      <c r="C23" s="393">
        <v>60016</v>
      </c>
      <c r="D23" s="717" t="s">
        <v>286</v>
      </c>
      <c r="E23" s="717"/>
      <c r="F23" s="718">
        <v>130343</v>
      </c>
      <c r="G23" s="718"/>
      <c r="H23" s="388">
        <v>89500</v>
      </c>
      <c r="I23" s="388">
        <v>18500</v>
      </c>
      <c r="J23" s="388">
        <v>0</v>
      </c>
      <c r="K23" s="388">
        <v>18500</v>
      </c>
      <c r="L23" s="388">
        <v>71000</v>
      </c>
      <c r="M23" s="388"/>
      <c r="N23" s="388"/>
      <c r="O23" s="388"/>
      <c r="P23" s="388"/>
      <c r="Q23" s="388">
        <v>40843</v>
      </c>
      <c r="R23" s="388">
        <v>40843</v>
      </c>
      <c r="S23" s="718"/>
      <c r="T23" s="718"/>
      <c r="U23" s="718"/>
      <c r="V23" s="718"/>
      <c r="X23" s="395"/>
    </row>
    <row r="24" spans="1:24" ht="15" customHeight="1">
      <c r="A24" s="716">
        <v>630</v>
      </c>
      <c r="B24" s="716"/>
      <c r="C24" s="393"/>
      <c r="D24" s="717" t="s">
        <v>741</v>
      </c>
      <c r="E24" s="717"/>
      <c r="F24" s="718">
        <v>127000</v>
      </c>
      <c r="G24" s="718"/>
      <c r="H24" s="388"/>
      <c r="I24" s="388"/>
      <c r="J24" s="388"/>
      <c r="K24" s="388"/>
      <c r="L24" s="388"/>
      <c r="M24" s="388"/>
      <c r="N24" s="388"/>
      <c r="O24" s="388"/>
      <c r="P24" s="388"/>
      <c r="Q24" s="388">
        <v>127000</v>
      </c>
      <c r="R24" s="388">
        <v>127000</v>
      </c>
      <c r="S24" s="718">
        <v>127000</v>
      </c>
      <c r="T24" s="718"/>
      <c r="U24" s="718"/>
      <c r="V24" s="718"/>
      <c r="X24" s="395"/>
    </row>
    <row r="25" spans="1:24" ht="15" customHeight="1">
      <c r="A25" s="716"/>
      <c r="B25" s="716"/>
      <c r="C25" s="393">
        <v>63095</v>
      </c>
      <c r="D25" s="717" t="s">
        <v>106</v>
      </c>
      <c r="E25" s="717"/>
      <c r="F25" s="718">
        <v>127000</v>
      </c>
      <c r="G25" s="718"/>
      <c r="H25" s="388"/>
      <c r="I25" s="388"/>
      <c r="J25" s="388"/>
      <c r="K25" s="388"/>
      <c r="L25" s="388"/>
      <c r="M25" s="388"/>
      <c r="N25" s="388"/>
      <c r="O25" s="388"/>
      <c r="P25" s="388"/>
      <c r="Q25" s="388">
        <v>127000</v>
      </c>
      <c r="R25" s="388">
        <v>127000</v>
      </c>
      <c r="S25" s="718">
        <v>127000</v>
      </c>
      <c r="T25" s="718"/>
      <c r="U25" s="718"/>
      <c r="V25" s="718"/>
      <c r="X25" s="395"/>
    </row>
    <row r="26" spans="1:24" ht="15" customHeight="1">
      <c r="A26" s="716">
        <v>700</v>
      </c>
      <c r="B26" s="716"/>
      <c r="C26" s="393"/>
      <c r="D26" s="717" t="s">
        <v>124</v>
      </c>
      <c r="E26" s="717"/>
      <c r="F26" s="718">
        <v>295500</v>
      </c>
      <c r="G26" s="718"/>
      <c r="H26" s="388">
        <v>205500</v>
      </c>
      <c r="I26" s="388">
        <v>145500</v>
      </c>
      <c r="J26" s="388">
        <v>2500</v>
      </c>
      <c r="K26" s="388">
        <v>143000</v>
      </c>
      <c r="L26" s="388">
        <v>60000</v>
      </c>
      <c r="M26" s="388"/>
      <c r="N26" s="388"/>
      <c r="O26" s="388"/>
      <c r="P26" s="388"/>
      <c r="Q26" s="388">
        <v>90000</v>
      </c>
      <c r="R26" s="388">
        <v>90000</v>
      </c>
      <c r="S26" s="718"/>
      <c r="T26" s="718"/>
      <c r="U26" s="718"/>
      <c r="V26" s="718"/>
      <c r="X26" s="395"/>
    </row>
    <row r="27" spans="1:24" ht="15" customHeight="1">
      <c r="A27" s="716"/>
      <c r="B27" s="716"/>
      <c r="C27" s="393">
        <v>70004</v>
      </c>
      <c r="D27" s="717" t="s">
        <v>287</v>
      </c>
      <c r="E27" s="717"/>
      <c r="F27" s="718">
        <v>60000</v>
      </c>
      <c r="G27" s="718"/>
      <c r="H27" s="388">
        <v>60000</v>
      </c>
      <c r="I27" s="388"/>
      <c r="J27" s="388"/>
      <c r="K27" s="388"/>
      <c r="L27" s="388">
        <v>60000</v>
      </c>
      <c r="M27" s="388"/>
      <c r="N27" s="388"/>
      <c r="O27" s="388"/>
      <c r="P27" s="388"/>
      <c r="Q27" s="388"/>
      <c r="R27" s="388"/>
      <c r="S27" s="718"/>
      <c r="T27" s="718"/>
      <c r="U27" s="718"/>
      <c r="V27" s="718"/>
      <c r="X27" s="395"/>
    </row>
    <row r="28" spans="1:24" ht="15" customHeight="1">
      <c r="A28" s="716"/>
      <c r="B28" s="716"/>
      <c r="C28" s="393">
        <v>70005</v>
      </c>
      <c r="D28" s="717" t="s">
        <v>126</v>
      </c>
      <c r="E28" s="717"/>
      <c r="F28" s="718">
        <v>218000</v>
      </c>
      <c r="G28" s="718"/>
      <c r="H28" s="388">
        <v>128000</v>
      </c>
      <c r="I28" s="388">
        <v>128000</v>
      </c>
      <c r="J28" s="388"/>
      <c r="K28" s="388">
        <v>128000</v>
      </c>
      <c r="L28" s="388"/>
      <c r="M28" s="388"/>
      <c r="N28" s="388"/>
      <c r="O28" s="388"/>
      <c r="P28" s="388"/>
      <c r="Q28" s="388">
        <v>90000</v>
      </c>
      <c r="R28" s="388"/>
      <c r="S28" s="718"/>
      <c r="T28" s="718"/>
      <c r="U28" s="718"/>
      <c r="V28" s="718"/>
      <c r="X28" s="395"/>
    </row>
    <row r="29" spans="1:24" ht="15" customHeight="1">
      <c r="A29" s="716"/>
      <c r="B29" s="716"/>
      <c r="C29" s="393">
        <v>70095</v>
      </c>
      <c r="D29" s="717" t="s">
        <v>106</v>
      </c>
      <c r="E29" s="717"/>
      <c r="F29" s="718">
        <v>17500</v>
      </c>
      <c r="G29" s="718"/>
      <c r="H29" s="388">
        <v>17500</v>
      </c>
      <c r="I29" s="388">
        <v>17500</v>
      </c>
      <c r="J29" s="388">
        <v>2500</v>
      </c>
      <c r="K29" s="388">
        <v>15000</v>
      </c>
      <c r="L29" s="388"/>
      <c r="M29" s="388"/>
      <c r="N29" s="388"/>
      <c r="O29" s="388"/>
      <c r="P29" s="388"/>
      <c r="Q29" s="388"/>
      <c r="R29" s="388"/>
      <c r="S29" s="718"/>
      <c r="T29" s="718"/>
      <c r="U29" s="718"/>
      <c r="V29" s="718"/>
      <c r="X29" s="395"/>
    </row>
    <row r="30" spans="1:24" ht="15" customHeight="1">
      <c r="A30" s="716">
        <v>710</v>
      </c>
      <c r="B30" s="716"/>
      <c r="C30" s="393"/>
      <c r="D30" s="717" t="s">
        <v>288</v>
      </c>
      <c r="E30" s="717"/>
      <c r="F30" s="718">
        <v>175000</v>
      </c>
      <c r="G30" s="718"/>
      <c r="H30" s="388">
        <v>123000</v>
      </c>
      <c r="I30" s="388">
        <v>123000</v>
      </c>
      <c r="J30" s="388">
        <v>3000</v>
      </c>
      <c r="K30" s="388">
        <v>120000</v>
      </c>
      <c r="L30" s="388"/>
      <c r="M30" s="388"/>
      <c r="N30" s="388"/>
      <c r="O30" s="388"/>
      <c r="P30" s="388"/>
      <c r="Q30" s="388">
        <v>52000</v>
      </c>
      <c r="R30" s="388">
        <v>52000</v>
      </c>
      <c r="S30" s="718"/>
      <c r="T30" s="718"/>
      <c r="U30" s="718"/>
      <c r="V30" s="718"/>
      <c r="X30" s="395"/>
    </row>
    <row r="31" spans="1:24" ht="15" customHeight="1">
      <c r="A31" s="716"/>
      <c r="B31" s="716"/>
      <c r="C31" s="393">
        <v>71004</v>
      </c>
      <c r="D31" s="717" t="s">
        <v>289</v>
      </c>
      <c r="E31" s="717"/>
      <c r="F31" s="718">
        <v>123000</v>
      </c>
      <c r="G31" s="718"/>
      <c r="H31" s="388">
        <v>123000</v>
      </c>
      <c r="I31" s="388">
        <v>123000</v>
      </c>
      <c r="J31" s="388">
        <v>3000</v>
      </c>
      <c r="K31" s="388">
        <v>120000</v>
      </c>
      <c r="L31" s="388"/>
      <c r="M31" s="388"/>
      <c r="N31" s="388"/>
      <c r="O31" s="388"/>
      <c r="P31" s="388"/>
      <c r="Q31" s="388"/>
      <c r="R31" s="388"/>
      <c r="S31" s="718"/>
      <c r="T31" s="718"/>
      <c r="U31" s="718"/>
      <c r="V31" s="718"/>
      <c r="X31" s="395"/>
    </row>
    <row r="32" spans="1:24" ht="15" customHeight="1">
      <c r="A32" s="716"/>
      <c r="B32" s="716"/>
      <c r="C32" s="393">
        <v>71035</v>
      </c>
      <c r="D32" s="717" t="s">
        <v>290</v>
      </c>
      <c r="E32" s="717"/>
      <c r="F32" s="718">
        <v>52000</v>
      </c>
      <c r="G32" s="718"/>
      <c r="H32" s="388"/>
      <c r="I32" s="388"/>
      <c r="J32" s="388"/>
      <c r="K32" s="388"/>
      <c r="L32" s="388"/>
      <c r="M32" s="388"/>
      <c r="N32" s="388"/>
      <c r="O32" s="388"/>
      <c r="P32" s="388"/>
      <c r="Q32" s="388">
        <v>52000</v>
      </c>
      <c r="R32" s="388">
        <v>52000</v>
      </c>
      <c r="S32" s="718"/>
      <c r="T32" s="718"/>
      <c r="U32" s="718"/>
      <c r="V32" s="718"/>
      <c r="X32" s="395"/>
    </row>
    <row r="33" spans="1:24" ht="15" customHeight="1">
      <c r="A33" s="716">
        <v>750</v>
      </c>
      <c r="B33" s="716"/>
      <c r="C33" s="393"/>
      <c r="D33" s="717" t="s">
        <v>136</v>
      </c>
      <c r="E33" s="717"/>
      <c r="F33" s="718">
        <v>2044127</v>
      </c>
      <c r="G33" s="718"/>
      <c r="H33" s="388">
        <v>2044127</v>
      </c>
      <c r="I33" s="388">
        <v>1969277</v>
      </c>
      <c r="J33" s="388">
        <v>1522092</v>
      </c>
      <c r="K33" s="388">
        <v>447185</v>
      </c>
      <c r="L33" s="388"/>
      <c r="M33" s="388">
        <v>74850</v>
      </c>
      <c r="N33" s="388"/>
      <c r="O33" s="388"/>
      <c r="P33" s="388"/>
      <c r="Q33" s="388"/>
      <c r="R33" s="388"/>
      <c r="S33" s="718"/>
      <c r="T33" s="718"/>
      <c r="U33" s="718"/>
      <c r="V33" s="718"/>
      <c r="X33" s="395"/>
    </row>
    <row r="34" spans="1:24" ht="15" customHeight="1">
      <c r="A34" s="716"/>
      <c r="B34" s="716"/>
      <c r="C34" s="393">
        <v>75011</v>
      </c>
      <c r="D34" s="717" t="s">
        <v>138</v>
      </c>
      <c r="E34" s="717"/>
      <c r="F34" s="718">
        <v>69019</v>
      </c>
      <c r="G34" s="718"/>
      <c r="H34" s="388">
        <v>69019</v>
      </c>
      <c r="I34" s="388">
        <v>69019</v>
      </c>
      <c r="J34" s="388">
        <v>69019</v>
      </c>
      <c r="K34" s="388"/>
      <c r="L34" s="388"/>
      <c r="M34" s="388"/>
      <c r="N34" s="388"/>
      <c r="O34" s="388"/>
      <c r="P34" s="388"/>
      <c r="Q34" s="388"/>
      <c r="R34" s="388"/>
      <c r="S34" s="718"/>
      <c r="T34" s="718"/>
      <c r="U34" s="718"/>
      <c r="V34" s="718"/>
      <c r="X34" s="395"/>
    </row>
    <row r="35" spans="1:24" ht="15" customHeight="1">
      <c r="A35" s="716"/>
      <c r="B35" s="716"/>
      <c r="C35" s="393">
        <v>75022</v>
      </c>
      <c r="D35" s="717" t="s">
        <v>684</v>
      </c>
      <c r="E35" s="717"/>
      <c r="F35" s="718">
        <v>77500</v>
      </c>
      <c r="G35" s="718"/>
      <c r="H35" s="388">
        <v>77500</v>
      </c>
      <c r="I35" s="388">
        <v>7500</v>
      </c>
      <c r="J35" s="388"/>
      <c r="K35" s="388">
        <v>7500</v>
      </c>
      <c r="L35" s="388"/>
      <c r="M35" s="388">
        <v>70000</v>
      </c>
      <c r="N35" s="388"/>
      <c r="O35" s="388"/>
      <c r="P35" s="388"/>
      <c r="Q35" s="388"/>
      <c r="R35" s="388"/>
      <c r="S35" s="718"/>
      <c r="T35" s="718"/>
      <c r="U35" s="718"/>
      <c r="V35" s="718"/>
      <c r="X35" s="395"/>
    </row>
    <row r="36" spans="1:24" ht="15" customHeight="1">
      <c r="A36" s="716"/>
      <c r="B36" s="716"/>
      <c r="C36" s="393">
        <v>75023</v>
      </c>
      <c r="D36" s="717" t="s">
        <v>627</v>
      </c>
      <c r="E36" s="717"/>
      <c r="F36" s="718">
        <v>1836508</v>
      </c>
      <c r="G36" s="718"/>
      <c r="H36" s="388">
        <v>1836508</v>
      </c>
      <c r="I36" s="388">
        <v>1834158</v>
      </c>
      <c r="J36" s="388">
        <v>1453073</v>
      </c>
      <c r="K36" s="388">
        <v>381085</v>
      </c>
      <c r="L36" s="388"/>
      <c r="M36" s="388">
        <v>2350</v>
      </c>
      <c r="N36" s="388"/>
      <c r="O36" s="388"/>
      <c r="P36" s="388"/>
      <c r="Q36" s="388"/>
      <c r="R36" s="388"/>
      <c r="S36" s="718"/>
      <c r="T36" s="718"/>
      <c r="U36" s="718"/>
      <c r="V36" s="718"/>
      <c r="X36" s="395"/>
    </row>
    <row r="37" spans="2:24" ht="5.25" customHeight="1">
      <c r="B37" s="721"/>
      <c r="C37" s="721"/>
      <c r="D37" s="721"/>
      <c r="E37" s="709"/>
      <c r="F37" s="709"/>
      <c r="G37" s="406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395"/>
    </row>
    <row r="38" spans="1:24" ht="9" customHeight="1">
      <c r="A38" s="716" t="s">
        <v>90</v>
      </c>
      <c r="B38" s="716"/>
      <c r="C38" s="716" t="s">
        <v>91</v>
      </c>
      <c r="D38" s="716" t="s">
        <v>93</v>
      </c>
      <c r="E38" s="716"/>
      <c r="F38" s="716" t="s">
        <v>263</v>
      </c>
      <c r="G38" s="716"/>
      <c r="H38" s="716" t="s">
        <v>264</v>
      </c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X38" s="395"/>
    </row>
    <row r="39" spans="1:24" ht="12.75" customHeight="1">
      <c r="A39" s="716"/>
      <c r="B39" s="716"/>
      <c r="C39" s="716"/>
      <c r="D39" s="716"/>
      <c r="E39" s="716"/>
      <c r="F39" s="716"/>
      <c r="G39" s="716"/>
      <c r="H39" s="716" t="s">
        <v>265</v>
      </c>
      <c r="I39" s="716" t="s">
        <v>266</v>
      </c>
      <c r="J39" s="716"/>
      <c r="K39" s="716"/>
      <c r="L39" s="716"/>
      <c r="M39" s="716"/>
      <c r="N39" s="716"/>
      <c r="O39" s="716"/>
      <c r="P39" s="716"/>
      <c r="Q39" s="716" t="s">
        <v>267</v>
      </c>
      <c r="R39" s="716" t="s">
        <v>266</v>
      </c>
      <c r="S39" s="716"/>
      <c r="T39" s="716"/>
      <c r="U39" s="716"/>
      <c r="V39" s="716"/>
      <c r="X39" s="395"/>
    </row>
    <row r="40" spans="1:24" ht="2.25" customHeight="1">
      <c r="A40" s="716"/>
      <c r="B40" s="716"/>
      <c r="C40" s="716"/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 t="s">
        <v>268</v>
      </c>
      <c r="S40" s="716" t="s">
        <v>269</v>
      </c>
      <c r="T40" s="716"/>
      <c r="U40" s="716" t="s">
        <v>270</v>
      </c>
      <c r="V40" s="716"/>
      <c r="X40" s="395"/>
    </row>
    <row r="41" spans="1:24" ht="6" customHeight="1">
      <c r="A41" s="716"/>
      <c r="B41" s="716"/>
      <c r="C41" s="716"/>
      <c r="D41" s="716"/>
      <c r="E41" s="716"/>
      <c r="F41" s="716"/>
      <c r="G41" s="716"/>
      <c r="H41" s="716"/>
      <c r="I41" s="716" t="s">
        <v>271</v>
      </c>
      <c r="J41" s="716" t="s">
        <v>266</v>
      </c>
      <c r="K41" s="716"/>
      <c r="L41" s="716" t="s">
        <v>272</v>
      </c>
      <c r="M41" s="716" t="s">
        <v>273</v>
      </c>
      <c r="N41" s="716" t="s">
        <v>274</v>
      </c>
      <c r="O41" s="716" t="s">
        <v>275</v>
      </c>
      <c r="P41" s="716" t="s">
        <v>276</v>
      </c>
      <c r="Q41" s="716"/>
      <c r="R41" s="716"/>
      <c r="S41" s="716"/>
      <c r="T41" s="716"/>
      <c r="U41" s="716"/>
      <c r="V41" s="716"/>
      <c r="X41" s="395"/>
    </row>
    <row r="42" spans="1:24" ht="2.25" customHeight="1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 t="s">
        <v>277</v>
      </c>
      <c r="T42" s="716"/>
      <c r="U42" s="716"/>
      <c r="V42" s="716"/>
      <c r="X42" s="395"/>
    </row>
    <row r="43" spans="1:24" ht="44.25" customHeight="1">
      <c r="A43" s="716"/>
      <c r="B43" s="716"/>
      <c r="C43" s="716"/>
      <c r="D43" s="716"/>
      <c r="E43" s="716"/>
      <c r="F43" s="716"/>
      <c r="G43" s="716"/>
      <c r="H43" s="716"/>
      <c r="I43" s="716"/>
      <c r="J43" s="393" t="s">
        <v>278</v>
      </c>
      <c r="K43" s="393" t="s">
        <v>279</v>
      </c>
      <c r="L43" s="716"/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X43" s="395"/>
    </row>
    <row r="44" spans="1:24" s="403" customFormat="1" ht="9" customHeight="1">
      <c r="A44" s="715">
        <v>1</v>
      </c>
      <c r="B44" s="715"/>
      <c r="C44" s="389">
        <v>2</v>
      </c>
      <c r="D44" s="715">
        <v>3</v>
      </c>
      <c r="E44" s="715"/>
      <c r="F44" s="715">
        <v>4</v>
      </c>
      <c r="G44" s="715"/>
      <c r="H44" s="389">
        <v>5</v>
      </c>
      <c r="I44" s="389">
        <v>6</v>
      </c>
      <c r="J44" s="389">
        <v>7</v>
      </c>
      <c r="K44" s="389">
        <v>8</v>
      </c>
      <c r="L44" s="389">
        <v>9</v>
      </c>
      <c r="M44" s="389">
        <v>10</v>
      </c>
      <c r="N44" s="389">
        <v>11</v>
      </c>
      <c r="O44" s="389">
        <v>12</v>
      </c>
      <c r="P44" s="389">
        <v>13</v>
      </c>
      <c r="Q44" s="389">
        <v>14</v>
      </c>
      <c r="R44" s="389">
        <v>15</v>
      </c>
      <c r="S44" s="715">
        <v>16</v>
      </c>
      <c r="T44" s="715"/>
      <c r="U44" s="715">
        <v>17</v>
      </c>
      <c r="V44" s="715"/>
      <c r="X44" s="404"/>
    </row>
    <row r="45" spans="1:24" ht="15" customHeight="1">
      <c r="A45" s="716"/>
      <c r="B45" s="716"/>
      <c r="C45" s="393">
        <v>75075</v>
      </c>
      <c r="D45" s="717" t="s">
        <v>291</v>
      </c>
      <c r="E45" s="717"/>
      <c r="F45" s="718">
        <v>38300</v>
      </c>
      <c r="G45" s="718"/>
      <c r="H45" s="388">
        <v>38300</v>
      </c>
      <c r="I45" s="388">
        <v>38300</v>
      </c>
      <c r="J45" s="388"/>
      <c r="K45" s="388">
        <v>38300</v>
      </c>
      <c r="L45" s="388"/>
      <c r="M45" s="388"/>
      <c r="N45" s="388"/>
      <c r="O45" s="388"/>
      <c r="P45" s="388"/>
      <c r="Q45" s="388"/>
      <c r="R45" s="388"/>
      <c r="S45" s="718"/>
      <c r="T45" s="718"/>
      <c r="U45" s="718"/>
      <c r="V45" s="718"/>
      <c r="X45" s="395"/>
    </row>
    <row r="46" spans="1:24" ht="15" customHeight="1">
      <c r="A46" s="716"/>
      <c r="B46" s="716"/>
      <c r="C46" s="393">
        <v>75095</v>
      </c>
      <c r="D46" s="717" t="s">
        <v>106</v>
      </c>
      <c r="E46" s="717"/>
      <c r="F46" s="718">
        <v>22800</v>
      </c>
      <c r="G46" s="718"/>
      <c r="H46" s="388">
        <v>22800</v>
      </c>
      <c r="I46" s="388">
        <v>20300</v>
      </c>
      <c r="J46" s="388"/>
      <c r="K46" s="388">
        <v>20300</v>
      </c>
      <c r="L46" s="388"/>
      <c r="M46" s="388">
        <v>2500</v>
      </c>
      <c r="N46" s="388"/>
      <c r="O46" s="388"/>
      <c r="P46" s="388"/>
      <c r="Q46" s="388"/>
      <c r="R46" s="388"/>
      <c r="S46" s="718"/>
      <c r="T46" s="718"/>
      <c r="U46" s="718"/>
      <c r="V46" s="718"/>
      <c r="X46" s="395"/>
    </row>
    <row r="47" spans="1:24" ht="15.75" customHeight="1">
      <c r="A47" s="716">
        <v>751</v>
      </c>
      <c r="B47" s="716"/>
      <c r="C47" s="393"/>
      <c r="D47" s="717" t="s">
        <v>145</v>
      </c>
      <c r="E47" s="717"/>
      <c r="F47" s="718">
        <v>1080</v>
      </c>
      <c r="G47" s="718"/>
      <c r="H47" s="388">
        <v>1080</v>
      </c>
      <c r="I47" s="388">
        <v>1080</v>
      </c>
      <c r="J47" s="388">
        <v>1080</v>
      </c>
      <c r="K47" s="388"/>
      <c r="L47" s="388"/>
      <c r="M47" s="388"/>
      <c r="N47" s="388"/>
      <c r="O47" s="388"/>
      <c r="P47" s="388"/>
      <c r="Q47" s="388"/>
      <c r="R47" s="388"/>
      <c r="S47" s="718"/>
      <c r="T47" s="718"/>
      <c r="U47" s="718"/>
      <c r="V47" s="718"/>
      <c r="X47" s="395"/>
    </row>
    <row r="48" spans="1:24" ht="18" customHeight="1">
      <c r="A48" s="716"/>
      <c r="B48" s="716"/>
      <c r="C48" s="393">
        <v>75101</v>
      </c>
      <c r="D48" s="717" t="s">
        <v>147</v>
      </c>
      <c r="E48" s="717"/>
      <c r="F48" s="718">
        <v>1080</v>
      </c>
      <c r="G48" s="718"/>
      <c r="H48" s="388">
        <v>1080</v>
      </c>
      <c r="I48" s="388">
        <v>1080</v>
      </c>
      <c r="J48" s="388">
        <v>1080</v>
      </c>
      <c r="K48" s="388"/>
      <c r="L48" s="388"/>
      <c r="M48" s="388"/>
      <c r="N48" s="388"/>
      <c r="O48" s="388"/>
      <c r="P48" s="388"/>
      <c r="Q48" s="388"/>
      <c r="R48" s="388"/>
      <c r="S48" s="718"/>
      <c r="T48" s="718"/>
      <c r="U48" s="718"/>
      <c r="V48" s="718"/>
      <c r="X48" s="395"/>
    </row>
    <row r="49" spans="1:24" ht="15" customHeight="1">
      <c r="A49" s="716">
        <v>752</v>
      </c>
      <c r="B49" s="716"/>
      <c r="C49" s="393"/>
      <c r="D49" s="717" t="s">
        <v>149</v>
      </c>
      <c r="E49" s="717"/>
      <c r="F49" s="718">
        <v>200</v>
      </c>
      <c r="G49" s="718"/>
      <c r="H49" s="388">
        <v>200</v>
      </c>
      <c r="I49" s="388">
        <v>200</v>
      </c>
      <c r="J49" s="388"/>
      <c r="K49" s="388">
        <v>200</v>
      </c>
      <c r="L49" s="388"/>
      <c r="M49" s="388"/>
      <c r="N49" s="388"/>
      <c r="O49" s="388"/>
      <c r="P49" s="388"/>
      <c r="Q49" s="388"/>
      <c r="R49" s="388"/>
      <c r="S49" s="718"/>
      <c r="T49" s="718"/>
      <c r="U49" s="718"/>
      <c r="V49" s="718"/>
      <c r="X49" s="395"/>
    </row>
    <row r="50" spans="1:24" ht="15" customHeight="1">
      <c r="A50" s="716"/>
      <c r="B50" s="716"/>
      <c r="C50" s="393">
        <v>75212</v>
      </c>
      <c r="D50" s="717" t="s">
        <v>152</v>
      </c>
      <c r="E50" s="717"/>
      <c r="F50" s="718">
        <v>200</v>
      </c>
      <c r="G50" s="718"/>
      <c r="H50" s="388">
        <v>200</v>
      </c>
      <c r="I50" s="388">
        <v>200</v>
      </c>
      <c r="J50" s="388"/>
      <c r="K50" s="388">
        <v>200</v>
      </c>
      <c r="L50" s="388"/>
      <c r="M50" s="388"/>
      <c r="N50" s="388"/>
      <c r="O50" s="388"/>
      <c r="P50" s="388"/>
      <c r="Q50" s="388"/>
      <c r="R50" s="388"/>
      <c r="S50" s="718"/>
      <c r="T50" s="718"/>
      <c r="U50" s="718"/>
      <c r="V50" s="718"/>
      <c r="X50" s="395"/>
    </row>
    <row r="51" spans="1:24" ht="19.5" customHeight="1">
      <c r="A51" s="716">
        <v>754</v>
      </c>
      <c r="B51" s="716"/>
      <c r="C51" s="393"/>
      <c r="D51" s="717" t="s">
        <v>154</v>
      </c>
      <c r="E51" s="717"/>
      <c r="F51" s="718">
        <v>186000</v>
      </c>
      <c r="G51" s="718"/>
      <c r="H51" s="388">
        <v>186000</v>
      </c>
      <c r="I51" s="388">
        <v>162000</v>
      </c>
      <c r="J51" s="388">
        <v>45900</v>
      </c>
      <c r="K51" s="388">
        <v>116100</v>
      </c>
      <c r="L51" s="388"/>
      <c r="M51" s="388">
        <v>24000</v>
      </c>
      <c r="N51" s="388"/>
      <c r="O51" s="388"/>
      <c r="P51" s="388"/>
      <c r="Q51" s="388"/>
      <c r="R51" s="388"/>
      <c r="S51" s="718"/>
      <c r="T51" s="718"/>
      <c r="U51" s="718"/>
      <c r="V51" s="718"/>
      <c r="X51" s="395"/>
    </row>
    <row r="52" spans="1:24" ht="15" customHeight="1">
      <c r="A52" s="716"/>
      <c r="B52" s="716"/>
      <c r="C52" s="393">
        <v>75403</v>
      </c>
      <c r="D52" s="717" t="s">
        <v>292</v>
      </c>
      <c r="E52" s="717"/>
      <c r="F52" s="718">
        <v>8000</v>
      </c>
      <c r="G52" s="718"/>
      <c r="H52" s="388">
        <v>8000</v>
      </c>
      <c r="I52" s="388">
        <v>8000</v>
      </c>
      <c r="J52" s="388">
        <v>2800</v>
      </c>
      <c r="K52" s="388">
        <v>5200</v>
      </c>
      <c r="L52" s="388"/>
      <c r="M52" s="388"/>
      <c r="N52" s="388"/>
      <c r="O52" s="388"/>
      <c r="P52" s="388"/>
      <c r="Q52" s="388"/>
      <c r="R52" s="388"/>
      <c r="S52" s="718"/>
      <c r="T52" s="718"/>
      <c r="U52" s="718"/>
      <c r="V52" s="718"/>
      <c r="X52" s="395"/>
    </row>
    <row r="53" spans="1:24" ht="15" customHeight="1">
      <c r="A53" s="716"/>
      <c r="B53" s="716"/>
      <c r="C53" s="393">
        <v>75412</v>
      </c>
      <c r="D53" s="717" t="s">
        <v>294</v>
      </c>
      <c r="E53" s="717"/>
      <c r="F53" s="718">
        <v>173000</v>
      </c>
      <c r="G53" s="718"/>
      <c r="H53" s="388">
        <v>173000</v>
      </c>
      <c r="I53" s="388">
        <v>149000</v>
      </c>
      <c r="J53" s="388">
        <v>43100</v>
      </c>
      <c r="K53" s="388">
        <v>105900</v>
      </c>
      <c r="L53" s="388"/>
      <c r="M53" s="388">
        <v>24000</v>
      </c>
      <c r="N53" s="388"/>
      <c r="O53" s="388"/>
      <c r="P53" s="388"/>
      <c r="Q53" s="388"/>
      <c r="R53" s="388"/>
      <c r="S53" s="718"/>
      <c r="T53" s="718"/>
      <c r="U53" s="718"/>
      <c r="V53" s="718"/>
      <c r="X53" s="395"/>
    </row>
    <row r="54" spans="1:24" ht="15" customHeight="1">
      <c r="A54" s="716"/>
      <c r="B54" s="716"/>
      <c r="C54" s="393">
        <v>75414</v>
      </c>
      <c r="D54" s="717" t="s">
        <v>156</v>
      </c>
      <c r="E54" s="717"/>
      <c r="F54" s="718">
        <v>1000</v>
      </c>
      <c r="G54" s="718"/>
      <c r="H54" s="388">
        <v>1000</v>
      </c>
      <c r="I54" s="388">
        <v>1000</v>
      </c>
      <c r="J54" s="388"/>
      <c r="K54" s="388">
        <v>1000</v>
      </c>
      <c r="L54" s="388"/>
      <c r="M54" s="388"/>
      <c r="N54" s="388"/>
      <c r="O54" s="388"/>
      <c r="P54" s="388"/>
      <c r="Q54" s="388"/>
      <c r="R54" s="388"/>
      <c r="S54" s="718"/>
      <c r="T54" s="718"/>
      <c r="U54" s="718"/>
      <c r="V54" s="718"/>
      <c r="X54" s="395"/>
    </row>
    <row r="55" spans="1:24" ht="15" customHeight="1">
      <c r="A55" s="716"/>
      <c r="B55" s="716"/>
      <c r="C55" s="393">
        <v>75421</v>
      </c>
      <c r="D55" s="717" t="s">
        <v>295</v>
      </c>
      <c r="E55" s="717"/>
      <c r="F55" s="718">
        <v>4000</v>
      </c>
      <c r="G55" s="718"/>
      <c r="H55" s="388">
        <v>4000</v>
      </c>
      <c r="I55" s="388">
        <v>4000</v>
      </c>
      <c r="J55" s="388"/>
      <c r="K55" s="388">
        <v>4000</v>
      </c>
      <c r="L55" s="388"/>
      <c r="M55" s="388"/>
      <c r="N55" s="388"/>
      <c r="O55" s="388"/>
      <c r="P55" s="388"/>
      <c r="Q55" s="388"/>
      <c r="R55" s="388"/>
      <c r="S55" s="718"/>
      <c r="T55" s="718"/>
      <c r="U55" s="718"/>
      <c r="V55" s="718"/>
      <c r="X55" s="395"/>
    </row>
    <row r="56" spans="1:24" ht="15" customHeight="1">
      <c r="A56" s="716">
        <v>757</v>
      </c>
      <c r="B56" s="716"/>
      <c r="C56" s="393"/>
      <c r="D56" s="717" t="s">
        <v>296</v>
      </c>
      <c r="E56" s="717"/>
      <c r="F56" s="718">
        <v>470000</v>
      </c>
      <c r="G56" s="718"/>
      <c r="H56" s="388">
        <v>470000</v>
      </c>
      <c r="I56" s="388"/>
      <c r="J56" s="388"/>
      <c r="K56" s="388"/>
      <c r="L56" s="388"/>
      <c r="M56" s="388"/>
      <c r="N56" s="388"/>
      <c r="O56" s="388"/>
      <c r="P56" s="388">
        <v>470000</v>
      </c>
      <c r="Q56" s="388"/>
      <c r="R56" s="388"/>
      <c r="S56" s="718"/>
      <c r="T56" s="718"/>
      <c r="U56" s="718"/>
      <c r="V56" s="718"/>
      <c r="X56" s="395"/>
    </row>
    <row r="57" spans="1:24" ht="19.5" customHeight="1">
      <c r="A57" s="716"/>
      <c r="B57" s="716"/>
      <c r="C57" s="393">
        <v>75702</v>
      </c>
      <c r="D57" s="717" t="s">
        <v>297</v>
      </c>
      <c r="E57" s="717"/>
      <c r="F57" s="718">
        <v>470000</v>
      </c>
      <c r="G57" s="718"/>
      <c r="H57" s="388">
        <v>470000</v>
      </c>
      <c r="I57" s="388"/>
      <c r="J57" s="388"/>
      <c r="K57" s="388"/>
      <c r="L57" s="388"/>
      <c r="M57" s="388"/>
      <c r="N57" s="388"/>
      <c r="O57" s="388"/>
      <c r="P57" s="388">
        <v>470000</v>
      </c>
      <c r="Q57" s="388"/>
      <c r="R57" s="388"/>
      <c r="S57" s="718"/>
      <c r="T57" s="718"/>
      <c r="U57" s="718"/>
      <c r="V57" s="718"/>
      <c r="X57" s="395"/>
    </row>
    <row r="58" spans="1:24" ht="15" customHeight="1">
      <c r="A58" s="716">
        <v>758</v>
      </c>
      <c r="B58" s="716"/>
      <c r="C58" s="393"/>
      <c r="D58" s="717" t="s">
        <v>207</v>
      </c>
      <c r="E58" s="717"/>
      <c r="F58" s="718">
        <v>110893.12</v>
      </c>
      <c r="G58" s="718"/>
      <c r="H58" s="388">
        <v>110893.12</v>
      </c>
      <c r="I58" s="388">
        <v>110893.12</v>
      </c>
      <c r="J58" s="388"/>
      <c r="K58" s="388">
        <v>110893.12</v>
      </c>
      <c r="L58" s="392"/>
      <c r="M58" s="392"/>
      <c r="N58" s="392"/>
      <c r="O58" s="392"/>
      <c r="P58" s="392"/>
      <c r="Q58" s="392"/>
      <c r="R58" s="392"/>
      <c r="S58" s="750"/>
      <c r="T58" s="750"/>
      <c r="U58" s="750"/>
      <c r="V58" s="750"/>
      <c r="X58" s="395"/>
    </row>
    <row r="59" spans="1:24" ht="15" customHeight="1">
      <c r="A59" s="716"/>
      <c r="B59" s="716"/>
      <c r="C59" s="393">
        <v>75818</v>
      </c>
      <c r="D59" s="717" t="s">
        <v>298</v>
      </c>
      <c r="E59" s="717"/>
      <c r="F59" s="718">
        <v>110893.12</v>
      </c>
      <c r="G59" s="718"/>
      <c r="H59" s="388">
        <v>110893.12</v>
      </c>
      <c r="I59" s="388">
        <v>110893.12</v>
      </c>
      <c r="J59" s="388"/>
      <c r="K59" s="388">
        <v>110893.12</v>
      </c>
      <c r="L59" s="392"/>
      <c r="M59" s="392"/>
      <c r="N59" s="392"/>
      <c r="O59" s="392"/>
      <c r="P59" s="392"/>
      <c r="Q59" s="392"/>
      <c r="R59" s="392"/>
      <c r="S59" s="750"/>
      <c r="T59" s="750"/>
      <c r="U59" s="750"/>
      <c r="V59" s="750"/>
      <c r="X59" s="395"/>
    </row>
    <row r="60" spans="1:24" ht="15" customHeight="1">
      <c r="A60" s="716">
        <v>801</v>
      </c>
      <c r="B60" s="716"/>
      <c r="C60" s="393"/>
      <c r="D60" s="717" t="s">
        <v>217</v>
      </c>
      <c r="E60" s="717"/>
      <c r="F60" s="718">
        <v>5265461.1</v>
      </c>
      <c r="G60" s="718"/>
      <c r="H60" s="388">
        <v>5265461.1</v>
      </c>
      <c r="I60" s="388">
        <v>4581295.1</v>
      </c>
      <c r="J60" s="388">
        <v>3811837</v>
      </c>
      <c r="K60" s="388">
        <v>769458.1</v>
      </c>
      <c r="L60" s="388">
        <v>470000</v>
      </c>
      <c r="M60" s="388">
        <v>211046</v>
      </c>
      <c r="N60" s="388">
        <v>3120</v>
      </c>
      <c r="O60" s="388"/>
      <c r="P60" s="388"/>
      <c r="Q60" s="388"/>
      <c r="R60" s="388"/>
      <c r="S60" s="718"/>
      <c r="T60" s="718"/>
      <c r="U60" s="718"/>
      <c r="V60" s="718"/>
      <c r="X60" s="395"/>
    </row>
    <row r="61" spans="1:24" ht="15" customHeight="1">
      <c r="A61" s="716"/>
      <c r="B61" s="716"/>
      <c r="C61" s="393">
        <v>80101</v>
      </c>
      <c r="D61" s="717" t="s">
        <v>219</v>
      </c>
      <c r="E61" s="717"/>
      <c r="F61" s="718">
        <v>2751807.1</v>
      </c>
      <c r="G61" s="718"/>
      <c r="H61" s="388">
        <v>2751807.1</v>
      </c>
      <c r="I61" s="388">
        <v>2619841.1</v>
      </c>
      <c r="J61" s="388">
        <v>2298610</v>
      </c>
      <c r="K61" s="388">
        <v>321231.1</v>
      </c>
      <c r="L61" s="388"/>
      <c r="M61" s="388">
        <v>128846</v>
      </c>
      <c r="N61" s="388">
        <v>3120</v>
      </c>
      <c r="O61" s="388"/>
      <c r="P61" s="388"/>
      <c r="Q61" s="388"/>
      <c r="R61" s="388"/>
      <c r="S61" s="718"/>
      <c r="T61" s="718"/>
      <c r="U61" s="718"/>
      <c r="V61" s="718"/>
      <c r="X61" s="395"/>
    </row>
    <row r="62" spans="1:24" ht="15" customHeight="1">
      <c r="A62" s="716"/>
      <c r="B62" s="716"/>
      <c r="C62" s="393">
        <v>80103</v>
      </c>
      <c r="D62" s="717" t="s">
        <v>299</v>
      </c>
      <c r="E62" s="717"/>
      <c r="F62" s="718">
        <v>305445</v>
      </c>
      <c r="G62" s="718"/>
      <c r="H62" s="388">
        <v>305445</v>
      </c>
      <c r="I62" s="388">
        <v>293124</v>
      </c>
      <c r="J62" s="388">
        <v>238436</v>
      </c>
      <c r="K62" s="388">
        <v>54688</v>
      </c>
      <c r="L62" s="388"/>
      <c r="M62" s="388">
        <v>12321</v>
      </c>
      <c r="N62" s="388"/>
      <c r="O62" s="388"/>
      <c r="P62" s="388"/>
      <c r="Q62" s="388"/>
      <c r="R62" s="388"/>
      <c r="S62" s="718"/>
      <c r="T62" s="718"/>
      <c r="U62" s="718"/>
      <c r="V62" s="718"/>
      <c r="X62" s="395"/>
    </row>
    <row r="63" spans="1:24" ht="15" customHeight="1">
      <c r="A63" s="716"/>
      <c r="B63" s="716"/>
      <c r="C63" s="393">
        <v>80104</v>
      </c>
      <c r="D63" s="717" t="s">
        <v>221</v>
      </c>
      <c r="E63" s="717"/>
      <c r="F63" s="718">
        <v>280000</v>
      </c>
      <c r="G63" s="718"/>
      <c r="H63" s="388">
        <v>280000</v>
      </c>
      <c r="I63" s="388"/>
      <c r="J63" s="388"/>
      <c r="K63" s="388"/>
      <c r="L63" s="388">
        <v>280000</v>
      </c>
      <c r="M63" s="388"/>
      <c r="N63" s="388"/>
      <c r="O63" s="388"/>
      <c r="P63" s="388"/>
      <c r="Q63" s="388"/>
      <c r="R63" s="388"/>
      <c r="S63" s="718"/>
      <c r="T63" s="718"/>
      <c r="U63" s="718"/>
      <c r="V63" s="718"/>
      <c r="X63" s="395"/>
    </row>
    <row r="64" spans="1:24" ht="15" customHeight="1">
      <c r="A64" s="716"/>
      <c r="B64" s="716"/>
      <c r="C64" s="393">
        <v>80110</v>
      </c>
      <c r="D64" s="717" t="s">
        <v>300</v>
      </c>
      <c r="E64" s="717"/>
      <c r="F64" s="718">
        <v>1476206</v>
      </c>
      <c r="G64" s="718"/>
      <c r="H64" s="388">
        <v>1476206</v>
      </c>
      <c r="I64" s="388">
        <v>1406327</v>
      </c>
      <c r="J64" s="388">
        <v>1173873</v>
      </c>
      <c r="K64" s="388">
        <v>232454</v>
      </c>
      <c r="L64" s="388"/>
      <c r="M64" s="388">
        <v>69879</v>
      </c>
      <c r="N64" s="388"/>
      <c r="O64" s="388"/>
      <c r="P64" s="388"/>
      <c r="Q64" s="388"/>
      <c r="R64" s="388"/>
      <c r="S64" s="718"/>
      <c r="T64" s="718"/>
      <c r="U64" s="718"/>
      <c r="V64" s="718"/>
      <c r="X64" s="395"/>
    </row>
    <row r="65" spans="1:24" ht="15" customHeight="1">
      <c r="A65" s="716"/>
      <c r="B65" s="716"/>
      <c r="C65" s="393">
        <v>80113</v>
      </c>
      <c r="D65" s="717" t="s">
        <v>301</v>
      </c>
      <c r="E65" s="717"/>
      <c r="F65" s="718">
        <v>390000</v>
      </c>
      <c r="G65" s="718"/>
      <c r="H65" s="388">
        <v>390000</v>
      </c>
      <c r="I65" s="388">
        <v>200000</v>
      </c>
      <c r="J65" s="388">
        <v>100000</v>
      </c>
      <c r="K65" s="388">
        <v>100000</v>
      </c>
      <c r="L65" s="388">
        <v>190000</v>
      </c>
      <c r="M65" s="388"/>
      <c r="N65" s="388"/>
      <c r="O65" s="388"/>
      <c r="P65" s="388"/>
      <c r="Q65" s="388"/>
      <c r="R65" s="388"/>
      <c r="S65" s="718"/>
      <c r="T65" s="718"/>
      <c r="U65" s="718"/>
      <c r="V65" s="718"/>
      <c r="X65" s="395"/>
    </row>
    <row r="66" spans="1:24" ht="15" customHeight="1">
      <c r="A66" s="716"/>
      <c r="B66" s="716"/>
      <c r="C66" s="393">
        <v>80146</v>
      </c>
      <c r="D66" s="717" t="s">
        <v>302</v>
      </c>
      <c r="E66" s="717"/>
      <c r="F66" s="718">
        <v>20040</v>
      </c>
      <c r="G66" s="718"/>
      <c r="H66" s="388">
        <v>20040</v>
      </c>
      <c r="I66" s="388">
        <v>20040</v>
      </c>
      <c r="J66" s="388"/>
      <c r="K66" s="388">
        <v>20040</v>
      </c>
      <c r="L66" s="388"/>
      <c r="M66" s="388"/>
      <c r="N66" s="388"/>
      <c r="O66" s="388"/>
      <c r="P66" s="388"/>
      <c r="Q66" s="388"/>
      <c r="R66" s="388"/>
      <c r="S66" s="718"/>
      <c r="T66" s="718"/>
      <c r="U66" s="718"/>
      <c r="V66" s="718"/>
      <c r="X66" s="395"/>
    </row>
    <row r="67" spans="1:24" ht="15" customHeight="1">
      <c r="A67" s="716"/>
      <c r="B67" s="716"/>
      <c r="C67" s="393">
        <v>80195</v>
      </c>
      <c r="D67" s="717" t="s">
        <v>106</v>
      </c>
      <c r="E67" s="717"/>
      <c r="F67" s="718">
        <v>41963</v>
      </c>
      <c r="G67" s="718"/>
      <c r="H67" s="388">
        <v>41963</v>
      </c>
      <c r="I67" s="388">
        <v>41963</v>
      </c>
      <c r="J67" s="388">
        <v>918</v>
      </c>
      <c r="K67" s="388">
        <v>41045</v>
      </c>
      <c r="L67" s="388"/>
      <c r="M67" s="388"/>
      <c r="N67" s="388"/>
      <c r="O67" s="388"/>
      <c r="P67" s="388"/>
      <c r="Q67" s="388"/>
      <c r="R67" s="388"/>
      <c r="S67" s="718"/>
      <c r="T67" s="718"/>
      <c r="U67" s="718"/>
      <c r="V67" s="718"/>
      <c r="X67" s="395"/>
    </row>
    <row r="68" spans="1:24" ht="15" customHeight="1">
      <c r="A68" s="716">
        <v>851</v>
      </c>
      <c r="B68" s="716"/>
      <c r="C68" s="393"/>
      <c r="D68" s="717" t="s">
        <v>303</v>
      </c>
      <c r="E68" s="717"/>
      <c r="F68" s="718">
        <v>68500</v>
      </c>
      <c r="G68" s="718"/>
      <c r="H68" s="388">
        <v>68500</v>
      </c>
      <c r="I68" s="388">
        <v>38500</v>
      </c>
      <c r="J68" s="388">
        <v>13800</v>
      </c>
      <c r="K68" s="388">
        <v>24700</v>
      </c>
      <c r="L68" s="388">
        <v>30000</v>
      </c>
      <c r="M68" s="392"/>
      <c r="N68" s="392"/>
      <c r="O68" s="392"/>
      <c r="P68" s="392"/>
      <c r="Q68" s="392"/>
      <c r="R68" s="392"/>
      <c r="S68" s="750"/>
      <c r="T68" s="750"/>
      <c r="U68" s="750"/>
      <c r="V68" s="750"/>
      <c r="X68" s="395"/>
    </row>
    <row r="69" spans="1:24" ht="15" customHeight="1">
      <c r="A69" s="716"/>
      <c r="B69" s="716"/>
      <c r="C69" s="393">
        <v>85153</v>
      </c>
      <c r="D69" s="717" t="s">
        <v>304</v>
      </c>
      <c r="E69" s="717"/>
      <c r="F69" s="718">
        <v>200</v>
      </c>
      <c r="G69" s="718"/>
      <c r="H69" s="388">
        <v>200</v>
      </c>
      <c r="I69" s="388">
        <v>200</v>
      </c>
      <c r="J69" s="388"/>
      <c r="K69" s="388">
        <v>200</v>
      </c>
      <c r="L69" s="388"/>
      <c r="M69" s="392"/>
      <c r="N69" s="392"/>
      <c r="O69" s="392"/>
      <c r="P69" s="392"/>
      <c r="Q69" s="392"/>
      <c r="R69" s="392"/>
      <c r="S69" s="750"/>
      <c r="T69" s="750"/>
      <c r="U69" s="750"/>
      <c r="V69" s="750"/>
      <c r="X69" s="395"/>
    </row>
    <row r="70" spans="1:24" ht="15" customHeight="1">
      <c r="A70" s="716"/>
      <c r="B70" s="716"/>
      <c r="C70" s="393">
        <v>85154</v>
      </c>
      <c r="D70" s="717" t="s">
        <v>305</v>
      </c>
      <c r="E70" s="717"/>
      <c r="F70" s="718">
        <v>68300</v>
      </c>
      <c r="G70" s="718"/>
      <c r="H70" s="388">
        <v>68300</v>
      </c>
      <c r="I70" s="388">
        <v>38300</v>
      </c>
      <c r="J70" s="388">
        <v>13800</v>
      </c>
      <c r="K70" s="388">
        <v>24500</v>
      </c>
      <c r="L70" s="388">
        <v>30000</v>
      </c>
      <c r="M70" s="392"/>
      <c r="N70" s="392"/>
      <c r="O70" s="392"/>
      <c r="P70" s="392"/>
      <c r="Q70" s="392"/>
      <c r="R70" s="392"/>
      <c r="S70" s="750"/>
      <c r="T70" s="750"/>
      <c r="U70" s="750"/>
      <c r="V70" s="750"/>
      <c r="X70" s="395"/>
    </row>
    <row r="71" spans="1:24" ht="15" customHeight="1">
      <c r="A71" s="716">
        <v>852</v>
      </c>
      <c r="B71" s="716"/>
      <c r="C71" s="393"/>
      <c r="D71" s="717" t="s">
        <v>225</v>
      </c>
      <c r="E71" s="717"/>
      <c r="F71" s="718">
        <v>2886571</v>
      </c>
      <c r="G71" s="718"/>
      <c r="H71" s="388">
        <v>2886571</v>
      </c>
      <c r="I71" s="388">
        <v>610204</v>
      </c>
      <c r="J71" s="388">
        <v>488911</v>
      </c>
      <c r="K71" s="388">
        <v>121293</v>
      </c>
      <c r="L71" s="388"/>
      <c r="M71" s="388">
        <v>2276367</v>
      </c>
      <c r="N71" s="388"/>
      <c r="O71" s="388"/>
      <c r="P71" s="388"/>
      <c r="Q71" s="388"/>
      <c r="R71" s="388"/>
      <c r="S71" s="718"/>
      <c r="T71" s="718"/>
      <c r="U71" s="718"/>
      <c r="V71" s="718"/>
      <c r="X71" s="395"/>
    </row>
    <row r="72" spans="1:24" ht="15" customHeight="1">
      <c r="A72" s="716"/>
      <c r="B72" s="716"/>
      <c r="C72" s="393">
        <v>85201</v>
      </c>
      <c r="D72" s="717" t="s">
        <v>685</v>
      </c>
      <c r="E72" s="717"/>
      <c r="F72" s="718">
        <v>5000</v>
      </c>
      <c r="G72" s="718"/>
      <c r="H72" s="388">
        <v>5000</v>
      </c>
      <c r="I72" s="388">
        <v>5000</v>
      </c>
      <c r="J72" s="388"/>
      <c r="K72" s="388">
        <v>5000</v>
      </c>
      <c r="L72" s="388"/>
      <c r="M72" s="388"/>
      <c r="N72" s="388"/>
      <c r="O72" s="388"/>
      <c r="P72" s="388"/>
      <c r="Q72" s="388"/>
      <c r="R72" s="388"/>
      <c r="S72" s="718"/>
      <c r="T72" s="718"/>
      <c r="U72" s="718"/>
      <c r="V72" s="718"/>
      <c r="X72" s="395"/>
    </row>
    <row r="73" spans="2:24" ht="3" customHeight="1">
      <c r="B73" s="721"/>
      <c r="C73" s="721"/>
      <c r="D73" s="721"/>
      <c r="E73" s="709"/>
      <c r="F73" s="709"/>
      <c r="G73" s="406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395"/>
    </row>
    <row r="74" spans="1:24" ht="9" customHeight="1">
      <c r="A74" s="716" t="s">
        <v>90</v>
      </c>
      <c r="B74" s="716"/>
      <c r="C74" s="716" t="s">
        <v>91</v>
      </c>
      <c r="D74" s="716" t="s">
        <v>93</v>
      </c>
      <c r="E74" s="716"/>
      <c r="F74" s="716" t="s">
        <v>263</v>
      </c>
      <c r="G74" s="716"/>
      <c r="H74" s="716" t="s">
        <v>264</v>
      </c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X74" s="395"/>
    </row>
    <row r="75" spans="1:24" ht="12.75" customHeight="1">
      <c r="A75" s="716"/>
      <c r="B75" s="716"/>
      <c r="C75" s="716"/>
      <c r="D75" s="716"/>
      <c r="E75" s="716"/>
      <c r="F75" s="716"/>
      <c r="G75" s="716"/>
      <c r="H75" s="716" t="s">
        <v>265</v>
      </c>
      <c r="I75" s="716" t="s">
        <v>266</v>
      </c>
      <c r="J75" s="716"/>
      <c r="K75" s="716"/>
      <c r="L75" s="716"/>
      <c r="M75" s="716"/>
      <c r="N75" s="716"/>
      <c r="O75" s="716"/>
      <c r="P75" s="716"/>
      <c r="Q75" s="716" t="s">
        <v>267</v>
      </c>
      <c r="R75" s="716" t="s">
        <v>266</v>
      </c>
      <c r="S75" s="716"/>
      <c r="T75" s="716"/>
      <c r="U75" s="716"/>
      <c r="V75" s="716"/>
      <c r="X75" s="395"/>
    </row>
    <row r="76" spans="1:24" ht="2.25" customHeight="1">
      <c r="A76" s="716"/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  <c r="O76" s="716"/>
      <c r="P76" s="716"/>
      <c r="Q76" s="716"/>
      <c r="R76" s="716" t="s">
        <v>268</v>
      </c>
      <c r="S76" s="716" t="s">
        <v>269</v>
      </c>
      <c r="T76" s="716"/>
      <c r="U76" s="716" t="s">
        <v>270</v>
      </c>
      <c r="V76" s="716"/>
      <c r="X76" s="395"/>
    </row>
    <row r="77" spans="1:24" ht="6" customHeight="1">
      <c r="A77" s="716"/>
      <c r="B77" s="716"/>
      <c r="C77" s="716"/>
      <c r="D77" s="716"/>
      <c r="E77" s="716"/>
      <c r="F77" s="716"/>
      <c r="G77" s="716"/>
      <c r="H77" s="716"/>
      <c r="I77" s="716" t="s">
        <v>271</v>
      </c>
      <c r="J77" s="716" t="s">
        <v>266</v>
      </c>
      <c r="K77" s="716"/>
      <c r="L77" s="716" t="s">
        <v>272</v>
      </c>
      <c r="M77" s="716" t="s">
        <v>273</v>
      </c>
      <c r="N77" s="716" t="s">
        <v>274</v>
      </c>
      <c r="O77" s="716" t="s">
        <v>275</v>
      </c>
      <c r="P77" s="716" t="s">
        <v>276</v>
      </c>
      <c r="Q77" s="716"/>
      <c r="R77" s="716"/>
      <c r="S77" s="716"/>
      <c r="T77" s="716"/>
      <c r="U77" s="716"/>
      <c r="V77" s="716"/>
      <c r="X77" s="395"/>
    </row>
    <row r="78" spans="1:24" ht="2.25" customHeight="1">
      <c r="A78" s="716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 t="s">
        <v>277</v>
      </c>
      <c r="T78" s="716"/>
      <c r="U78" s="716"/>
      <c r="V78" s="716"/>
      <c r="X78" s="395"/>
    </row>
    <row r="79" spans="1:24" ht="44.25" customHeight="1">
      <c r="A79" s="716"/>
      <c r="B79" s="716"/>
      <c r="C79" s="716"/>
      <c r="D79" s="716"/>
      <c r="E79" s="716"/>
      <c r="F79" s="716"/>
      <c r="G79" s="716"/>
      <c r="H79" s="716"/>
      <c r="I79" s="716"/>
      <c r="J79" s="393" t="s">
        <v>278</v>
      </c>
      <c r="K79" s="393" t="s">
        <v>279</v>
      </c>
      <c r="L79" s="716"/>
      <c r="M79" s="716"/>
      <c r="N79" s="716"/>
      <c r="O79" s="716"/>
      <c r="P79" s="716"/>
      <c r="Q79" s="716"/>
      <c r="R79" s="716"/>
      <c r="S79" s="716"/>
      <c r="T79" s="716"/>
      <c r="U79" s="716"/>
      <c r="V79" s="716"/>
      <c r="X79" s="395"/>
    </row>
    <row r="80" spans="1:24" s="403" customFormat="1" ht="9" customHeight="1">
      <c r="A80" s="715">
        <v>1</v>
      </c>
      <c r="B80" s="715"/>
      <c r="C80" s="389">
        <v>2</v>
      </c>
      <c r="D80" s="715">
        <v>3</v>
      </c>
      <c r="E80" s="715"/>
      <c r="F80" s="715">
        <v>4</v>
      </c>
      <c r="G80" s="715"/>
      <c r="H80" s="389">
        <v>5</v>
      </c>
      <c r="I80" s="389">
        <v>6</v>
      </c>
      <c r="J80" s="389">
        <v>7</v>
      </c>
      <c r="K80" s="389">
        <v>8</v>
      </c>
      <c r="L80" s="389">
        <v>9</v>
      </c>
      <c r="M80" s="389">
        <v>10</v>
      </c>
      <c r="N80" s="389">
        <v>11</v>
      </c>
      <c r="O80" s="389">
        <v>12</v>
      </c>
      <c r="P80" s="389">
        <v>13</v>
      </c>
      <c r="Q80" s="389">
        <v>14</v>
      </c>
      <c r="R80" s="389">
        <v>15</v>
      </c>
      <c r="S80" s="715">
        <v>16</v>
      </c>
      <c r="T80" s="715"/>
      <c r="U80" s="715">
        <v>17</v>
      </c>
      <c r="V80" s="715"/>
      <c r="X80" s="404"/>
    </row>
    <row r="81" spans="1:24" ht="15" customHeight="1">
      <c r="A81" s="716"/>
      <c r="B81" s="716"/>
      <c r="C81" s="393">
        <v>85202</v>
      </c>
      <c r="D81" s="717" t="s">
        <v>306</v>
      </c>
      <c r="E81" s="717"/>
      <c r="F81" s="718">
        <v>61200</v>
      </c>
      <c r="G81" s="718"/>
      <c r="H81" s="388">
        <v>61200</v>
      </c>
      <c r="I81" s="388">
        <v>61200</v>
      </c>
      <c r="J81" s="388"/>
      <c r="K81" s="388">
        <v>61200</v>
      </c>
      <c r="L81" s="388"/>
      <c r="M81" s="388"/>
      <c r="N81" s="388"/>
      <c r="O81" s="388"/>
      <c r="P81" s="388"/>
      <c r="Q81" s="388"/>
      <c r="R81" s="388"/>
      <c r="S81" s="718"/>
      <c r="T81" s="718"/>
      <c r="U81" s="718"/>
      <c r="V81" s="718"/>
      <c r="X81" s="395"/>
    </row>
    <row r="82" spans="1:24" ht="18" customHeight="1">
      <c r="A82" s="716"/>
      <c r="B82" s="716"/>
      <c r="C82" s="393">
        <v>85205</v>
      </c>
      <c r="D82" s="717" t="s">
        <v>686</v>
      </c>
      <c r="E82" s="717"/>
      <c r="F82" s="718">
        <v>2300</v>
      </c>
      <c r="G82" s="718"/>
      <c r="H82" s="388">
        <v>2300</v>
      </c>
      <c r="I82" s="388">
        <v>2300</v>
      </c>
      <c r="J82" s="388"/>
      <c r="K82" s="388">
        <v>2300</v>
      </c>
      <c r="L82" s="388"/>
      <c r="M82" s="388"/>
      <c r="N82" s="388"/>
      <c r="O82" s="388"/>
      <c r="P82" s="388"/>
      <c r="Q82" s="388"/>
      <c r="R82" s="388"/>
      <c r="S82" s="718"/>
      <c r="T82" s="718"/>
      <c r="U82" s="718"/>
      <c r="V82" s="718"/>
      <c r="X82" s="395"/>
    </row>
    <row r="83" spans="1:24" ht="27.75" customHeight="1">
      <c r="A83" s="716"/>
      <c r="B83" s="716"/>
      <c r="C83" s="393">
        <v>85212</v>
      </c>
      <c r="D83" s="749" t="s">
        <v>307</v>
      </c>
      <c r="E83" s="717"/>
      <c r="F83" s="718">
        <v>1510000</v>
      </c>
      <c r="G83" s="718"/>
      <c r="H83" s="388">
        <v>1510000</v>
      </c>
      <c r="I83" s="388">
        <v>45300</v>
      </c>
      <c r="J83" s="388">
        <v>41311</v>
      </c>
      <c r="K83" s="388">
        <v>3989</v>
      </c>
      <c r="L83" s="388"/>
      <c r="M83" s="388">
        <v>1464700</v>
      </c>
      <c r="N83" s="388"/>
      <c r="O83" s="388"/>
      <c r="P83" s="388"/>
      <c r="Q83" s="388"/>
      <c r="R83" s="388"/>
      <c r="S83" s="718"/>
      <c r="T83" s="718"/>
      <c r="U83" s="718"/>
      <c r="V83" s="718"/>
      <c r="X83" s="395"/>
    </row>
    <row r="84" spans="1:24" ht="39.75" customHeight="1">
      <c r="A84" s="716"/>
      <c r="B84" s="716"/>
      <c r="C84" s="393">
        <v>85213</v>
      </c>
      <c r="D84" s="717" t="s">
        <v>231</v>
      </c>
      <c r="E84" s="717"/>
      <c r="F84" s="718">
        <v>12500</v>
      </c>
      <c r="G84" s="718"/>
      <c r="H84" s="388">
        <v>12500</v>
      </c>
      <c r="I84" s="388">
        <v>12500</v>
      </c>
      <c r="J84" s="388"/>
      <c r="K84" s="388">
        <v>12500</v>
      </c>
      <c r="L84" s="388"/>
      <c r="M84" s="388"/>
      <c r="N84" s="388"/>
      <c r="O84" s="388"/>
      <c r="P84" s="388"/>
      <c r="Q84" s="388"/>
      <c r="R84" s="388"/>
      <c r="S84" s="718"/>
      <c r="T84" s="718"/>
      <c r="U84" s="718"/>
      <c r="V84" s="718"/>
      <c r="X84" s="395"/>
    </row>
    <row r="85" spans="1:24" ht="19.5" customHeight="1">
      <c r="A85" s="716"/>
      <c r="B85" s="716"/>
      <c r="C85" s="393">
        <v>85214</v>
      </c>
      <c r="D85" s="717" t="s">
        <v>235</v>
      </c>
      <c r="E85" s="717"/>
      <c r="F85" s="718">
        <v>453000</v>
      </c>
      <c r="G85" s="718"/>
      <c r="H85" s="388">
        <v>453000</v>
      </c>
      <c r="I85" s="388"/>
      <c r="J85" s="388"/>
      <c r="K85" s="388"/>
      <c r="L85" s="388"/>
      <c r="M85" s="388">
        <v>453000</v>
      </c>
      <c r="N85" s="388"/>
      <c r="O85" s="388"/>
      <c r="P85" s="388"/>
      <c r="Q85" s="388"/>
      <c r="R85" s="388"/>
      <c r="S85" s="718"/>
      <c r="T85" s="718"/>
      <c r="U85" s="718"/>
      <c r="V85" s="718"/>
      <c r="X85" s="395"/>
    </row>
    <row r="86" spans="1:24" ht="15" customHeight="1">
      <c r="A86" s="716"/>
      <c r="B86" s="716"/>
      <c r="C86" s="393">
        <v>85215</v>
      </c>
      <c r="D86" s="717" t="s">
        <v>308</v>
      </c>
      <c r="E86" s="717"/>
      <c r="F86" s="718">
        <v>66000</v>
      </c>
      <c r="G86" s="718"/>
      <c r="H86" s="388">
        <v>66000</v>
      </c>
      <c r="I86" s="388"/>
      <c r="J86" s="388"/>
      <c r="K86" s="388"/>
      <c r="L86" s="388"/>
      <c r="M86" s="388">
        <v>66000</v>
      </c>
      <c r="N86" s="388"/>
      <c r="O86" s="388"/>
      <c r="P86" s="388"/>
      <c r="Q86" s="388"/>
      <c r="R86" s="388"/>
      <c r="S86" s="718"/>
      <c r="T86" s="718"/>
      <c r="U86" s="718"/>
      <c r="V86" s="718"/>
      <c r="X86" s="395"/>
    </row>
    <row r="87" spans="1:24" ht="15" customHeight="1">
      <c r="A87" s="716"/>
      <c r="B87" s="716"/>
      <c r="C87" s="393">
        <v>85216</v>
      </c>
      <c r="D87" s="717" t="s">
        <v>237</v>
      </c>
      <c r="E87" s="717"/>
      <c r="F87" s="718">
        <v>130000</v>
      </c>
      <c r="G87" s="718"/>
      <c r="H87" s="388">
        <v>130000</v>
      </c>
      <c r="I87" s="388"/>
      <c r="J87" s="388"/>
      <c r="K87" s="388"/>
      <c r="L87" s="388"/>
      <c r="M87" s="388">
        <v>130000</v>
      </c>
      <c r="N87" s="388"/>
      <c r="O87" s="388"/>
      <c r="P87" s="388"/>
      <c r="Q87" s="388"/>
      <c r="R87" s="388"/>
      <c r="S87" s="718"/>
      <c r="T87" s="718"/>
      <c r="U87" s="718"/>
      <c r="V87" s="718"/>
      <c r="X87" s="395"/>
    </row>
    <row r="88" spans="1:24" ht="15" customHeight="1">
      <c r="A88" s="716"/>
      <c r="B88" s="716"/>
      <c r="C88" s="393">
        <v>85219</v>
      </c>
      <c r="D88" s="717" t="s">
        <v>239</v>
      </c>
      <c r="E88" s="717"/>
      <c r="F88" s="718">
        <v>483904</v>
      </c>
      <c r="G88" s="718"/>
      <c r="H88" s="388">
        <v>483904</v>
      </c>
      <c r="I88" s="388">
        <v>483904</v>
      </c>
      <c r="J88" s="388">
        <v>447600</v>
      </c>
      <c r="K88" s="388">
        <v>36304</v>
      </c>
      <c r="L88" s="388"/>
      <c r="M88" s="388"/>
      <c r="N88" s="388"/>
      <c r="O88" s="388"/>
      <c r="P88" s="388"/>
      <c r="Q88" s="388"/>
      <c r="R88" s="388"/>
      <c r="S88" s="718"/>
      <c r="T88" s="718"/>
      <c r="U88" s="718"/>
      <c r="V88" s="718"/>
      <c r="X88" s="395"/>
    </row>
    <row r="89" spans="1:24" ht="15" customHeight="1">
      <c r="A89" s="716"/>
      <c r="B89" s="716"/>
      <c r="C89" s="393">
        <v>85295</v>
      </c>
      <c r="D89" s="717" t="s">
        <v>106</v>
      </c>
      <c r="E89" s="717"/>
      <c r="F89" s="718">
        <v>162667</v>
      </c>
      <c r="G89" s="718"/>
      <c r="H89" s="388">
        <v>162667</v>
      </c>
      <c r="I89" s="388"/>
      <c r="J89" s="388"/>
      <c r="K89" s="388"/>
      <c r="L89" s="388"/>
      <c r="M89" s="388">
        <v>162667</v>
      </c>
      <c r="N89" s="388"/>
      <c r="O89" s="388"/>
      <c r="P89" s="388"/>
      <c r="Q89" s="388"/>
      <c r="R89" s="388"/>
      <c r="S89" s="718"/>
      <c r="T89" s="718"/>
      <c r="U89" s="718"/>
      <c r="V89" s="718"/>
      <c r="X89" s="395"/>
    </row>
    <row r="90" spans="1:24" ht="15" customHeight="1">
      <c r="A90" s="716">
        <v>854</v>
      </c>
      <c r="B90" s="716"/>
      <c r="C90" s="393"/>
      <c r="D90" s="717" t="s">
        <v>309</v>
      </c>
      <c r="E90" s="717"/>
      <c r="F90" s="718">
        <v>30000</v>
      </c>
      <c r="G90" s="718"/>
      <c r="H90" s="388">
        <v>30000</v>
      </c>
      <c r="I90" s="388">
        <v>10000</v>
      </c>
      <c r="J90" s="388"/>
      <c r="K90" s="388">
        <v>10000</v>
      </c>
      <c r="L90" s="388"/>
      <c r="M90" s="388">
        <v>20000</v>
      </c>
      <c r="N90" s="388"/>
      <c r="O90" s="388"/>
      <c r="P90" s="388"/>
      <c r="Q90" s="388"/>
      <c r="R90" s="388"/>
      <c r="S90" s="718"/>
      <c r="T90" s="718"/>
      <c r="U90" s="718"/>
      <c r="V90" s="718"/>
      <c r="X90" s="395"/>
    </row>
    <row r="91" spans="1:24" ht="21.75" customHeight="1">
      <c r="A91" s="716"/>
      <c r="B91" s="716"/>
      <c r="C91" s="393">
        <v>85412</v>
      </c>
      <c r="D91" s="717" t="s">
        <v>310</v>
      </c>
      <c r="E91" s="717"/>
      <c r="F91" s="718">
        <v>10000</v>
      </c>
      <c r="G91" s="718"/>
      <c r="H91" s="388">
        <v>10000</v>
      </c>
      <c r="I91" s="388">
        <v>10000</v>
      </c>
      <c r="J91" s="388"/>
      <c r="K91" s="388">
        <v>10000</v>
      </c>
      <c r="L91" s="388"/>
      <c r="M91" s="388"/>
      <c r="N91" s="388"/>
      <c r="O91" s="388"/>
      <c r="P91" s="388"/>
      <c r="Q91" s="388"/>
      <c r="R91" s="388"/>
      <c r="S91" s="718"/>
      <c r="T91" s="718"/>
      <c r="U91" s="718"/>
      <c r="V91" s="718"/>
      <c r="X91" s="395"/>
    </row>
    <row r="92" spans="1:24" ht="15" customHeight="1">
      <c r="A92" s="716"/>
      <c r="B92" s="716"/>
      <c r="C92" s="393">
        <v>85415</v>
      </c>
      <c r="D92" s="717" t="s">
        <v>687</v>
      </c>
      <c r="E92" s="717"/>
      <c r="F92" s="718">
        <v>20000</v>
      </c>
      <c r="G92" s="718"/>
      <c r="H92" s="388">
        <v>20000</v>
      </c>
      <c r="I92" s="388"/>
      <c r="J92" s="388"/>
      <c r="K92" s="388"/>
      <c r="L92" s="388"/>
      <c r="M92" s="388">
        <v>20000</v>
      </c>
      <c r="N92" s="388"/>
      <c r="O92" s="388"/>
      <c r="P92" s="388"/>
      <c r="Q92" s="388"/>
      <c r="R92" s="388"/>
      <c r="S92" s="718"/>
      <c r="T92" s="718"/>
      <c r="U92" s="718"/>
      <c r="V92" s="718"/>
      <c r="X92" s="395"/>
    </row>
    <row r="93" spans="1:24" ht="15" customHeight="1">
      <c r="A93" s="716">
        <v>900</v>
      </c>
      <c r="B93" s="716"/>
      <c r="C93" s="393"/>
      <c r="D93" s="717" t="s">
        <v>248</v>
      </c>
      <c r="E93" s="717"/>
      <c r="F93" s="718">
        <v>466237.26</v>
      </c>
      <c r="G93" s="718"/>
      <c r="H93" s="388">
        <v>430014.24</v>
      </c>
      <c r="I93" s="388">
        <v>396014.24</v>
      </c>
      <c r="J93" s="388">
        <v>1500</v>
      </c>
      <c r="K93" s="388">
        <v>394514.24</v>
      </c>
      <c r="L93" s="388">
        <v>34000</v>
      </c>
      <c r="M93" s="388"/>
      <c r="N93" s="388"/>
      <c r="O93" s="388"/>
      <c r="P93" s="388"/>
      <c r="Q93" s="388">
        <v>36223.02</v>
      </c>
      <c r="R93" s="388">
        <v>36223.02</v>
      </c>
      <c r="S93" s="718"/>
      <c r="T93" s="718"/>
      <c r="U93" s="718"/>
      <c r="V93" s="718"/>
      <c r="X93" s="395"/>
    </row>
    <row r="94" spans="1:24" ht="15" customHeight="1">
      <c r="A94" s="716"/>
      <c r="B94" s="716"/>
      <c r="C94" s="393">
        <v>90002</v>
      </c>
      <c r="D94" s="717" t="s">
        <v>311</v>
      </c>
      <c r="E94" s="717"/>
      <c r="F94" s="718">
        <v>59077</v>
      </c>
      <c r="G94" s="718"/>
      <c r="H94" s="388">
        <v>51077</v>
      </c>
      <c r="I94" s="388">
        <v>25077</v>
      </c>
      <c r="J94" s="388"/>
      <c r="K94" s="388">
        <v>25077</v>
      </c>
      <c r="L94" s="388">
        <v>26000</v>
      </c>
      <c r="M94" s="388"/>
      <c r="N94" s="388"/>
      <c r="O94" s="388"/>
      <c r="P94" s="388"/>
      <c r="Q94" s="388">
        <v>8000</v>
      </c>
      <c r="R94" s="388">
        <v>8000</v>
      </c>
      <c r="S94" s="718"/>
      <c r="T94" s="718"/>
      <c r="U94" s="718"/>
      <c r="V94" s="718"/>
      <c r="X94" s="395"/>
    </row>
    <row r="95" spans="1:24" ht="15" customHeight="1">
      <c r="A95" s="716"/>
      <c r="B95" s="716"/>
      <c r="C95" s="393">
        <v>90004</v>
      </c>
      <c r="D95" s="717" t="s">
        <v>312</v>
      </c>
      <c r="E95" s="717"/>
      <c r="F95" s="718">
        <v>27660.26</v>
      </c>
      <c r="G95" s="718"/>
      <c r="H95" s="388">
        <v>22437.24</v>
      </c>
      <c r="I95" s="388">
        <v>14437.24</v>
      </c>
      <c r="J95" s="388">
        <v>1500</v>
      </c>
      <c r="K95" s="388">
        <v>12937.24</v>
      </c>
      <c r="L95" s="388">
        <v>8000</v>
      </c>
      <c r="M95" s="388"/>
      <c r="N95" s="388"/>
      <c r="O95" s="388"/>
      <c r="P95" s="388"/>
      <c r="Q95" s="388">
        <v>5223.02</v>
      </c>
      <c r="R95" s="388">
        <v>5223.02</v>
      </c>
      <c r="S95" s="718"/>
      <c r="T95" s="718"/>
      <c r="U95" s="718"/>
      <c r="V95" s="718"/>
      <c r="X95" s="395"/>
    </row>
    <row r="96" spans="1:24" ht="15" customHeight="1">
      <c r="A96" s="716"/>
      <c r="B96" s="716"/>
      <c r="C96" s="393">
        <v>90005</v>
      </c>
      <c r="D96" s="717" t="s">
        <v>314</v>
      </c>
      <c r="E96" s="717"/>
      <c r="F96" s="718">
        <v>4000</v>
      </c>
      <c r="G96" s="718"/>
      <c r="H96" s="388">
        <v>4000</v>
      </c>
      <c r="I96" s="388">
        <v>4000</v>
      </c>
      <c r="J96" s="388"/>
      <c r="K96" s="388">
        <v>4000</v>
      </c>
      <c r="L96" s="388"/>
      <c r="M96" s="388"/>
      <c r="N96" s="388"/>
      <c r="O96" s="388"/>
      <c r="P96" s="388"/>
      <c r="Q96" s="388"/>
      <c r="R96" s="388"/>
      <c r="S96" s="718"/>
      <c r="T96" s="718"/>
      <c r="U96" s="718"/>
      <c r="V96" s="718"/>
      <c r="X96" s="395"/>
    </row>
    <row r="97" spans="1:24" ht="15" customHeight="1">
      <c r="A97" s="716"/>
      <c r="B97" s="716"/>
      <c r="C97" s="393">
        <v>90008</v>
      </c>
      <c r="D97" s="717" t="s">
        <v>315</v>
      </c>
      <c r="E97" s="717"/>
      <c r="F97" s="718">
        <v>7000</v>
      </c>
      <c r="G97" s="718"/>
      <c r="H97" s="388">
        <v>7000</v>
      </c>
      <c r="I97" s="388">
        <v>7000</v>
      </c>
      <c r="J97" s="388"/>
      <c r="K97" s="388">
        <v>7000</v>
      </c>
      <c r="L97" s="388"/>
      <c r="M97" s="388"/>
      <c r="N97" s="388"/>
      <c r="O97" s="388"/>
      <c r="P97" s="388"/>
      <c r="Q97" s="388"/>
      <c r="R97" s="388"/>
      <c r="S97" s="718"/>
      <c r="T97" s="718"/>
      <c r="U97" s="718"/>
      <c r="V97" s="718"/>
      <c r="X97" s="395"/>
    </row>
    <row r="98" spans="1:24" ht="15" customHeight="1">
      <c r="A98" s="716"/>
      <c r="B98" s="716"/>
      <c r="C98" s="393">
        <v>90013</v>
      </c>
      <c r="D98" s="717" t="s">
        <v>316</v>
      </c>
      <c r="E98" s="717"/>
      <c r="F98" s="718">
        <v>4500</v>
      </c>
      <c r="G98" s="718"/>
      <c r="H98" s="388">
        <v>4500</v>
      </c>
      <c r="I98" s="388">
        <v>4500</v>
      </c>
      <c r="J98" s="388"/>
      <c r="K98" s="388">
        <v>4500</v>
      </c>
      <c r="L98" s="388"/>
      <c r="M98" s="388"/>
      <c r="N98" s="388"/>
      <c r="O98" s="388"/>
      <c r="P98" s="388"/>
      <c r="Q98" s="388"/>
      <c r="R98" s="388"/>
      <c r="S98" s="718"/>
      <c r="T98" s="718"/>
      <c r="U98" s="718"/>
      <c r="V98" s="718"/>
      <c r="X98" s="395"/>
    </row>
    <row r="99" spans="1:24" ht="15" customHeight="1">
      <c r="A99" s="716"/>
      <c r="B99" s="716"/>
      <c r="C99" s="393">
        <v>90015</v>
      </c>
      <c r="D99" s="717" t="s">
        <v>317</v>
      </c>
      <c r="E99" s="717"/>
      <c r="F99" s="718">
        <v>364000</v>
      </c>
      <c r="G99" s="718"/>
      <c r="H99" s="388">
        <v>341000</v>
      </c>
      <c r="I99" s="388">
        <v>341000</v>
      </c>
      <c r="J99" s="388"/>
      <c r="K99" s="388">
        <v>341000</v>
      </c>
      <c r="L99" s="388"/>
      <c r="M99" s="388"/>
      <c r="N99" s="388"/>
      <c r="O99" s="388"/>
      <c r="P99" s="388"/>
      <c r="Q99" s="388">
        <v>23000</v>
      </c>
      <c r="R99" s="388">
        <v>23000</v>
      </c>
      <c r="S99" s="718"/>
      <c r="T99" s="718"/>
      <c r="U99" s="718"/>
      <c r="V99" s="718"/>
      <c r="X99" s="395"/>
    </row>
    <row r="100" spans="1:24" ht="15" customHeight="1">
      <c r="A100" s="716">
        <v>921</v>
      </c>
      <c r="B100" s="716"/>
      <c r="C100" s="393"/>
      <c r="D100" s="717" t="s">
        <v>257</v>
      </c>
      <c r="E100" s="717"/>
      <c r="F100" s="718">
        <v>1444267.35</v>
      </c>
      <c r="G100" s="718"/>
      <c r="H100" s="388">
        <v>676320.78</v>
      </c>
      <c r="I100" s="388">
        <v>99402.57</v>
      </c>
      <c r="J100" s="388">
        <v>1050</v>
      </c>
      <c r="K100" s="388">
        <v>98352.57</v>
      </c>
      <c r="L100" s="388">
        <v>552000</v>
      </c>
      <c r="M100" s="388"/>
      <c r="N100" s="388">
        <v>24918.21</v>
      </c>
      <c r="O100" s="388"/>
      <c r="P100" s="388"/>
      <c r="Q100" s="388">
        <v>767946.57</v>
      </c>
      <c r="R100" s="388">
        <v>767946.57</v>
      </c>
      <c r="S100" s="718">
        <v>651853.5</v>
      </c>
      <c r="T100" s="718"/>
      <c r="U100" s="718"/>
      <c r="V100" s="718"/>
      <c r="X100" s="395"/>
    </row>
    <row r="101" spans="1:24" ht="15" customHeight="1">
      <c r="A101" s="716"/>
      <c r="B101" s="716"/>
      <c r="C101" s="393">
        <v>92109</v>
      </c>
      <c r="D101" s="717" t="s">
        <v>319</v>
      </c>
      <c r="E101" s="717"/>
      <c r="F101" s="718">
        <v>987436.59</v>
      </c>
      <c r="G101" s="718"/>
      <c r="H101" s="388">
        <v>314583.09</v>
      </c>
      <c r="I101" s="388">
        <v>36070.28</v>
      </c>
      <c r="J101" s="388">
        <v>600</v>
      </c>
      <c r="K101" s="388">
        <v>35470.28</v>
      </c>
      <c r="L101" s="388">
        <v>268000</v>
      </c>
      <c r="M101" s="388"/>
      <c r="N101" s="388">
        <v>10512.81</v>
      </c>
      <c r="O101" s="388"/>
      <c r="P101" s="388"/>
      <c r="Q101" s="388">
        <v>672853.5</v>
      </c>
      <c r="R101" s="388">
        <v>672853.5</v>
      </c>
      <c r="S101" s="718">
        <v>651853.5</v>
      </c>
      <c r="T101" s="718"/>
      <c r="U101" s="718"/>
      <c r="V101" s="718"/>
      <c r="X101" s="395"/>
    </row>
    <row r="102" spans="1:24" ht="15" customHeight="1">
      <c r="A102" s="716"/>
      <c r="B102" s="716"/>
      <c r="C102" s="393">
        <v>92116</v>
      </c>
      <c r="D102" s="717" t="s">
        <v>258</v>
      </c>
      <c r="E102" s="717"/>
      <c r="F102" s="718">
        <v>187500</v>
      </c>
      <c r="G102" s="718"/>
      <c r="H102" s="388">
        <v>187500</v>
      </c>
      <c r="I102" s="388">
        <v>3500</v>
      </c>
      <c r="J102" s="388"/>
      <c r="K102" s="388">
        <v>3500</v>
      </c>
      <c r="L102" s="388">
        <v>184000</v>
      </c>
      <c r="M102" s="388"/>
      <c r="N102" s="388"/>
      <c r="O102" s="388"/>
      <c r="P102" s="388"/>
      <c r="Q102" s="388"/>
      <c r="R102" s="388"/>
      <c r="S102" s="718"/>
      <c r="T102" s="718"/>
      <c r="U102" s="718"/>
      <c r="V102" s="718"/>
      <c r="X102" s="395"/>
    </row>
    <row r="103" spans="1:24" ht="15" customHeight="1">
      <c r="A103" s="716"/>
      <c r="B103" s="716"/>
      <c r="C103" s="393">
        <v>92120</v>
      </c>
      <c r="D103" s="717" t="s">
        <v>688</v>
      </c>
      <c r="E103" s="717"/>
      <c r="F103" s="718">
        <v>60000</v>
      </c>
      <c r="G103" s="718"/>
      <c r="H103" s="388">
        <v>60000</v>
      </c>
      <c r="I103" s="388"/>
      <c r="J103" s="388"/>
      <c r="K103" s="388"/>
      <c r="L103" s="388">
        <v>60000</v>
      </c>
      <c r="M103" s="388"/>
      <c r="N103" s="388"/>
      <c r="O103" s="388"/>
      <c r="P103" s="388"/>
      <c r="Q103" s="388"/>
      <c r="R103" s="388"/>
      <c r="S103" s="718"/>
      <c r="T103" s="718"/>
      <c r="U103" s="718"/>
      <c r="V103" s="718"/>
      <c r="X103" s="395"/>
    </row>
    <row r="104" spans="1:24" ht="15" customHeight="1">
      <c r="A104" s="716"/>
      <c r="B104" s="716"/>
      <c r="C104" s="393">
        <v>92195</v>
      </c>
      <c r="D104" s="717" t="s">
        <v>106</v>
      </c>
      <c r="E104" s="717"/>
      <c r="F104" s="718">
        <v>209330.76</v>
      </c>
      <c r="G104" s="718"/>
      <c r="H104" s="388">
        <v>114237.69</v>
      </c>
      <c r="I104" s="388">
        <v>59832.29</v>
      </c>
      <c r="J104" s="388">
        <v>450</v>
      </c>
      <c r="K104" s="388">
        <v>59382.29</v>
      </c>
      <c r="L104" s="388">
        <v>40000</v>
      </c>
      <c r="M104" s="388"/>
      <c r="N104" s="388">
        <v>14405.4</v>
      </c>
      <c r="O104" s="388"/>
      <c r="P104" s="388"/>
      <c r="Q104" s="388">
        <v>95093.07</v>
      </c>
      <c r="R104" s="388">
        <v>95093.07</v>
      </c>
      <c r="S104" s="718"/>
      <c r="T104" s="718"/>
      <c r="U104" s="718"/>
      <c r="V104" s="718"/>
      <c r="X104" s="395"/>
    </row>
    <row r="105" spans="2:24" ht="24" customHeight="1">
      <c r="B105" s="721"/>
      <c r="C105" s="721"/>
      <c r="D105" s="721"/>
      <c r="E105" s="709"/>
      <c r="F105" s="709"/>
      <c r="G105" s="406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395"/>
    </row>
    <row r="106" spans="1:24" ht="9" customHeight="1">
      <c r="A106" s="716" t="s">
        <v>90</v>
      </c>
      <c r="B106" s="716"/>
      <c r="C106" s="716" t="s">
        <v>91</v>
      </c>
      <c r="D106" s="716" t="s">
        <v>93</v>
      </c>
      <c r="E106" s="716"/>
      <c r="F106" s="716" t="s">
        <v>263</v>
      </c>
      <c r="G106" s="716"/>
      <c r="H106" s="716" t="s">
        <v>264</v>
      </c>
      <c r="I106" s="716"/>
      <c r="J106" s="716"/>
      <c r="K106" s="716"/>
      <c r="L106" s="716"/>
      <c r="M106" s="716"/>
      <c r="N106" s="716"/>
      <c r="O106" s="716"/>
      <c r="P106" s="716"/>
      <c r="Q106" s="716"/>
      <c r="R106" s="716"/>
      <c r="S106" s="716"/>
      <c r="T106" s="716"/>
      <c r="U106" s="716"/>
      <c r="V106" s="716"/>
      <c r="X106" s="395"/>
    </row>
    <row r="107" spans="1:24" ht="12.75" customHeight="1">
      <c r="A107" s="716"/>
      <c r="B107" s="716"/>
      <c r="C107" s="716"/>
      <c r="D107" s="716"/>
      <c r="E107" s="716"/>
      <c r="F107" s="716"/>
      <c r="G107" s="716"/>
      <c r="H107" s="716" t="s">
        <v>265</v>
      </c>
      <c r="I107" s="716" t="s">
        <v>266</v>
      </c>
      <c r="J107" s="716"/>
      <c r="K107" s="716"/>
      <c r="L107" s="716"/>
      <c r="M107" s="716"/>
      <c r="N107" s="716"/>
      <c r="O107" s="716"/>
      <c r="P107" s="716"/>
      <c r="Q107" s="716" t="s">
        <v>267</v>
      </c>
      <c r="R107" s="716" t="s">
        <v>266</v>
      </c>
      <c r="S107" s="716"/>
      <c r="T107" s="716"/>
      <c r="U107" s="716"/>
      <c r="V107" s="716"/>
      <c r="X107" s="395"/>
    </row>
    <row r="108" spans="1:24" ht="2.25" customHeight="1">
      <c r="A108" s="716"/>
      <c r="B108" s="716"/>
      <c r="C108" s="716"/>
      <c r="D108" s="716"/>
      <c r="E108" s="716"/>
      <c r="F108" s="716"/>
      <c r="G108" s="716"/>
      <c r="H108" s="716"/>
      <c r="I108" s="716"/>
      <c r="J108" s="716"/>
      <c r="K108" s="716"/>
      <c r="L108" s="716"/>
      <c r="M108" s="716"/>
      <c r="N108" s="716"/>
      <c r="O108" s="716"/>
      <c r="P108" s="716"/>
      <c r="Q108" s="716"/>
      <c r="R108" s="716" t="s">
        <v>268</v>
      </c>
      <c r="S108" s="716" t="s">
        <v>269</v>
      </c>
      <c r="T108" s="716"/>
      <c r="U108" s="716" t="s">
        <v>270</v>
      </c>
      <c r="V108" s="716"/>
      <c r="X108" s="395"/>
    </row>
    <row r="109" spans="1:24" ht="6" customHeight="1">
      <c r="A109" s="716"/>
      <c r="B109" s="716"/>
      <c r="C109" s="716"/>
      <c r="D109" s="716"/>
      <c r="E109" s="716"/>
      <c r="F109" s="716"/>
      <c r="G109" s="716"/>
      <c r="H109" s="716"/>
      <c r="I109" s="716" t="s">
        <v>271</v>
      </c>
      <c r="J109" s="716" t="s">
        <v>266</v>
      </c>
      <c r="K109" s="716"/>
      <c r="L109" s="716" t="s">
        <v>272</v>
      </c>
      <c r="M109" s="716" t="s">
        <v>273</v>
      </c>
      <c r="N109" s="716" t="s">
        <v>274</v>
      </c>
      <c r="O109" s="716" t="s">
        <v>275</v>
      </c>
      <c r="P109" s="716" t="s">
        <v>276</v>
      </c>
      <c r="Q109" s="716"/>
      <c r="R109" s="716"/>
      <c r="S109" s="716"/>
      <c r="T109" s="716"/>
      <c r="U109" s="716"/>
      <c r="V109" s="716"/>
      <c r="X109" s="395"/>
    </row>
    <row r="110" spans="1:24" ht="2.25" customHeight="1">
      <c r="A110" s="716"/>
      <c r="B110" s="716"/>
      <c r="C110" s="716"/>
      <c r="D110" s="716"/>
      <c r="E110" s="716"/>
      <c r="F110" s="716"/>
      <c r="G110" s="716"/>
      <c r="H110" s="716"/>
      <c r="I110" s="716"/>
      <c r="J110" s="716"/>
      <c r="K110" s="716"/>
      <c r="L110" s="716"/>
      <c r="M110" s="716"/>
      <c r="N110" s="716"/>
      <c r="O110" s="716"/>
      <c r="P110" s="716"/>
      <c r="Q110" s="716"/>
      <c r="R110" s="716"/>
      <c r="S110" s="716" t="s">
        <v>277</v>
      </c>
      <c r="T110" s="716"/>
      <c r="U110" s="716"/>
      <c r="V110" s="716"/>
      <c r="X110" s="395"/>
    </row>
    <row r="111" spans="1:24" ht="44.25" customHeight="1">
      <c r="A111" s="716"/>
      <c r="B111" s="716"/>
      <c r="C111" s="716"/>
      <c r="D111" s="716"/>
      <c r="E111" s="716"/>
      <c r="F111" s="716"/>
      <c r="G111" s="716"/>
      <c r="H111" s="716"/>
      <c r="I111" s="716"/>
      <c r="J111" s="393" t="s">
        <v>278</v>
      </c>
      <c r="K111" s="393" t="s">
        <v>279</v>
      </c>
      <c r="L111" s="716"/>
      <c r="M111" s="716"/>
      <c r="N111" s="716"/>
      <c r="O111" s="716"/>
      <c r="P111" s="716"/>
      <c r="Q111" s="716"/>
      <c r="R111" s="716"/>
      <c r="S111" s="716"/>
      <c r="T111" s="716"/>
      <c r="U111" s="716"/>
      <c r="V111" s="716"/>
      <c r="X111" s="395"/>
    </row>
    <row r="112" spans="1:24" s="403" customFormat="1" ht="9" customHeight="1">
      <c r="A112" s="715">
        <v>1</v>
      </c>
      <c r="B112" s="715"/>
      <c r="C112" s="389">
        <v>2</v>
      </c>
      <c r="D112" s="715">
        <v>3</v>
      </c>
      <c r="E112" s="715"/>
      <c r="F112" s="715">
        <v>4</v>
      </c>
      <c r="G112" s="715"/>
      <c r="H112" s="389">
        <v>5</v>
      </c>
      <c r="I112" s="389">
        <v>6</v>
      </c>
      <c r="J112" s="389">
        <v>7</v>
      </c>
      <c r="K112" s="389">
        <v>8</v>
      </c>
      <c r="L112" s="389">
        <v>9</v>
      </c>
      <c r="M112" s="389">
        <v>10</v>
      </c>
      <c r="N112" s="389">
        <v>11</v>
      </c>
      <c r="O112" s="389">
        <v>12</v>
      </c>
      <c r="P112" s="389">
        <v>13</v>
      </c>
      <c r="Q112" s="389">
        <v>14</v>
      </c>
      <c r="R112" s="389">
        <v>15</v>
      </c>
      <c r="S112" s="715">
        <v>16</v>
      </c>
      <c r="T112" s="715"/>
      <c r="U112" s="715">
        <v>17</v>
      </c>
      <c r="V112" s="715"/>
      <c r="X112" s="404"/>
    </row>
    <row r="113" spans="1:24" ht="15" customHeight="1">
      <c r="A113" s="716">
        <v>926</v>
      </c>
      <c r="B113" s="716"/>
      <c r="C113" s="393"/>
      <c r="D113" s="717" t="s">
        <v>322</v>
      </c>
      <c r="E113" s="717"/>
      <c r="F113" s="718">
        <v>149400</v>
      </c>
      <c r="G113" s="718"/>
      <c r="H113" s="388">
        <v>140800</v>
      </c>
      <c r="I113" s="388">
        <v>42800</v>
      </c>
      <c r="J113" s="388">
        <v>17000</v>
      </c>
      <c r="K113" s="388">
        <v>25800</v>
      </c>
      <c r="L113" s="388">
        <v>98000</v>
      </c>
      <c r="M113" s="388"/>
      <c r="N113" s="388"/>
      <c r="O113" s="388"/>
      <c r="P113" s="388"/>
      <c r="Q113" s="388">
        <v>8600</v>
      </c>
      <c r="R113" s="388">
        <v>8600</v>
      </c>
      <c r="S113" s="718"/>
      <c r="T113" s="718"/>
      <c r="U113" s="718"/>
      <c r="V113" s="718"/>
      <c r="X113" s="395"/>
    </row>
    <row r="114" spans="1:24" ht="15" customHeight="1">
      <c r="A114" s="716"/>
      <c r="B114" s="716"/>
      <c r="C114" s="393">
        <v>92601</v>
      </c>
      <c r="D114" s="717" t="s">
        <v>323</v>
      </c>
      <c r="E114" s="717"/>
      <c r="F114" s="718">
        <v>51400</v>
      </c>
      <c r="G114" s="718"/>
      <c r="H114" s="388">
        <v>42800</v>
      </c>
      <c r="I114" s="388">
        <v>42800</v>
      </c>
      <c r="J114" s="388">
        <v>17000</v>
      </c>
      <c r="K114" s="388">
        <v>25800</v>
      </c>
      <c r="L114" s="388"/>
      <c r="M114" s="388"/>
      <c r="N114" s="388"/>
      <c r="O114" s="388"/>
      <c r="P114" s="388"/>
      <c r="Q114" s="388">
        <v>8600</v>
      </c>
      <c r="R114" s="388">
        <v>8600</v>
      </c>
      <c r="S114" s="718"/>
      <c r="T114" s="718"/>
      <c r="U114" s="718"/>
      <c r="V114" s="718"/>
      <c r="X114" s="395"/>
    </row>
    <row r="115" spans="1:24" ht="15" customHeight="1" thickBot="1">
      <c r="A115" s="712"/>
      <c r="B115" s="712"/>
      <c r="C115" s="407">
        <v>92605</v>
      </c>
      <c r="D115" s="713" t="s">
        <v>324</v>
      </c>
      <c r="E115" s="713"/>
      <c r="F115" s="714">
        <v>98000</v>
      </c>
      <c r="G115" s="714"/>
      <c r="H115" s="408">
        <v>98000</v>
      </c>
      <c r="I115" s="408"/>
      <c r="J115" s="408"/>
      <c r="K115" s="408"/>
      <c r="L115" s="408">
        <v>98000</v>
      </c>
      <c r="M115" s="408"/>
      <c r="N115" s="408"/>
      <c r="O115" s="408"/>
      <c r="P115" s="408"/>
      <c r="Q115" s="408"/>
      <c r="R115" s="408"/>
      <c r="S115" s="714"/>
      <c r="T115" s="714"/>
      <c r="U115" s="714"/>
      <c r="V115" s="714"/>
      <c r="X115" s="395"/>
    </row>
    <row r="116" spans="1:24" s="464" customFormat="1" ht="15" customHeight="1" thickBot="1">
      <c r="A116" s="710" t="s">
        <v>325</v>
      </c>
      <c r="B116" s="711"/>
      <c r="C116" s="711"/>
      <c r="D116" s="711"/>
      <c r="E116" s="711"/>
      <c r="F116" s="719">
        <v>19094535</v>
      </c>
      <c r="G116" s="719"/>
      <c r="H116" s="465">
        <v>14323619.24</v>
      </c>
      <c r="I116" s="465">
        <v>9251318.03</v>
      </c>
      <c r="J116" s="465">
        <v>5935454</v>
      </c>
      <c r="K116" s="465">
        <v>3315864.03</v>
      </c>
      <c r="L116" s="465">
        <v>1968000</v>
      </c>
      <c r="M116" s="465">
        <v>2606263</v>
      </c>
      <c r="N116" s="465">
        <v>28038.21</v>
      </c>
      <c r="O116" s="465">
        <v>0</v>
      </c>
      <c r="P116" s="465">
        <v>470000</v>
      </c>
      <c r="Q116" s="465">
        <v>4770915.76</v>
      </c>
      <c r="R116" s="465">
        <v>4770915.76</v>
      </c>
      <c r="S116" s="719">
        <v>4078853.5</v>
      </c>
      <c r="T116" s="719"/>
      <c r="U116" s="719">
        <v>0</v>
      </c>
      <c r="V116" s="720"/>
      <c r="X116" s="654"/>
    </row>
  </sheetData>
  <mergeCells count="523">
    <mergeCell ref="B2:D2"/>
    <mergeCell ref="E2:F2"/>
    <mergeCell ref="A1:V1"/>
    <mergeCell ref="A100:B100"/>
    <mergeCell ref="D100:E100"/>
    <mergeCell ref="F100:G100"/>
    <mergeCell ref="S100:T100"/>
    <mergeCell ref="U100:V100"/>
    <mergeCell ref="I6:I8"/>
    <mergeCell ref="A3:B8"/>
    <mergeCell ref="C3:C8"/>
    <mergeCell ref="D3:E8"/>
    <mergeCell ref="N6:N8"/>
    <mergeCell ref="F3:G8"/>
    <mergeCell ref="H3:V3"/>
    <mergeCell ref="H4:H8"/>
    <mergeCell ref="I4:P5"/>
    <mergeCell ref="Q4:Q8"/>
    <mergeCell ref="R4:V4"/>
    <mergeCell ref="R5:R8"/>
    <mergeCell ref="U5:V8"/>
    <mergeCell ref="O6:O8"/>
    <mergeCell ref="P6:P8"/>
    <mergeCell ref="S7:T8"/>
    <mergeCell ref="U9:V9"/>
    <mergeCell ref="A9:B9"/>
    <mergeCell ref="D9:E9"/>
    <mergeCell ref="F9:G9"/>
    <mergeCell ref="S9:T9"/>
    <mergeCell ref="S10:T10"/>
    <mergeCell ref="J6:K7"/>
    <mergeCell ref="L6:L8"/>
    <mergeCell ref="M6:M8"/>
    <mergeCell ref="S5:T6"/>
    <mergeCell ref="F11:G11"/>
    <mergeCell ref="A10:B10"/>
    <mergeCell ref="D10:E10"/>
    <mergeCell ref="F10:G10"/>
    <mergeCell ref="F13:G13"/>
    <mergeCell ref="U10:V10"/>
    <mergeCell ref="U11:V11"/>
    <mergeCell ref="A12:B12"/>
    <mergeCell ref="D12:E12"/>
    <mergeCell ref="F12:G12"/>
    <mergeCell ref="S12:T12"/>
    <mergeCell ref="U12:V12"/>
    <mergeCell ref="A11:B11"/>
    <mergeCell ref="D11:E11"/>
    <mergeCell ref="F15:G15"/>
    <mergeCell ref="S11:T11"/>
    <mergeCell ref="U13:V13"/>
    <mergeCell ref="A14:B14"/>
    <mergeCell ref="D14:E14"/>
    <mergeCell ref="F14:G14"/>
    <mergeCell ref="S14:T14"/>
    <mergeCell ref="U14:V14"/>
    <mergeCell ref="A13:B13"/>
    <mergeCell ref="D13:E13"/>
    <mergeCell ref="F17:G17"/>
    <mergeCell ref="S13:T13"/>
    <mergeCell ref="U15:V15"/>
    <mergeCell ref="A16:B16"/>
    <mergeCell ref="D16:E16"/>
    <mergeCell ref="F16:G16"/>
    <mergeCell ref="S16:T16"/>
    <mergeCell ref="U16:V16"/>
    <mergeCell ref="A15:B15"/>
    <mergeCell ref="D15:E15"/>
    <mergeCell ref="A19:B19"/>
    <mergeCell ref="D19:E19"/>
    <mergeCell ref="F19:G19"/>
    <mergeCell ref="S15:T15"/>
    <mergeCell ref="A18:B18"/>
    <mergeCell ref="D18:E18"/>
    <mergeCell ref="F18:G18"/>
    <mergeCell ref="S18:T18"/>
    <mergeCell ref="A17:B17"/>
    <mergeCell ref="D17:E17"/>
    <mergeCell ref="U26:V26"/>
    <mergeCell ref="S19:T19"/>
    <mergeCell ref="S17:T17"/>
    <mergeCell ref="U19:V19"/>
    <mergeCell ref="U17:V17"/>
    <mergeCell ref="U18:V18"/>
    <mergeCell ref="U20:V20"/>
    <mergeCell ref="S23:T23"/>
    <mergeCell ref="U23:V23"/>
    <mergeCell ref="U25:V25"/>
    <mergeCell ref="A26:B26"/>
    <mergeCell ref="D26:E26"/>
    <mergeCell ref="F26:G26"/>
    <mergeCell ref="S26:T26"/>
    <mergeCell ref="U27:V27"/>
    <mergeCell ref="A28:B28"/>
    <mergeCell ref="D28:E28"/>
    <mergeCell ref="F28:G28"/>
    <mergeCell ref="S28:T28"/>
    <mergeCell ref="U28:V28"/>
    <mergeCell ref="A27:B27"/>
    <mergeCell ref="D27:E27"/>
    <mergeCell ref="F27:G27"/>
    <mergeCell ref="S27:T27"/>
    <mergeCell ref="U29:V29"/>
    <mergeCell ref="A30:B30"/>
    <mergeCell ref="D30:E30"/>
    <mergeCell ref="F30:G30"/>
    <mergeCell ref="S30:T30"/>
    <mergeCell ref="U30:V30"/>
    <mergeCell ref="A29:B29"/>
    <mergeCell ref="D29:E29"/>
    <mergeCell ref="F29:G29"/>
    <mergeCell ref="S29:T29"/>
    <mergeCell ref="U31:V31"/>
    <mergeCell ref="A32:B32"/>
    <mergeCell ref="D32:E32"/>
    <mergeCell ref="F32:G32"/>
    <mergeCell ref="S32:T32"/>
    <mergeCell ref="U32:V32"/>
    <mergeCell ref="A31:B31"/>
    <mergeCell ref="D31:E31"/>
    <mergeCell ref="F31:G31"/>
    <mergeCell ref="S31:T31"/>
    <mergeCell ref="U33:V33"/>
    <mergeCell ref="A34:B34"/>
    <mergeCell ref="D34:E34"/>
    <mergeCell ref="F34:G34"/>
    <mergeCell ref="S34:T34"/>
    <mergeCell ref="U34:V34"/>
    <mergeCell ref="A33:B33"/>
    <mergeCell ref="D33:E33"/>
    <mergeCell ref="F33:G33"/>
    <mergeCell ref="S33:T33"/>
    <mergeCell ref="U35:V35"/>
    <mergeCell ref="A36:B36"/>
    <mergeCell ref="D36:E36"/>
    <mergeCell ref="F36:G36"/>
    <mergeCell ref="S36:T36"/>
    <mergeCell ref="U36:V36"/>
    <mergeCell ref="A35:B35"/>
    <mergeCell ref="D35:E35"/>
    <mergeCell ref="F35:G35"/>
    <mergeCell ref="S35:T35"/>
    <mergeCell ref="A45:B45"/>
    <mergeCell ref="D45:E45"/>
    <mergeCell ref="F45:G45"/>
    <mergeCell ref="S45:T45"/>
    <mergeCell ref="A46:B46"/>
    <mergeCell ref="D46:E46"/>
    <mergeCell ref="F46:G46"/>
    <mergeCell ref="S46:T46"/>
    <mergeCell ref="B37:D37"/>
    <mergeCell ref="E37:F37"/>
    <mergeCell ref="I41:I43"/>
    <mergeCell ref="A38:B43"/>
    <mergeCell ref="C38:C43"/>
    <mergeCell ref="D38:E43"/>
    <mergeCell ref="F38:G43"/>
    <mergeCell ref="H38:V38"/>
    <mergeCell ref="H39:H43"/>
    <mergeCell ref="I39:P40"/>
    <mergeCell ref="U102:V102"/>
    <mergeCell ref="A101:B101"/>
    <mergeCell ref="D101:E101"/>
    <mergeCell ref="F101:G101"/>
    <mergeCell ref="S101:T101"/>
    <mergeCell ref="A102:B102"/>
    <mergeCell ref="D102:E102"/>
    <mergeCell ref="F102:G102"/>
    <mergeCell ref="S102:T102"/>
    <mergeCell ref="R40:R43"/>
    <mergeCell ref="S40:T41"/>
    <mergeCell ref="U101:V101"/>
    <mergeCell ref="U45:V45"/>
    <mergeCell ref="U46:V46"/>
    <mergeCell ref="S44:T44"/>
    <mergeCell ref="U47:V47"/>
    <mergeCell ref="U48:V48"/>
    <mergeCell ref="U49:V49"/>
    <mergeCell ref="U50:V50"/>
    <mergeCell ref="J41:K42"/>
    <mergeCell ref="A44:B44"/>
    <mergeCell ref="D44:E44"/>
    <mergeCell ref="F44:G44"/>
    <mergeCell ref="L41:L43"/>
    <mergeCell ref="M41:M43"/>
    <mergeCell ref="U44:V44"/>
    <mergeCell ref="U40:V43"/>
    <mergeCell ref="O41:O43"/>
    <mergeCell ref="P41:P43"/>
    <mergeCell ref="S42:T43"/>
    <mergeCell ref="N41:N43"/>
    <mergeCell ref="Q39:Q43"/>
    <mergeCell ref="R39:V39"/>
    <mergeCell ref="A47:B47"/>
    <mergeCell ref="D47:E47"/>
    <mergeCell ref="F47:G47"/>
    <mergeCell ref="S47:T47"/>
    <mergeCell ref="A49:B49"/>
    <mergeCell ref="D49:E49"/>
    <mergeCell ref="F49:G49"/>
    <mergeCell ref="S49:T49"/>
    <mergeCell ref="A48:B48"/>
    <mergeCell ref="D48:E48"/>
    <mergeCell ref="F48:G48"/>
    <mergeCell ref="S48:T48"/>
    <mergeCell ref="U51:V51"/>
    <mergeCell ref="A50:B50"/>
    <mergeCell ref="D50:E50"/>
    <mergeCell ref="F50:G50"/>
    <mergeCell ref="S50:T50"/>
    <mergeCell ref="A51:B51"/>
    <mergeCell ref="D51:E51"/>
    <mergeCell ref="F51:G51"/>
    <mergeCell ref="S51:T51"/>
    <mergeCell ref="U52:V52"/>
    <mergeCell ref="A53:B53"/>
    <mergeCell ref="D53:E53"/>
    <mergeCell ref="F53:G53"/>
    <mergeCell ref="S53:T53"/>
    <mergeCell ref="U53:V53"/>
    <mergeCell ref="A52:B52"/>
    <mergeCell ref="D52:E52"/>
    <mergeCell ref="F52:G52"/>
    <mergeCell ref="S52:T52"/>
    <mergeCell ref="U54:V54"/>
    <mergeCell ref="A55:B55"/>
    <mergeCell ref="D55:E55"/>
    <mergeCell ref="F55:G55"/>
    <mergeCell ref="S55:T55"/>
    <mergeCell ref="U55:V55"/>
    <mergeCell ref="A54:B54"/>
    <mergeCell ref="D54:E54"/>
    <mergeCell ref="F54:G54"/>
    <mergeCell ref="S54:T54"/>
    <mergeCell ref="U56:V56"/>
    <mergeCell ref="A57:B57"/>
    <mergeCell ref="D57:E57"/>
    <mergeCell ref="F57:G57"/>
    <mergeCell ref="S57:T57"/>
    <mergeCell ref="U57:V57"/>
    <mergeCell ref="A56:B56"/>
    <mergeCell ref="D56:E56"/>
    <mergeCell ref="F56:G56"/>
    <mergeCell ref="S56:T56"/>
    <mergeCell ref="U58:V58"/>
    <mergeCell ref="A59:B59"/>
    <mergeCell ref="D59:E59"/>
    <mergeCell ref="F59:G59"/>
    <mergeCell ref="S59:T59"/>
    <mergeCell ref="U59:V59"/>
    <mergeCell ref="A58:B58"/>
    <mergeCell ref="D58:E58"/>
    <mergeCell ref="F58:G58"/>
    <mergeCell ref="S58:T58"/>
    <mergeCell ref="U60:V60"/>
    <mergeCell ref="A61:B61"/>
    <mergeCell ref="D61:E61"/>
    <mergeCell ref="F61:G61"/>
    <mergeCell ref="S61:T61"/>
    <mergeCell ref="U61:V61"/>
    <mergeCell ref="A60:B60"/>
    <mergeCell ref="D60:E60"/>
    <mergeCell ref="F60:G60"/>
    <mergeCell ref="S60:T60"/>
    <mergeCell ref="U62:V62"/>
    <mergeCell ref="A63:B63"/>
    <mergeCell ref="D63:E63"/>
    <mergeCell ref="F63:G63"/>
    <mergeCell ref="S63:T63"/>
    <mergeCell ref="U63:V63"/>
    <mergeCell ref="A62:B62"/>
    <mergeCell ref="D62:E62"/>
    <mergeCell ref="F62:G62"/>
    <mergeCell ref="S62:T62"/>
    <mergeCell ref="U64:V64"/>
    <mergeCell ref="A65:B65"/>
    <mergeCell ref="D65:E65"/>
    <mergeCell ref="F65:G65"/>
    <mergeCell ref="S65:T65"/>
    <mergeCell ref="U65:V65"/>
    <mergeCell ref="A64:B64"/>
    <mergeCell ref="D64:E64"/>
    <mergeCell ref="F64:G64"/>
    <mergeCell ref="S64:T64"/>
    <mergeCell ref="U66:V66"/>
    <mergeCell ref="A67:B67"/>
    <mergeCell ref="D67:E67"/>
    <mergeCell ref="F67:G67"/>
    <mergeCell ref="S67:T67"/>
    <mergeCell ref="U67:V67"/>
    <mergeCell ref="A66:B66"/>
    <mergeCell ref="D66:E66"/>
    <mergeCell ref="F66:G66"/>
    <mergeCell ref="S66:T66"/>
    <mergeCell ref="U68:V68"/>
    <mergeCell ref="A69:B69"/>
    <mergeCell ref="D69:E69"/>
    <mergeCell ref="F69:G69"/>
    <mergeCell ref="S69:T69"/>
    <mergeCell ref="U69:V69"/>
    <mergeCell ref="A68:B68"/>
    <mergeCell ref="D68:E68"/>
    <mergeCell ref="F68:G68"/>
    <mergeCell ref="S68:T68"/>
    <mergeCell ref="U70:V70"/>
    <mergeCell ref="A71:B71"/>
    <mergeCell ref="D71:E71"/>
    <mergeCell ref="F71:G71"/>
    <mergeCell ref="S71:T71"/>
    <mergeCell ref="U71:V71"/>
    <mergeCell ref="A70:B70"/>
    <mergeCell ref="D70:E70"/>
    <mergeCell ref="F70:G70"/>
    <mergeCell ref="S70:T70"/>
    <mergeCell ref="U72:V72"/>
    <mergeCell ref="A81:B81"/>
    <mergeCell ref="D81:E81"/>
    <mergeCell ref="F81:G81"/>
    <mergeCell ref="S81:T81"/>
    <mergeCell ref="U81:V81"/>
    <mergeCell ref="A72:B72"/>
    <mergeCell ref="D72:E72"/>
    <mergeCell ref="F72:G72"/>
    <mergeCell ref="S72:T72"/>
    <mergeCell ref="U82:V82"/>
    <mergeCell ref="A82:B82"/>
    <mergeCell ref="D82:E82"/>
    <mergeCell ref="F82:G82"/>
    <mergeCell ref="S82:T82"/>
    <mergeCell ref="B73:D73"/>
    <mergeCell ref="E73:F73"/>
    <mergeCell ref="N77:N79"/>
    <mergeCell ref="I75:P76"/>
    <mergeCell ref="O77:O79"/>
    <mergeCell ref="P77:P79"/>
    <mergeCell ref="J77:K78"/>
    <mergeCell ref="L77:L79"/>
    <mergeCell ref="M77:M79"/>
    <mergeCell ref="A103:B103"/>
    <mergeCell ref="D103:E103"/>
    <mergeCell ref="F103:G103"/>
    <mergeCell ref="I77:I79"/>
    <mergeCell ref="A74:B79"/>
    <mergeCell ref="C74:C79"/>
    <mergeCell ref="D74:E79"/>
    <mergeCell ref="F74:G79"/>
    <mergeCell ref="H74:V74"/>
    <mergeCell ref="H75:H79"/>
    <mergeCell ref="Q75:Q79"/>
    <mergeCell ref="R75:V75"/>
    <mergeCell ref="R76:R79"/>
    <mergeCell ref="S76:T77"/>
    <mergeCell ref="U76:V79"/>
    <mergeCell ref="S78:T79"/>
    <mergeCell ref="U80:V80"/>
    <mergeCell ref="A83:B83"/>
    <mergeCell ref="D83:E83"/>
    <mergeCell ref="F83:G83"/>
    <mergeCell ref="S83:T83"/>
    <mergeCell ref="U83:V83"/>
    <mergeCell ref="A80:B80"/>
    <mergeCell ref="D80:E80"/>
    <mergeCell ref="F80:G80"/>
    <mergeCell ref="S80:T80"/>
    <mergeCell ref="U84:V84"/>
    <mergeCell ref="A85:B85"/>
    <mergeCell ref="D85:E85"/>
    <mergeCell ref="F85:G85"/>
    <mergeCell ref="S85:T85"/>
    <mergeCell ref="U85:V85"/>
    <mergeCell ref="A84:B84"/>
    <mergeCell ref="D84:E84"/>
    <mergeCell ref="F84:G84"/>
    <mergeCell ref="S84:T84"/>
    <mergeCell ref="U86:V86"/>
    <mergeCell ref="A87:B87"/>
    <mergeCell ref="D87:E87"/>
    <mergeCell ref="F87:G87"/>
    <mergeCell ref="S87:T87"/>
    <mergeCell ref="U87:V87"/>
    <mergeCell ref="A86:B86"/>
    <mergeCell ref="D86:E86"/>
    <mergeCell ref="F86:G86"/>
    <mergeCell ref="S86:T86"/>
    <mergeCell ref="U88:V88"/>
    <mergeCell ref="A89:B89"/>
    <mergeCell ref="D89:E89"/>
    <mergeCell ref="F89:G89"/>
    <mergeCell ref="S89:T89"/>
    <mergeCell ref="U89:V89"/>
    <mergeCell ref="A88:B88"/>
    <mergeCell ref="D88:E88"/>
    <mergeCell ref="F88:G88"/>
    <mergeCell ref="S88:T88"/>
    <mergeCell ref="U90:V90"/>
    <mergeCell ref="A91:B91"/>
    <mergeCell ref="D91:E91"/>
    <mergeCell ref="F91:G91"/>
    <mergeCell ref="S91:T91"/>
    <mergeCell ref="U91:V91"/>
    <mergeCell ref="A90:B90"/>
    <mergeCell ref="D90:E90"/>
    <mergeCell ref="F90:G90"/>
    <mergeCell ref="S90:T90"/>
    <mergeCell ref="U92:V92"/>
    <mergeCell ref="A93:B93"/>
    <mergeCell ref="D93:E93"/>
    <mergeCell ref="F93:G93"/>
    <mergeCell ref="S93:T93"/>
    <mergeCell ref="U93:V93"/>
    <mergeCell ref="A92:B92"/>
    <mergeCell ref="D92:E92"/>
    <mergeCell ref="F92:G92"/>
    <mergeCell ref="S92:T92"/>
    <mergeCell ref="U94:V94"/>
    <mergeCell ref="A95:B95"/>
    <mergeCell ref="D95:E95"/>
    <mergeCell ref="F95:G95"/>
    <mergeCell ref="S95:T95"/>
    <mergeCell ref="U95:V95"/>
    <mergeCell ref="A94:B94"/>
    <mergeCell ref="D94:E94"/>
    <mergeCell ref="F94:G94"/>
    <mergeCell ref="S94:T94"/>
    <mergeCell ref="U96:V96"/>
    <mergeCell ref="A97:B97"/>
    <mergeCell ref="D97:E97"/>
    <mergeCell ref="F97:G97"/>
    <mergeCell ref="S97:T97"/>
    <mergeCell ref="U97:V97"/>
    <mergeCell ref="A96:B96"/>
    <mergeCell ref="D96:E96"/>
    <mergeCell ref="F96:G96"/>
    <mergeCell ref="S96:T96"/>
    <mergeCell ref="U98:V98"/>
    <mergeCell ref="A99:B99"/>
    <mergeCell ref="D99:E99"/>
    <mergeCell ref="F99:G99"/>
    <mergeCell ref="S99:T99"/>
    <mergeCell ref="U99:V99"/>
    <mergeCell ref="A98:B98"/>
    <mergeCell ref="D98:E98"/>
    <mergeCell ref="F98:G98"/>
    <mergeCell ref="S98:T98"/>
    <mergeCell ref="U113:V113"/>
    <mergeCell ref="U114:V114"/>
    <mergeCell ref="A115:B115"/>
    <mergeCell ref="D115:E115"/>
    <mergeCell ref="F115:G115"/>
    <mergeCell ref="S115:T115"/>
    <mergeCell ref="U115:V115"/>
    <mergeCell ref="A114:B114"/>
    <mergeCell ref="D114:E114"/>
    <mergeCell ref="F114:G114"/>
    <mergeCell ref="B105:D105"/>
    <mergeCell ref="E105:F105"/>
    <mergeCell ref="S114:T114"/>
    <mergeCell ref="A116:E116"/>
    <mergeCell ref="F116:G116"/>
    <mergeCell ref="S116:T116"/>
    <mergeCell ref="A113:B113"/>
    <mergeCell ref="D113:E113"/>
    <mergeCell ref="F113:G113"/>
    <mergeCell ref="S113:T113"/>
    <mergeCell ref="A20:B20"/>
    <mergeCell ref="U116:V116"/>
    <mergeCell ref="S103:T103"/>
    <mergeCell ref="U103:V103"/>
    <mergeCell ref="A104:B104"/>
    <mergeCell ref="D104:E104"/>
    <mergeCell ref="F104:G104"/>
    <mergeCell ref="S104:T104"/>
    <mergeCell ref="U104:V104"/>
    <mergeCell ref="A21:B21"/>
    <mergeCell ref="D20:E20"/>
    <mergeCell ref="F20:G20"/>
    <mergeCell ref="S20:T20"/>
    <mergeCell ref="U24:V24"/>
    <mergeCell ref="S22:T22"/>
    <mergeCell ref="U22:V22"/>
    <mergeCell ref="D21:E21"/>
    <mergeCell ref="F21:G21"/>
    <mergeCell ref="S21:T21"/>
    <mergeCell ref="U21:V21"/>
    <mergeCell ref="A23:B23"/>
    <mergeCell ref="D22:E22"/>
    <mergeCell ref="F22:G22"/>
    <mergeCell ref="A22:B22"/>
    <mergeCell ref="D23:E23"/>
    <mergeCell ref="F23:G23"/>
    <mergeCell ref="A25:B25"/>
    <mergeCell ref="D24:E24"/>
    <mergeCell ref="F24:G24"/>
    <mergeCell ref="S24:T24"/>
    <mergeCell ref="D25:E25"/>
    <mergeCell ref="F25:G25"/>
    <mergeCell ref="S25:T25"/>
    <mergeCell ref="A24:B24"/>
    <mergeCell ref="J109:K110"/>
    <mergeCell ref="A106:B111"/>
    <mergeCell ref="C106:C111"/>
    <mergeCell ref="D106:E111"/>
    <mergeCell ref="F106:G111"/>
    <mergeCell ref="O109:O111"/>
    <mergeCell ref="H106:V106"/>
    <mergeCell ref="H107:H111"/>
    <mergeCell ref="I107:P108"/>
    <mergeCell ref="Q107:Q111"/>
    <mergeCell ref="R107:V107"/>
    <mergeCell ref="R108:R111"/>
    <mergeCell ref="S108:T109"/>
    <mergeCell ref="U108:V111"/>
    <mergeCell ref="I109:I111"/>
    <mergeCell ref="U112:V112"/>
    <mergeCell ref="P109:P111"/>
    <mergeCell ref="S110:T111"/>
    <mergeCell ref="A112:B112"/>
    <mergeCell ref="D112:E112"/>
    <mergeCell ref="F112:G112"/>
    <mergeCell ref="S112:T112"/>
    <mergeCell ref="L109:L111"/>
    <mergeCell ref="M109:M111"/>
    <mergeCell ref="N109:N111"/>
  </mergeCells>
  <printOptions/>
  <pageMargins left="0" right="0" top="0.71" bottom="0.36" header="0.22" footer="0.16"/>
  <pageSetup horizontalDpi="600" verticalDpi="600" orientation="landscape" paperSize="9" r:id="rId1"/>
  <headerFooter alignWithMargins="0">
    <oddHeader>&amp;R&amp;"Arial CE,Pogrubiony"&amp;6Załącznik Nr 2&amp;"Arial CE,Standardowy"
do Uchwały Nr
Rady Gminy Miłkowice
z dnia</oddHeader>
    <oddFooter>&amp;C&amp;6Strona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="83" zoomScaleNormal="83" workbookViewId="0" topLeftCell="A76">
      <selection activeCell="B97" sqref="B97"/>
    </sheetView>
  </sheetViews>
  <sheetFormatPr defaultColWidth="9.00390625" defaultRowHeight="18.75" customHeight="1"/>
  <cols>
    <col min="1" max="1" width="4.00390625" style="1" customWidth="1"/>
    <col min="2" max="2" width="72.00390625" style="1" customWidth="1"/>
    <col min="3" max="4" width="13.375" style="1" customWidth="1"/>
    <col min="5" max="5" width="13.625" style="1" customWidth="1"/>
    <col min="6" max="6" width="13.875" style="1" customWidth="1"/>
    <col min="7" max="7" width="11.875" style="1" customWidth="1"/>
    <col min="8" max="8" width="0" style="1" hidden="1" customWidth="1"/>
    <col min="9" max="9" width="12.625" style="1" hidden="1" customWidth="1"/>
    <col min="10" max="10" width="12.875" style="1" customWidth="1"/>
    <col min="11" max="11" width="3.875" style="1" customWidth="1"/>
    <col min="12" max="16384" width="6.25390625" style="1" customWidth="1"/>
  </cols>
  <sheetData>
    <row r="1" spans="1:11" s="3" customFormat="1" ht="21" customHeight="1">
      <c r="A1" s="758" t="s">
        <v>73</v>
      </c>
      <c r="B1" s="758"/>
      <c r="C1" s="758"/>
      <c r="D1" s="758"/>
      <c r="E1" s="758"/>
      <c r="F1" s="758"/>
      <c r="G1" s="758"/>
      <c r="H1" s="758"/>
      <c r="I1" s="758"/>
      <c r="J1" s="758"/>
      <c r="K1" s="2"/>
    </row>
    <row r="2" spans="2:11" s="4" customFormat="1" ht="12" customHeight="1">
      <c r="B2" s="5"/>
      <c r="J2" s="6" t="s">
        <v>326</v>
      </c>
      <c r="K2" s="7"/>
    </row>
    <row r="3" spans="1:11" s="10" customFormat="1" ht="14.25" customHeight="1">
      <c r="A3" s="759" t="s">
        <v>327</v>
      </c>
      <c r="B3" s="760" t="s">
        <v>328</v>
      </c>
      <c r="C3" s="760" t="s">
        <v>744</v>
      </c>
      <c r="D3" s="761" t="s">
        <v>329</v>
      </c>
      <c r="E3" s="761"/>
      <c r="F3" s="761"/>
      <c r="G3" s="761"/>
      <c r="H3" s="8"/>
      <c r="I3" s="8"/>
      <c r="J3" s="762" t="s">
        <v>330</v>
      </c>
      <c r="K3" s="9"/>
    </row>
    <row r="4" spans="1:11" s="10" customFormat="1" ht="14.25" customHeight="1">
      <c r="A4" s="759"/>
      <c r="B4" s="760"/>
      <c r="C4" s="760"/>
      <c r="D4" s="755" t="s">
        <v>331</v>
      </c>
      <c r="E4" s="756" t="s">
        <v>332</v>
      </c>
      <c r="F4" s="756"/>
      <c r="G4" s="756"/>
      <c r="H4" s="11"/>
      <c r="I4" s="11"/>
      <c r="J4" s="762"/>
      <c r="K4" s="9"/>
    </row>
    <row r="5" spans="1:11" s="10" customFormat="1" ht="14.25" customHeight="1">
      <c r="A5" s="759"/>
      <c r="B5" s="760"/>
      <c r="C5" s="760"/>
      <c r="D5" s="755"/>
      <c r="E5" s="763" t="s">
        <v>333</v>
      </c>
      <c r="F5" s="763" t="s">
        <v>334</v>
      </c>
      <c r="G5" s="757" t="s">
        <v>335</v>
      </c>
      <c r="H5" s="12" t="s">
        <v>336</v>
      </c>
      <c r="I5" s="754" t="s">
        <v>337</v>
      </c>
      <c r="J5" s="762"/>
      <c r="K5" s="9"/>
    </row>
    <row r="6" spans="1:11" s="10" customFormat="1" ht="14.25" customHeight="1">
      <c r="A6" s="759"/>
      <c r="B6" s="760"/>
      <c r="C6" s="760"/>
      <c r="D6" s="755"/>
      <c r="E6" s="763"/>
      <c r="F6" s="763"/>
      <c r="G6" s="757"/>
      <c r="H6" s="13"/>
      <c r="I6" s="754"/>
      <c r="J6" s="762"/>
      <c r="K6" s="9"/>
    </row>
    <row r="7" spans="1:11" s="10" customFormat="1" ht="15" customHeight="1">
      <c r="A7" s="759"/>
      <c r="B7" s="760"/>
      <c r="C7" s="760"/>
      <c r="D7" s="755"/>
      <c r="E7" s="763"/>
      <c r="F7" s="763"/>
      <c r="G7" s="757"/>
      <c r="H7" s="13"/>
      <c r="I7" s="754"/>
      <c r="J7" s="762"/>
      <c r="K7" s="9"/>
    </row>
    <row r="8" spans="1:11" s="19" customFormat="1" ht="10.5" customHeight="1">
      <c r="A8" s="14">
        <v>1</v>
      </c>
      <c r="B8" s="15">
        <v>2</v>
      </c>
      <c r="C8" s="15">
        <v>3</v>
      </c>
      <c r="D8" s="15">
        <v>4</v>
      </c>
      <c r="E8" s="16">
        <v>5</v>
      </c>
      <c r="F8" s="16">
        <v>6</v>
      </c>
      <c r="G8" s="16">
        <v>7</v>
      </c>
      <c r="H8" s="16">
        <v>10</v>
      </c>
      <c r="I8" s="16">
        <v>8</v>
      </c>
      <c r="J8" s="17">
        <v>9</v>
      </c>
      <c r="K8" s="18"/>
    </row>
    <row r="9" spans="1:11" s="10" customFormat="1" ht="25.5" customHeight="1">
      <c r="A9" s="767" t="s">
        <v>338</v>
      </c>
      <c r="B9" s="767"/>
      <c r="C9" s="20">
        <f>C10+C14</f>
        <v>3586171</v>
      </c>
      <c r="D9" s="20">
        <f>D10+D14</f>
        <v>1944912</v>
      </c>
      <c r="E9" s="20">
        <f>E10+E14</f>
        <v>208259</v>
      </c>
      <c r="F9" s="20">
        <f>F10+F14</f>
        <v>1433000</v>
      </c>
      <c r="G9" s="20">
        <f>G10+G14</f>
        <v>0</v>
      </c>
      <c r="H9" s="20" t="e">
        <f>H10+#REF!</f>
        <v>#REF!</v>
      </c>
      <c r="I9" s="21"/>
      <c r="J9" s="22"/>
      <c r="K9" s="9"/>
    </row>
    <row r="10" spans="1:11" s="10" customFormat="1" ht="21.75" customHeight="1" thickBot="1">
      <c r="A10" s="768" t="s">
        <v>339</v>
      </c>
      <c r="B10" s="768"/>
      <c r="C10" s="23">
        <f>SUM(C11:C13)</f>
        <v>3449920</v>
      </c>
      <c r="D10" s="23">
        <f>SUM(D11:D13)</f>
        <v>1944912</v>
      </c>
      <c r="E10" s="23">
        <f>SUM(E11:E13)</f>
        <v>72008</v>
      </c>
      <c r="F10" s="23">
        <f>SUM(F11:F13)</f>
        <v>1433000</v>
      </c>
      <c r="G10" s="23">
        <f>SUM(G11:G13)</f>
        <v>0</v>
      </c>
      <c r="H10" s="24">
        <f>SUM(H11:H12)</f>
        <v>0</v>
      </c>
      <c r="I10" s="25"/>
      <c r="J10" s="26"/>
      <c r="K10" s="9"/>
    </row>
    <row r="11" spans="1:11" s="10" customFormat="1" ht="52.5" customHeight="1" thickTop="1">
      <c r="A11" s="27">
        <v>1</v>
      </c>
      <c r="B11" s="28" t="s">
        <v>69</v>
      </c>
      <c r="C11" s="29">
        <f>SUM(D11,E11,F11,G11,I11)</f>
        <v>3400000</v>
      </c>
      <c r="D11" s="29">
        <v>1944912</v>
      </c>
      <c r="E11" s="29">
        <v>22088</v>
      </c>
      <c r="F11" s="29">
        <f>1233000+200000</f>
        <v>1433000</v>
      </c>
      <c r="G11" s="29"/>
      <c r="H11" s="29"/>
      <c r="I11" s="30"/>
      <c r="J11" s="769" t="s">
        <v>340</v>
      </c>
      <c r="K11" s="9"/>
    </row>
    <row r="12" spans="1:11" s="36" customFormat="1" ht="26.25" customHeight="1">
      <c r="A12" s="31">
        <v>2</v>
      </c>
      <c r="B12" s="37" t="s">
        <v>692</v>
      </c>
      <c r="C12" s="33">
        <f>SUM(D12,E12,F12,G12,I12)</f>
        <v>4920</v>
      </c>
      <c r="D12" s="33"/>
      <c r="E12" s="33">
        <v>4920</v>
      </c>
      <c r="F12" s="33"/>
      <c r="G12" s="33"/>
      <c r="H12" s="33"/>
      <c r="I12" s="34"/>
      <c r="J12" s="770"/>
      <c r="K12" s="35"/>
    </row>
    <row r="13" spans="1:11" s="10" customFormat="1" ht="26.25" customHeight="1" thickBot="1">
      <c r="A13" s="39">
        <v>3</v>
      </c>
      <c r="B13" s="40" t="s">
        <v>343</v>
      </c>
      <c r="C13" s="41">
        <f>E13</f>
        <v>45000</v>
      </c>
      <c r="D13" s="41"/>
      <c r="E13" s="42">
        <v>45000</v>
      </c>
      <c r="F13" s="41"/>
      <c r="G13" s="41"/>
      <c r="H13" s="42"/>
      <c r="I13" s="42"/>
      <c r="J13" s="770"/>
      <c r="K13" s="9"/>
    </row>
    <row r="14" spans="1:11" s="410" customFormat="1" ht="21.75" customHeight="1" thickBot="1" thickTop="1">
      <c r="A14" s="771" t="s">
        <v>693</v>
      </c>
      <c r="B14" s="771"/>
      <c r="C14" s="454">
        <f>C16+C15</f>
        <v>136251</v>
      </c>
      <c r="D14" s="454">
        <f>D16+D15</f>
        <v>0</v>
      </c>
      <c r="E14" s="454">
        <f>E16+E15</f>
        <v>136251</v>
      </c>
      <c r="F14" s="454">
        <f>F16+F15</f>
        <v>0</v>
      </c>
      <c r="G14" s="454">
        <f>G16+G15</f>
        <v>0</v>
      </c>
      <c r="H14" s="454">
        <f>H16</f>
        <v>0</v>
      </c>
      <c r="I14" s="455"/>
      <c r="J14" s="456"/>
      <c r="K14" s="409"/>
    </row>
    <row r="15" spans="1:11" s="428" customFormat="1" ht="21.75" customHeight="1" thickTop="1">
      <c r="A15" s="423">
        <v>1</v>
      </c>
      <c r="B15" s="424" t="s">
        <v>694</v>
      </c>
      <c r="C15" s="425">
        <f>SUM(D15,E15,F15,G15)</f>
        <v>92600</v>
      </c>
      <c r="D15" s="426"/>
      <c r="E15" s="425">
        <v>92600</v>
      </c>
      <c r="F15" s="425"/>
      <c r="G15" s="425"/>
      <c r="H15" s="425"/>
      <c r="I15" s="772" t="s">
        <v>695</v>
      </c>
      <c r="J15" s="774" t="s">
        <v>340</v>
      </c>
      <c r="K15" s="427"/>
    </row>
    <row r="16" spans="1:11" s="428" customFormat="1" ht="21.75" customHeight="1" thickBot="1">
      <c r="A16" s="429">
        <v>2</v>
      </c>
      <c r="B16" s="430" t="s">
        <v>696</v>
      </c>
      <c r="C16" s="431">
        <f>SUM(D16,E16,F16,G16)</f>
        <v>43651</v>
      </c>
      <c r="D16" s="432"/>
      <c r="E16" s="433">
        <v>43651</v>
      </c>
      <c r="F16" s="433"/>
      <c r="G16" s="433"/>
      <c r="H16" s="433"/>
      <c r="I16" s="773"/>
      <c r="J16" s="775"/>
      <c r="K16" s="427"/>
    </row>
    <row r="17" spans="1:11" s="410" customFormat="1" ht="29.25" customHeight="1" thickBot="1">
      <c r="A17" s="764" t="s">
        <v>697</v>
      </c>
      <c r="B17" s="765"/>
      <c r="C17" s="411">
        <f aca="true" t="shared" si="0" ref="C17:H17">C18</f>
        <v>34750</v>
      </c>
      <c r="D17" s="411">
        <f t="shared" si="0"/>
        <v>12</v>
      </c>
      <c r="E17" s="411">
        <f t="shared" si="0"/>
        <v>34750</v>
      </c>
      <c r="F17" s="411">
        <f t="shared" si="0"/>
        <v>0</v>
      </c>
      <c r="G17" s="411">
        <f t="shared" si="0"/>
        <v>0</v>
      </c>
      <c r="H17" s="411">
        <f t="shared" si="0"/>
        <v>0</v>
      </c>
      <c r="I17" s="412"/>
      <c r="J17" s="413"/>
      <c r="K17" s="409"/>
    </row>
    <row r="18" spans="1:11" s="410" customFormat="1" ht="21.75" customHeight="1" thickBot="1">
      <c r="A18" s="766" t="s">
        <v>698</v>
      </c>
      <c r="B18" s="766"/>
      <c r="C18" s="414">
        <f>C19</f>
        <v>34750</v>
      </c>
      <c r="D18" s="414">
        <f>SUM(D19:D35)</f>
        <v>12</v>
      </c>
      <c r="E18" s="414">
        <f>E19</f>
        <v>34750</v>
      </c>
      <c r="F18" s="414">
        <f>F19</f>
        <v>0</v>
      </c>
      <c r="G18" s="414">
        <f>G19</f>
        <v>0</v>
      </c>
      <c r="H18" s="414">
        <f>H19</f>
        <v>0</v>
      </c>
      <c r="I18" s="415"/>
      <c r="J18" s="416"/>
      <c r="K18" s="409"/>
    </row>
    <row r="19" spans="1:11" s="410" customFormat="1" ht="28.5" customHeight="1" thickBot="1" thickTop="1">
      <c r="A19" s="417">
        <v>1</v>
      </c>
      <c r="B19" s="418" t="s">
        <v>699</v>
      </c>
      <c r="C19" s="419">
        <f>SUM(D19,E19,F19,G19,I19)</f>
        <v>34750</v>
      </c>
      <c r="D19" s="420"/>
      <c r="E19" s="421">
        <v>34750</v>
      </c>
      <c r="F19" s="420"/>
      <c r="G19" s="420"/>
      <c r="H19" s="420"/>
      <c r="I19" s="434"/>
      <c r="J19" s="435" t="s">
        <v>340</v>
      </c>
      <c r="K19" s="409"/>
    </row>
    <row r="20" spans="1:11" s="410" customFormat="1" ht="25.5" customHeight="1" thickBot="1">
      <c r="A20" s="764" t="s">
        <v>76</v>
      </c>
      <c r="B20" s="765"/>
      <c r="C20" s="411">
        <f>C21</f>
        <v>17000</v>
      </c>
      <c r="D20" s="411">
        <f>D21</f>
        <v>4</v>
      </c>
      <c r="E20" s="411">
        <f>E21</f>
        <v>17000</v>
      </c>
      <c r="F20" s="411">
        <f>F21</f>
        <v>0</v>
      </c>
      <c r="G20" s="411"/>
      <c r="H20" s="411">
        <f>H21</f>
        <v>0</v>
      </c>
      <c r="I20" s="412"/>
      <c r="J20" s="413"/>
      <c r="K20" s="409"/>
    </row>
    <row r="21" spans="1:11" s="410" customFormat="1" ht="21.75" customHeight="1" thickBot="1">
      <c r="A21" s="766" t="s">
        <v>77</v>
      </c>
      <c r="B21" s="766"/>
      <c r="C21" s="414">
        <f>C22</f>
        <v>17000</v>
      </c>
      <c r="D21" s="414">
        <f>SUM(D22:D55)</f>
        <v>4</v>
      </c>
      <c r="E21" s="414">
        <f>E22</f>
        <v>17000</v>
      </c>
      <c r="F21" s="414">
        <f>F22</f>
        <v>0</v>
      </c>
      <c r="G21" s="414"/>
      <c r="H21" s="414">
        <f>H22</f>
        <v>0</v>
      </c>
      <c r="I21" s="415"/>
      <c r="J21" s="416"/>
      <c r="K21" s="409"/>
    </row>
    <row r="22" spans="1:11" s="410" customFormat="1" ht="28.5" customHeight="1" thickBot="1" thickTop="1">
      <c r="A22" s="417">
        <v>1</v>
      </c>
      <c r="B22" s="418" t="s">
        <v>75</v>
      </c>
      <c r="C22" s="419">
        <f>SUM(D22,E22,F22,G22,I22)</f>
        <v>17000</v>
      </c>
      <c r="D22" s="420"/>
      <c r="E22" s="421">
        <v>17000</v>
      </c>
      <c r="F22" s="420"/>
      <c r="G22" s="437" t="s">
        <v>67</v>
      </c>
      <c r="H22" s="420"/>
      <c r="I22" s="434"/>
      <c r="J22" s="435" t="s">
        <v>78</v>
      </c>
      <c r="K22" s="409"/>
    </row>
    <row r="23" spans="1:11" s="10" customFormat="1" ht="25.5" customHeight="1" thickBot="1">
      <c r="A23" s="767" t="s">
        <v>344</v>
      </c>
      <c r="B23" s="767"/>
      <c r="C23" s="443">
        <f>C33+C24</f>
        <v>51225.17</v>
      </c>
      <c r="D23" s="20">
        <f>D33+D24</f>
        <v>0</v>
      </c>
      <c r="E23" s="443">
        <f>E33+E24</f>
        <v>51225.17</v>
      </c>
      <c r="F23" s="20">
        <f>F33+F24</f>
        <v>0</v>
      </c>
      <c r="G23" s="20">
        <f>G33+G24</f>
        <v>0</v>
      </c>
      <c r="H23" s="20" t="e">
        <f>H33+#REF!</f>
        <v>#REF!</v>
      </c>
      <c r="I23" s="21"/>
      <c r="J23" s="22"/>
      <c r="K23" s="9"/>
    </row>
    <row r="24" spans="1:11" s="10" customFormat="1" ht="23.25" customHeight="1">
      <c r="A24" s="776" t="s">
        <v>345</v>
      </c>
      <c r="B24" s="776"/>
      <c r="C24" s="495">
        <f>C32</f>
        <v>10382.17</v>
      </c>
      <c r="D24" s="496">
        <f>D32</f>
        <v>0</v>
      </c>
      <c r="E24" s="495">
        <f>E32</f>
        <v>10382.17</v>
      </c>
      <c r="F24" s="496">
        <f>F32</f>
        <v>0</v>
      </c>
      <c r="G24" s="496">
        <f>G32</f>
        <v>0</v>
      </c>
      <c r="H24" s="496">
        <f>SUM(H34:H35)</f>
        <v>0</v>
      </c>
      <c r="I24" s="497"/>
      <c r="J24" s="498"/>
      <c r="K24" s="9"/>
    </row>
    <row r="25" spans="2:11" s="4" customFormat="1" ht="5.25" customHeight="1" thickBot="1">
      <c r="B25" s="5"/>
      <c r="J25" s="6"/>
      <c r="K25" s="7"/>
    </row>
    <row r="26" spans="1:11" s="10" customFormat="1" ht="14.25" customHeight="1" thickBot="1">
      <c r="A26" s="759" t="s">
        <v>327</v>
      </c>
      <c r="B26" s="760" t="s">
        <v>328</v>
      </c>
      <c r="C26" s="781" t="s">
        <v>744</v>
      </c>
      <c r="D26" s="761" t="s">
        <v>329</v>
      </c>
      <c r="E26" s="761"/>
      <c r="F26" s="761"/>
      <c r="G26" s="761"/>
      <c r="H26" s="8"/>
      <c r="I26" s="8"/>
      <c r="J26" s="762" t="s">
        <v>330</v>
      </c>
      <c r="K26" s="9"/>
    </row>
    <row r="27" spans="1:11" s="10" customFormat="1" ht="14.25" customHeight="1" thickBot="1">
      <c r="A27" s="759"/>
      <c r="B27" s="760"/>
      <c r="C27" s="781"/>
      <c r="D27" s="755" t="s">
        <v>331</v>
      </c>
      <c r="E27" s="756" t="s">
        <v>332</v>
      </c>
      <c r="F27" s="756"/>
      <c r="G27" s="756"/>
      <c r="H27" s="11"/>
      <c r="I27" s="11"/>
      <c r="J27" s="762"/>
      <c r="K27" s="9"/>
    </row>
    <row r="28" spans="1:11" s="10" customFormat="1" ht="14.25" customHeight="1" thickBot="1">
      <c r="A28" s="759"/>
      <c r="B28" s="760"/>
      <c r="C28" s="781"/>
      <c r="D28" s="755"/>
      <c r="E28" s="757" t="s">
        <v>333</v>
      </c>
      <c r="F28" s="757" t="s">
        <v>334</v>
      </c>
      <c r="G28" s="757" t="s">
        <v>335</v>
      </c>
      <c r="H28" s="12" t="s">
        <v>336</v>
      </c>
      <c r="I28" s="754" t="s">
        <v>337</v>
      </c>
      <c r="J28" s="762"/>
      <c r="K28" s="9"/>
    </row>
    <row r="29" spans="1:11" s="10" customFormat="1" ht="14.25" customHeight="1" thickBot="1">
      <c r="A29" s="759"/>
      <c r="B29" s="760"/>
      <c r="C29" s="781"/>
      <c r="D29" s="755"/>
      <c r="E29" s="757"/>
      <c r="F29" s="757"/>
      <c r="G29" s="757"/>
      <c r="H29" s="13"/>
      <c r="I29" s="754"/>
      <c r="J29" s="762"/>
      <c r="K29" s="9"/>
    </row>
    <row r="30" spans="1:11" s="10" customFormat="1" ht="15" customHeight="1">
      <c r="A30" s="759"/>
      <c r="B30" s="760"/>
      <c r="C30" s="781"/>
      <c r="D30" s="755"/>
      <c r="E30" s="757"/>
      <c r="F30" s="757"/>
      <c r="G30" s="757"/>
      <c r="H30" s="13"/>
      <c r="I30" s="754"/>
      <c r="J30" s="762"/>
      <c r="K30" s="9"/>
    </row>
    <row r="31" spans="1:11" s="19" customFormat="1" ht="10.5" customHeight="1">
      <c r="A31" s="500">
        <v>1</v>
      </c>
      <c r="B31" s="501">
        <v>2</v>
      </c>
      <c r="C31" s="501">
        <v>3</v>
      </c>
      <c r="D31" s="501">
        <v>4</v>
      </c>
      <c r="E31" s="502">
        <v>5</v>
      </c>
      <c r="F31" s="502">
        <v>6</v>
      </c>
      <c r="G31" s="502">
        <v>7</v>
      </c>
      <c r="H31" s="502">
        <v>10</v>
      </c>
      <c r="I31" s="502">
        <v>8</v>
      </c>
      <c r="J31" s="503">
        <v>9</v>
      </c>
      <c r="K31" s="18"/>
    </row>
    <row r="32" spans="1:11" s="36" customFormat="1" ht="25.5" customHeight="1" thickBot="1">
      <c r="A32" s="447">
        <v>1</v>
      </c>
      <c r="B32" s="448" t="s">
        <v>70</v>
      </c>
      <c r="C32" s="450">
        <f>D32+E32+F32+G32</f>
        <v>10382.17</v>
      </c>
      <c r="D32" s="449"/>
      <c r="E32" s="450">
        <v>10382.17</v>
      </c>
      <c r="F32" s="451"/>
      <c r="G32" s="451"/>
      <c r="H32" s="451"/>
      <c r="I32" s="499"/>
      <c r="J32" s="84"/>
      <c r="K32" s="35"/>
    </row>
    <row r="33" spans="1:11" s="10" customFormat="1" ht="20.25" customHeight="1" thickBot="1" thickTop="1">
      <c r="A33" s="777" t="s">
        <v>346</v>
      </c>
      <c r="B33" s="777"/>
      <c r="C33" s="101">
        <f>SUM(C34:C36)</f>
        <v>40843</v>
      </c>
      <c r="D33" s="101">
        <f>SUM(D34:D36)</f>
        <v>0</v>
      </c>
      <c r="E33" s="101">
        <f>SUM(E34:E36)</f>
        <v>40843</v>
      </c>
      <c r="F33" s="101">
        <f>SUM(F34:F36)</f>
        <v>0</v>
      </c>
      <c r="G33" s="101">
        <f>SUM(G34:G36)</f>
        <v>0</v>
      </c>
      <c r="H33" s="101" t="e">
        <f>SUM(#REF!)</f>
        <v>#REF!</v>
      </c>
      <c r="I33" s="452"/>
      <c r="J33" s="453"/>
      <c r="K33" s="9"/>
    </row>
    <row r="34" spans="1:11" s="36" customFormat="1" ht="24.75" customHeight="1" thickTop="1">
      <c r="A34" s="43">
        <v>1</v>
      </c>
      <c r="B34" s="44" t="s">
        <v>71</v>
      </c>
      <c r="C34" s="33">
        <f>SUM(D34,E34,F34,G34,J7)</f>
        <v>28843</v>
      </c>
      <c r="D34" s="45"/>
      <c r="E34" s="46">
        <v>28843</v>
      </c>
      <c r="F34" s="46"/>
      <c r="G34" s="46"/>
      <c r="H34" s="46"/>
      <c r="I34" s="47"/>
      <c r="J34" s="774" t="s">
        <v>340</v>
      </c>
      <c r="K34" s="35"/>
    </row>
    <row r="35" spans="1:11" s="36" customFormat="1" ht="24.75" customHeight="1">
      <c r="A35" s="43">
        <v>2</v>
      </c>
      <c r="B35" s="44" t="s">
        <v>72</v>
      </c>
      <c r="C35" s="33">
        <f>SUM(D35,E35,F35,G35,J7)</f>
        <v>5000</v>
      </c>
      <c r="D35" s="45"/>
      <c r="E35" s="46">
        <v>5000</v>
      </c>
      <c r="F35" s="46"/>
      <c r="G35" s="46"/>
      <c r="H35" s="46"/>
      <c r="I35" s="46"/>
      <c r="J35" s="779"/>
      <c r="K35" s="35"/>
    </row>
    <row r="36" spans="1:11" s="36" customFormat="1" ht="24.75" customHeight="1" thickBot="1">
      <c r="A36" s="43">
        <v>4</v>
      </c>
      <c r="B36" s="44" t="s">
        <v>63</v>
      </c>
      <c r="C36" s="33">
        <f>SUM(D36,E36,F36,G36,J9)</f>
        <v>7000</v>
      </c>
      <c r="D36" s="45"/>
      <c r="E36" s="46">
        <v>7000</v>
      </c>
      <c r="F36" s="46"/>
      <c r="G36" s="46"/>
      <c r="H36" s="46"/>
      <c r="I36" s="46"/>
      <c r="J36" s="780"/>
      <c r="K36" s="35"/>
    </row>
    <row r="37" spans="1:11" s="410" customFormat="1" ht="25.5" customHeight="1" thickBot="1">
      <c r="A37" s="764" t="s">
        <v>742</v>
      </c>
      <c r="B37" s="765"/>
      <c r="C37" s="411">
        <f>C38</f>
        <v>127000</v>
      </c>
      <c r="D37" s="411">
        <f>D38</f>
        <v>0</v>
      </c>
      <c r="E37" s="411">
        <f>E38</f>
        <v>127000</v>
      </c>
      <c r="F37" s="411">
        <f>F38</f>
        <v>0</v>
      </c>
      <c r="G37" s="411"/>
      <c r="H37" s="411">
        <f>H38</f>
        <v>0</v>
      </c>
      <c r="I37" s="412"/>
      <c r="J37" s="413"/>
      <c r="K37" s="409"/>
    </row>
    <row r="38" spans="1:11" s="410" customFormat="1" ht="21.75" customHeight="1" thickBot="1">
      <c r="A38" s="766" t="s">
        <v>743</v>
      </c>
      <c r="B38" s="766"/>
      <c r="C38" s="414">
        <f>C39</f>
        <v>127000</v>
      </c>
      <c r="D38" s="414">
        <f>SUM(D39:D66)</f>
        <v>0</v>
      </c>
      <c r="E38" s="414">
        <f>E39</f>
        <v>127000</v>
      </c>
      <c r="F38" s="414">
        <f>F39</f>
        <v>0</v>
      </c>
      <c r="G38" s="414"/>
      <c r="H38" s="414">
        <f>H39</f>
        <v>0</v>
      </c>
      <c r="I38" s="415"/>
      <c r="J38" s="416"/>
      <c r="K38" s="409"/>
    </row>
    <row r="39" spans="1:11" s="410" customFormat="1" ht="28.5" customHeight="1" thickBot="1" thickTop="1">
      <c r="A39" s="417">
        <v>1</v>
      </c>
      <c r="B39" s="44" t="s">
        <v>74</v>
      </c>
      <c r="C39" s="33">
        <f>E39</f>
        <v>127000</v>
      </c>
      <c r="D39" s="45"/>
      <c r="E39" s="46">
        <v>127000</v>
      </c>
      <c r="F39" s="420"/>
      <c r="G39" s="437"/>
      <c r="H39" s="420"/>
      <c r="I39" s="434"/>
      <c r="J39" s="435" t="s">
        <v>340</v>
      </c>
      <c r="K39" s="409"/>
    </row>
    <row r="40" spans="1:11" s="410" customFormat="1" ht="25.5" customHeight="1" thickBot="1">
      <c r="A40" s="764" t="s">
        <v>83</v>
      </c>
      <c r="B40" s="765"/>
      <c r="C40" s="411">
        <f>C41</f>
        <v>90000</v>
      </c>
      <c r="D40" s="411">
        <f>D41</f>
        <v>0</v>
      </c>
      <c r="E40" s="411">
        <f>E41</f>
        <v>90000</v>
      </c>
      <c r="F40" s="411">
        <f>F41</f>
        <v>0</v>
      </c>
      <c r="G40" s="411"/>
      <c r="H40" s="411">
        <f>H41</f>
        <v>0</v>
      </c>
      <c r="I40" s="412"/>
      <c r="J40" s="413"/>
      <c r="K40" s="409"/>
    </row>
    <row r="41" spans="1:11" s="410" customFormat="1" ht="21.75" customHeight="1" thickBot="1">
      <c r="A41" s="766" t="s">
        <v>84</v>
      </c>
      <c r="B41" s="766"/>
      <c r="C41" s="414">
        <f>C42</f>
        <v>90000</v>
      </c>
      <c r="D41" s="414">
        <f>SUM(D42:D65)</f>
        <v>0</v>
      </c>
      <c r="E41" s="414">
        <f>E42</f>
        <v>90000</v>
      </c>
      <c r="F41" s="414">
        <f>F42</f>
        <v>0</v>
      </c>
      <c r="G41" s="414"/>
      <c r="H41" s="414">
        <f>H42</f>
        <v>0</v>
      </c>
      <c r="I41" s="415"/>
      <c r="J41" s="416"/>
      <c r="K41" s="409"/>
    </row>
    <row r="42" spans="1:11" s="410" customFormat="1" ht="28.5" customHeight="1" thickBot="1" thickTop="1">
      <c r="A42" s="417">
        <v>1</v>
      </c>
      <c r="B42" s="418" t="s">
        <v>85</v>
      </c>
      <c r="C42" s="419">
        <f>SUM(D42,E42,F42,G42,I42)</f>
        <v>90000</v>
      </c>
      <c r="D42" s="420"/>
      <c r="E42" s="421">
        <v>90000</v>
      </c>
      <c r="F42" s="420"/>
      <c r="G42" s="437" t="s">
        <v>67</v>
      </c>
      <c r="H42" s="420"/>
      <c r="I42" s="434"/>
      <c r="J42" s="435" t="s">
        <v>78</v>
      </c>
      <c r="K42" s="409"/>
    </row>
    <row r="43" spans="1:11" s="410" customFormat="1" ht="25.5" customHeight="1" thickBot="1">
      <c r="A43" s="764" t="s">
        <v>79</v>
      </c>
      <c r="B43" s="765"/>
      <c r="C43" s="411">
        <f>C44</f>
        <v>52000</v>
      </c>
      <c r="D43" s="411">
        <f>D44</f>
        <v>0</v>
      </c>
      <c r="E43" s="411">
        <f>E44</f>
        <v>52000</v>
      </c>
      <c r="F43" s="411">
        <f>F44</f>
        <v>0</v>
      </c>
      <c r="G43" s="411"/>
      <c r="H43" s="411">
        <f>H44</f>
        <v>0</v>
      </c>
      <c r="I43" s="412"/>
      <c r="J43" s="413"/>
      <c r="K43" s="409"/>
    </row>
    <row r="44" spans="1:11" s="410" customFormat="1" ht="21.75" customHeight="1" thickBot="1">
      <c r="A44" s="766" t="s">
        <v>80</v>
      </c>
      <c r="B44" s="766"/>
      <c r="C44" s="414">
        <f>C46+C45</f>
        <v>52000</v>
      </c>
      <c r="D44" s="414">
        <f>D46+D45</f>
        <v>0</v>
      </c>
      <c r="E44" s="414">
        <f>E46+E45</f>
        <v>52000</v>
      </c>
      <c r="F44" s="414">
        <f>F46+F45</f>
        <v>0</v>
      </c>
      <c r="G44" s="414"/>
      <c r="H44" s="414">
        <f>H46</f>
        <v>0</v>
      </c>
      <c r="I44" s="415"/>
      <c r="J44" s="416"/>
      <c r="K44" s="409"/>
    </row>
    <row r="45" spans="1:11" s="410" customFormat="1" ht="24" customHeight="1" thickTop="1">
      <c r="A45" s="417">
        <v>1</v>
      </c>
      <c r="B45" s="418" t="s">
        <v>81</v>
      </c>
      <c r="C45" s="419">
        <f>SUM(D45,E45,F45,G45,I45)</f>
        <v>18000</v>
      </c>
      <c r="D45" s="420"/>
      <c r="E45" s="421">
        <v>18000</v>
      </c>
      <c r="F45" s="420"/>
      <c r="G45" s="437" t="s">
        <v>67</v>
      </c>
      <c r="H45" s="420"/>
      <c r="I45" s="434"/>
      <c r="J45" s="774" t="s">
        <v>78</v>
      </c>
      <c r="K45" s="409"/>
    </row>
    <row r="46" spans="1:11" s="410" customFormat="1" ht="24" customHeight="1" thickBot="1">
      <c r="A46" s="417">
        <v>2</v>
      </c>
      <c r="B46" s="418" t="s">
        <v>82</v>
      </c>
      <c r="C46" s="419">
        <f>SUM(D46,E46,F46,G46,I46)</f>
        <v>34000</v>
      </c>
      <c r="D46" s="420"/>
      <c r="E46" s="421">
        <v>34000</v>
      </c>
      <c r="F46" s="420"/>
      <c r="G46" s="437" t="s">
        <v>67</v>
      </c>
      <c r="H46" s="420"/>
      <c r="I46" s="434"/>
      <c r="J46" s="778"/>
      <c r="K46" s="409"/>
    </row>
    <row r="47" spans="1:11" s="10" customFormat="1" ht="22.5" customHeight="1" hidden="1" thickBot="1">
      <c r="A47" s="767" t="s">
        <v>347</v>
      </c>
      <c r="B47" s="767"/>
      <c r="C47" s="20">
        <f>C48+C50</f>
        <v>0</v>
      </c>
      <c r="D47" s="20">
        <f>D48</f>
        <v>0</v>
      </c>
      <c r="E47" s="21">
        <f>E48+E50</f>
        <v>0</v>
      </c>
      <c r="F47" s="20">
        <f>F48</f>
        <v>0</v>
      </c>
      <c r="G47" s="20">
        <f>G48</f>
        <v>0</v>
      </c>
      <c r="H47" s="20">
        <f>H48</f>
        <v>0</v>
      </c>
      <c r="I47" s="21"/>
      <c r="J47" s="22"/>
      <c r="K47" s="9"/>
    </row>
    <row r="48" spans="1:11" s="10" customFormat="1" ht="23.25" customHeight="1" hidden="1">
      <c r="A48" s="768" t="s">
        <v>348</v>
      </c>
      <c r="B48" s="768"/>
      <c r="C48" s="24">
        <f aca="true" t="shared" si="1" ref="C48:H48">SUM(C49:C49)</f>
        <v>0</v>
      </c>
      <c r="D48" s="24">
        <f t="shared" si="1"/>
        <v>0</v>
      </c>
      <c r="E48" s="24">
        <f t="shared" si="1"/>
        <v>0</v>
      </c>
      <c r="F48" s="24">
        <f t="shared" si="1"/>
        <v>0</v>
      </c>
      <c r="G48" s="24">
        <f t="shared" si="1"/>
        <v>0</v>
      </c>
      <c r="H48" s="24">
        <f t="shared" si="1"/>
        <v>0</v>
      </c>
      <c r="I48" s="25"/>
      <c r="J48" s="26"/>
      <c r="K48" s="9"/>
    </row>
    <row r="49" spans="1:11" s="10" customFormat="1" ht="22.5" customHeight="1" hidden="1">
      <c r="A49" s="48">
        <v>16</v>
      </c>
      <c r="B49" s="49" t="s">
        <v>349</v>
      </c>
      <c r="C49" s="50">
        <f>SUM(D49,E49,F49,G49,J48)</f>
        <v>0</v>
      </c>
      <c r="D49" s="50"/>
      <c r="E49" s="51"/>
      <c r="F49" s="50"/>
      <c r="G49" s="50"/>
      <c r="H49" s="51"/>
      <c r="I49" s="51"/>
      <c r="J49" s="52" t="s">
        <v>340</v>
      </c>
      <c r="K49" s="9"/>
    </row>
    <row r="50" spans="1:11" s="10" customFormat="1" ht="21.75" customHeight="1" hidden="1">
      <c r="A50" s="768" t="s">
        <v>350</v>
      </c>
      <c r="B50" s="768"/>
      <c r="C50" s="24">
        <f aca="true" t="shared" si="2" ref="C50:H50">SUM(C51:C51)</f>
        <v>0</v>
      </c>
      <c r="D50" s="24">
        <f t="shared" si="2"/>
        <v>0</v>
      </c>
      <c r="E50" s="24">
        <f t="shared" si="2"/>
        <v>0</v>
      </c>
      <c r="F50" s="24">
        <f t="shared" si="2"/>
        <v>0</v>
      </c>
      <c r="G50" s="24">
        <f t="shared" si="2"/>
        <v>0</v>
      </c>
      <c r="H50" s="24">
        <f t="shared" si="2"/>
        <v>0</v>
      </c>
      <c r="I50" s="25"/>
      <c r="J50" s="26"/>
      <c r="K50" s="9"/>
    </row>
    <row r="51" spans="1:11" s="10" customFormat="1" ht="27" customHeight="1" hidden="1">
      <c r="A51" s="48">
        <v>17</v>
      </c>
      <c r="B51" s="49" t="s">
        <v>351</v>
      </c>
      <c r="C51" s="50">
        <f>SUM(D51,E51,F51,G51,J50)</f>
        <v>0</v>
      </c>
      <c r="D51" s="50"/>
      <c r="E51" s="51"/>
      <c r="F51" s="50"/>
      <c r="G51" s="50"/>
      <c r="H51" s="51"/>
      <c r="I51" s="51"/>
      <c r="J51" s="52" t="s">
        <v>352</v>
      </c>
      <c r="K51" s="9"/>
    </row>
    <row r="52" spans="1:11" s="56" customFormat="1" ht="12.75" customHeight="1" hidden="1">
      <c r="A52" s="782" t="s">
        <v>353</v>
      </c>
      <c r="B52" s="782"/>
      <c r="C52" s="53">
        <f aca="true" t="shared" si="3" ref="C52:I52">C53</f>
        <v>0</v>
      </c>
      <c r="D52" s="53">
        <f t="shared" si="3"/>
        <v>0</v>
      </c>
      <c r="E52" s="53">
        <f t="shared" si="3"/>
        <v>0</v>
      </c>
      <c r="F52" s="53">
        <f t="shared" si="3"/>
        <v>0</v>
      </c>
      <c r="G52" s="53">
        <f t="shared" si="3"/>
        <v>0</v>
      </c>
      <c r="H52" s="53">
        <f t="shared" si="3"/>
        <v>0</v>
      </c>
      <c r="I52" s="53">
        <f t="shared" si="3"/>
        <v>0</v>
      </c>
      <c r="J52" s="54"/>
      <c r="K52" s="55"/>
    </row>
    <row r="53" spans="1:11" s="56" customFormat="1" ht="12.75" customHeight="1" hidden="1">
      <c r="A53" s="783" t="s">
        <v>354</v>
      </c>
      <c r="B53" s="783"/>
      <c r="C53" s="57">
        <f aca="true" t="shared" si="4" ref="C53:I53">C54+C62+C63</f>
        <v>0</v>
      </c>
      <c r="D53" s="57">
        <f t="shared" si="4"/>
        <v>0</v>
      </c>
      <c r="E53" s="57">
        <f t="shared" si="4"/>
        <v>0</v>
      </c>
      <c r="F53" s="57">
        <f t="shared" si="4"/>
        <v>0</v>
      </c>
      <c r="G53" s="57">
        <f t="shared" si="4"/>
        <v>0</v>
      </c>
      <c r="H53" s="57">
        <f t="shared" si="4"/>
        <v>0</v>
      </c>
      <c r="I53" s="57">
        <f t="shared" si="4"/>
        <v>0</v>
      </c>
      <c r="J53" s="380"/>
      <c r="K53" s="55"/>
    </row>
    <row r="54" spans="1:11" s="10" customFormat="1" ht="12.75" customHeight="1" hidden="1">
      <c r="A54" s="58">
        <v>10</v>
      </c>
      <c r="B54" s="59" t="s">
        <v>355</v>
      </c>
      <c r="C54" s="60">
        <f>SUM(D54,E54,F54,G54,J54)</f>
        <v>0</v>
      </c>
      <c r="D54" s="60"/>
      <c r="E54" s="60"/>
      <c r="F54" s="60"/>
      <c r="G54" s="60"/>
      <c r="H54" s="60"/>
      <c r="I54" s="61"/>
      <c r="J54" s="795" t="s">
        <v>340</v>
      </c>
      <c r="K54" s="9"/>
    </row>
    <row r="55" spans="1:11" s="4" customFormat="1" ht="12.75" customHeight="1" hidden="1">
      <c r="A55" s="62"/>
      <c r="B55" s="63"/>
      <c r="C55" s="62"/>
      <c r="D55" s="62"/>
      <c r="E55" s="62"/>
      <c r="F55" s="62"/>
      <c r="G55" s="62"/>
      <c r="H55" s="62"/>
      <c r="I55" s="62"/>
      <c r="J55" s="795"/>
      <c r="K55" s="7"/>
    </row>
    <row r="56" spans="1:11" s="65" customFormat="1" ht="12.75" customHeight="1" hidden="1">
      <c r="A56" s="784" t="s">
        <v>327</v>
      </c>
      <c r="B56" s="785" t="s">
        <v>328</v>
      </c>
      <c r="C56" s="785" t="s">
        <v>356</v>
      </c>
      <c r="D56" s="786"/>
      <c r="E56" s="786"/>
      <c r="F56" s="786"/>
      <c r="G56" s="786"/>
      <c r="H56" s="64"/>
      <c r="I56" s="64"/>
      <c r="J56" s="795"/>
      <c r="K56" s="7"/>
    </row>
    <row r="57" spans="1:11" s="65" customFormat="1" ht="12.75" customHeight="1" hidden="1">
      <c r="A57" s="784"/>
      <c r="B57" s="785"/>
      <c r="C57" s="785"/>
      <c r="D57" s="787"/>
      <c r="E57" s="788"/>
      <c r="F57" s="788"/>
      <c r="G57" s="788"/>
      <c r="H57" s="66"/>
      <c r="I57" s="66"/>
      <c r="J57" s="795"/>
      <c r="K57" s="7"/>
    </row>
    <row r="58" spans="1:11" s="65" customFormat="1" ht="12.75" customHeight="1" hidden="1">
      <c r="A58" s="784"/>
      <c r="B58" s="785"/>
      <c r="C58" s="785"/>
      <c r="D58" s="787"/>
      <c r="E58" s="789"/>
      <c r="F58" s="789"/>
      <c r="G58" s="789"/>
      <c r="H58" s="67" t="s">
        <v>336</v>
      </c>
      <c r="I58" s="794" t="s">
        <v>337</v>
      </c>
      <c r="J58" s="795"/>
      <c r="K58" s="7"/>
    </row>
    <row r="59" spans="1:11" s="65" customFormat="1" ht="12.75" customHeight="1" hidden="1">
      <c r="A59" s="784"/>
      <c r="B59" s="785"/>
      <c r="C59" s="785"/>
      <c r="D59" s="787"/>
      <c r="E59" s="789"/>
      <c r="F59" s="789"/>
      <c r="G59" s="789"/>
      <c r="H59" s="68"/>
      <c r="I59" s="794"/>
      <c r="J59" s="795"/>
      <c r="K59" s="7"/>
    </row>
    <row r="60" spans="1:11" s="65" customFormat="1" ht="12.75" customHeight="1" hidden="1">
      <c r="A60" s="784"/>
      <c r="B60" s="785"/>
      <c r="C60" s="785"/>
      <c r="D60" s="787"/>
      <c r="E60" s="789"/>
      <c r="F60" s="789"/>
      <c r="G60" s="789"/>
      <c r="H60" s="68"/>
      <c r="I60" s="794"/>
      <c r="J60" s="795"/>
      <c r="K60" s="7"/>
    </row>
    <row r="61" spans="1:11" s="73" customFormat="1" ht="12.75" customHeight="1" hidden="1">
      <c r="A61" s="69">
        <v>1</v>
      </c>
      <c r="B61" s="70">
        <v>2</v>
      </c>
      <c r="C61" s="70">
        <v>5</v>
      </c>
      <c r="D61" s="70"/>
      <c r="E61" s="71"/>
      <c r="F61" s="71"/>
      <c r="G61" s="71"/>
      <c r="H61" s="71">
        <v>10</v>
      </c>
      <c r="I61" s="71">
        <v>10</v>
      </c>
      <c r="J61" s="795"/>
      <c r="K61" s="72"/>
    </row>
    <row r="62" spans="1:11" s="10" customFormat="1" ht="12.75" customHeight="1" hidden="1">
      <c r="A62" s="74">
        <v>11</v>
      </c>
      <c r="B62" s="75" t="s">
        <v>357</v>
      </c>
      <c r="C62" s="38">
        <f>SUM(D62,E62,F62,G62,J62)</f>
        <v>0</v>
      </c>
      <c r="D62" s="38"/>
      <c r="E62" s="38"/>
      <c r="F62" s="38"/>
      <c r="G62" s="38"/>
      <c r="H62" s="38"/>
      <c r="I62" s="76"/>
      <c r="J62" s="795"/>
      <c r="K62" s="9"/>
    </row>
    <row r="63" spans="1:11" s="10" customFormat="1" ht="12.75" customHeight="1" hidden="1">
      <c r="A63" s="77">
        <v>12</v>
      </c>
      <c r="B63" s="75" t="s">
        <v>358</v>
      </c>
      <c r="C63" s="38">
        <f>SUM(D63,E63,F63,G63,J63)</f>
        <v>0</v>
      </c>
      <c r="D63" s="29"/>
      <c r="E63" s="29"/>
      <c r="F63" s="29"/>
      <c r="G63" s="29"/>
      <c r="H63" s="29"/>
      <c r="I63" s="78"/>
      <c r="J63" s="795"/>
      <c r="K63" s="9"/>
    </row>
    <row r="64" spans="1:11" s="10" customFormat="1" ht="12.75" customHeight="1" hidden="1">
      <c r="A64" s="767" t="s">
        <v>359</v>
      </c>
      <c r="B64" s="767"/>
      <c r="C64" s="20">
        <f aca="true" t="shared" si="5" ref="C64:H64">C65</f>
        <v>0</v>
      </c>
      <c r="D64" s="20">
        <f t="shared" si="5"/>
        <v>0</v>
      </c>
      <c r="E64" s="21">
        <f t="shared" si="5"/>
        <v>0</v>
      </c>
      <c r="F64" s="20">
        <f t="shared" si="5"/>
        <v>0</v>
      </c>
      <c r="G64" s="20">
        <f t="shared" si="5"/>
        <v>0</v>
      </c>
      <c r="H64" s="20">
        <f t="shared" si="5"/>
        <v>0</v>
      </c>
      <c r="I64" s="21"/>
      <c r="J64" s="22"/>
      <c r="K64" s="9"/>
    </row>
    <row r="65" spans="1:11" s="10" customFormat="1" ht="12.75" customHeight="1" hidden="1">
      <c r="A65" s="768" t="s">
        <v>360</v>
      </c>
      <c r="B65" s="768"/>
      <c r="C65" s="24">
        <f aca="true" t="shared" si="6" ref="C65:H65">SUM(C66:C66)</f>
        <v>0</v>
      </c>
      <c r="D65" s="24">
        <f t="shared" si="6"/>
        <v>0</v>
      </c>
      <c r="E65" s="24">
        <f t="shared" si="6"/>
        <v>0</v>
      </c>
      <c r="F65" s="24">
        <f t="shared" si="6"/>
        <v>0</v>
      </c>
      <c r="G65" s="24">
        <f t="shared" si="6"/>
        <v>0</v>
      </c>
      <c r="H65" s="24">
        <f t="shared" si="6"/>
        <v>0</v>
      </c>
      <c r="I65" s="25"/>
      <c r="J65" s="26"/>
      <c r="K65" s="9"/>
    </row>
    <row r="66" spans="1:11" s="10" customFormat="1" ht="12.75" customHeight="1" hidden="1">
      <c r="A66" s="79">
        <v>13</v>
      </c>
      <c r="B66" s="80" t="s">
        <v>361</v>
      </c>
      <c r="C66" s="81">
        <f>SUM(D66,E66,F66,G66,J66)</f>
        <v>0</v>
      </c>
      <c r="D66" s="81"/>
      <c r="E66" s="82"/>
      <c r="F66" s="81"/>
      <c r="G66" s="81"/>
      <c r="H66" s="82"/>
      <c r="I66" s="83"/>
      <c r="J66" s="84" t="s">
        <v>340</v>
      </c>
      <c r="K66" s="9"/>
    </row>
    <row r="67" spans="1:11" s="10" customFormat="1" ht="26.25" customHeight="1" thickBot="1">
      <c r="A67" s="767" t="s">
        <v>362</v>
      </c>
      <c r="B67" s="767"/>
      <c r="C67" s="443">
        <f>C68+C77+C79</f>
        <v>36223.020000000004</v>
      </c>
      <c r="D67" s="443">
        <f>D68+D77+D79</f>
        <v>0</v>
      </c>
      <c r="E67" s="443">
        <f>E68+E77+E79</f>
        <v>36223.020000000004</v>
      </c>
      <c r="F67" s="20">
        <f>F68+F77</f>
        <v>0</v>
      </c>
      <c r="G67" s="20">
        <f>G68+G77</f>
        <v>0</v>
      </c>
      <c r="H67" s="20">
        <f>H68+H77</f>
        <v>0</v>
      </c>
      <c r="I67" s="20"/>
      <c r="J67" s="85"/>
      <c r="K67" s="9"/>
    </row>
    <row r="68" spans="1:11" s="36" customFormat="1" ht="25.5" customHeight="1" thickBot="1">
      <c r="A68" s="797" t="s">
        <v>363</v>
      </c>
      <c r="B68" s="797"/>
      <c r="C68" s="86">
        <f>C69</f>
        <v>8000</v>
      </c>
      <c r="D68" s="86">
        <f>D69</f>
        <v>0</v>
      </c>
      <c r="E68" s="86">
        <f>E69</f>
        <v>8000</v>
      </c>
      <c r="F68" s="86">
        <f>F69</f>
        <v>0</v>
      </c>
      <c r="G68" s="86">
        <f>G69</f>
        <v>0</v>
      </c>
      <c r="H68" s="86"/>
      <c r="I68" s="87"/>
      <c r="J68" s="381"/>
      <c r="K68" s="35"/>
    </row>
    <row r="69" spans="1:13" s="36" customFormat="1" ht="26.25" customHeight="1" thickTop="1">
      <c r="A69" s="489">
        <v>1</v>
      </c>
      <c r="B69" s="490" t="s">
        <v>364</v>
      </c>
      <c r="C69" s="491">
        <f>SUM(D69,E69,F69,G69)</f>
        <v>8000</v>
      </c>
      <c r="D69" s="491"/>
      <c r="E69" s="492">
        <v>8000</v>
      </c>
      <c r="F69" s="491"/>
      <c r="G69" s="491"/>
      <c r="H69" s="491">
        <v>26400</v>
      </c>
      <c r="I69" s="493" t="s">
        <v>365</v>
      </c>
      <c r="J69" s="494" t="s">
        <v>342</v>
      </c>
      <c r="K69" s="35"/>
      <c r="M69" s="89"/>
    </row>
    <row r="70" spans="2:11" s="4" customFormat="1" ht="12" customHeight="1" thickBot="1">
      <c r="B70" s="5"/>
      <c r="J70" s="6"/>
      <c r="K70" s="7"/>
    </row>
    <row r="71" spans="1:11" s="10" customFormat="1" ht="14.25" customHeight="1" thickBot="1">
      <c r="A71" s="759" t="s">
        <v>327</v>
      </c>
      <c r="B71" s="760" t="s">
        <v>328</v>
      </c>
      <c r="C71" s="760" t="s">
        <v>744</v>
      </c>
      <c r="D71" s="761" t="s">
        <v>329</v>
      </c>
      <c r="E71" s="761"/>
      <c r="F71" s="761"/>
      <c r="G71" s="761"/>
      <c r="H71" s="8"/>
      <c r="I71" s="8"/>
      <c r="J71" s="762" t="s">
        <v>330</v>
      </c>
      <c r="K71" s="9"/>
    </row>
    <row r="72" spans="1:11" s="10" customFormat="1" ht="14.25" customHeight="1" thickBot="1">
      <c r="A72" s="759"/>
      <c r="B72" s="760"/>
      <c r="C72" s="760"/>
      <c r="D72" s="755" t="s">
        <v>331</v>
      </c>
      <c r="E72" s="756" t="s">
        <v>332</v>
      </c>
      <c r="F72" s="756"/>
      <c r="G72" s="756"/>
      <c r="H72" s="11"/>
      <c r="I72" s="11"/>
      <c r="J72" s="762"/>
      <c r="K72" s="9"/>
    </row>
    <row r="73" spans="1:11" s="10" customFormat="1" ht="14.25" customHeight="1" thickBot="1">
      <c r="A73" s="759"/>
      <c r="B73" s="760"/>
      <c r="C73" s="760"/>
      <c r="D73" s="755"/>
      <c r="E73" s="763" t="s">
        <v>333</v>
      </c>
      <c r="F73" s="763" t="s">
        <v>334</v>
      </c>
      <c r="G73" s="757" t="s">
        <v>335</v>
      </c>
      <c r="H73" s="12" t="s">
        <v>336</v>
      </c>
      <c r="I73" s="754" t="s">
        <v>337</v>
      </c>
      <c r="J73" s="762"/>
      <c r="K73" s="9"/>
    </row>
    <row r="74" spans="1:11" s="10" customFormat="1" ht="14.25" customHeight="1" thickBot="1">
      <c r="A74" s="759"/>
      <c r="B74" s="760"/>
      <c r="C74" s="760"/>
      <c r="D74" s="755"/>
      <c r="E74" s="763"/>
      <c r="F74" s="763"/>
      <c r="G74" s="757"/>
      <c r="H74" s="13"/>
      <c r="I74" s="754"/>
      <c r="J74" s="762"/>
      <c r="K74" s="9"/>
    </row>
    <row r="75" spans="1:11" s="10" customFormat="1" ht="15" customHeight="1">
      <c r="A75" s="759"/>
      <c r="B75" s="760"/>
      <c r="C75" s="760"/>
      <c r="D75" s="755"/>
      <c r="E75" s="763"/>
      <c r="F75" s="763"/>
      <c r="G75" s="757"/>
      <c r="H75" s="13"/>
      <c r="I75" s="754"/>
      <c r="J75" s="762"/>
      <c r="K75" s="9"/>
    </row>
    <row r="76" spans="1:11" s="19" customFormat="1" ht="10.5" customHeight="1" thickBot="1">
      <c r="A76" s="14">
        <v>1</v>
      </c>
      <c r="B76" s="15">
        <v>2</v>
      </c>
      <c r="C76" s="15">
        <v>3</v>
      </c>
      <c r="D76" s="15">
        <v>4</v>
      </c>
      <c r="E76" s="16">
        <v>5</v>
      </c>
      <c r="F76" s="16">
        <v>6</v>
      </c>
      <c r="G76" s="16">
        <v>7</v>
      </c>
      <c r="H76" s="16">
        <v>10</v>
      </c>
      <c r="I76" s="16">
        <v>8</v>
      </c>
      <c r="J76" s="17">
        <v>9</v>
      </c>
      <c r="K76" s="18"/>
    </row>
    <row r="77" spans="1:11" s="10" customFormat="1" ht="27" customHeight="1" thickBot="1">
      <c r="A77" s="798" t="s">
        <v>366</v>
      </c>
      <c r="B77" s="798"/>
      <c r="C77" s="458">
        <f>SUM(C78:C78)</f>
        <v>5223.02</v>
      </c>
      <c r="D77" s="458">
        <f>SUM(D78:D78)</f>
        <v>0</v>
      </c>
      <c r="E77" s="458">
        <f>SUM(E78:E78)</f>
        <v>5223.02</v>
      </c>
      <c r="F77" s="23">
        <f>F78</f>
        <v>0</v>
      </c>
      <c r="G77" s="23">
        <f>G78</f>
        <v>0</v>
      </c>
      <c r="H77" s="23"/>
      <c r="I77" s="90"/>
      <c r="J77" s="382"/>
      <c r="K77" s="9"/>
    </row>
    <row r="78" spans="1:11" s="10" customFormat="1" ht="30.75" customHeight="1" thickBot="1" thickTop="1">
      <c r="A78" s="27">
        <v>1</v>
      </c>
      <c r="B78" s="28" t="s">
        <v>87</v>
      </c>
      <c r="C78" s="459">
        <f>SUM(D78,E78,F78,G78)</f>
        <v>5223.02</v>
      </c>
      <c r="D78" s="459"/>
      <c r="E78" s="460">
        <v>5223.02</v>
      </c>
      <c r="F78" s="38"/>
      <c r="G78" s="38"/>
      <c r="H78" s="38">
        <v>26400</v>
      </c>
      <c r="I78" s="91"/>
      <c r="J78" s="84" t="s">
        <v>340</v>
      </c>
      <c r="K78" s="9"/>
    </row>
    <row r="79" spans="1:11" s="410" customFormat="1" ht="18.75" customHeight="1" thickBot="1">
      <c r="A79" s="796" t="s">
        <v>65</v>
      </c>
      <c r="B79" s="796"/>
      <c r="C79" s="439">
        <f>SUM(C80:C80)</f>
        <v>23000</v>
      </c>
      <c r="D79" s="439">
        <f>SUM(D80:D80)</f>
        <v>0</v>
      </c>
      <c r="E79" s="439">
        <f>SUM(E80:E80)</f>
        <v>23000</v>
      </c>
      <c r="F79" s="439">
        <f>F80</f>
        <v>0</v>
      </c>
      <c r="G79" s="439">
        <f>G80</f>
        <v>0</v>
      </c>
      <c r="H79" s="439"/>
      <c r="I79" s="440"/>
      <c r="J79" s="441"/>
      <c r="K79" s="409"/>
    </row>
    <row r="80" spans="1:11" s="410" customFormat="1" ht="25.5" customHeight="1" thickBot="1" thickTop="1">
      <c r="A80" s="417">
        <v>1</v>
      </c>
      <c r="B80" s="422" t="s">
        <v>68</v>
      </c>
      <c r="C80" s="420">
        <f>SUM(D80,E80,F80,G80)</f>
        <v>23000</v>
      </c>
      <c r="D80" s="420"/>
      <c r="E80" s="421">
        <f>50000-10000-15000-2000</f>
        <v>23000</v>
      </c>
      <c r="F80" s="420"/>
      <c r="G80" s="420"/>
      <c r="H80" s="420">
        <v>26400</v>
      </c>
      <c r="I80" s="442"/>
      <c r="J80" s="438" t="s">
        <v>64</v>
      </c>
      <c r="K80" s="409"/>
    </row>
    <row r="81" spans="1:11" s="56" customFormat="1" ht="26.25" customHeight="1" thickBot="1">
      <c r="A81" s="782" t="s">
        <v>367</v>
      </c>
      <c r="B81" s="782"/>
      <c r="C81" s="461">
        <f>C82+C91+C89</f>
        <v>767946.5700000001</v>
      </c>
      <c r="D81" s="461">
        <f>D82+D91+D89</f>
        <v>0</v>
      </c>
      <c r="E81" s="461">
        <f>E82+E91+E89</f>
        <v>467946.57</v>
      </c>
      <c r="F81" s="53">
        <f>F82+F91+F89</f>
        <v>300000</v>
      </c>
      <c r="G81" s="53">
        <f>G82+G91+G89</f>
        <v>0</v>
      </c>
      <c r="H81" s="53">
        <f>H82</f>
        <v>0</v>
      </c>
      <c r="I81" s="53">
        <f>I82</f>
        <v>0</v>
      </c>
      <c r="J81" s="54"/>
      <c r="K81" s="55"/>
    </row>
    <row r="82" spans="1:11" s="56" customFormat="1" ht="22.5" customHeight="1">
      <c r="A82" s="783" t="s">
        <v>368</v>
      </c>
      <c r="B82" s="783"/>
      <c r="C82" s="462">
        <f>SUM(C83:C88)</f>
        <v>672853.5</v>
      </c>
      <c r="D82" s="462">
        <f aca="true" t="shared" si="7" ref="D82:I82">SUM(D83:D88)</f>
        <v>0</v>
      </c>
      <c r="E82" s="462">
        <f t="shared" si="7"/>
        <v>372853.5</v>
      </c>
      <c r="F82" s="57">
        <f t="shared" si="7"/>
        <v>300000</v>
      </c>
      <c r="G82" s="57">
        <f t="shared" si="7"/>
        <v>0</v>
      </c>
      <c r="H82" s="57">
        <f t="shared" si="7"/>
        <v>0</v>
      </c>
      <c r="I82" s="57">
        <f t="shared" si="7"/>
        <v>0</v>
      </c>
      <c r="J82" s="380"/>
      <c r="K82" s="55"/>
    </row>
    <row r="83" spans="1:11" s="36" customFormat="1" ht="29.25" customHeight="1">
      <c r="A83" s="31">
        <v>1</v>
      </c>
      <c r="B83" s="422" t="s">
        <v>66</v>
      </c>
      <c r="C83" s="444">
        <f>E83+F83</f>
        <v>290732.5</v>
      </c>
      <c r="D83" s="463"/>
      <c r="E83" s="445">
        <v>190732.5</v>
      </c>
      <c r="F83" s="33">
        <v>100000</v>
      </c>
      <c r="G83" s="33"/>
      <c r="H83" s="33"/>
      <c r="I83" s="93"/>
      <c r="J83" s="790" t="s">
        <v>340</v>
      </c>
      <c r="K83" s="35"/>
    </row>
    <row r="84" spans="1:11" s="10" customFormat="1" ht="30" customHeight="1">
      <c r="A84" s="27">
        <v>2</v>
      </c>
      <c r="B84" s="28" t="s">
        <v>710</v>
      </c>
      <c r="C84" s="38">
        <f>SUM(D84,E84,F84,G84,J83)</f>
        <v>361121</v>
      </c>
      <c r="D84" s="38"/>
      <c r="E84" s="38">
        <v>161121</v>
      </c>
      <c r="F84" s="38">
        <v>200000</v>
      </c>
      <c r="G84" s="38"/>
      <c r="H84" s="38"/>
      <c r="I84" s="76"/>
      <c r="J84" s="790"/>
      <c r="K84" s="9"/>
    </row>
    <row r="85" spans="1:11" s="10" customFormat="1" ht="29.25" customHeight="1" thickBot="1" thickTop="1">
      <c r="A85" s="94">
        <v>3</v>
      </c>
      <c r="B85" s="28" t="s">
        <v>776</v>
      </c>
      <c r="C85" s="38">
        <f>SUM(D85,E85,F85,G85,J85)</f>
        <v>10000</v>
      </c>
      <c r="D85" s="29"/>
      <c r="E85" s="29">
        <v>10000</v>
      </c>
      <c r="F85" s="29"/>
      <c r="G85" s="29"/>
      <c r="H85" s="29"/>
      <c r="I85" s="78"/>
      <c r="J85" s="790"/>
      <c r="K85" s="9"/>
    </row>
    <row r="86" spans="1:11" s="10" customFormat="1" ht="21.75" customHeight="1" thickBot="1" thickTop="1">
      <c r="A86" s="94">
        <v>4</v>
      </c>
      <c r="B86" s="28" t="s">
        <v>711</v>
      </c>
      <c r="C86" s="38">
        <f>SUM(D86,E86,F86,G86,J86)</f>
        <v>11000</v>
      </c>
      <c r="D86" s="38"/>
      <c r="E86" s="38">
        <v>11000</v>
      </c>
      <c r="F86" s="38"/>
      <c r="G86" s="38"/>
      <c r="H86" s="38"/>
      <c r="I86" s="76"/>
      <c r="J86" s="790"/>
      <c r="K86" s="9"/>
    </row>
    <row r="87" spans="1:11" s="36" customFormat="1" ht="12.75" customHeight="1" hidden="1">
      <c r="A87" s="31">
        <v>27</v>
      </c>
      <c r="B87" s="32" t="s">
        <v>369</v>
      </c>
      <c r="C87" s="46">
        <f>E87</f>
        <v>0</v>
      </c>
      <c r="D87" s="45"/>
      <c r="E87" s="33"/>
      <c r="F87" s="33"/>
      <c r="G87" s="33"/>
      <c r="H87" s="33"/>
      <c r="I87" s="93"/>
      <c r="J87" s="790"/>
      <c r="K87" s="35"/>
    </row>
    <row r="88" spans="1:11" s="36" customFormat="1" ht="12.75" customHeight="1" hidden="1">
      <c r="A88" s="31">
        <v>28</v>
      </c>
      <c r="B88" s="32" t="s">
        <v>370</v>
      </c>
      <c r="C88" s="46">
        <f>E88</f>
        <v>0</v>
      </c>
      <c r="D88" s="45"/>
      <c r="E88" s="33"/>
      <c r="F88" s="33"/>
      <c r="G88" s="33"/>
      <c r="H88" s="33"/>
      <c r="I88" s="93"/>
      <c r="J88" s="790"/>
      <c r="K88" s="35"/>
    </row>
    <row r="89" spans="1:11" s="56" customFormat="1" ht="12.75" customHeight="1" hidden="1">
      <c r="A89" s="791" t="s">
        <v>371</v>
      </c>
      <c r="B89" s="791"/>
      <c r="C89" s="57">
        <f aca="true" t="shared" si="8" ref="C89:H89">C90</f>
        <v>0</v>
      </c>
      <c r="D89" s="57">
        <f t="shared" si="8"/>
        <v>0</v>
      </c>
      <c r="E89" s="57">
        <f t="shared" si="8"/>
        <v>0</v>
      </c>
      <c r="F89" s="57">
        <f t="shared" si="8"/>
        <v>0</v>
      </c>
      <c r="G89" s="57">
        <f t="shared" si="8"/>
        <v>0</v>
      </c>
      <c r="H89" s="57">
        <f t="shared" si="8"/>
        <v>0</v>
      </c>
      <c r="I89" s="57"/>
      <c r="J89" s="380"/>
      <c r="K89" s="55"/>
    </row>
    <row r="90" spans="1:11" s="56" customFormat="1" ht="12.75" customHeight="1" hidden="1">
      <c r="A90" s="95">
        <v>29</v>
      </c>
      <c r="B90" s="59" t="s">
        <v>372</v>
      </c>
      <c r="C90" s="38">
        <f>SUM(D90,E90,F90,G90,J90)</f>
        <v>0</v>
      </c>
      <c r="D90" s="96"/>
      <c r="E90" s="96"/>
      <c r="F90" s="96"/>
      <c r="G90" s="97"/>
      <c r="H90" s="97"/>
      <c r="I90" s="88" t="s">
        <v>341</v>
      </c>
      <c r="J90" s="98" t="s">
        <v>373</v>
      </c>
      <c r="K90" s="55"/>
    </row>
    <row r="91" spans="1:11" s="56" customFormat="1" ht="23.25" customHeight="1" thickBot="1">
      <c r="A91" s="791" t="s">
        <v>374</v>
      </c>
      <c r="B91" s="791"/>
      <c r="C91" s="462">
        <f aca="true" t="shared" si="9" ref="C91:I91">SUM(C92:C94)</f>
        <v>95093.07</v>
      </c>
      <c r="D91" s="462">
        <f t="shared" si="9"/>
        <v>0</v>
      </c>
      <c r="E91" s="462">
        <f t="shared" si="9"/>
        <v>95093.07</v>
      </c>
      <c r="F91" s="57">
        <f t="shared" si="9"/>
        <v>0</v>
      </c>
      <c r="G91" s="57">
        <f t="shared" si="9"/>
        <v>0</v>
      </c>
      <c r="H91" s="57">
        <f t="shared" si="9"/>
        <v>0</v>
      </c>
      <c r="I91" s="57">
        <f t="shared" si="9"/>
        <v>0</v>
      </c>
      <c r="J91" s="380"/>
      <c r="K91" s="55"/>
    </row>
    <row r="92" spans="1:11" s="56" customFormat="1" ht="29.25" customHeight="1" thickBot="1" thickTop="1">
      <c r="A92" s="95">
        <v>1</v>
      </c>
      <c r="B92" s="59" t="s">
        <v>700</v>
      </c>
      <c r="C92" s="38">
        <f>SUM(D92,E92,F92,G92,J92)</f>
        <v>80000</v>
      </c>
      <c r="D92" s="99"/>
      <c r="E92" s="96">
        <v>80000</v>
      </c>
      <c r="F92" s="99"/>
      <c r="G92" s="97"/>
      <c r="H92" s="97"/>
      <c r="I92" s="97"/>
      <c r="J92" s="792" t="s">
        <v>340</v>
      </c>
      <c r="K92" s="55"/>
    </row>
    <row r="93" spans="1:11" s="10" customFormat="1" ht="27.75" customHeight="1" thickBot="1" thickTop="1">
      <c r="A93" s="27">
        <v>2</v>
      </c>
      <c r="B93" s="446" t="s">
        <v>89</v>
      </c>
      <c r="C93" s="38">
        <f>SUM(D93,E93,F93,G93,J93)</f>
        <v>6000</v>
      </c>
      <c r="D93" s="38"/>
      <c r="E93" s="38">
        <v>6000</v>
      </c>
      <c r="F93" s="38"/>
      <c r="G93" s="38"/>
      <c r="H93" s="38"/>
      <c r="I93" s="76"/>
      <c r="J93" s="792"/>
      <c r="K93" s="9"/>
    </row>
    <row r="94" spans="1:11" s="10" customFormat="1" ht="27.75" customHeight="1" thickBot="1" thickTop="1">
      <c r="A94" s="27">
        <v>3</v>
      </c>
      <c r="B94" s="75" t="s">
        <v>721</v>
      </c>
      <c r="C94" s="459">
        <f>SUM(D94,E94,F94,G94,J94)</f>
        <v>9093.07</v>
      </c>
      <c r="D94" s="459"/>
      <c r="E94" s="459">
        <v>9093.07</v>
      </c>
      <c r="F94" s="38"/>
      <c r="G94" s="38"/>
      <c r="H94" s="38"/>
      <c r="I94" s="76"/>
      <c r="J94" s="792"/>
      <c r="K94" s="9"/>
    </row>
    <row r="95" spans="1:11" s="10" customFormat="1" ht="23.25" customHeight="1" thickBot="1">
      <c r="A95" s="767" t="s">
        <v>375</v>
      </c>
      <c r="B95" s="767"/>
      <c r="C95" s="20">
        <f>C96+C98</f>
        <v>8600</v>
      </c>
      <c r="D95" s="20">
        <f>D96+D98</f>
        <v>0</v>
      </c>
      <c r="E95" s="20">
        <f>E96+E98</f>
        <v>8600</v>
      </c>
      <c r="F95" s="20">
        <f>F96+F98</f>
        <v>0</v>
      </c>
      <c r="G95" s="20">
        <f>G96+G98</f>
        <v>0</v>
      </c>
      <c r="H95" s="20">
        <f>H96</f>
        <v>0</v>
      </c>
      <c r="I95" s="20"/>
      <c r="J95" s="85"/>
      <c r="K95" s="9"/>
    </row>
    <row r="96" spans="1:11" s="10" customFormat="1" ht="23.25" customHeight="1" thickBot="1">
      <c r="A96" s="793" t="s">
        <v>376</v>
      </c>
      <c r="B96" s="793"/>
      <c r="C96" s="24">
        <f>C97</f>
        <v>8600</v>
      </c>
      <c r="D96" s="24">
        <f>D97</f>
        <v>0</v>
      </c>
      <c r="E96" s="24">
        <f>E97</f>
        <v>8600</v>
      </c>
      <c r="F96" s="24">
        <f>F97</f>
        <v>0</v>
      </c>
      <c r="G96" s="24">
        <f>G97</f>
        <v>0</v>
      </c>
      <c r="H96" s="24">
        <f>H97</f>
        <v>0</v>
      </c>
      <c r="I96" s="24"/>
      <c r="J96" s="383"/>
      <c r="K96" s="9"/>
    </row>
    <row r="97" spans="1:11" s="10" customFormat="1" ht="32.25" customHeight="1" thickBot="1" thickTop="1">
      <c r="A97" s="39">
        <v>1</v>
      </c>
      <c r="B97" s="436" t="s">
        <v>88</v>
      </c>
      <c r="C97" s="92">
        <f>SUM(D97,E97,F97,G97,J97)</f>
        <v>8600</v>
      </c>
      <c r="D97" s="92"/>
      <c r="E97" s="92">
        <v>8600</v>
      </c>
      <c r="F97" s="92"/>
      <c r="G97" s="92"/>
      <c r="H97" s="92"/>
      <c r="I97" s="100"/>
      <c r="J97" s="386" t="s">
        <v>340</v>
      </c>
      <c r="K97" s="9"/>
    </row>
    <row r="98" spans="1:11" s="10" customFormat="1" ht="12.75" customHeight="1" hidden="1">
      <c r="A98" s="777" t="s">
        <v>377</v>
      </c>
      <c r="B98" s="777"/>
      <c r="C98" s="101">
        <f aca="true" t="shared" si="10" ref="C98:H98">C99</f>
        <v>0</v>
      </c>
      <c r="D98" s="101">
        <f t="shared" si="10"/>
        <v>0</v>
      </c>
      <c r="E98" s="101">
        <f t="shared" si="10"/>
        <v>0</v>
      </c>
      <c r="F98" s="101">
        <f t="shared" si="10"/>
        <v>0</v>
      </c>
      <c r="G98" s="101">
        <f t="shared" si="10"/>
        <v>0</v>
      </c>
      <c r="H98" s="101">
        <f t="shared" si="10"/>
        <v>0</v>
      </c>
      <c r="I98" s="101"/>
      <c r="J98" s="384"/>
      <c r="K98" s="9"/>
    </row>
    <row r="99" spans="1:11" s="10" customFormat="1" ht="3.75" customHeight="1" hidden="1" thickBot="1">
      <c r="A99" s="27">
        <v>32</v>
      </c>
      <c r="B99" s="75" t="s">
        <v>378</v>
      </c>
      <c r="C99" s="38">
        <f>SUM(D99,E99,F99,G99,J99)</f>
        <v>0</v>
      </c>
      <c r="D99" s="38"/>
      <c r="E99" s="38"/>
      <c r="F99" s="38"/>
      <c r="G99" s="38"/>
      <c r="H99" s="38"/>
      <c r="I99" s="88" t="s">
        <v>341</v>
      </c>
      <c r="J99" s="385" t="s">
        <v>379</v>
      </c>
      <c r="K99" s="9"/>
    </row>
    <row r="100" spans="1:11" s="10" customFormat="1" ht="22.5" customHeight="1" thickBot="1">
      <c r="A100" s="102"/>
      <c r="B100" s="103" t="s">
        <v>380</v>
      </c>
      <c r="C100" s="457">
        <f>C9+C23+C64+C67+C81+C47+C52+C95+C43+C40+C20+C17+C37</f>
        <v>4770915.76</v>
      </c>
      <c r="D100" s="457">
        <f>D9+D23+D64+D67+D81+D47+D52+D95+D43+D40+D20+D17+D37</f>
        <v>1944928</v>
      </c>
      <c r="E100" s="457">
        <f>E9+E23+E64+E67+E81+E47+E52+E95+E43+E40+E20+E17+E37</f>
        <v>1093003.76</v>
      </c>
      <c r="F100" s="457">
        <f>F9+F23+F64+F67+F81+F47+F52+F95+F43+F40+F20+F17+F37</f>
        <v>1733000</v>
      </c>
      <c r="G100" s="457">
        <f>G9+G23+G64+G67+G81+G47+G52+G95+G43+G40+G20+G17</f>
        <v>0</v>
      </c>
      <c r="H100" s="104" t="e">
        <f>H9+H23+H64+H67+H81+H47+H52+H95</f>
        <v>#REF!</v>
      </c>
      <c r="I100" s="104">
        <f>I9+I23+I64+I67+I81+I47+I52+I95</f>
        <v>0</v>
      </c>
      <c r="J100" s="105"/>
      <c r="K100" s="9"/>
    </row>
    <row r="101" spans="1:10" s="107" customFormat="1" ht="14.25" customHeight="1">
      <c r="A101" s="106"/>
      <c r="B101" s="4"/>
      <c r="F101" s="5"/>
      <c r="G101" s="5"/>
      <c r="H101" s="4"/>
      <c r="I101" s="4"/>
      <c r="J101" s="108"/>
    </row>
    <row r="102" spans="3:9" ht="18.75" customHeight="1">
      <c r="C102" s="109"/>
      <c r="F102" s="109"/>
      <c r="G102" s="110"/>
      <c r="I102" s="111"/>
    </row>
    <row r="103" ht="18.75" customHeight="1">
      <c r="C103" s="109"/>
    </row>
    <row r="104" spans="3:5" ht="18.75" customHeight="1">
      <c r="C104" s="5"/>
      <c r="D104" s="112"/>
      <c r="E104" s="112"/>
    </row>
  </sheetData>
  <mergeCells count="86">
    <mergeCell ref="A64:B64"/>
    <mergeCell ref="A65:B65"/>
    <mergeCell ref="A79:B79"/>
    <mergeCell ref="A67:B67"/>
    <mergeCell ref="A68:B68"/>
    <mergeCell ref="A77:B77"/>
    <mergeCell ref="C71:C75"/>
    <mergeCell ref="D71:G71"/>
    <mergeCell ref="J71:J75"/>
    <mergeCell ref="I58:I60"/>
    <mergeCell ref="D72:D75"/>
    <mergeCell ref="E72:G72"/>
    <mergeCell ref="E73:E75"/>
    <mergeCell ref="F73:F75"/>
    <mergeCell ref="G73:G75"/>
    <mergeCell ref="J54:J63"/>
    <mergeCell ref="A81:B81"/>
    <mergeCell ref="A71:A75"/>
    <mergeCell ref="B71:B75"/>
    <mergeCell ref="A96:B96"/>
    <mergeCell ref="A98:B98"/>
    <mergeCell ref="A82:B82"/>
    <mergeCell ref="J83:J88"/>
    <mergeCell ref="A89:B89"/>
    <mergeCell ref="A91:B91"/>
    <mergeCell ref="J92:J94"/>
    <mergeCell ref="A95:B95"/>
    <mergeCell ref="A56:A60"/>
    <mergeCell ref="B56:B60"/>
    <mergeCell ref="C56:C60"/>
    <mergeCell ref="D56:G56"/>
    <mergeCell ref="D57:D60"/>
    <mergeCell ref="E57:G57"/>
    <mergeCell ref="E58:E60"/>
    <mergeCell ref="F58:F60"/>
    <mergeCell ref="G58:G60"/>
    <mergeCell ref="A48:B48"/>
    <mergeCell ref="A50:B50"/>
    <mergeCell ref="A52:B52"/>
    <mergeCell ref="A53:B53"/>
    <mergeCell ref="A24:B24"/>
    <mergeCell ref="A33:B33"/>
    <mergeCell ref="A47:B47"/>
    <mergeCell ref="J45:J46"/>
    <mergeCell ref="J34:J36"/>
    <mergeCell ref="C26:C30"/>
    <mergeCell ref="D26:G26"/>
    <mergeCell ref="J26:J30"/>
    <mergeCell ref="A41:B41"/>
    <mergeCell ref="A20:B20"/>
    <mergeCell ref="A21:B21"/>
    <mergeCell ref="A43:B43"/>
    <mergeCell ref="A44:B44"/>
    <mergeCell ref="A40:B40"/>
    <mergeCell ref="A23:B23"/>
    <mergeCell ref="A37:B37"/>
    <mergeCell ref="A38:B38"/>
    <mergeCell ref="A26:A30"/>
    <mergeCell ref="B26:B30"/>
    <mergeCell ref="J11:J13"/>
    <mergeCell ref="A14:B14"/>
    <mergeCell ref="I15:I16"/>
    <mergeCell ref="J15:J16"/>
    <mergeCell ref="A17:B17"/>
    <mergeCell ref="A18:B18"/>
    <mergeCell ref="G5:G7"/>
    <mergeCell ref="I5:I7"/>
    <mergeCell ref="A9:B9"/>
    <mergeCell ref="A10:B10"/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  <mergeCell ref="I73:I75"/>
    <mergeCell ref="I28:I30"/>
    <mergeCell ref="D27:D30"/>
    <mergeCell ref="E27:G27"/>
    <mergeCell ref="E28:E30"/>
    <mergeCell ref="F28:F30"/>
    <mergeCell ref="G28:G30"/>
  </mergeCells>
  <printOptions horizontalCentered="1"/>
  <pageMargins left="0.15748031496062992" right="0.15748031496062992" top="0.7874015748031497" bottom="0.3937007874015748" header="0.2362204724409449" footer="0.11811023622047245"/>
  <pageSetup fitToHeight="2" horizontalDpi="600" verticalDpi="600" orientation="landscape" paperSize="9" scale="95" r:id="rId1"/>
  <headerFooter alignWithMargins="0">
    <oddHeader xml:space="preserve">&amp;R&amp;"Arial CE,Pogrubiony"&amp;9Załącznik Nr &amp;A&amp;"Arial CE,Standardowy"
do Uchwały Nr  
Rady Gminy Miłkowice
z dnia 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4"/>
  <sheetViews>
    <sheetView zoomScale="80" zoomScaleNormal="80" workbookViewId="0" topLeftCell="A1">
      <selection activeCell="A1" sqref="A1:I54"/>
    </sheetView>
  </sheetViews>
  <sheetFormatPr defaultColWidth="9.00390625" defaultRowHeight="12.75"/>
  <cols>
    <col min="1" max="1" width="5.875" style="505" customWidth="1"/>
    <col min="2" max="2" width="61.75390625" style="513" customWidth="1"/>
    <col min="3" max="3" width="10.625" style="514" customWidth="1"/>
    <col min="4" max="4" width="10.875" style="515" customWidth="1"/>
    <col min="5" max="5" width="9.625" style="515" customWidth="1"/>
    <col min="6" max="6" width="26.375" style="515" customWidth="1"/>
    <col min="7" max="7" width="17.25390625" style="515" customWidth="1"/>
    <col min="8" max="8" width="14.875" style="515" customWidth="1"/>
    <col min="9" max="9" width="18.125" style="515" customWidth="1"/>
    <col min="10" max="11" width="8.75390625" style="504" customWidth="1"/>
    <col min="12" max="12" width="12.375" style="504" customWidth="1"/>
    <col min="13" max="14" width="8.75390625" style="504" customWidth="1"/>
    <col min="15" max="15" width="10.25390625" style="504" customWidth="1"/>
    <col min="16" max="16384" width="8.75390625" style="504" customWidth="1"/>
  </cols>
  <sheetData>
    <row r="1" spans="1:9" s="506" customFormat="1" ht="21" customHeight="1">
      <c r="A1" s="806" t="s">
        <v>745</v>
      </c>
      <c r="B1" s="806"/>
      <c r="C1" s="806"/>
      <c r="D1" s="806"/>
      <c r="E1" s="806"/>
      <c r="F1" s="806"/>
      <c r="G1" s="806"/>
      <c r="H1" s="806"/>
      <c r="I1" s="806"/>
    </row>
    <row r="2" spans="1:9" s="506" customFormat="1" ht="9" customHeight="1" thickBot="1">
      <c r="A2" s="507"/>
      <c r="B2" s="507"/>
      <c r="C2" s="507"/>
      <c r="D2" s="507"/>
      <c r="E2" s="507"/>
      <c r="F2" s="507"/>
      <c r="G2" s="507"/>
      <c r="H2" s="507"/>
      <c r="I2" s="507"/>
    </row>
    <row r="3" spans="1:9" s="506" customFormat="1" ht="27.75" customHeight="1" thickBot="1">
      <c r="A3" s="807" t="s">
        <v>746</v>
      </c>
      <c r="B3" s="809" t="s">
        <v>747</v>
      </c>
      <c r="C3" s="811" t="s">
        <v>748</v>
      </c>
      <c r="D3" s="813" t="s">
        <v>749</v>
      </c>
      <c r="E3" s="811" t="s">
        <v>750</v>
      </c>
      <c r="F3" s="815" t="s">
        <v>751</v>
      </c>
      <c r="G3" s="816"/>
      <c r="H3" s="817"/>
      <c r="I3" s="818" t="s">
        <v>752</v>
      </c>
    </row>
    <row r="4" spans="1:9" s="506" customFormat="1" ht="21" customHeight="1" thickBot="1">
      <c r="A4" s="808"/>
      <c r="B4" s="810"/>
      <c r="C4" s="812"/>
      <c r="D4" s="814"/>
      <c r="E4" s="812"/>
      <c r="F4" s="820" t="s">
        <v>753</v>
      </c>
      <c r="G4" s="821" t="s">
        <v>754</v>
      </c>
      <c r="H4" s="822" t="s">
        <v>755</v>
      </c>
      <c r="I4" s="819"/>
    </row>
    <row r="5" spans="1:9" s="506" customFormat="1" ht="21" customHeight="1" thickBot="1">
      <c r="A5" s="808"/>
      <c r="B5" s="810"/>
      <c r="C5" s="812"/>
      <c r="D5" s="814"/>
      <c r="E5" s="812"/>
      <c r="F5" s="810"/>
      <c r="G5" s="812"/>
      <c r="H5" s="823"/>
      <c r="I5" s="819"/>
    </row>
    <row r="6" spans="1:9" s="508" customFormat="1" ht="12.75" customHeight="1">
      <c r="A6" s="613">
        <v>1</v>
      </c>
      <c r="B6" s="557">
        <v>2</v>
      </c>
      <c r="C6" s="562">
        <v>3</v>
      </c>
      <c r="D6" s="568">
        <v>4</v>
      </c>
      <c r="E6" s="562">
        <v>5</v>
      </c>
      <c r="F6" s="557">
        <v>6</v>
      </c>
      <c r="G6" s="574">
        <v>7</v>
      </c>
      <c r="H6" s="579">
        <v>8</v>
      </c>
      <c r="I6" s="614">
        <v>9</v>
      </c>
    </row>
    <row r="7" spans="1:9" s="509" customFormat="1" ht="24" customHeight="1" thickBot="1">
      <c r="A7" s="615"/>
      <c r="B7" s="558" t="s">
        <v>756</v>
      </c>
      <c r="C7" s="563" t="s">
        <v>757</v>
      </c>
      <c r="D7" s="569" t="s">
        <v>757</v>
      </c>
      <c r="E7" s="563"/>
      <c r="F7" s="580" t="s">
        <v>757</v>
      </c>
      <c r="G7" s="575">
        <f>SUM(G8+G18+G23+G28)</f>
        <v>5358859</v>
      </c>
      <c r="H7" s="581">
        <f>SUM(H8+H18+H23+H28)</f>
        <v>28152</v>
      </c>
      <c r="I7" s="616">
        <f>SUM(I8+I18+I23+I28)</f>
        <v>4078853.5</v>
      </c>
    </row>
    <row r="8" spans="1:9" s="509" customFormat="1" ht="21.75" customHeight="1" thickBot="1">
      <c r="A8" s="617" t="s">
        <v>389</v>
      </c>
      <c r="B8" s="589" t="s">
        <v>768</v>
      </c>
      <c r="C8" s="564"/>
      <c r="D8" s="570" t="s">
        <v>758</v>
      </c>
      <c r="E8" s="824" t="s">
        <v>759</v>
      </c>
      <c r="F8" s="591" t="s">
        <v>760</v>
      </c>
      <c r="G8" s="592">
        <f>SUM(G9:G12)</f>
        <v>3900640</v>
      </c>
      <c r="H8" s="593">
        <f>SUM(H9:H12)</f>
        <v>640</v>
      </c>
      <c r="I8" s="618">
        <f>SUM(I9:I12)</f>
        <v>3300000</v>
      </c>
    </row>
    <row r="9" spans="1:9" s="509" customFormat="1" ht="29.25" customHeight="1" thickBot="1">
      <c r="A9" s="619"/>
      <c r="B9" s="590" t="s">
        <v>769</v>
      </c>
      <c r="C9" s="564"/>
      <c r="D9" s="516"/>
      <c r="E9" s="824"/>
      <c r="F9" s="594" t="s">
        <v>761</v>
      </c>
      <c r="G9" s="595">
        <v>722728</v>
      </c>
      <c r="H9" s="596">
        <v>640</v>
      </c>
      <c r="I9" s="620">
        <v>122088</v>
      </c>
    </row>
    <row r="10" spans="1:9" s="509" customFormat="1" ht="20.25" customHeight="1" thickBot="1">
      <c r="A10" s="619"/>
      <c r="B10" s="590" t="s">
        <v>770</v>
      </c>
      <c r="C10" s="564"/>
      <c r="D10" s="516"/>
      <c r="E10" s="824"/>
      <c r="F10" s="597" t="s">
        <v>762</v>
      </c>
      <c r="G10" s="598"/>
      <c r="H10" s="599"/>
      <c r="I10" s="621"/>
    </row>
    <row r="11" spans="1:9" s="509" customFormat="1" ht="33" customHeight="1" thickBot="1">
      <c r="A11" s="619"/>
      <c r="B11" s="825" t="s">
        <v>23</v>
      </c>
      <c r="C11" s="564"/>
      <c r="D11" s="516"/>
      <c r="E11" s="824"/>
      <c r="F11" s="594" t="s">
        <v>763</v>
      </c>
      <c r="G11" s="595">
        <v>1233000</v>
      </c>
      <c r="H11" s="596"/>
      <c r="I11" s="620">
        <v>1233000</v>
      </c>
    </row>
    <row r="12" spans="1:9" s="509" customFormat="1" ht="33" customHeight="1" thickBot="1">
      <c r="A12" s="622"/>
      <c r="B12" s="826"/>
      <c r="C12" s="565"/>
      <c r="D12" s="571"/>
      <c r="E12" s="824"/>
      <c r="F12" s="600" t="s">
        <v>764</v>
      </c>
      <c r="G12" s="601">
        <v>1944912</v>
      </c>
      <c r="H12" s="602"/>
      <c r="I12" s="623">
        <v>1944912</v>
      </c>
    </row>
    <row r="13" spans="1:9" s="509" customFormat="1" ht="12.75" customHeight="1" hidden="1">
      <c r="A13" s="617" t="s">
        <v>392</v>
      </c>
      <c r="B13" s="559" t="s">
        <v>768</v>
      </c>
      <c r="C13" s="564"/>
      <c r="D13" s="570" t="s">
        <v>765</v>
      </c>
      <c r="E13" s="824" t="s">
        <v>766</v>
      </c>
      <c r="F13" s="582" t="s">
        <v>760</v>
      </c>
      <c r="G13" s="576">
        <f>SUM(G14:G17)</f>
        <v>190000</v>
      </c>
      <c r="H13" s="583"/>
      <c r="I13" s="624">
        <f>SUM(I14:I17)</f>
        <v>190000</v>
      </c>
    </row>
    <row r="14" spans="1:9" s="509" customFormat="1" ht="12.75" customHeight="1" hidden="1">
      <c r="A14" s="619"/>
      <c r="B14" s="560" t="s">
        <v>771</v>
      </c>
      <c r="C14" s="564"/>
      <c r="D14" s="516"/>
      <c r="E14" s="824"/>
      <c r="F14" s="584" t="s">
        <v>761</v>
      </c>
      <c r="G14" s="577">
        <f>SUM(H14:I14)</f>
        <v>87000</v>
      </c>
      <c r="H14" s="585"/>
      <c r="I14" s="625">
        <v>87000</v>
      </c>
    </row>
    <row r="15" spans="1:9" s="509" customFormat="1" ht="12.75" customHeight="1" hidden="1">
      <c r="A15" s="619"/>
      <c r="B15" s="560" t="s">
        <v>772</v>
      </c>
      <c r="C15" s="564"/>
      <c r="D15" s="516"/>
      <c r="E15" s="824"/>
      <c r="F15" s="584" t="s">
        <v>762</v>
      </c>
      <c r="G15" s="577"/>
      <c r="H15" s="585"/>
      <c r="I15" s="625"/>
    </row>
    <row r="16" spans="1:9" s="509" customFormat="1" ht="12.75" customHeight="1" hidden="1">
      <c r="A16" s="619"/>
      <c r="B16" s="826" t="s">
        <v>0</v>
      </c>
      <c r="C16" s="564"/>
      <c r="D16" s="516"/>
      <c r="E16" s="824"/>
      <c r="F16" s="584" t="s">
        <v>763</v>
      </c>
      <c r="G16" s="577"/>
      <c r="H16" s="585"/>
      <c r="I16" s="625"/>
    </row>
    <row r="17" spans="1:9" s="509" customFormat="1" ht="12.75" customHeight="1" hidden="1">
      <c r="A17" s="622"/>
      <c r="B17" s="826"/>
      <c r="C17" s="565"/>
      <c r="D17" s="571"/>
      <c r="E17" s="824"/>
      <c r="F17" s="586" t="s">
        <v>764</v>
      </c>
      <c r="G17" s="578">
        <f>I17</f>
        <v>103000</v>
      </c>
      <c r="H17" s="587"/>
      <c r="I17" s="626">
        <v>103000</v>
      </c>
    </row>
    <row r="18" spans="1:9" s="509" customFormat="1" ht="24.75" customHeight="1" thickBot="1">
      <c r="A18" s="627" t="s">
        <v>392</v>
      </c>
      <c r="B18" s="561" t="s">
        <v>768</v>
      </c>
      <c r="C18" s="566"/>
      <c r="D18" s="572" t="s">
        <v>765</v>
      </c>
      <c r="E18" s="824" t="s">
        <v>759</v>
      </c>
      <c r="F18" s="603" t="s">
        <v>760</v>
      </c>
      <c r="G18" s="604">
        <f>SUM(G19:G22)</f>
        <v>598070</v>
      </c>
      <c r="H18" s="605">
        <f>SUM(H19:H22)</f>
        <v>16605</v>
      </c>
      <c r="I18" s="628">
        <f>SUM(I19+I20+I21+I22)</f>
        <v>290732.5</v>
      </c>
    </row>
    <row r="19" spans="1:9" s="509" customFormat="1" ht="29.25" customHeight="1" thickBot="1">
      <c r="A19" s="619"/>
      <c r="B19" s="560" t="s">
        <v>769</v>
      </c>
      <c r="C19" s="564"/>
      <c r="D19" s="516"/>
      <c r="E19" s="824"/>
      <c r="F19" s="594" t="s">
        <v>761</v>
      </c>
      <c r="G19" s="595">
        <v>247270</v>
      </c>
      <c r="H19" s="596">
        <v>16605</v>
      </c>
      <c r="I19" s="620">
        <v>115332.5</v>
      </c>
    </row>
    <row r="20" spans="1:9" s="509" customFormat="1" ht="20.25" customHeight="1" thickBot="1">
      <c r="A20" s="619"/>
      <c r="B20" s="560" t="s">
        <v>1</v>
      </c>
      <c r="C20" s="564"/>
      <c r="D20" s="516"/>
      <c r="E20" s="824"/>
      <c r="F20" s="597" t="s">
        <v>762</v>
      </c>
      <c r="G20" s="598"/>
      <c r="H20" s="599"/>
      <c r="I20" s="621"/>
    </row>
    <row r="21" spans="1:9" s="509" customFormat="1" ht="26.25" customHeight="1" thickBot="1">
      <c r="A21" s="619"/>
      <c r="B21" s="826" t="s">
        <v>2</v>
      </c>
      <c r="C21" s="564"/>
      <c r="D21" s="516"/>
      <c r="E21" s="824"/>
      <c r="F21" s="594" t="s">
        <v>763</v>
      </c>
      <c r="G21" s="595"/>
      <c r="H21" s="596"/>
      <c r="I21" s="620"/>
    </row>
    <row r="22" spans="1:9" s="509" customFormat="1" ht="26.25" customHeight="1" thickBot="1">
      <c r="A22" s="622"/>
      <c r="B22" s="826"/>
      <c r="C22" s="565"/>
      <c r="D22" s="571"/>
      <c r="E22" s="824"/>
      <c r="F22" s="600" t="s">
        <v>764</v>
      </c>
      <c r="G22" s="601">
        <v>350800</v>
      </c>
      <c r="H22" s="602">
        <v>0</v>
      </c>
      <c r="I22" s="623">
        <v>175400</v>
      </c>
    </row>
    <row r="23" spans="1:9" s="509" customFormat="1" ht="24.75" customHeight="1" thickBot="1">
      <c r="A23" s="627" t="s">
        <v>394</v>
      </c>
      <c r="B23" s="561" t="s">
        <v>768</v>
      </c>
      <c r="C23" s="566"/>
      <c r="D23" s="572" t="s">
        <v>765</v>
      </c>
      <c r="E23" s="824" t="s">
        <v>759</v>
      </c>
      <c r="F23" s="603" t="s">
        <v>760</v>
      </c>
      <c r="G23" s="604">
        <f>SUM(G24:G27)</f>
        <v>722242</v>
      </c>
      <c r="H23" s="605">
        <f>SUM(H24:H27)</f>
        <v>0</v>
      </c>
      <c r="I23" s="628">
        <f>SUM(I24:I27)</f>
        <v>361121</v>
      </c>
    </row>
    <row r="24" spans="1:9" s="509" customFormat="1" ht="29.25" customHeight="1" thickBot="1">
      <c r="A24" s="619"/>
      <c r="B24" s="560" t="s">
        <v>769</v>
      </c>
      <c r="C24" s="564"/>
      <c r="D24" s="516"/>
      <c r="E24" s="824"/>
      <c r="F24" s="594" t="s">
        <v>761</v>
      </c>
      <c r="G24" s="595">
        <v>302677</v>
      </c>
      <c r="H24" s="596">
        <v>0</v>
      </c>
      <c r="I24" s="620">
        <v>151338.5</v>
      </c>
    </row>
    <row r="25" spans="1:9" s="509" customFormat="1" ht="20.25" customHeight="1" thickBot="1">
      <c r="A25" s="619"/>
      <c r="B25" s="560" t="s">
        <v>1</v>
      </c>
      <c r="C25" s="564"/>
      <c r="D25" s="516"/>
      <c r="E25" s="824"/>
      <c r="F25" s="606" t="s">
        <v>762</v>
      </c>
      <c r="G25" s="607"/>
      <c r="H25" s="608"/>
      <c r="I25" s="629"/>
    </row>
    <row r="26" spans="1:9" s="509" customFormat="1" ht="24.75" customHeight="1" thickBot="1">
      <c r="A26" s="619"/>
      <c r="B26" s="826" t="s">
        <v>3</v>
      </c>
      <c r="C26" s="564"/>
      <c r="D26" s="516"/>
      <c r="E26" s="824"/>
      <c r="F26" s="594" t="s">
        <v>763</v>
      </c>
      <c r="G26" s="595"/>
      <c r="H26" s="596"/>
      <c r="I26" s="620"/>
    </row>
    <row r="27" spans="1:9" s="509" customFormat="1" ht="24.75" customHeight="1" thickBot="1">
      <c r="A27" s="622"/>
      <c r="B27" s="826"/>
      <c r="C27" s="565"/>
      <c r="D27" s="571"/>
      <c r="E27" s="824"/>
      <c r="F27" s="600" t="s">
        <v>764</v>
      </c>
      <c r="G27" s="601">
        <v>419565</v>
      </c>
      <c r="H27" s="602">
        <v>0</v>
      </c>
      <c r="I27" s="623">
        <v>209782.5</v>
      </c>
    </row>
    <row r="28" spans="1:9" s="509" customFormat="1" ht="23.25" customHeight="1" thickBot="1">
      <c r="A28" s="627" t="s">
        <v>397</v>
      </c>
      <c r="B28" s="561" t="s">
        <v>768</v>
      </c>
      <c r="C28" s="566"/>
      <c r="D28" s="573" t="s">
        <v>767</v>
      </c>
      <c r="E28" s="824" t="s">
        <v>21</v>
      </c>
      <c r="F28" s="603" t="s">
        <v>760</v>
      </c>
      <c r="G28" s="604">
        <f>SUM(G29:G32)</f>
        <v>137907</v>
      </c>
      <c r="H28" s="605">
        <f>SUM(H29:H32)</f>
        <v>10907</v>
      </c>
      <c r="I28" s="628">
        <f>SUM(I29:I32)</f>
        <v>127000</v>
      </c>
    </row>
    <row r="29" spans="1:9" s="509" customFormat="1" ht="29.25" customHeight="1" thickBot="1">
      <c r="A29" s="619"/>
      <c r="B29" s="560" t="s">
        <v>771</v>
      </c>
      <c r="C29" s="564"/>
      <c r="D29" s="516"/>
      <c r="E29" s="824"/>
      <c r="F29" s="594" t="s">
        <v>761</v>
      </c>
      <c r="G29" s="595">
        <v>49367</v>
      </c>
      <c r="H29" s="596">
        <v>10907</v>
      </c>
      <c r="I29" s="620">
        <v>38460</v>
      </c>
    </row>
    <row r="30" spans="1:9" s="509" customFormat="1" ht="20.25" customHeight="1" thickBot="1">
      <c r="A30" s="619"/>
      <c r="B30" s="560" t="s">
        <v>772</v>
      </c>
      <c r="C30" s="564"/>
      <c r="D30" s="516"/>
      <c r="E30" s="824"/>
      <c r="F30" s="597" t="s">
        <v>762</v>
      </c>
      <c r="G30" s="598"/>
      <c r="H30" s="599"/>
      <c r="I30" s="621"/>
    </row>
    <row r="31" spans="1:9" s="509" customFormat="1" ht="26.25" customHeight="1" thickBot="1">
      <c r="A31" s="619"/>
      <c r="B31" s="826" t="s">
        <v>4</v>
      </c>
      <c r="C31" s="564"/>
      <c r="D31" s="516"/>
      <c r="E31" s="824"/>
      <c r="F31" s="594" t="s">
        <v>763</v>
      </c>
      <c r="G31" s="595"/>
      <c r="H31" s="596"/>
      <c r="I31" s="620"/>
    </row>
    <row r="32" spans="1:9" s="509" customFormat="1" ht="26.25" customHeight="1" thickBot="1">
      <c r="A32" s="622"/>
      <c r="B32" s="828"/>
      <c r="C32" s="567"/>
      <c r="D32" s="571"/>
      <c r="E32" s="827"/>
      <c r="F32" s="609" t="s">
        <v>764</v>
      </c>
      <c r="G32" s="610">
        <v>88540</v>
      </c>
      <c r="H32" s="611">
        <v>0</v>
      </c>
      <c r="I32" s="623">
        <v>88540</v>
      </c>
    </row>
    <row r="33" spans="1:10" s="520" customFormat="1" ht="24" customHeight="1" thickBot="1">
      <c r="A33" s="517"/>
      <c r="B33" s="518" t="s">
        <v>5</v>
      </c>
      <c r="C33" s="519" t="s">
        <v>757</v>
      </c>
      <c r="D33" s="519" t="s">
        <v>757</v>
      </c>
      <c r="E33" s="519"/>
      <c r="F33" s="519" t="s">
        <v>757</v>
      </c>
      <c r="G33" s="550">
        <f>G34+G39+G44+G49</f>
        <v>120045.81</v>
      </c>
      <c r="H33" s="550">
        <f>H34+H39+H44+H49</f>
        <v>92008</v>
      </c>
      <c r="I33" s="588">
        <f>I34+I39+I44+I49</f>
        <v>28038.21</v>
      </c>
      <c r="J33" s="539"/>
    </row>
    <row r="34" spans="1:11" s="528" customFormat="1" ht="20.25" customHeight="1">
      <c r="A34" s="521" t="s">
        <v>389</v>
      </c>
      <c r="B34" s="642" t="s">
        <v>6</v>
      </c>
      <c r="C34" s="643"/>
      <c r="D34" s="638" t="s">
        <v>7</v>
      </c>
      <c r="E34" s="803" t="s">
        <v>8</v>
      </c>
      <c r="F34" s="644" t="s">
        <v>9</v>
      </c>
      <c r="G34" s="645">
        <f>G35+G36+G37+G38</f>
        <v>88628</v>
      </c>
      <c r="H34" s="612">
        <f>H35+H36+H37+H38</f>
        <v>85508</v>
      </c>
      <c r="I34" s="551">
        <f>I35+I36+I37+I38</f>
        <v>3120</v>
      </c>
      <c r="J34" s="526"/>
      <c r="K34" s="527"/>
    </row>
    <row r="35" spans="1:11" s="528" customFormat="1" ht="22.5" customHeight="1">
      <c r="A35" s="529"/>
      <c r="B35" s="530" t="s">
        <v>10</v>
      </c>
      <c r="C35" s="523"/>
      <c r="D35" s="524"/>
      <c r="E35" s="804"/>
      <c r="F35" s="531" t="s">
        <v>11</v>
      </c>
      <c r="G35" s="556"/>
      <c r="H35" s="554"/>
      <c r="I35" s="552"/>
      <c r="K35" s="533"/>
    </row>
    <row r="36" spans="1:11" s="528" customFormat="1" ht="44.25" customHeight="1">
      <c r="A36" s="635"/>
      <c r="B36" s="530" t="s">
        <v>12</v>
      </c>
      <c r="C36" s="636"/>
      <c r="D36" s="637"/>
      <c r="E36" s="805"/>
      <c r="F36" s="531" t="s">
        <v>762</v>
      </c>
      <c r="G36" s="556">
        <f>12286+108+432+I36</f>
        <v>13294</v>
      </c>
      <c r="H36" s="554">
        <v>12826</v>
      </c>
      <c r="I36" s="552">
        <f>288+180</f>
        <v>468</v>
      </c>
      <c r="J36" s="526"/>
      <c r="K36" s="533"/>
    </row>
    <row r="37" spans="1:11" s="528" customFormat="1" ht="29.25" customHeight="1">
      <c r="A37" s="529"/>
      <c r="B37" s="829" t="s">
        <v>13</v>
      </c>
      <c r="C37" s="523"/>
      <c r="D37" s="524"/>
      <c r="E37" s="804" t="s">
        <v>8</v>
      </c>
      <c r="F37" s="525" t="s">
        <v>763</v>
      </c>
      <c r="G37" s="639"/>
      <c r="H37" s="640"/>
      <c r="I37" s="641"/>
      <c r="J37" s="526"/>
      <c r="K37" s="533"/>
    </row>
    <row r="38" spans="1:11" s="528" customFormat="1" ht="29.25" customHeight="1">
      <c r="A38" s="635"/>
      <c r="B38" s="830"/>
      <c r="C38" s="636"/>
      <c r="D38" s="637"/>
      <c r="E38" s="805"/>
      <c r="F38" s="531" t="s">
        <v>14</v>
      </c>
      <c r="G38" s="556">
        <f>69622+2448+612+I38</f>
        <v>75334</v>
      </c>
      <c r="H38" s="554">
        <v>72682</v>
      </c>
      <c r="I38" s="552">
        <f>1632+1020</f>
        <v>2652</v>
      </c>
      <c r="J38" s="526"/>
      <c r="K38" s="533"/>
    </row>
    <row r="39" spans="1:11" s="539" customFormat="1" ht="24" customHeight="1">
      <c r="A39" s="634" t="s">
        <v>392</v>
      </c>
      <c r="B39" s="522" t="s">
        <v>15</v>
      </c>
      <c r="C39" s="535"/>
      <c r="D39" s="536" t="s">
        <v>16</v>
      </c>
      <c r="E39" s="799" t="s">
        <v>21</v>
      </c>
      <c r="F39" s="537" t="s">
        <v>9</v>
      </c>
      <c r="G39" s="553">
        <f>G40+G41+G42+G43</f>
        <v>10000</v>
      </c>
      <c r="H39" s="538"/>
      <c r="I39" s="630">
        <f>I40+I41+I42+I43</f>
        <v>10000</v>
      </c>
      <c r="K39" s="540"/>
    </row>
    <row r="40" spans="1:11" s="539" customFormat="1" ht="24" customHeight="1">
      <c r="A40" s="541"/>
      <c r="B40" s="530" t="s">
        <v>17</v>
      </c>
      <c r="C40" s="535"/>
      <c r="D40" s="536"/>
      <c r="E40" s="799"/>
      <c r="F40" s="542" t="s">
        <v>11</v>
      </c>
      <c r="G40" s="554">
        <f>H40+I40</f>
        <v>3000</v>
      </c>
      <c r="H40" s="532"/>
      <c r="I40" s="631">
        <v>3000</v>
      </c>
      <c r="K40" s="540"/>
    </row>
    <row r="41" spans="1:11" s="539" customFormat="1" ht="24" customHeight="1">
      <c r="A41" s="541"/>
      <c r="B41" s="530" t="s">
        <v>18</v>
      </c>
      <c r="C41" s="535"/>
      <c r="D41" s="536"/>
      <c r="E41" s="799"/>
      <c r="F41" s="542" t="s">
        <v>762</v>
      </c>
      <c r="G41" s="554"/>
      <c r="H41" s="532"/>
      <c r="I41" s="631"/>
      <c r="K41" s="540"/>
    </row>
    <row r="42" spans="1:11" s="539" customFormat="1" ht="24" customHeight="1">
      <c r="A42" s="541"/>
      <c r="B42" s="801" t="s">
        <v>19</v>
      </c>
      <c r="C42" s="535"/>
      <c r="D42" s="536"/>
      <c r="E42" s="799"/>
      <c r="F42" s="542" t="s">
        <v>763</v>
      </c>
      <c r="G42" s="554"/>
      <c r="H42" s="532"/>
      <c r="I42" s="631"/>
      <c r="K42" s="540"/>
    </row>
    <row r="43" spans="1:11" s="539" customFormat="1" ht="24" customHeight="1" thickBot="1">
      <c r="A43" s="543"/>
      <c r="B43" s="802"/>
      <c r="C43" s="544"/>
      <c r="D43" s="545"/>
      <c r="E43" s="800"/>
      <c r="F43" s="546" t="s">
        <v>14</v>
      </c>
      <c r="G43" s="555">
        <f>H43+I43</f>
        <v>7000</v>
      </c>
      <c r="H43" s="534"/>
      <c r="I43" s="632">
        <v>7000</v>
      </c>
      <c r="K43" s="540"/>
    </row>
    <row r="44" spans="1:11" s="539" customFormat="1" ht="23.25" customHeight="1">
      <c r="A44" s="521" t="s">
        <v>394</v>
      </c>
      <c r="B44" s="522" t="s">
        <v>15</v>
      </c>
      <c r="C44" s="535"/>
      <c r="D44" s="536" t="s">
        <v>765</v>
      </c>
      <c r="E44" s="799" t="s">
        <v>21</v>
      </c>
      <c r="F44" s="537" t="s">
        <v>9</v>
      </c>
      <c r="G44" s="553">
        <f>G45+G46+G47+G48</f>
        <v>10512.81</v>
      </c>
      <c r="H44" s="538"/>
      <c r="I44" s="630">
        <f>I45+I46+I47+I48</f>
        <v>10512.81</v>
      </c>
      <c r="K44" s="540"/>
    </row>
    <row r="45" spans="1:11" s="539" customFormat="1" ht="23.25" customHeight="1">
      <c r="A45" s="541"/>
      <c r="B45" s="530" t="s">
        <v>17</v>
      </c>
      <c r="C45" s="535"/>
      <c r="D45" s="536"/>
      <c r="E45" s="799"/>
      <c r="F45" s="542" t="s">
        <v>11</v>
      </c>
      <c r="G45" s="554">
        <f>H45+I45</f>
        <v>4529.91</v>
      </c>
      <c r="H45" s="532"/>
      <c r="I45" s="631">
        <v>4529.91</v>
      </c>
      <c r="K45" s="540"/>
    </row>
    <row r="46" spans="1:11" s="539" customFormat="1" ht="23.25" customHeight="1">
      <c r="A46" s="541"/>
      <c r="B46" s="530" t="s">
        <v>18</v>
      </c>
      <c r="C46" s="535"/>
      <c r="D46" s="536"/>
      <c r="E46" s="799"/>
      <c r="F46" s="542" t="s">
        <v>762</v>
      </c>
      <c r="G46" s="554"/>
      <c r="H46" s="532"/>
      <c r="I46" s="631"/>
      <c r="K46" s="540"/>
    </row>
    <row r="47" spans="1:11" s="539" customFormat="1" ht="23.25" customHeight="1">
      <c r="A47" s="541"/>
      <c r="B47" s="801" t="s">
        <v>20</v>
      </c>
      <c r="C47" s="535"/>
      <c r="D47" s="536"/>
      <c r="E47" s="799"/>
      <c r="F47" s="542" t="s">
        <v>763</v>
      </c>
      <c r="G47" s="554"/>
      <c r="H47" s="532"/>
      <c r="I47" s="631"/>
      <c r="K47" s="540"/>
    </row>
    <row r="48" spans="1:11" s="539" customFormat="1" ht="23.25" customHeight="1" thickBot="1">
      <c r="A48" s="543"/>
      <c r="B48" s="802"/>
      <c r="C48" s="544"/>
      <c r="D48" s="545"/>
      <c r="E48" s="800"/>
      <c r="F48" s="546" t="s">
        <v>14</v>
      </c>
      <c r="G48" s="555">
        <f>H48+I48</f>
        <v>5982.9</v>
      </c>
      <c r="H48" s="534"/>
      <c r="I48" s="632">
        <v>5982.9</v>
      </c>
      <c r="K48" s="540"/>
    </row>
    <row r="49" spans="1:11" s="539" customFormat="1" ht="24" customHeight="1">
      <c r="A49" s="521" t="s">
        <v>397</v>
      </c>
      <c r="B49" s="522" t="s">
        <v>15</v>
      </c>
      <c r="C49" s="535"/>
      <c r="D49" s="536" t="s">
        <v>16</v>
      </c>
      <c r="E49" s="799" t="s">
        <v>21</v>
      </c>
      <c r="F49" s="537" t="s">
        <v>9</v>
      </c>
      <c r="G49" s="553">
        <f>G50+G51+G52+G53</f>
        <v>10905</v>
      </c>
      <c r="H49" s="538">
        <f>H50+H51+H52+H53</f>
        <v>6500</v>
      </c>
      <c r="I49" s="630">
        <f>I50+I51+I52+I53</f>
        <v>4405.4</v>
      </c>
      <c r="K49" s="540"/>
    </row>
    <row r="50" spans="1:11" s="539" customFormat="1" ht="24" customHeight="1">
      <c r="A50" s="541"/>
      <c r="B50" s="530" t="s">
        <v>17</v>
      </c>
      <c r="C50" s="535"/>
      <c r="D50" s="536"/>
      <c r="E50" s="799"/>
      <c r="F50" s="542" t="s">
        <v>11</v>
      </c>
      <c r="G50" s="554">
        <v>3429</v>
      </c>
      <c r="H50" s="532">
        <v>1950</v>
      </c>
      <c r="I50" s="631">
        <f>450+1029.4</f>
        <v>1479.4</v>
      </c>
      <c r="K50" s="540"/>
    </row>
    <row r="51" spans="1:11" s="539" customFormat="1" ht="24" customHeight="1">
      <c r="A51" s="541"/>
      <c r="B51" s="530" t="s">
        <v>18</v>
      </c>
      <c r="C51" s="535"/>
      <c r="D51" s="536"/>
      <c r="E51" s="799"/>
      <c r="F51" s="542" t="s">
        <v>762</v>
      </c>
      <c r="G51" s="554"/>
      <c r="H51" s="532"/>
      <c r="I51" s="631"/>
      <c r="K51" s="540"/>
    </row>
    <row r="52" spans="1:11" s="539" customFormat="1" ht="24" customHeight="1">
      <c r="A52" s="541"/>
      <c r="B52" s="801" t="s">
        <v>22</v>
      </c>
      <c r="C52" s="535"/>
      <c r="D52" s="536"/>
      <c r="E52" s="799"/>
      <c r="F52" s="542" t="s">
        <v>763</v>
      </c>
      <c r="G52" s="554"/>
      <c r="H52" s="532"/>
      <c r="I52" s="631"/>
      <c r="K52" s="540"/>
    </row>
    <row r="53" spans="1:11" s="539" customFormat="1" ht="24" customHeight="1" thickBot="1">
      <c r="A53" s="543"/>
      <c r="B53" s="802"/>
      <c r="C53" s="544"/>
      <c r="D53" s="545"/>
      <c r="E53" s="800"/>
      <c r="F53" s="546" t="s">
        <v>14</v>
      </c>
      <c r="G53" s="555">
        <v>7476</v>
      </c>
      <c r="H53" s="534">
        <v>4550</v>
      </c>
      <c r="I53" s="632">
        <f>1050+1876</f>
        <v>2926</v>
      </c>
      <c r="K53" s="540"/>
    </row>
    <row r="54" spans="1:9" s="520" customFormat="1" ht="27" customHeight="1" thickBot="1">
      <c r="A54" s="547"/>
      <c r="B54" s="548"/>
      <c r="C54" s="548"/>
      <c r="D54" s="548"/>
      <c r="E54" s="548"/>
      <c r="F54" s="549" t="s">
        <v>261</v>
      </c>
      <c r="G54" s="550">
        <f>G7+G33</f>
        <v>5478904.81</v>
      </c>
      <c r="H54" s="550">
        <f>H7+H33</f>
        <v>120160</v>
      </c>
      <c r="I54" s="633">
        <f>I7+I33</f>
        <v>4106891.71</v>
      </c>
    </row>
    <row r="55" spans="2:9" ht="12.75">
      <c r="B55" s="504"/>
      <c r="C55" s="504"/>
      <c r="D55" s="504"/>
      <c r="E55" s="504"/>
      <c r="F55" s="504"/>
      <c r="G55" s="504"/>
      <c r="H55" s="504"/>
      <c r="I55" s="504"/>
    </row>
    <row r="56" spans="1:9" s="510" customFormat="1" ht="15">
      <c r="A56" s="505"/>
      <c r="B56" s="504"/>
      <c r="C56" s="504"/>
      <c r="D56" s="504"/>
      <c r="E56" s="504"/>
      <c r="F56" s="504"/>
      <c r="G56" s="504"/>
      <c r="H56" s="504"/>
      <c r="I56" s="504"/>
    </row>
    <row r="57" spans="1:9" s="510" customFormat="1" ht="18.75">
      <c r="A57" s="512"/>
      <c r="B57" s="511"/>
      <c r="C57" s="511"/>
      <c r="D57" s="511"/>
      <c r="E57" s="511"/>
      <c r="F57" s="511"/>
      <c r="G57" s="511"/>
      <c r="H57" s="511"/>
      <c r="I57" s="511"/>
    </row>
    <row r="58" spans="1:9" s="510" customFormat="1" ht="18.75">
      <c r="A58" s="512"/>
      <c r="B58" s="511"/>
      <c r="C58" s="511"/>
      <c r="D58" s="511"/>
      <c r="E58" s="511"/>
      <c r="F58" s="511"/>
      <c r="G58" s="511"/>
      <c r="H58" s="511"/>
      <c r="I58" s="511"/>
    </row>
    <row r="59" spans="1:9" s="510" customFormat="1" ht="18.75">
      <c r="A59" s="512"/>
      <c r="B59" s="511"/>
      <c r="C59" s="511"/>
      <c r="D59" s="511"/>
      <c r="E59" s="511"/>
      <c r="F59" s="511"/>
      <c r="G59" s="511"/>
      <c r="H59" s="511"/>
      <c r="I59" s="511"/>
    </row>
    <row r="60" spans="1:9" s="510" customFormat="1" ht="18.75">
      <c r="A60" s="512"/>
      <c r="B60" s="511"/>
      <c r="C60" s="511"/>
      <c r="D60" s="511"/>
      <c r="E60" s="511"/>
      <c r="F60" s="511"/>
      <c r="G60" s="511"/>
      <c r="H60" s="511"/>
      <c r="I60" s="511"/>
    </row>
    <row r="61" spans="1:9" s="510" customFormat="1" ht="18.75">
      <c r="A61" s="512"/>
      <c r="B61" s="511"/>
      <c r="C61" s="511"/>
      <c r="D61" s="511"/>
      <c r="E61" s="511"/>
      <c r="F61" s="511"/>
      <c r="G61" s="511"/>
      <c r="H61" s="511"/>
      <c r="I61" s="511"/>
    </row>
    <row r="62" spans="1:9" s="510" customFormat="1" ht="15">
      <c r="A62" s="505"/>
      <c r="B62" s="504"/>
      <c r="C62" s="504"/>
      <c r="D62" s="504"/>
      <c r="E62" s="504"/>
      <c r="F62" s="504"/>
      <c r="G62" s="504"/>
      <c r="H62" s="504"/>
      <c r="I62" s="504"/>
    </row>
    <row r="63" spans="1:9" s="510" customFormat="1" ht="15">
      <c r="A63" s="505"/>
      <c r="B63" s="504"/>
      <c r="C63" s="504"/>
      <c r="D63" s="504"/>
      <c r="E63" s="504"/>
      <c r="F63" s="504"/>
      <c r="G63" s="504"/>
      <c r="H63" s="504"/>
      <c r="I63" s="504"/>
    </row>
    <row r="64" spans="1:9" s="510" customFormat="1" ht="15">
      <c r="A64" s="505"/>
      <c r="B64" s="504"/>
      <c r="C64" s="504"/>
      <c r="D64" s="504"/>
      <c r="E64" s="504"/>
      <c r="F64" s="504"/>
      <c r="G64" s="504"/>
      <c r="H64" s="504"/>
      <c r="I64" s="504"/>
    </row>
    <row r="65" spans="1:9" s="510" customFormat="1" ht="15">
      <c r="A65" s="505"/>
      <c r="B65" s="504"/>
      <c r="C65" s="504"/>
      <c r="D65" s="504"/>
      <c r="E65" s="504"/>
      <c r="F65" s="504"/>
      <c r="G65" s="504"/>
      <c r="H65" s="504"/>
      <c r="I65" s="504"/>
    </row>
    <row r="66" spans="1:9" s="510" customFormat="1" ht="15">
      <c r="A66" s="505"/>
      <c r="B66" s="504"/>
      <c r="C66" s="504"/>
      <c r="D66" s="504"/>
      <c r="E66" s="504"/>
      <c r="F66" s="504"/>
      <c r="G66" s="504"/>
      <c r="H66" s="504"/>
      <c r="I66" s="504"/>
    </row>
    <row r="67" spans="1:9" s="510" customFormat="1" ht="15">
      <c r="A67" s="505"/>
      <c r="B67" s="504"/>
      <c r="C67" s="504"/>
      <c r="D67" s="504"/>
      <c r="E67" s="504"/>
      <c r="F67" s="504"/>
      <c r="G67" s="504"/>
      <c r="H67" s="504"/>
      <c r="I67" s="504"/>
    </row>
    <row r="68" spans="1:9" s="510" customFormat="1" ht="15">
      <c r="A68" s="505"/>
      <c r="B68" s="504"/>
      <c r="C68" s="504"/>
      <c r="D68" s="504"/>
      <c r="E68" s="504"/>
      <c r="F68" s="504"/>
      <c r="G68" s="504"/>
      <c r="H68" s="504"/>
      <c r="I68" s="504"/>
    </row>
    <row r="69" spans="1:9" s="510" customFormat="1" ht="15">
      <c r="A69" s="505"/>
      <c r="B69" s="504"/>
      <c r="C69" s="504"/>
      <c r="D69" s="504"/>
      <c r="E69" s="504"/>
      <c r="F69" s="504"/>
      <c r="G69" s="504"/>
      <c r="H69" s="504"/>
      <c r="I69" s="504"/>
    </row>
    <row r="70" spans="1:9" s="510" customFormat="1" ht="15">
      <c r="A70" s="505"/>
      <c r="B70" s="504"/>
      <c r="C70" s="504"/>
      <c r="D70" s="504"/>
      <c r="E70" s="504"/>
      <c r="F70" s="504"/>
      <c r="G70" s="504"/>
      <c r="H70" s="504"/>
      <c r="I70" s="504"/>
    </row>
    <row r="71" spans="1:9" s="510" customFormat="1" ht="15">
      <c r="A71" s="505"/>
      <c r="B71" s="504"/>
      <c r="C71" s="504"/>
      <c r="D71" s="504"/>
      <c r="E71" s="504"/>
      <c r="F71" s="504"/>
      <c r="G71" s="504"/>
      <c r="H71" s="504"/>
      <c r="I71" s="504"/>
    </row>
    <row r="72" spans="1:9" s="510" customFormat="1" ht="15">
      <c r="A72" s="505"/>
      <c r="B72" s="504"/>
      <c r="C72" s="504"/>
      <c r="D72" s="504"/>
      <c r="E72" s="504"/>
      <c r="F72" s="504"/>
      <c r="G72" s="504"/>
      <c r="H72" s="504"/>
      <c r="I72" s="504"/>
    </row>
    <row r="73" spans="1:9" s="510" customFormat="1" ht="15">
      <c r="A73" s="505"/>
      <c r="B73" s="504"/>
      <c r="C73" s="504"/>
      <c r="D73" s="504"/>
      <c r="E73" s="504"/>
      <c r="F73" s="504"/>
      <c r="G73" s="504"/>
      <c r="H73" s="504"/>
      <c r="I73" s="504"/>
    </row>
    <row r="74" spans="1:9" s="510" customFormat="1" ht="15">
      <c r="A74" s="505"/>
      <c r="B74" s="504"/>
      <c r="C74" s="504"/>
      <c r="D74" s="504"/>
      <c r="E74" s="504"/>
      <c r="F74" s="504"/>
      <c r="G74" s="504"/>
      <c r="H74" s="504"/>
      <c r="I74" s="504"/>
    </row>
    <row r="75" spans="1:9" s="510" customFormat="1" ht="15">
      <c r="A75" s="505"/>
      <c r="B75" s="504"/>
      <c r="C75" s="504"/>
      <c r="D75" s="504"/>
      <c r="E75" s="504"/>
      <c r="F75" s="504"/>
      <c r="G75" s="504"/>
      <c r="H75" s="504"/>
      <c r="I75" s="504"/>
    </row>
    <row r="76" spans="1:9" s="510" customFormat="1" ht="15">
      <c r="A76" s="505"/>
      <c r="B76" s="504"/>
      <c r="C76" s="504"/>
      <c r="D76" s="504"/>
      <c r="E76" s="504"/>
      <c r="F76" s="504"/>
      <c r="G76" s="504"/>
      <c r="H76" s="504"/>
      <c r="I76" s="504"/>
    </row>
    <row r="77" spans="1:9" s="510" customFormat="1" ht="15">
      <c r="A77" s="505"/>
      <c r="B77" s="504"/>
      <c r="C77" s="504"/>
      <c r="D77" s="504"/>
      <c r="E77" s="504"/>
      <c r="F77" s="504"/>
      <c r="G77" s="504"/>
      <c r="H77" s="504"/>
      <c r="I77" s="504"/>
    </row>
    <row r="78" spans="1:9" s="510" customFormat="1" ht="15">
      <c r="A78" s="505"/>
      <c r="B78" s="504"/>
      <c r="C78" s="504"/>
      <c r="D78" s="504"/>
      <c r="E78" s="504"/>
      <c r="F78" s="504"/>
      <c r="G78" s="504"/>
      <c r="H78" s="504"/>
      <c r="I78" s="504"/>
    </row>
    <row r="79" spans="1:9" s="510" customFormat="1" ht="15">
      <c r="A79" s="505"/>
      <c r="B79" s="504"/>
      <c r="C79" s="504"/>
      <c r="D79" s="504"/>
      <c r="E79" s="504"/>
      <c r="F79" s="504"/>
      <c r="G79" s="504"/>
      <c r="H79" s="504"/>
      <c r="I79" s="504"/>
    </row>
    <row r="80" spans="1:9" s="510" customFormat="1" ht="15">
      <c r="A80" s="505"/>
      <c r="B80" s="504"/>
      <c r="C80" s="504"/>
      <c r="D80" s="504"/>
      <c r="E80" s="504"/>
      <c r="F80" s="504"/>
      <c r="G80" s="504"/>
      <c r="H80" s="504"/>
      <c r="I80" s="504"/>
    </row>
    <row r="81" spans="1:9" s="510" customFormat="1" ht="15">
      <c r="A81" s="505"/>
      <c r="B81" s="504"/>
      <c r="C81" s="504"/>
      <c r="D81" s="504"/>
      <c r="E81" s="504"/>
      <c r="F81" s="504"/>
      <c r="G81" s="504"/>
      <c r="H81" s="504"/>
      <c r="I81" s="504"/>
    </row>
    <row r="82" spans="1:9" s="510" customFormat="1" ht="15">
      <c r="A82" s="505"/>
      <c r="B82" s="504"/>
      <c r="C82" s="504"/>
      <c r="D82" s="504"/>
      <c r="E82" s="504"/>
      <c r="F82" s="504"/>
      <c r="G82" s="504"/>
      <c r="H82" s="504"/>
      <c r="I82" s="504"/>
    </row>
    <row r="83" spans="1:9" s="510" customFormat="1" ht="15">
      <c r="A83" s="505"/>
      <c r="B83" s="504"/>
      <c r="C83" s="504"/>
      <c r="D83" s="504"/>
      <c r="E83" s="504"/>
      <c r="F83" s="504"/>
      <c r="G83" s="504"/>
      <c r="H83" s="504"/>
      <c r="I83" s="504"/>
    </row>
    <row r="84" spans="1:9" s="510" customFormat="1" ht="15">
      <c r="A84" s="505"/>
      <c r="B84" s="504"/>
      <c r="C84" s="504"/>
      <c r="D84" s="504"/>
      <c r="E84" s="504"/>
      <c r="F84" s="504"/>
      <c r="G84" s="504"/>
      <c r="H84" s="504"/>
      <c r="I84" s="504"/>
    </row>
    <row r="85" spans="1:9" s="510" customFormat="1" ht="15">
      <c r="A85" s="505"/>
      <c r="B85" s="504"/>
      <c r="C85" s="504"/>
      <c r="D85" s="504"/>
      <c r="E85" s="504"/>
      <c r="F85" s="504"/>
      <c r="G85" s="504"/>
      <c r="H85" s="504"/>
      <c r="I85" s="504"/>
    </row>
    <row r="86" spans="1:9" s="510" customFormat="1" ht="15">
      <c r="A86" s="505"/>
      <c r="B86" s="504"/>
      <c r="C86" s="504"/>
      <c r="D86" s="504"/>
      <c r="E86" s="504"/>
      <c r="F86" s="504"/>
      <c r="G86" s="504"/>
      <c r="H86" s="504"/>
      <c r="I86" s="504"/>
    </row>
    <row r="87" spans="1:9" s="510" customFormat="1" ht="15">
      <c r="A87" s="505"/>
      <c r="B87" s="504"/>
      <c r="C87" s="504"/>
      <c r="D87" s="504"/>
      <c r="E87" s="504"/>
      <c r="F87" s="504"/>
      <c r="G87" s="504"/>
      <c r="H87" s="504"/>
      <c r="I87" s="504"/>
    </row>
    <row r="88" spans="1:9" s="510" customFormat="1" ht="15">
      <c r="A88" s="505"/>
      <c r="B88" s="504"/>
      <c r="C88" s="504"/>
      <c r="D88" s="504"/>
      <c r="E88" s="504"/>
      <c r="F88" s="504"/>
      <c r="G88" s="504"/>
      <c r="H88" s="504"/>
      <c r="I88" s="504"/>
    </row>
    <row r="89" spans="1:9" s="510" customFormat="1" ht="15">
      <c r="A89" s="505"/>
      <c r="B89" s="504"/>
      <c r="C89" s="504"/>
      <c r="D89" s="504"/>
      <c r="E89" s="504"/>
      <c r="F89" s="504"/>
      <c r="G89" s="504"/>
      <c r="H89" s="504"/>
      <c r="I89" s="504"/>
    </row>
    <row r="90" spans="1:9" s="510" customFormat="1" ht="15">
      <c r="A90" s="505"/>
      <c r="B90" s="504"/>
      <c r="C90" s="504"/>
      <c r="D90" s="504"/>
      <c r="E90" s="504"/>
      <c r="F90" s="504"/>
      <c r="G90" s="504"/>
      <c r="H90" s="504"/>
      <c r="I90" s="504"/>
    </row>
    <row r="91" spans="1:9" s="510" customFormat="1" ht="15">
      <c r="A91" s="505"/>
      <c r="B91" s="504"/>
      <c r="C91" s="504"/>
      <c r="D91" s="504"/>
      <c r="E91" s="504"/>
      <c r="F91" s="504"/>
      <c r="G91" s="504"/>
      <c r="H91" s="504"/>
      <c r="I91" s="504"/>
    </row>
    <row r="92" spans="1:9" s="510" customFormat="1" ht="15">
      <c r="A92" s="505"/>
      <c r="B92" s="504"/>
      <c r="C92" s="504"/>
      <c r="D92" s="504"/>
      <c r="E92" s="504"/>
      <c r="F92" s="504"/>
      <c r="G92" s="504"/>
      <c r="H92" s="504"/>
      <c r="I92" s="504"/>
    </row>
    <row r="93" spans="1:9" s="510" customFormat="1" ht="15">
      <c r="A93" s="505"/>
      <c r="B93" s="504"/>
      <c r="C93" s="504"/>
      <c r="D93" s="504"/>
      <c r="E93" s="504"/>
      <c r="F93" s="504"/>
      <c r="G93" s="504"/>
      <c r="H93" s="504"/>
      <c r="I93" s="504"/>
    </row>
    <row r="94" spans="1:9" s="510" customFormat="1" ht="15">
      <c r="A94" s="505"/>
      <c r="B94" s="504"/>
      <c r="C94" s="504"/>
      <c r="D94" s="504"/>
      <c r="E94" s="504"/>
      <c r="F94" s="504"/>
      <c r="G94" s="504"/>
      <c r="H94" s="504"/>
      <c r="I94" s="504"/>
    </row>
    <row r="95" spans="1:9" s="510" customFormat="1" ht="15">
      <c r="A95" s="505"/>
      <c r="B95" s="504"/>
      <c r="C95" s="504"/>
      <c r="D95" s="504"/>
      <c r="E95" s="504"/>
      <c r="F95" s="504"/>
      <c r="G95" s="504"/>
      <c r="H95" s="504"/>
      <c r="I95" s="504"/>
    </row>
    <row r="96" spans="1:9" s="510" customFormat="1" ht="15">
      <c r="A96" s="505"/>
      <c r="B96" s="504"/>
      <c r="C96" s="504"/>
      <c r="D96" s="504"/>
      <c r="E96" s="504"/>
      <c r="F96" s="504"/>
      <c r="G96" s="504"/>
      <c r="H96" s="504"/>
      <c r="I96" s="504"/>
    </row>
    <row r="97" spans="1:9" s="510" customFormat="1" ht="15">
      <c r="A97" s="505"/>
      <c r="B97" s="504"/>
      <c r="C97" s="504"/>
      <c r="D97" s="504"/>
      <c r="E97" s="504"/>
      <c r="F97" s="504"/>
      <c r="G97" s="504"/>
      <c r="H97" s="504"/>
      <c r="I97" s="504"/>
    </row>
    <row r="98" spans="1:9" s="510" customFormat="1" ht="15">
      <c r="A98" s="505"/>
      <c r="B98" s="504"/>
      <c r="C98" s="504"/>
      <c r="D98" s="504"/>
      <c r="E98" s="504"/>
      <c r="F98" s="504"/>
      <c r="G98" s="504"/>
      <c r="H98" s="504"/>
      <c r="I98" s="504"/>
    </row>
    <row r="99" spans="1:9" s="510" customFormat="1" ht="15">
      <c r="A99" s="505"/>
      <c r="B99" s="504"/>
      <c r="C99" s="504"/>
      <c r="D99" s="504"/>
      <c r="E99" s="504"/>
      <c r="F99" s="504"/>
      <c r="G99" s="504"/>
      <c r="H99" s="504"/>
      <c r="I99" s="504"/>
    </row>
    <row r="100" spans="1:9" s="510" customFormat="1" ht="15">
      <c r="A100" s="505"/>
      <c r="B100" s="504"/>
      <c r="C100" s="504"/>
      <c r="D100" s="504"/>
      <c r="E100" s="504"/>
      <c r="F100" s="504"/>
      <c r="G100" s="504"/>
      <c r="H100" s="504"/>
      <c r="I100" s="504"/>
    </row>
    <row r="101" spans="1:9" s="510" customFormat="1" ht="15">
      <c r="A101" s="505"/>
      <c r="B101" s="504"/>
      <c r="C101" s="504"/>
      <c r="D101" s="504"/>
      <c r="E101" s="504"/>
      <c r="F101" s="504"/>
      <c r="G101" s="504"/>
      <c r="H101" s="504"/>
      <c r="I101" s="504"/>
    </row>
    <row r="102" spans="1:9" s="510" customFormat="1" ht="15">
      <c r="A102" s="505"/>
      <c r="B102" s="504"/>
      <c r="C102" s="504"/>
      <c r="D102" s="504"/>
      <c r="E102" s="504"/>
      <c r="F102" s="504"/>
      <c r="G102" s="504"/>
      <c r="H102" s="504"/>
      <c r="I102" s="504"/>
    </row>
    <row r="103" spans="1:9" s="510" customFormat="1" ht="15">
      <c r="A103" s="505"/>
      <c r="B103" s="504"/>
      <c r="C103" s="504"/>
      <c r="D103" s="504"/>
      <c r="E103" s="504"/>
      <c r="F103" s="504"/>
      <c r="G103" s="504"/>
      <c r="H103" s="504"/>
      <c r="I103" s="504"/>
    </row>
    <row r="104" spans="1:9" s="510" customFormat="1" ht="15">
      <c r="A104" s="505"/>
      <c r="B104" s="504"/>
      <c r="C104" s="504"/>
      <c r="D104" s="504"/>
      <c r="E104" s="504"/>
      <c r="F104" s="504"/>
      <c r="G104" s="504"/>
      <c r="H104" s="504"/>
      <c r="I104" s="504"/>
    </row>
    <row r="105" spans="1:9" s="510" customFormat="1" ht="15">
      <c r="A105" s="505"/>
      <c r="B105" s="504"/>
      <c r="C105" s="504"/>
      <c r="D105" s="504"/>
      <c r="E105" s="504"/>
      <c r="F105" s="504"/>
      <c r="G105" s="504"/>
      <c r="H105" s="504"/>
      <c r="I105" s="504"/>
    </row>
    <row r="106" spans="1:9" s="510" customFormat="1" ht="15">
      <c r="A106" s="505"/>
      <c r="B106" s="504"/>
      <c r="C106" s="504"/>
      <c r="D106" s="504"/>
      <c r="E106" s="504"/>
      <c r="F106" s="504"/>
      <c r="G106" s="504"/>
      <c r="H106" s="504"/>
      <c r="I106" s="504"/>
    </row>
    <row r="107" spans="1:9" s="510" customFormat="1" ht="15">
      <c r="A107" s="505"/>
      <c r="B107" s="504"/>
      <c r="C107" s="504"/>
      <c r="D107" s="504"/>
      <c r="E107" s="504"/>
      <c r="F107" s="504"/>
      <c r="G107" s="504"/>
      <c r="H107" s="504"/>
      <c r="I107" s="504"/>
    </row>
    <row r="108" spans="1:9" s="510" customFormat="1" ht="15">
      <c r="A108" s="505"/>
      <c r="B108" s="504"/>
      <c r="C108" s="504"/>
      <c r="D108" s="504"/>
      <c r="E108" s="504"/>
      <c r="F108" s="504"/>
      <c r="G108" s="504"/>
      <c r="H108" s="504"/>
      <c r="I108" s="504"/>
    </row>
    <row r="109" spans="1:9" s="510" customFormat="1" ht="15">
      <c r="A109" s="505"/>
      <c r="B109" s="504"/>
      <c r="C109" s="504"/>
      <c r="D109" s="504"/>
      <c r="E109" s="504"/>
      <c r="F109" s="504"/>
      <c r="G109" s="504"/>
      <c r="H109" s="504"/>
      <c r="I109" s="504"/>
    </row>
    <row r="110" spans="1:9" s="510" customFormat="1" ht="15">
      <c r="A110" s="505"/>
      <c r="B110" s="504"/>
      <c r="C110" s="504"/>
      <c r="D110" s="504"/>
      <c r="E110" s="504"/>
      <c r="F110" s="504"/>
      <c r="G110" s="504"/>
      <c r="H110" s="504"/>
      <c r="I110" s="504"/>
    </row>
    <row r="111" spans="1:9" s="510" customFormat="1" ht="15">
      <c r="A111" s="505"/>
      <c r="B111" s="504"/>
      <c r="C111" s="504"/>
      <c r="D111" s="504"/>
      <c r="E111" s="504"/>
      <c r="F111" s="504"/>
      <c r="G111" s="504"/>
      <c r="H111" s="504"/>
      <c r="I111" s="504"/>
    </row>
    <row r="112" spans="1:9" s="510" customFormat="1" ht="15">
      <c r="A112" s="505"/>
      <c r="B112" s="504"/>
      <c r="C112" s="504"/>
      <c r="D112" s="504"/>
      <c r="E112" s="504"/>
      <c r="F112" s="504"/>
      <c r="G112" s="504"/>
      <c r="H112" s="504"/>
      <c r="I112" s="504"/>
    </row>
    <row r="113" spans="1:9" s="510" customFormat="1" ht="15">
      <c r="A113" s="505"/>
      <c r="B113" s="504"/>
      <c r="C113" s="504"/>
      <c r="D113" s="504"/>
      <c r="E113" s="504"/>
      <c r="F113" s="504"/>
      <c r="G113" s="504"/>
      <c r="H113" s="504"/>
      <c r="I113" s="504"/>
    </row>
    <row r="114" spans="1:9" s="510" customFormat="1" ht="15">
      <c r="A114" s="505"/>
      <c r="B114" s="504"/>
      <c r="C114" s="504"/>
      <c r="D114" s="504"/>
      <c r="E114" s="504"/>
      <c r="F114" s="504"/>
      <c r="G114" s="504"/>
      <c r="H114" s="504"/>
      <c r="I114" s="504"/>
    </row>
    <row r="115" spans="1:9" s="510" customFormat="1" ht="15">
      <c r="A115" s="505"/>
      <c r="B115" s="504"/>
      <c r="C115" s="504"/>
      <c r="D115" s="504"/>
      <c r="E115" s="504"/>
      <c r="F115" s="504"/>
      <c r="G115" s="504"/>
      <c r="H115" s="504"/>
      <c r="I115" s="504"/>
    </row>
    <row r="116" spans="1:9" s="510" customFormat="1" ht="15">
      <c r="A116" s="505"/>
      <c r="B116" s="504"/>
      <c r="C116" s="504"/>
      <c r="D116" s="504"/>
      <c r="E116" s="504"/>
      <c r="F116" s="504"/>
      <c r="G116" s="504"/>
      <c r="H116" s="504"/>
      <c r="I116" s="504"/>
    </row>
    <row r="117" spans="1:9" s="510" customFormat="1" ht="15">
      <c r="A117" s="505"/>
      <c r="B117" s="504"/>
      <c r="C117" s="504"/>
      <c r="D117" s="504"/>
      <c r="E117" s="504"/>
      <c r="F117" s="504"/>
      <c r="G117" s="504"/>
      <c r="H117" s="504"/>
      <c r="I117" s="504"/>
    </row>
    <row r="118" spans="1:9" s="510" customFormat="1" ht="15">
      <c r="A118" s="505"/>
      <c r="B118" s="504"/>
      <c r="C118" s="504"/>
      <c r="D118" s="504"/>
      <c r="E118" s="504"/>
      <c r="F118" s="504"/>
      <c r="G118" s="504"/>
      <c r="H118" s="504"/>
      <c r="I118" s="504"/>
    </row>
    <row r="119" spans="1:9" s="510" customFormat="1" ht="15">
      <c r="A119" s="505"/>
      <c r="B119" s="504"/>
      <c r="C119" s="504"/>
      <c r="D119" s="504"/>
      <c r="E119" s="504"/>
      <c r="F119" s="504"/>
      <c r="G119" s="504"/>
      <c r="H119" s="504"/>
      <c r="I119" s="504"/>
    </row>
    <row r="120" spans="1:9" s="510" customFormat="1" ht="15">
      <c r="A120" s="505"/>
      <c r="B120" s="504"/>
      <c r="C120" s="504"/>
      <c r="D120" s="504"/>
      <c r="E120" s="504"/>
      <c r="F120" s="504"/>
      <c r="G120" s="504"/>
      <c r="H120" s="504"/>
      <c r="I120" s="504"/>
    </row>
    <row r="121" spans="1:9" s="510" customFormat="1" ht="15">
      <c r="A121" s="505"/>
      <c r="B121" s="504"/>
      <c r="C121" s="504"/>
      <c r="D121" s="504"/>
      <c r="E121" s="504"/>
      <c r="F121" s="504"/>
      <c r="G121" s="504"/>
      <c r="H121" s="504"/>
      <c r="I121" s="504"/>
    </row>
    <row r="122" spans="1:9" s="510" customFormat="1" ht="15">
      <c r="A122" s="505"/>
      <c r="B122" s="504"/>
      <c r="C122" s="504"/>
      <c r="D122" s="504"/>
      <c r="E122" s="504"/>
      <c r="F122" s="504"/>
      <c r="G122" s="504"/>
      <c r="H122" s="504"/>
      <c r="I122" s="504"/>
    </row>
    <row r="123" spans="1:9" s="510" customFormat="1" ht="15">
      <c r="A123" s="505"/>
      <c r="B123" s="504"/>
      <c r="C123" s="504"/>
      <c r="D123" s="504"/>
      <c r="E123" s="504"/>
      <c r="F123" s="504"/>
      <c r="G123" s="504"/>
      <c r="H123" s="504"/>
      <c r="I123" s="504"/>
    </row>
    <row r="124" spans="1:9" s="510" customFormat="1" ht="15">
      <c r="A124" s="505"/>
      <c r="B124" s="504"/>
      <c r="C124" s="504"/>
      <c r="D124" s="504"/>
      <c r="E124" s="504"/>
      <c r="F124" s="504"/>
      <c r="G124" s="504"/>
      <c r="H124" s="504"/>
      <c r="I124" s="504"/>
    </row>
    <row r="125" spans="1:9" s="510" customFormat="1" ht="15">
      <c r="A125" s="505"/>
      <c r="B125" s="504"/>
      <c r="C125" s="504"/>
      <c r="D125" s="504"/>
      <c r="E125" s="504"/>
      <c r="F125" s="504"/>
      <c r="G125" s="504"/>
      <c r="H125" s="504"/>
      <c r="I125" s="504"/>
    </row>
    <row r="126" spans="1:9" s="510" customFormat="1" ht="15">
      <c r="A126" s="505"/>
      <c r="B126" s="504"/>
      <c r="C126" s="504"/>
      <c r="D126" s="504"/>
      <c r="E126" s="504"/>
      <c r="F126" s="504"/>
      <c r="G126" s="504"/>
      <c r="H126" s="504"/>
      <c r="I126" s="504"/>
    </row>
    <row r="127" spans="1:9" s="510" customFormat="1" ht="15">
      <c r="A127" s="505"/>
      <c r="B127" s="504"/>
      <c r="C127" s="504"/>
      <c r="D127" s="504"/>
      <c r="E127" s="504"/>
      <c r="F127" s="504"/>
      <c r="G127" s="504"/>
      <c r="H127" s="504"/>
      <c r="I127" s="504"/>
    </row>
    <row r="128" spans="1:9" s="510" customFormat="1" ht="15">
      <c r="A128" s="505"/>
      <c r="B128" s="504"/>
      <c r="C128" s="504"/>
      <c r="D128" s="504"/>
      <c r="E128" s="504"/>
      <c r="F128" s="504"/>
      <c r="G128" s="504"/>
      <c r="H128" s="504"/>
      <c r="I128" s="504"/>
    </row>
    <row r="129" spans="1:9" s="510" customFormat="1" ht="15">
      <c r="A129" s="505"/>
      <c r="B129" s="504"/>
      <c r="C129" s="504"/>
      <c r="D129" s="504"/>
      <c r="E129" s="504"/>
      <c r="F129" s="504"/>
      <c r="G129" s="504"/>
      <c r="H129" s="504"/>
      <c r="I129" s="504"/>
    </row>
    <row r="130" spans="1:9" s="510" customFormat="1" ht="15">
      <c r="A130" s="505"/>
      <c r="B130" s="504"/>
      <c r="C130" s="504"/>
      <c r="D130" s="504"/>
      <c r="E130" s="504"/>
      <c r="F130" s="504"/>
      <c r="G130" s="504"/>
      <c r="H130" s="504"/>
      <c r="I130" s="504"/>
    </row>
    <row r="131" spans="1:9" s="510" customFormat="1" ht="15">
      <c r="A131" s="505"/>
      <c r="B131" s="504"/>
      <c r="C131" s="504"/>
      <c r="D131" s="504"/>
      <c r="E131" s="504"/>
      <c r="F131" s="504"/>
      <c r="G131" s="504"/>
      <c r="H131" s="504"/>
      <c r="I131" s="504"/>
    </row>
    <row r="132" spans="1:9" s="510" customFormat="1" ht="15">
      <c r="A132" s="505"/>
      <c r="B132" s="504"/>
      <c r="C132" s="504"/>
      <c r="D132" s="504"/>
      <c r="E132" s="504"/>
      <c r="F132" s="504"/>
      <c r="G132" s="504"/>
      <c r="H132" s="504"/>
      <c r="I132" s="504"/>
    </row>
    <row r="133" spans="1:9" s="510" customFormat="1" ht="15">
      <c r="A133" s="505"/>
      <c r="B133" s="504"/>
      <c r="C133" s="504"/>
      <c r="D133" s="504"/>
      <c r="E133" s="504"/>
      <c r="F133" s="504"/>
      <c r="G133" s="504"/>
      <c r="H133" s="504"/>
      <c r="I133" s="504"/>
    </row>
    <row r="134" spans="1:9" s="510" customFormat="1" ht="15">
      <c r="A134" s="505"/>
      <c r="B134" s="504"/>
      <c r="C134" s="504"/>
      <c r="D134" s="504"/>
      <c r="E134" s="504"/>
      <c r="F134" s="504"/>
      <c r="G134" s="504"/>
      <c r="H134" s="504"/>
      <c r="I134" s="504"/>
    </row>
    <row r="135" spans="1:9" s="510" customFormat="1" ht="15">
      <c r="A135" s="505"/>
      <c r="B135" s="504"/>
      <c r="C135" s="504"/>
      <c r="D135" s="504"/>
      <c r="E135" s="504"/>
      <c r="F135" s="504"/>
      <c r="G135" s="504"/>
      <c r="H135" s="504"/>
      <c r="I135" s="504"/>
    </row>
    <row r="136" spans="1:9" s="510" customFormat="1" ht="15">
      <c r="A136" s="505"/>
      <c r="B136" s="504"/>
      <c r="C136" s="504"/>
      <c r="D136" s="504"/>
      <c r="E136" s="504"/>
      <c r="F136" s="504"/>
      <c r="G136" s="504"/>
      <c r="H136" s="504"/>
      <c r="I136" s="504"/>
    </row>
    <row r="137" spans="1:9" s="510" customFormat="1" ht="15">
      <c r="A137" s="505"/>
      <c r="B137" s="504"/>
      <c r="C137" s="504"/>
      <c r="D137" s="504"/>
      <c r="E137" s="504"/>
      <c r="F137" s="504"/>
      <c r="G137" s="504"/>
      <c r="H137" s="504"/>
      <c r="I137" s="504"/>
    </row>
    <row r="138" spans="1:9" s="510" customFormat="1" ht="15">
      <c r="A138" s="505"/>
      <c r="B138" s="504"/>
      <c r="C138" s="504"/>
      <c r="D138" s="504"/>
      <c r="E138" s="504"/>
      <c r="F138" s="504"/>
      <c r="G138" s="504"/>
      <c r="H138" s="504"/>
      <c r="I138" s="504"/>
    </row>
    <row r="139" spans="1:9" s="510" customFormat="1" ht="15">
      <c r="A139" s="505"/>
      <c r="B139" s="504"/>
      <c r="C139" s="504"/>
      <c r="D139" s="504"/>
      <c r="E139" s="504"/>
      <c r="F139" s="504"/>
      <c r="G139" s="504"/>
      <c r="H139" s="504"/>
      <c r="I139" s="504"/>
    </row>
    <row r="140" spans="1:9" s="510" customFormat="1" ht="15">
      <c r="A140" s="505"/>
      <c r="B140" s="504"/>
      <c r="C140" s="504"/>
      <c r="D140" s="504"/>
      <c r="E140" s="504"/>
      <c r="F140" s="504"/>
      <c r="G140" s="504"/>
      <c r="H140" s="504"/>
      <c r="I140" s="504"/>
    </row>
    <row r="141" spans="1:9" s="510" customFormat="1" ht="15">
      <c r="A141" s="505"/>
      <c r="B141" s="504"/>
      <c r="C141" s="504"/>
      <c r="D141" s="504"/>
      <c r="E141" s="504"/>
      <c r="F141" s="504"/>
      <c r="G141" s="504"/>
      <c r="H141" s="504"/>
      <c r="I141" s="504"/>
    </row>
    <row r="142" spans="1:9" s="510" customFormat="1" ht="15">
      <c r="A142" s="505"/>
      <c r="B142" s="504"/>
      <c r="C142" s="504"/>
      <c r="D142" s="504"/>
      <c r="E142" s="504"/>
      <c r="F142" s="504"/>
      <c r="G142" s="504"/>
      <c r="H142" s="504"/>
      <c r="I142" s="504"/>
    </row>
    <row r="143" spans="1:9" s="510" customFormat="1" ht="15">
      <c r="A143" s="505"/>
      <c r="B143" s="504"/>
      <c r="C143" s="504"/>
      <c r="D143" s="504"/>
      <c r="E143" s="504"/>
      <c r="F143" s="504"/>
      <c r="G143" s="504"/>
      <c r="H143" s="504"/>
      <c r="I143" s="504"/>
    </row>
    <row r="144" spans="1:9" s="510" customFormat="1" ht="15">
      <c r="A144" s="505"/>
      <c r="B144" s="504"/>
      <c r="C144" s="504"/>
      <c r="D144" s="504"/>
      <c r="E144" s="504"/>
      <c r="F144" s="504"/>
      <c r="G144" s="504"/>
      <c r="H144" s="504"/>
      <c r="I144" s="504"/>
    </row>
    <row r="145" spans="1:9" s="510" customFormat="1" ht="15">
      <c r="A145" s="505"/>
      <c r="B145" s="504"/>
      <c r="C145" s="504"/>
      <c r="D145" s="504"/>
      <c r="E145" s="504"/>
      <c r="F145" s="504"/>
      <c r="G145" s="504"/>
      <c r="H145" s="504"/>
      <c r="I145" s="504"/>
    </row>
    <row r="146" spans="1:9" s="510" customFormat="1" ht="15">
      <c r="A146" s="505"/>
      <c r="B146" s="504"/>
      <c r="C146" s="504"/>
      <c r="D146" s="504"/>
      <c r="E146" s="504"/>
      <c r="F146" s="504"/>
      <c r="G146" s="504"/>
      <c r="H146" s="504"/>
      <c r="I146" s="504"/>
    </row>
    <row r="147" spans="1:9" s="510" customFormat="1" ht="15">
      <c r="A147" s="505"/>
      <c r="B147" s="504"/>
      <c r="C147" s="504"/>
      <c r="D147" s="504"/>
      <c r="E147" s="504"/>
      <c r="F147" s="504"/>
      <c r="G147" s="504"/>
      <c r="H147" s="504"/>
      <c r="I147" s="504"/>
    </row>
    <row r="148" spans="1:9" s="510" customFormat="1" ht="15">
      <c r="A148" s="505"/>
      <c r="B148" s="504"/>
      <c r="C148" s="504"/>
      <c r="D148" s="504"/>
      <c r="E148" s="504"/>
      <c r="F148" s="504"/>
      <c r="G148" s="504"/>
      <c r="H148" s="504"/>
      <c r="I148" s="504"/>
    </row>
    <row r="149" spans="1:9" s="510" customFormat="1" ht="15">
      <c r="A149" s="505"/>
      <c r="B149" s="504"/>
      <c r="C149" s="504"/>
      <c r="D149" s="504"/>
      <c r="E149" s="504"/>
      <c r="F149" s="504"/>
      <c r="G149" s="504"/>
      <c r="H149" s="504"/>
      <c r="I149" s="504"/>
    </row>
    <row r="150" spans="1:9" s="510" customFormat="1" ht="15">
      <c r="A150" s="505"/>
      <c r="B150" s="504"/>
      <c r="C150" s="504"/>
      <c r="D150" s="504"/>
      <c r="E150" s="504"/>
      <c r="F150" s="504"/>
      <c r="G150" s="504"/>
      <c r="H150" s="504"/>
      <c r="I150" s="504"/>
    </row>
    <row r="151" spans="1:9" s="510" customFormat="1" ht="15">
      <c r="A151" s="505"/>
      <c r="B151" s="504"/>
      <c r="C151" s="504"/>
      <c r="D151" s="504"/>
      <c r="E151" s="504"/>
      <c r="F151" s="504"/>
      <c r="G151" s="504"/>
      <c r="H151" s="504"/>
      <c r="I151" s="504"/>
    </row>
    <row r="152" spans="1:9" s="510" customFormat="1" ht="15">
      <c r="A152" s="505"/>
      <c r="B152" s="504"/>
      <c r="C152" s="504"/>
      <c r="D152" s="504"/>
      <c r="E152" s="504"/>
      <c r="F152" s="504"/>
      <c r="G152" s="504"/>
      <c r="H152" s="504"/>
      <c r="I152" s="504"/>
    </row>
    <row r="153" spans="1:9" s="510" customFormat="1" ht="15">
      <c r="A153" s="505"/>
      <c r="B153" s="504"/>
      <c r="C153" s="504"/>
      <c r="D153" s="504"/>
      <c r="E153" s="504"/>
      <c r="F153" s="504"/>
      <c r="G153" s="504"/>
      <c r="H153" s="504"/>
      <c r="I153" s="504"/>
    </row>
    <row r="154" spans="1:9" s="510" customFormat="1" ht="15">
      <c r="A154" s="505"/>
      <c r="B154" s="504"/>
      <c r="C154" s="504"/>
      <c r="D154" s="504"/>
      <c r="E154" s="504"/>
      <c r="F154" s="504"/>
      <c r="G154" s="504"/>
      <c r="H154" s="504"/>
      <c r="I154" s="504"/>
    </row>
    <row r="155" spans="1:9" s="510" customFormat="1" ht="15">
      <c r="A155" s="505"/>
      <c r="B155" s="504"/>
      <c r="C155" s="504"/>
      <c r="D155" s="504"/>
      <c r="E155" s="504"/>
      <c r="F155" s="504"/>
      <c r="G155" s="504"/>
      <c r="H155" s="504"/>
      <c r="I155" s="504"/>
    </row>
    <row r="156" spans="1:9" s="510" customFormat="1" ht="15">
      <c r="A156" s="505"/>
      <c r="B156" s="504"/>
      <c r="C156" s="504"/>
      <c r="D156" s="504"/>
      <c r="E156" s="504"/>
      <c r="F156" s="504"/>
      <c r="G156" s="504"/>
      <c r="H156" s="504"/>
      <c r="I156" s="504"/>
    </row>
    <row r="157" spans="1:9" s="510" customFormat="1" ht="15">
      <c r="A157" s="505"/>
      <c r="B157" s="504"/>
      <c r="C157" s="504"/>
      <c r="D157" s="504"/>
      <c r="E157" s="504"/>
      <c r="F157" s="504"/>
      <c r="G157" s="504"/>
      <c r="H157" s="504"/>
      <c r="I157" s="504"/>
    </row>
    <row r="158" spans="1:9" s="510" customFormat="1" ht="15">
      <c r="A158" s="505"/>
      <c r="B158" s="504"/>
      <c r="C158" s="504"/>
      <c r="D158" s="504"/>
      <c r="E158" s="504"/>
      <c r="F158" s="504"/>
      <c r="G158" s="504"/>
      <c r="H158" s="504"/>
      <c r="I158" s="504"/>
    </row>
    <row r="159" spans="1:9" s="510" customFormat="1" ht="15">
      <c r="A159" s="505"/>
      <c r="B159" s="504"/>
      <c r="C159" s="504"/>
      <c r="D159" s="504"/>
      <c r="E159" s="504"/>
      <c r="F159" s="504"/>
      <c r="G159" s="504"/>
      <c r="H159" s="504"/>
      <c r="I159" s="504"/>
    </row>
    <row r="160" spans="1:9" s="510" customFormat="1" ht="15">
      <c r="A160" s="505"/>
      <c r="B160" s="504"/>
      <c r="C160" s="504"/>
      <c r="D160" s="504"/>
      <c r="E160" s="504"/>
      <c r="F160" s="504"/>
      <c r="G160" s="504"/>
      <c r="H160" s="504"/>
      <c r="I160" s="504"/>
    </row>
    <row r="161" spans="1:9" s="510" customFormat="1" ht="15">
      <c r="A161" s="505"/>
      <c r="B161" s="504"/>
      <c r="C161" s="504"/>
      <c r="D161" s="504"/>
      <c r="E161" s="504"/>
      <c r="F161" s="504"/>
      <c r="G161" s="504"/>
      <c r="H161" s="504"/>
      <c r="I161" s="504"/>
    </row>
    <row r="162" spans="1:9" s="510" customFormat="1" ht="15">
      <c r="A162" s="505"/>
      <c r="B162" s="504"/>
      <c r="C162" s="504"/>
      <c r="D162" s="504"/>
      <c r="E162" s="504"/>
      <c r="F162" s="504"/>
      <c r="G162" s="504"/>
      <c r="H162" s="504"/>
      <c r="I162" s="504"/>
    </row>
    <row r="163" spans="1:9" s="510" customFormat="1" ht="15">
      <c r="A163" s="505"/>
      <c r="B163" s="504"/>
      <c r="C163" s="504"/>
      <c r="D163" s="504"/>
      <c r="E163" s="504"/>
      <c r="F163" s="504"/>
      <c r="G163" s="504"/>
      <c r="H163" s="504"/>
      <c r="I163" s="504"/>
    </row>
    <row r="164" spans="1:9" s="510" customFormat="1" ht="15">
      <c r="A164" s="505"/>
      <c r="B164" s="504"/>
      <c r="C164" s="504"/>
      <c r="D164" s="504"/>
      <c r="E164" s="504"/>
      <c r="F164" s="504"/>
      <c r="G164" s="504"/>
      <c r="H164" s="504"/>
      <c r="I164" s="504"/>
    </row>
    <row r="165" spans="1:9" s="510" customFormat="1" ht="15">
      <c r="A165" s="505"/>
      <c r="B165" s="504"/>
      <c r="C165" s="504"/>
      <c r="D165" s="504"/>
      <c r="E165" s="504"/>
      <c r="F165" s="504"/>
      <c r="G165" s="504"/>
      <c r="H165" s="504"/>
      <c r="I165" s="504"/>
    </row>
    <row r="166" spans="1:9" s="510" customFormat="1" ht="15">
      <c r="A166" s="505"/>
      <c r="B166" s="504"/>
      <c r="C166" s="504"/>
      <c r="D166" s="504"/>
      <c r="E166" s="504"/>
      <c r="F166" s="504"/>
      <c r="G166" s="504"/>
      <c r="H166" s="504"/>
      <c r="I166" s="504"/>
    </row>
    <row r="167" spans="1:9" s="510" customFormat="1" ht="15">
      <c r="A167" s="505"/>
      <c r="B167" s="504"/>
      <c r="C167" s="504"/>
      <c r="D167" s="504"/>
      <c r="E167" s="504"/>
      <c r="F167" s="504"/>
      <c r="G167" s="504"/>
      <c r="H167" s="504"/>
      <c r="I167" s="504"/>
    </row>
    <row r="168" spans="1:9" s="510" customFormat="1" ht="15">
      <c r="A168" s="505"/>
      <c r="B168" s="504"/>
      <c r="C168" s="504"/>
      <c r="D168" s="504"/>
      <c r="E168" s="504"/>
      <c r="F168" s="504"/>
      <c r="G168" s="504"/>
      <c r="H168" s="504"/>
      <c r="I168" s="504"/>
    </row>
    <row r="169" spans="1:9" s="510" customFormat="1" ht="15">
      <c r="A169" s="505"/>
      <c r="B169" s="504"/>
      <c r="C169" s="504"/>
      <c r="D169" s="504"/>
      <c r="E169" s="504"/>
      <c r="F169" s="504"/>
      <c r="G169" s="504"/>
      <c r="H169" s="504"/>
      <c r="I169" s="504"/>
    </row>
    <row r="170" spans="1:9" s="510" customFormat="1" ht="15">
      <c r="A170" s="505"/>
      <c r="B170" s="504"/>
      <c r="C170" s="504"/>
      <c r="D170" s="504"/>
      <c r="E170" s="504"/>
      <c r="F170" s="504"/>
      <c r="G170" s="504"/>
      <c r="H170" s="504"/>
      <c r="I170" s="504"/>
    </row>
    <row r="171" spans="1:9" s="510" customFormat="1" ht="15">
      <c r="A171" s="505"/>
      <c r="B171" s="504"/>
      <c r="C171" s="504"/>
      <c r="D171" s="504"/>
      <c r="E171" s="504"/>
      <c r="F171" s="504"/>
      <c r="G171" s="504"/>
      <c r="H171" s="504"/>
      <c r="I171" s="504"/>
    </row>
    <row r="172" spans="1:9" s="510" customFormat="1" ht="15">
      <c r="A172" s="505"/>
      <c r="B172" s="504"/>
      <c r="C172" s="504"/>
      <c r="D172" s="504"/>
      <c r="E172" s="504"/>
      <c r="F172" s="504"/>
      <c r="G172" s="504"/>
      <c r="H172" s="504"/>
      <c r="I172" s="504"/>
    </row>
    <row r="173" spans="1:9" s="510" customFormat="1" ht="15">
      <c r="A173" s="505"/>
      <c r="B173" s="504"/>
      <c r="C173" s="504"/>
      <c r="D173" s="504"/>
      <c r="E173" s="504"/>
      <c r="F173" s="504"/>
      <c r="G173" s="504"/>
      <c r="H173" s="504"/>
      <c r="I173" s="504"/>
    </row>
    <row r="174" spans="1:9" s="510" customFormat="1" ht="15">
      <c r="A174" s="505"/>
      <c r="B174" s="504"/>
      <c r="C174" s="504"/>
      <c r="D174" s="504"/>
      <c r="E174" s="504"/>
      <c r="F174" s="504"/>
      <c r="G174" s="504"/>
      <c r="H174" s="504"/>
      <c r="I174" s="504"/>
    </row>
    <row r="175" spans="1:9" s="510" customFormat="1" ht="15">
      <c r="A175" s="505"/>
      <c r="B175" s="504"/>
      <c r="C175" s="504"/>
      <c r="D175" s="504"/>
      <c r="E175" s="504"/>
      <c r="F175" s="504"/>
      <c r="G175" s="504"/>
      <c r="H175" s="504"/>
      <c r="I175" s="504"/>
    </row>
    <row r="176" spans="1:9" s="510" customFormat="1" ht="15">
      <c r="A176" s="505"/>
      <c r="B176" s="504"/>
      <c r="C176" s="504"/>
      <c r="D176" s="504"/>
      <c r="E176" s="504"/>
      <c r="F176" s="504"/>
      <c r="G176" s="504"/>
      <c r="H176" s="504"/>
      <c r="I176" s="504"/>
    </row>
    <row r="177" spans="1:9" s="510" customFormat="1" ht="15">
      <c r="A177" s="505"/>
      <c r="B177" s="504"/>
      <c r="C177" s="504"/>
      <c r="D177" s="504"/>
      <c r="E177" s="504"/>
      <c r="F177" s="504"/>
      <c r="G177" s="504"/>
      <c r="H177" s="504"/>
      <c r="I177" s="504"/>
    </row>
    <row r="178" spans="1:9" s="510" customFormat="1" ht="15">
      <c r="A178" s="505"/>
      <c r="B178" s="504"/>
      <c r="C178" s="504"/>
      <c r="D178" s="504"/>
      <c r="E178" s="504"/>
      <c r="F178" s="504"/>
      <c r="G178" s="504"/>
      <c r="H178" s="504"/>
      <c r="I178" s="504"/>
    </row>
    <row r="179" spans="1:9" s="510" customFormat="1" ht="15">
      <c r="A179" s="505"/>
      <c r="B179" s="504"/>
      <c r="C179" s="504"/>
      <c r="D179" s="504"/>
      <c r="E179" s="504"/>
      <c r="F179" s="504"/>
      <c r="G179" s="504"/>
      <c r="H179" s="504"/>
      <c r="I179" s="504"/>
    </row>
    <row r="180" spans="1:9" s="510" customFormat="1" ht="15">
      <c r="A180" s="505"/>
      <c r="B180" s="504"/>
      <c r="C180" s="504"/>
      <c r="D180" s="504"/>
      <c r="E180" s="504"/>
      <c r="F180" s="504"/>
      <c r="G180" s="504"/>
      <c r="H180" s="504"/>
      <c r="I180" s="504"/>
    </row>
    <row r="181" spans="1:9" s="510" customFormat="1" ht="15">
      <c r="A181" s="505"/>
      <c r="B181" s="504"/>
      <c r="C181" s="504"/>
      <c r="D181" s="504"/>
      <c r="E181" s="504"/>
      <c r="F181" s="504"/>
      <c r="G181" s="504"/>
      <c r="H181" s="504"/>
      <c r="I181" s="504"/>
    </row>
    <row r="182" spans="1:9" s="510" customFormat="1" ht="15">
      <c r="A182" s="505"/>
      <c r="B182" s="504"/>
      <c r="C182" s="504"/>
      <c r="D182" s="504"/>
      <c r="E182" s="504"/>
      <c r="F182" s="504"/>
      <c r="G182" s="504"/>
      <c r="H182" s="504"/>
      <c r="I182" s="504"/>
    </row>
    <row r="183" spans="1:9" s="510" customFormat="1" ht="15">
      <c r="A183" s="505"/>
      <c r="B183" s="504"/>
      <c r="C183" s="504"/>
      <c r="D183" s="504"/>
      <c r="E183" s="504"/>
      <c r="F183" s="504"/>
      <c r="G183" s="504"/>
      <c r="H183" s="504"/>
      <c r="I183" s="504"/>
    </row>
    <row r="184" spans="1:9" s="510" customFormat="1" ht="15">
      <c r="A184" s="505"/>
      <c r="B184" s="504"/>
      <c r="C184" s="504"/>
      <c r="D184" s="504"/>
      <c r="E184" s="504"/>
      <c r="F184" s="504"/>
      <c r="G184" s="504"/>
      <c r="H184" s="504"/>
      <c r="I184" s="504"/>
    </row>
  </sheetData>
  <mergeCells count="30">
    <mergeCell ref="E28:E32"/>
    <mergeCell ref="B31:B32"/>
    <mergeCell ref="B37:B38"/>
    <mergeCell ref="E18:E22"/>
    <mergeCell ref="B21:B22"/>
    <mergeCell ref="E23:E27"/>
    <mergeCell ref="B26:B27"/>
    <mergeCell ref="H4:H5"/>
    <mergeCell ref="E8:E12"/>
    <mergeCell ref="B11:B12"/>
    <mergeCell ref="E13:E17"/>
    <mergeCell ref="B16:B17"/>
    <mergeCell ref="A1:I1"/>
    <mergeCell ref="A3:A5"/>
    <mergeCell ref="B3:B5"/>
    <mergeCell ref="C3:C5"/>
    <mergeCell ref="D3:D5"/>
    <mergeCell ref="E3:E5"/>
    <mergeCell ref="F3:H3"/>
    <mergeCell ref="I3:I5"/>
    <mergeCell ref="F4:F5"/>
    <mergeCell ref="G4:G5"/>
    <mergeCell ref="E49:E53"/>
    <mergeCell ref="B52:B53"/>
    <mergeCell ref="E34:E36"/>
    <mergeCell ref="E37:E38"/>
    <mergeCell ref="E39:E43"/>
    <mergeCell ref="B42:B43"/>
    <mergeCell ref="E44:E48"/>
    <mergeCell ref="B47:B48"/>
  </mergeCells>
  <printOptions horizontalCentered="1"/>
  <pageMargins left="0.4330708661417323" right="0.4330708661417323" top="0.78" bottom="0.3" header="0.24" footer="0.16"/>
  <pageSetup horizontalDpi="600" verticalDpi="600" orientation="landscape" paperSize="9" scale="70" r:id="rId1"/>
  <headerFooter alignWithMargins="0">
    <oddHeader xml:space="preserve">&amp;R&amp;"Arial CE,Pogrubiony"Załącznik Nr 3a&amp;"Arial CE,Standardowy"
do Uchwały Nr
Rady Gminy Miłkowice
z dnia  </oddHeader>
    <oddFooter>&amp;C&amp;8Strona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workbookViewId="0" topLeftCell="A1">
      <selection activeCell="H36" sqref="H36"/>
    </sheetView>
  </sheetViews>
  <sheetFormatPr defaultColWidth="9.00390625" defaultRowHeight="12.75"/>
  <cols>
    <col min="1" max="1" width="4.375" style="113" customWidth="1"/>
    <col min="2" max="2" width="23.75390625" style="113" customWidth="1"/>
    <col min="3" max="3" width="12.125" style="113" customWidth="1"/>
    <col min="4" max="4" width="3.625" style="113" customWidth="1"/>
    <col min="5" max="5" width="13.375" style="113" customWidth="1"/>
    <col min="6" max="6" width="14.75390625" style="113" customWidth="1"/>
    <col min="7" max="7" width="13.375" style="113" customWidth="1"/>
    <col min="8" max="8" width="11.25390625" style="113" customWidth="1"/>
    <col min="9" max="16384" width="8.625" style="113" customWidth="1"/>
  </cols>
  <sheetData>
    <row r="1" spans="1:7" ht="20.25" customHeight="1">
      <c r="A1" s="831" t="s">
        <v>24</v>
      </c>
      <c r="B1" s="831"/>
      <c r="C1" s="831"/>
      <c r="D1" s="831"/>
      <c r="E1" s="831"/>
      <c r="F1" s="831"/>
      <c r="G1" s="831"/>
    </row>
    <row r="2" spans="1:7" ht="27" customHeight="1">
      <c r="A2" s="832"/>
      <c r="B2" s="832"/>
      <c r="C2" s="832"/>
      <c r="D2" s="832"/>
      <c r="E2" s="832"/>
      <c r="F2" s="832"/>
      <c r="G2" s="832"/>
    </row>
    <row r="3" spans="1:7" ht="18" customHeight="1">
      <c r="A3" s="114"/>
      <c r="B3" s="114"/>
      <c r="C3" s="114"/>
      <c r="D3" s="114"/>
      <c r="E3" s="114"/>
      <c r="F3" s="114"/>
      <c r="G3" s="114"/>
    </row>
    <row r="4" spans="1:7" ht="18" customHeight="1">
      <c r="A4" s="833" t="s">
        <v>381</v>
      </c>
      <c r="B4" s="833"/>
      <c r="C4" s="115"/>
      <c r="D4" s="115"/>
      <c r="E4" s="115"/>
      <c r="F4" s="116">
        <v>15757103</v>
      </c>
      <c r="G4" s="117" t="s">
        <v>382</v>
      </c>
    </row>
    <row r="5" spans="1:7" ht="18" customHeight="1">
      <c r="A5" s="833" t="s">
        <v>383</v>
      </c>
      <c r="B5" s="833"/>
      <c r="C5" s="115"/>
      <c r="D5" s="115"/>
      <c r="E5" s="115"/>
      <c r="F5" s="116">
        <v>19094535</v>
      </c>
      <c r="G5" s="117" t="s">
        <v>382</v>
      </c>
    </row>
    <row r="6" spans="1:7" ht="18" customHeight="1">
      <c r="A6" s="833" t="s">
        <v>384</v>
      </c>
      <c r="B6" s="833"/>
      <c r="C6" s="833"/>
      <c r="D6" s="115"/>
      <c r="E6" s="115"/>
      <c r="F6" s="116">
        <f>F4-F5</f>
        <v>-3337432</v>
      </c>
      <c r="G6" s="117" t="s">
        <v>382</v>
      </c>
    </row>
    <row r="7" ht="14.25" customHeight="1">
      <c r="A7" s="118"/>
    </row>
    <row r="8" spans="1:7" ht="14.25" customHeight="1">
      <c r="A8" s="834" t="s">
        <v>385</v>
      </c>
      <c r="B8" s="834"/>
      <c r="C8" s="834"/>
      <c r="D8" s="834"/>
      <c r="E8" s="834"/>
      <c r="F8" s="834"/>
      <c r="G8" s="834"/>
    </row>
    <row r="9" ht="8.25" customHeight="1">
      <c r="G9" s="119"/>
    </row>
    <row r="10" spans="1:7" ht="9.75" customHeight="1">
      <c r="A10" s="835" t="s">
        <v>327</v>
      </c>
      <c r="B10" s="835" t="s">
        <v>386</v>
      </c>
      <c r="C10" s="835"/>
      <c r="D10" s="835"/>
      <c r="E10" s="835"/>
      <c r="F10" s="836" t="s">
        <v>92</v>
      </c>
      <c r="G10" s="836" t="s">
        <v>387</v>
      </c>
    </row>
    <row r="11" spans="1:7" ht="9.75" customHeight="1">
      <c r="A11" s="835"/>
      <c r="B11" s="835"/>
      <c r="C11" s="835"/>
      <c r="D11" s="835"/>
      <c r="E11" s="835"/>
      <c r="F11" s="836"/>
      <c r="G11" s="836"/>
    </row>
    <row r="12" spans="1:7" ht="9.75" customHeight="1">
      <c r="A12" s="835"/>
      <c r="B12" s="835"/>
      <c r="C12" s="835"/>
      <c r="D12" s="835"/>
      <c r="E12" s="835"/>
      <c r="F12" s="836"/>
      <c r="G12" s="836"/>
    </row>
    <row r="13" spans="1:7" s="122" customFormat="1" ht="6.75" customHeight="1">
      <c r="A13" s="121">
        <v>1</v>
      </c>
      <c r="B13" s="837">
        <v>2</v>
      </c>
      <c r="C13" s="837"/>
      <c r="D13" s="837"/>
      <c r="E13" s="837"/>
      <c r="F13" s="121">
        <v>3</v>
      </c>
      <c r="G13" s="121">
        <v>4</v>
      </c>
    </row>
    <row r="14" spans="1:7" ht="18.75" customHeight="1">
      <c r="A14" s="838" t="s">
        <v>388</v>
      </c>
      <c r="B14" s="838"/>
      <c r="C14" s="838"/>
      <c r="D14" s="838"/>
      <c r="E14" s="838"/>
      <c r="F14" s="123"/>
      <c r="G14" s="124">
        <f>SUM(G15:G22)</f>
        <v>4177912</v>
      </c>
    </row>
    <row r="15" spans="1:7" ht="18.75" customHeight="1">
      <c r="A15" s="125" t="s">
        <v>389</v>
      </c>
      <c r="B15" s="839" t="s">
        <v>390</v>
      </c>
      <c r="C15" s="839"/>
      <c r="D15" s="839"/>
      <c r="E15" s="839"/>
      <c r="F15" s="125" t="s">
        <v>391</v>
      </c>
      <c r="G15" s="126"/>
    </row>
    <row r="16" spans="1:8" ht="18.75" customHeight="1">
      <c r="A16" s="127" t="s">
        <v>392</v>
      </c>
      <c r="B16" s="840" t="s">
        <v>393</v>
      </c>
      <c r="C16" s="840"/>
      <c r="D16" s="840"/>
      <c r="E16" s="840"/>
      <c r="F16" s="127" t="s">
        <v>391</v>
      </c>
      <c r="G16" s="128">
        <v>1233000</v>
      </c>
      <c r="H16" s="129"/>
    </row>
    <row r="17" spans="1:8" ht="27" customHeight="1">
      <c r="A17" s="127" t="s">
        <v>394</v>
      </c>
      <c r="B17" s="841" t="s">
        <v>395</v>
      </c>
      <c r="C17" s="841"/>
      <c r="D17" s="841"/>
      <c r="E17" s="841"/>
      <c r="F17" s="127" t="s">
        <v>396</v>
      </c>
      <c r="G17" s="128">
        <v>1944912</v>
      </c>
      <c r="H17" s="129"/>
    </row>
    <row r="18" spans="1:7" ht="18.75" customHeight="1">
      <c r="A18" s="127" t="s">
        <v>397</v>
      </c>
      <c r="B18" s="840" t="s">
        <v>398</v>
      </c>
      <c r="C18" s="840"/>
      <c r="D18" s="840"/>
      <c r="E18" s="840"/>
      <c r="F18" s="127" t="s">
        <v>399</v>
      </c>
      <c r="G18" s="128"/>
    </row>
    <row r="19" spans="1:7" ht="18.75" customHeight="1">
      <c r="A19" s="127" t="s">
        <v>400</v>
      </c>
      <c r="B19" s="840" t="s">
        <v>401</v>
      </c>
      <c r="C19" s="840"/>
      <c r="D19" s="840"/>
      <c r="E19" s="840"/>
      <c r="F19" s="127" t="s">
        <v>402</v>
      </c>
      <c r="G19" s="128"/>
    </row>
    <row r="20" spans="1:7" ht="18.75" customHeight="1">
      <c r="A20" s="127" t="s">
        <v>403</v>
      </c>
      <c r="B20" s="840" t="s">
        <v>404</v>
      </c>
      <c r="C20" s="840"/>
      <c r="D20" s="840"/>
      <c r="E20" s="840"/>
      <c r="F20" s="127" t="s">
        <v>405</v>
      </c>
      <c r="G20" s="128"/>
    </row>
    <row r="21" spans="1:7" ht="18.75" customHeight="1">
      <c r="A21" s="127" t="s">
        <v>406</v>
      </c>
      <c r="B21" s="840" t="s">
        <v>407</v>
      </c>
      <c r="C21" s="840"/>
      <c r="D21" s="840"/>
      <c r="E21" s="840"/>
      <c r="F21" s="127" t="s">
        <v>408</v>
      </c>
      <c r="G21" s="128">
        <v>1000000</v>
      </c>
    </row>
    <row r="22" spans="1:7" ht="18.75" customHeight="1">
      <c r="A22" s="127" t="s">
        <v>409</v>
      </c>
      <c r="B22" s="842" t="s">
        <v>410</v>
      </c>
      <c r="C22" s="842"/>
      <c r="D22" s="842"/>
      <c r="E22" s="842"/>
      <c r="F22" s="130" t="s">
        <v>411</v>
      </c>
      <c r="G22" s="131"/>
    </row>
    <row r="23" spans="1:8" ht="18.75" customHeight="1">
      <c r="A23" s="838" t="s">
        <v>412</v>
      </c>
      <c r="B23" s="838"/>
      <c r="C23" s="838"/>
      <c r="D23" s="838"/>
      <c r="E23" s="838"/>
      <c r="F23" s="123"/>
      <c r="G23" s="124">
        <f>SUM(G24:G30)</f>
        <v>840480</v>
      </c>
      <c r="H23" s="129"/>
    </row>
    <row r="24" spans="1:7" ht="18.75" customHeight="1">
      <c r="A24" s="125" t="s">
        <v>389</v>
      </c>
      <c r="B24" s="839" t="s">
        <v>413</v>
      </c>
      <c r="C24" s="839"/>
      <c r="D24" s="839"/>
      <c r="E24" s="839"/>
      <c r="F24" s="125" t="s">
        <v>414</v>
      </c>
      <c r="G24" s="126">
        <f>25000+30000+20000</f>
        <v>75000</v>
      </c>
    </row>
    <row r="25" spans="1:8" ht="18.75" customHeight="1">
      <c r="A25" s="127" t="s">
        <v>392</v>
      </c>
      <c r="B25" s="840" t="s">
        <v>415</v>
      </c>
      <c r="C25" s="840"/>
      <c r="D25" s="840"/>
      <c r="E25" s="840"/>
      <c r="F25" s="127" t="s">
        <v>414</v>
      </c>
      <c r="G25" s="128">
        <f>180440+48400+36640</f>
        <v>265480</v>
      </c>
      <c r="H25" s="129"/>
    </row>
    <row r="26" spans="1:8" ht="39.75" customHeight="1">
      <c r="A26" s="127" t="s">
        <v>394</v>
      </c>
      <c r="B26" s="843" t="s">
        <v>416</v>
      </c>
      <c r="C26" s="843"/>
      <c r="D26" s="843"/>
      <c r="E26" s="843"/>
      <c r="F26" s="127" t="s">
        <v>417</v>
      </c>
      <c r="G26" s="128"/>
      <c r="H26" s="129"/>
    </row>
    <row r="27" spans="1:7" ht="18.75" customHeight="1">
      <c r="A27" s="127" t="s">
        <v>397</v>
      </c>
      <c r="B27" s="840" t="s">
        <v>418</v>
      </c>
      <c r="C27" s="840"/>
      <c r="D27" s="840"/>
      <c r="E27" s="840"/>
      <c r="F27" s="127" t="s">
        <v>419</v>
      </c>
      <c r="G27" s="128"/>
    </row>
    <row r="28" spans="1:7" ht="18.75" customHeight="1">
      <c r="A28" s="127" t="s">
        <v>400</v>
      </c>
      <c r="B28" s="840" t="s">
        <v>420</v>
      </c>
      <c r="C28" s="840"/>
      <c r="D28" s="840"/>
      <c r="E28" s="840"/>
      <c r="F28" s="127" t="s">
        <v>421</v>
      </c>
      <c r="G28" s="128"/>
    </row>
    <row r="29" spans="1:7" ht="18.75" customHeight="1">
      <c r="A29" s="127" t="s">
        <v>403</v>
      </c>
      <c r="B29" s="132" t="s">
        <v>422</v>
      </c>
      <c r="C29" s="133"/>
      <c r="D29" s="133"/>
      <c r="E29" s="134"/>
      <c r="F29" s="127" t="s">
        <v>423</v>
      </c>
      <c r="G29" s="128">
        <v>500000</v>
      </c>
    </row>
    <row r="30" spans="1:7" ht="18.75" customHeight="1">
      <c r="A30" s="130" t="s">
        <v>406</v>
      </c>
      <c r="B30" s="842" t="s">
        <v>424</v>
      </c>
      <c r="C30" s="842"/>
      <c r="D30" s="842"/>
      <c r="E30" s="842"/>
      <c r="F30" s="130" t="s">
        <v>425</v>
      </c>
      <c r="G30" s="131"/>
    </row>
    <row r="31" spans="1:7" ht="7.5" customHeight="1">
      <c r="A31" s="135"/>
      <c r="B31" s="136"/>
      <c r="C31" s="136"/>
      <c r="D31" s="136"/>
      <c r="E31" s="136"/>
      <c r="F31" s="136"/>
      <c r="G31" s="136"/>
    </row>
    <row r="32" spans="1:9" ht="18.75" customHeight="1">
      <c r="A32" s="137"/>
      <c r="B32" s="138"/>
      <c r="C32" s="138"/>
      <c r="D32" s="138"/>
      <c r="E32" s="138"/>
      <c r="F32" s="138"/>
      <c r="G32" s="138"/>
      <c r="H32" s="139"/>
      <c r="I32" s="139"/>
    </row>
    <row r="33" spans="1:8" ht="18" customHeight="1">
      <c r="A33" s="113" t="s">
        <v>426</v>
      </c>
      <c r="B33" s="140"/>
      <c r="C33" s="141">
        <f>F4</f>
        <v>15757103</v>
      </c>
      <c r="D33" s="142"/>
      <c r="E33" s="113" t="s">
        <v>427</v>
      </c>
      <c r="G33" s="143">
        <f>F5</f>
        <v>19094535</v>
      </c>
      <c r="H33" s="144"/>
    </row>
    <row r="34" spans="1:7" ht="18" customHeight="1">
      <c r="A34" s="145" t="s">
        <v>428</v>
      </c>
      <c r="B34" s="145"/>
      <c r="C34" s="146">
        <f>G14</f>
        <v>4177912</v>
      </c>
      <c r="D34" s="147"/>
      <c r="E34" s="145" t="s">
        <v>429</v>
      </c>
      <c r="F34" s="145"/>
      <c r="G34" s="148">
        <f>G23</f>
        <v>840480</v>
      </c>
    </row>
    <row r="35" spans="1:8" ht="18" customHeight="1">
      <c r="A35" s="113" t="s">
        <v>430</v>
      </c>
      <c r="C35" s="149">
        <f>C33+C34</f>
        <v>19935015</v>
      </c>
      <c r="D35" s="150"/>
      <c r="E35" s="113" t="s">
        <v>430</v>
      </c>
      <c r="G35" s="143">
        <f>G33+G34</f>
        <v>19935015</v>
      </c>
      <c r="H35" s="144"/>
    </row>
  </sheetData>
  <mergeCells count="27">
    <mergeCell ref="B30:E30"/>
    <mergeCell ref="B25:E25"/>
    <mergeCell ref="B26:E26"/>
    <mergeCell ref="B27:E27"/>
    <mergeCell ref="B28:E28"/>
    <mergeCell ref="B21:E21"/>
    <mergeCell ref="B22:E22"/>
    <mergeCell ref="A23:E23"/>
    <mergeCell ref="B24:E24"/>
    <mergeCell ref="B17:E17"/>
    <mergeCell ref="B18:E18"/>
    <mergeCell ref="B19:E19"/>
    <mergeCell ref="B20:E20"/>
    <mergeCell ref="B13:E13"/>
    <mergeCell ref="A14:E14"/>
    <mergeCell ref="B15:E15"/>
    <mergeCell ref="B16:E16"/>
    <mergeCell ref="A6:C6"/>
    <mergeCell ref="A8:G8"/>
    <mergeCell ref="A10:A12"/>
    <mergeCell ref="B10:E12"/>
    <mergeCell ref="F10:F12"/>
    <mergeCell ref="G10:G12"/>
    <mergeCell ref="A1:G1"/>
    <mergeCell ref="A2:G2"/>
    <mergeCell ref="A4:B4"/>
    <mergeCell ref="A5:B5"/>
  </mergeCells>
  <printOptions/>
  <pageMargins left="0.7875" right="0.7875" top="1.0527777777777778" bottom="1.0527777777777778" header="0.35" footer="0.7875"/>
  <pageSetup horizontalDpi="600" verticalDpi="600" orientation="portrait" paperSize="9" r:id="rId1"/>
  <headerFooter alignWithMargins="0">
    <oddHeader xml:space="preserve">&amp;R&amp;"Arial CE,Pogrubiony"&amp;8Załącznik Nr 4&amp;"Arial CE,Standardowy"
do Uchwały Nr
Rady Gminy Miłkowice
z dnia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0"/>
  <sheetViews>
    <sheetView zoomScale="75" zoomScaleNormal="75" workbookViewId="0" topLeftCell="A19">
      <selection activeCell="AF33" sqref="AF33"/>
    </sheetView>
  </sheetViews>
  <sheetFormatPr defaultColWidth="9.00390625" defaultRowHeight="12.75"/>
  <cols>
    <col min="1" max="1" width="3.375" style="151" customWidth="1"/>
    <col min="2" max="2" width="15.125" style="151" customWidth="1"/>
    <col min="3" max="3" width="16.00390625" style="151" customWidth="1"/>
    <col min="4" max="4" width="48.125" style="151" customWidth="1"/>
    <col min="5" max="5" width="14.375" style="151" customWidth="1"/>
    <col min="6" max="27" width="8.75390625" style="151" hidden="1" customWidth="1"/>
    <col min="28" max="28" width="12.375" style="151" hidden="1" customWidth="1"/>
    <col min="29" max="29" width="14.25390625" style="151" hidden="1" customWidth="1"/>
    <col min="30" max="16384" width="8.625" style="151" customWidth="1"/>
  </cols>
  <sheetData>
    <row r="1" ht="6" customHeight="1"/>
    <row r="2" spans="1:28" ht="27.75" customHeight="1">
      <c r="A2" s="894" t="s">
        <v>586</v>
      </c>
      <c r="B2" s="894"/>
      <c r="C2" s="894"/>
      <c r="D2" s="894"/>
      <c r="E2" s="894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</row>
    <row r="3" spans="1:28" ht="12.75" customHeight="1" thickBo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</row>
    <row r="4" spans="1:39" ht="61.5" customHeight="1" thickBot="1">
      <c r="A4" s="319" t="s">
        <v>327</v>
      </c>
      <c r="B4" s="320" t="s">
        <v>431</v>
      </c>
      <c r="C4" s="320" t="s">
        <v>432</v>
      </c>
      <c r="D4" s="320" t="s">
        <v>433</v>
      </c>
      <c r="E4" s="320" t="s">
        <v>434</v>
      </c>
      <c r="F4" s="321" t="s">
        <v>587</v>
      </c>
      <c r="G4" s="321" t="s">
        <v>588</v>
      </c>
      <c r="H4" s="321" t="s">
        <v>589</v>
      </c>
      <c r="I4" s="321" t="s">
        <v>590</v>
      </c>
      <c r="J4" s="321" t="s">
        <v>591</v>
      </c>
      <c r="K4" s="321" t="s">
        <v>592</v>
      </c>
      <c r="L4" s="321" t="s">
        <v>593</v>
      </c>
      <c r="M4" s="321" t="s">
        <v>594</v>
      </c>
      <c r="N4" s="321" t="s">
        <v>595</v>
      </c>
      <c r="O4" s="321" t="s">
        <v>596</v>
      </c>
      <c r="P4" s="321" t="s">
        <v>597</v>
      </c>
      <c r="Q4" s="321" t="s">
        <v>598</v>
      </c>
      <c r="R4" s="321" t="s">
        <v>599</v>
      </c>
      <c r="S4" s="321" t="s">
        <v>600</v>
      </c>
      <c r="T4" s="321" t="s">
        <v>601</v>
      </c>
      <c r="U4" s="321" t="s">
        <v>602</v>
      </c>
      <c r="V4" s="321" t="s">
        <v>603</v>
      </c>
      <c r="W4" s="321" t="s">
        <v>604</v>
      </c>
      <c r="X4" s="321" t="s">
        <v>605</v>
      </c>
      <c r="Y4" s="321" t="s">
        <v>606</v>
      </c>
      <c r="Z4" s="321" t="s">
        <v>607</v>
      </c>
      <c r="AA4" s="321" t="s">
        <v>608</v>
      </c>
      <c r="AB4" s="322" t="s">
        <v>609</v>
      </c>
      <c r="AC4" s="323"/>
      <c r="AE4" s="152"/>
      <c r="AF4" s="153" t="s">
        <v>435</v>
      </c>
      <c r="AG4" s="152">
        <v>60016</v>
      </c>
      <c r="AH4" s="152">
        <v>75412</v>
      </c>
      <c r="AI4" s="152">
        <v>90004</v>
      </c>
      <c r="AJ4" s="152">
        <v>90008</v>
      </c>
      <c r="AK4" s="152">
        <v>92109</v>
      </c>
      <c r="AL4" s="152">
        <v>92195</v>
      </c>
      <c r="AM4" s="152"/>
    </row>
    <row r="5" spans="1:39" ht="29.25" customHeight="1" thickBot="1">
      <c r="A5" s="324">
        <v>1</v>
      </c>
      <c r="B5" s="165" t="s">
        <v>436</v>
      </c>
      <c r="C5" s="466">
        <v>6786.9</v>
      </c>
      <c r="D5" s="162" t="s">
        <v>610</v>
      </c>
      <c r="E5" s="470">
        <v>6786.9</v>
      </c>
      <c r="F5" s="169"/>
      <c r="G5" s="169"/>
      <c r="H5" s="169"/>
      <c r="I5" s="169">
        <v>6157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325">
        <f aca="true" t="shared" si="0" ref="AB5:AB30">SUM(F5:X5)</f>
        <v>6157</v>
      </c>
      <c r="AC5" s="326">
        <f>AB5</f>
        <v>6157</v>
      </c>
      <c r="AE5" s="152"/>
      <c r="AF5" s="153"/>
      <c r="AG5" s="152"/>
      <c r="AH5" s="152"/>
      <c r="AI5" s="152"/>
      <c r="AJ5" s="152"/>
      <c r="AK5" s="152"/>
      <c r="AL5" s="152"/>
      <c r="AM5" s="152"/>
    </row>
    <row r="6" spans="1:39" ht="23.25" customHeight="1" thickBot="1">
      <c r="A6" s="855">
        <v>2</v>
      </c>
      <c r="B6" s="854" t="s">
        <v>437</v>
      </c>
      <c r="C6" s="856">
        <v>7723.02</v>
      </c>
      <c r="D6" s="327" t="s">
        <v>440</v>
      </c>
      <c r="E6" s="471">
        <v>5223.02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>
        <v>4500</v>
      </c>
      <c r="X6" s="157"/>
      <c r="Y6" s="157"/>
      <c r="Z6" s="157"/>
      <c r="AA6" s="157"/>
      <c r="AB6" s="325">
        <f t="shared" si="0"/>
        <v>4500</v>
      </c>
      <c r="AC6" s="857">
        <f>AB6+AB7</f>
        <v>6500</v>
      </c>
      <c r="AE6" s="152">
        <v>4210</v>
      </c>
      <c r="AF6" s="153"/>
      <c r="AG6" s="152"/>
      <c r="AH6" s="152">
        <f>1500</f>
        <v>1500</v>
      </c>
      <c r="AI6" s="152">
        <f>2000+500+500-2000</f>
        <v>1000</v>
      </c>
      <c r="AJ6" s="152">
        <f>128+1000</f>
        <v>1128</v>
      </c>
      <c r="AK6" s="152">
        <f>2157+2783+1200+500+1500+2000+7000+200</f>
        <v>17340</v>
      </c>
      <c r="AL6" s="152">
        <f>1900+1000+2500+1500+1500</f>
        <v>8400</v>
      </c>
      <c r="AM6" s="152"/>
    </row>
    <row r="7" spans="1:39" ht="22.5" customHeight="1" thickBot="1">
      <c r="A7" s="855"/>
      <c r="B7" s="854"/>
      <c r="C7" s="856"/>
      <c r="D7" s="156" t="s">
        <v>701</v>
      </c>
      <c r="E7" s="468">
        <v>2500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>
        <v>2000</v>
      </c>
      <c r="W7" s="158"/>
      <c r="X7" s="158"/>
      <c r="Y7" s="158"/>
      <c r="Z7" s="158"/>
      <c r="AA7" s="158"/>
      <c r="AB7" s="328">
        <f t="shared" si="0"/>
        <v>2000</v>
      </c>
      <c r="AC7" s="858"/>
      <c r="AE7" s="152">
        <v>4300</v>
      </c>
      <c r="AF7" s="152">
        <f>4000</f>
        <v>4000</v>
      </c>
      <c r="AG7" s="152">
        <f>4500+2197+2000</f>
        <v>8697</v>
      </c>
      <c r="AH7" s="152"/>
      <c r="AI7" s="152"/>
      <c r="AJ7" s="152"/>
      <c r="AK7" s="152"/>
      <c r="AL7" s="152">
        <f>3000+1000+2000+1000+1500+1000+1300+1100+1000</f>
        <v>12900</v>
      </c>
      <c r="AM7" s="152"/>
    </row>
    <row r="8" spans="1:39" ht="29.25" customHeight="1" thickBot="1">
      <c r="A8" s="855">
        <v>3</v>
      </c>
      <c r="B8" s="854" t="s">
        <v>438</v>
      </c>
      <c r="C8" s="856">
        <v>13339.77</v>
      </c>
      <c r="D8" s="155" t="s">
        <v>702</v>
      </c>
      <c r="E8" s="471">
        <v>7000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>
        <v>2000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325">
        <f t="shared" si="0"/>
        <v>2000</v>
      </c>
      <c r="AC8" s="857" t="e">
        <f>AB8+#REF!+AB9+AB10</f>
        <v>#REF!</v>
      </c>
      <c r="AE8" s="159" t="s">
        <v>439</v>
      </c>
      <c r="AF8" s="159">
        <f aca="true" t="shared" si="1" ref="AF8:AL8">SUM(AF6:AF7)</f>
        <v>4000</v>
      </c>
      <c r="AG8" s="159">
        <f t="shared" si="1"/>
        <v>8697</v>
      </c>
      <c r="AH8" s="159">
        <f t="shared" si="1"/>
        <v>1500</v>
      </c>
      <c r="AI8" s="159">
        <f t="shared" si="1"/>
        <v>1000</v>
      </c>
      <c r="AJ8" s="159">
        <f t="shared" si="1"/>
        <v>1128</v>
      </c>
      <c r="AK8" s="159">
        <f t="shared" si="1"/>
        <v>17340</v>
      </c>
      <c r="AL8" s="159">
        <f t="shared" si="1"/>
        <v>21300</v>
      </c>
      <c r="AM8" s="159">
        <f>SUM(AF8:AL8)</f>
        <v>54965</v>
      </c>
    </row>
    <row r="9" spans="1:39" ht="24.75" thickBot="1">
      <c r="A9" s="855"/>
      <c r="B9" s="854"/>
      <c r="C9" s="856"/>
      <c r="D9" s="160" t="s">
        <v>703</v>
      </c>
      <c r="E9" s="472">
        <v>339.77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>
        <v>660</v>
      </c>
      <c r="V9" s="161"/>
      <c r="W9" s="161"/>
      <c r="X9" s="161"/>
      <c r="Y9" s="161"/>
      <c r="Z9" s="161"/>
      <c r="AA9" s="161"/>
      <c r="AB9" s="329">
        <f t="shared" si="0"/>
        <v>660</v>
      </c>
      <c r="AC9" s="858"/>
      <c r="AE9" s="152">
        <v>6050</v>
      </c>
      <c r="AF9" s="152"/>
      <c r="AG9" s="152">
        <f>3500+17231</f>
        <v>20731</v>
      </c>
      <c r="AH9" s="152">
        <v>3700</v>
      </c>
      <c r="AI9" s="152">
        <f>5500+8500</f>
        <v>14000</v>
      </c>
      <c r="AJ9" s="152"/>
      <c r="AK9" s="152">
        <f>4000+6199+5400+6075+18200+7240+5095-200-75</f>
        <v>51934</v>
      </c>
      <c r="AL9" s="152">
        <f>4000+7000+4200+5000-7000</f>
        <v>13200</v>
      </c>
      <c r="AM9" s="152">
        <f>SUM(AF9:AL9)</f>
        <v>103565</v>
      </c>
    </row>
    <row r="10" spans="1:39" ht="28.5" customHeight="1" thickBot="1">
      <c r="A10" s="855"/>
      <c r="B10" s="854"/>
      <c r="C10" s="856"/>
      <c r="D10" s="156" t="s">
        <v>441</v>
      </c>
      <c r="E10" s="468">
        <v>6000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>
        <v>8000</v>
      </c>
      <c r="X10" s="158"/>
      <c r="Y10" s="158"/>
      <c r="Z10" s="158"/>
      <c r="AA10" s="158"/>
      <c r="AB10" s="330">
        <f t="shared" si="0"/>
        <v>8000</v>
      </c>
      <c r="AC10" s="858"/>
      <c r="AE10" s="159" t="s">
        <v>442</v>
      </c>
      <c r="AF10" s="159">
        <f aca="true" t="shared" si="2" ref="AF10:AL10">SUM(AF8:AF8)</f>
        <v>4000</v>
      </c>
      <c r="AG10" s="159">
        <f t="shared" si="2"/>
        <v>8697</v>
      </c>
      <c r="AH10" s="159">
        <f t="shared" si="2"/>
        <v>1500</v>
      </c>
      <c r="AI10" s="159">
        <f t="shared" si="2"/>
        <v>1000</v>
      </c>
      <c r="AJ10" s="159">
        <f t="shared" si="2"/>
        <v>1128</v>
      </c>
      <c r="AK10" s="159">
        <f t="shared" si="2"/>
        <v>17340</v>
      </c>
      <c r="AL10" s="159">
        <f t="shared" si="2"/>
        <v>21300</v>
      </c>
      <c r="AM10" s="159">
        <f>SUM(AF10:AL10)</f>
        <v>54965</v>
      </c>
    </row>
    <row r="11" spans="1:39" ht="36.75" thickBot="1">
      <c r="A11" s="855">
        <v>3</v>
      </c>
      <c r="B11" s="854" t="s">
        <v>443</v>
      </c>
      <c r="C11" s="856">
        <v>6903.91</v>
      </c>
      <c r="D11" s="160" t="s">
        <v>704</v>
      </c>
      <c r="E11" s="471">
        <v>2900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>
        <v>2500</v>
      </c>
      <c r="W11" s="157"/>
      <c r="X11" s="157"/>
      <c r="Y11" s="157"/>
      <c r="Z11" s="157"/>
      <c r="AA11" s="157"/>
      <c r="AB11" s="325">
        <f t="shared" si="0"/>
        <v>2500</v>
      </c>
      <c r="AC11" s="857" t="e">
        <f>AB11+#REF!+#REF!+AB12</f>
        <v>#REF!</v>
      </c>
      <c r="AE11" s="159" t="s">
        <v>439</v>
      </c>
      <c r="AF11" s="159">
        <f aca="true" t="shared" si="3" ref="AF11:AL11">SUM(AF9:AF10)</f>
        <v>4000</v>
      </c>
      <c r="AG11" s="159">
        <f t="shared" si="3"/>
        <v>29428</v>
      </c>
      <c r="AH11" s="159">
        <f t="shared" si="3"/>
        <v>5200</v>
      </c>
      <c r="AI11" s="159">
        <f t="shared" si="3"/>
        <v>15000</v>
      </c>
      <c r="AJ11" s="159">
        <f t="shared" si="3"/>
        <v>1128</v>
      </c>
      <c r="AK11" s="159">
        <f t="shared" si="3"/>
        <v>69274</v>
      </c>
      <c r="AL11" s="159">
        <f t="shared" si="3"/>
        <v>34500</v>
      </c>
      <c r="AM11" s="159">
        <f>SUM(AF11:AL11)</f>
        <v>158530</v>
      </c>
    </row>
    <row r="12" spans="1:39" ht="21.75" customHeight="1" thickBot="1">
      <c r="A12" s="855"/>
      <c r="B12" s="854"/>
      <c r="C12" s="856"/>
      <c r="D12" s="156" t="s">
        <v>612</v>
      </c>
      <c r="E12" s="468">
        <v>4003.91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>
        <v>2000</v>
      </c>
      <c r="T12" s="158"/>
      <c r="U12" s="158"/>
      <c r="V12" s="158"/>
      <c r="W12" s="158"/>
      <c r="X12" s="158"/>
      <c r="Y12" s="158"/>
      <c r="Z12" s="158"/>
      <c r="AA12" s="158"/>
      <c r="AB12" s="330">
        <f t="shared" si="0"/>
        <v>2000</v>
      </c>
      <c r="AC12" s="858"/>
      <c r="AE12" s="159" t="s">
        <v>442</v>
      </c>
      <c r="AF12" s="159">
        <f aca="true" t="shared" si="4" ref="AF12:AL12">SUM(AF11:AF11)</f>
        <v>4000</v>
      </c>
      <c r="AG12" s="159">
        <f t="shared" si="4"/>
        <v>29428</v>
      </c>
      <c r="AH12" s="159">
        <f t="shared" si="4"/>
        <v>5200</v>
      </c>
      <c r="AI12" s="159">
        <f t="shared" si="4"/>
        <v>15000</v>
      </c>
      <c r="AJ12" s="159">
        <f t="shared" si="4"/>
        <v>1128</v>
      </c>
      <c r="AK12" s="159">
        <f t="shared" si="4"/>
        <v>69274</v>
      </c>
      <c r="AL12" s="159">
        <f t="shared" si="4"/>
        <v>34500</v>
      </c>
      <c r="AM12" s="159">
        <f>SUM(AF12:AL12)</f>
        <v>158530</v>
      </c>
    </row>
    <row r="13" spans="1:39" ht="24.75" thickBot="1">
      <c r="A13" s="855">
        <v>5</v>
      </c>
      <c r="B13" s="854" t="s">
        <v>444</v>
      </c>
      <c r="C13" s="856">
        <v>18277.82</v>
      </c>
      <c r="D13" s="160" t="s">
        <v>706</v>
      </c>
      <c r="E13" s="471">
        <v>2000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>
        <v>600</v>
      </c>
      <c r="V13" s="157"/>
      <c r="W13" s="157"/>
      <c r="X13" s="157"/>
      <c r="Y13" s="157"/>
      <c r="Z13" s="157"/>
      <c r="AA13" s="157"/>
      <c r="AB13" s="325">
        <f t="shared" si="0"/>
        <v>600</v>
      </c>
      <c r="AC13" s="846">
        <f>AB13+AB14+AB15+AB16+AB17</f>
        <v>17525</v>
      </c>
      <c r="AM13" s="151" t="e">
        <f>#REF!-AM10</f>
        <v>#REF!</v>
      </c>
    </row>
    <row r="14" spans="1:29" ht="23.25" customHeight="1" thickBot="1">
      <c r="A14" s="855"/>
      <c r="B14" s="854"/>
      <c r="C14" s="856"/>
      <c r="D14" s="160" t="s">
        <v>705</v>
      </c>
      <c r="E14" s="472">
        <v>2500</v>
      </c>
      <c r="F14" s="332"/>
      <c r="G14" s="161"/>
      <c r="H14" s="161"/>
      <c r="I14" s="161"/>
      <c r="J14" s="161"/>
      <c r="K14" s="161"/>
      <c r="L14" s="161"/>
      <c r="M14" s="161"/>
      <c r="N14" s="161">
        <v>600</v>
      </c>
      <c r="O14" s="161"/>
      <c r="P14" s="161"/>
      <c r="Q14" s="161"/>
      <c r="R14" s="161"/>
      <c r="S14" s="161"/>
      <c r="T14" s="161"/>
      <c r="U14" s="161"/>
      <c r="V14" s="161"/>
      <c r="W14" s="332"/>
      <c r="X14" s="161"/>
      <c r="Y14" s="161"/>
      <c r="Z14" s="161"/>
      <c r="AA14" s="161"/>
      <c r="AB14" s="333">
        <f t="shared" si="0"/>
        <v>600</v>
      </c>
      <c r="AC14" s="859"/>
    </row>
    <row r="15" spans="1:29" ht="20.25" customHeight="1" thickBot="1">
      <c r="A15" s="855"/>
      <c r="B15" s="854"/>
      <c r="C15" s="856"/>
      <c r="D15" s="160" t="s">
        <v>707</v>
      </c>
      <c r="E15" s="472">
        <v>1000</v>
      </c>
      <c r="F15" s="334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>
        <v>2000</v>
      </c>
      <c r="W15" s="334"/>
      <c r="X15" s="161"/>
      <c r="Y15" s="161"/>
      <c r="Z15" s="161"/>
      <c r="AA15" s="161"/>
      <c r="AB15" s="333">
        <f t="shared" si="0"/>
        <v>2000</v>
      </c>
      <c r="AC15" s="859"/>
    </row>
    <row r="16" spans="1:29" ht="30" customHeight="1" thickBot="1">
      <c r="A16" s="855"/>
      <c r="B16" s="854"/>
      <c r="C16" s="856"/>
      <c r="D16" s="163" t="s">
        <v>708</v>
      </c>
      <c r="E16" s="472">
        <v>3000</v>
      </c>
      <c r="F16" s="332"/>
      <c r="G16" s="168"/>
      <c r="H16" s="168"/>
      <c r="I16" s="168"/>
      <c r="J16" s="168"/>
      <c r="K16" s="168"/>
      <c r="L16" s="168">
        <v>500</v>
      </c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332"/>
      <c r="X16" s="168"/>
      <c r="Y16" s="168"/>
      <c r="Z16" s="168"/>
      <c r="AA16" s="168"/>
      <c r="AB16" s="333">
        <f t="shared" si="0"/>
        <v>500</v>
      </c>
      <c r="AC16" s="859"/>
    </row>
    <row r="17" spans="1:29" ht="30" customHeight="1" thickBot="1">
      <c r="A17" s="855"/>
      <c r="B17" s="854"/>
      <c r="C17" s="856"/>
      <c r="D17" s="164" t="s">
        <v>709</v>
      </c>
      <c r="E17" s="468">
        <v>9777.82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>
        <v>13825</v>
      </c>
      <c r="T17" s="158"/>
      <c r="U17" s="158"/>
      <c r="V17" s="158"/>
      <c r="W17" s="158"/>
      <c r="X17" s="158"/>
      <c r="Y17" s="158"/>
      <c r="Z17" s="158"/>
      <c r="AA17" s="158"/>
      <c r="AB17" s="335">
        <f t="shared" si="0"/>
        <v>13825</v>
      </c>
      <c r="AC17" s="860"/>
    </row>
    <row r="18" spans="1:29" ht="23.25" customHeight="1" thickBot="1">
      <c r="A18" s="855">
        <v>6</v>
      </c>
      <c r="B18" s="854" t="s">
        <v>446</v>
      </c>
      <c r="C18" s="856">
        <v>12029.19</v>
      </c>
      <c r="D18" s="155" t="s">
        <v>712</v>
      </c>
      <c r="E18" s="471">
        <v>7000</v>
      </c>
      <c r="F18" s="157"/>
      <c r="G18" s="157"/>
      <c r="H18" s="157"/>
      <c r="I18" s="157"/>
      <c r="J18" s="157">
        <v>601</v>
      </c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325">
        <f t="shared" si="0"/>
        <v>601</v>
      </c>
      <c r="AC18" s="846">
        <f>AB18+AB19+AB20</f>
        <v>11601</v>
      </c>
    </row>
    <row r="19" spans="1:29" ht="27" customHeight="1" thickBot="1">
      <c r="A19" s="855"/>
      <c r="B19" s="854"/>
      <c r="C19" s="856"/>
      <c r="D19" s="160" t="s">
        <v>611</v>
      </c>
      <c r="E19" s="472">
        <v>4529.19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>
        <v>1500</v>
      </c>
      <c r="V19" s="161">
        <v>2500</v>
      </c>
      <c r="W19" s="161"/>
      <c r="X19" s="161"/>
      <c r="Y19" s="161"/>
      <c r="Z19" s="161"/>
      <c r="AA19" s="161"/>
      <c r="AB19" s="333">
        <f t="shared" si="0"/>
        <v>4000</v>
      </c>
      <c r="AC19" s="859"/>
    </row>
    <row r="20" spans="1:29" ht="30" customHeight="1" thickBot="1">
      <c r="A20" s="863"/>
      <c r="B20" s="864"/>
      <c r="C20" s="865"/>
      <c r="D20" s="166" t="s">
        <v>713</v>
      </c>
      <c r="E20" s="473">
        <v>500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>
        <v>7000</v>
      </c>
      <c r="T20" s="167"/>
      <c r="U20" s="167"/>
      <c r="V20" s="167"/>
      <c r="W20" s="167"/>
      <c r="X20" s="167"/>
      <c r="Y20" s="167"/>
      <c r="Z20" s="167"/>
      <c r="AA20" s="167"/>
      <c r="AB20" s="330">
        <f t="shared" si="0"/>
        <v>7000</v>
      </c>
      <c r="AC20" s="860"/>
    </row>
    <row r="21" spans="1:29" ht="27.75" customHeight="1" thickBot="1">
      <c r="A21" s="336">
        <v>7</v>
      </c>
      <c r="B21" s="337" t="s">
        <v>447</v>
      </c>
      <c r="C21" s="467">
        <v>8097.47</v>
      </c>
      <c r="D21" s="339" t="s">
        <v>714</v>
      </c>
      <c r="E21" s="467">
        <v>8097.47</v>
      </c>
      <c r="F21" s="338">
        <v>5000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40">
        <f t="shared" si="0"/>
        <v>5000</v>
      </c>
      <c r="AC21" s="341">
        <f>AB21</f>
        <v>5000</v>
      </c>
    </row>
    <row r="22" spans="1:29" ht="24.75" thickBot="1">
      <c r="A22" s="872">
        <v>8</v>
      </c>
      <c r="B22" s="869" t="s">
        <v>448</v>
      </c>
      <c r="C22" s="866">
        <v>11093.07</v>
      </c>
      <c r="D22" s="480" t="s">
        <v>715</v>
      </c>
      <c r="E22" s="481">
        <v>1000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>
        <v>9000</v>
      </c>
      <c r="X22" s="338"/>
      <c r="Y22" s="338"/>
      <c r="Z22" s="338"/>
      <c r="AA22" s="338"/>
      <c r="AB22" s="340">
        <f>SUM(F22:X22)</f>
        <v>9000</v>
      </c>
      <c r="AC22" s="341">
        <f>AB22</f>
        <v>9000</v>
      </c>
    </row>
    <row r="23" spans="1:29" ht="26.25" customHeight="1" thickBot="1">
      <c r="A23" s="873"/>
      <c r="B23" s="870"/>
      <c r="C23" s="867"/>
      <c r="D23" s="482" t="s">
        <v>716</v>
      </c>
      <c r="E23" s="483">
        <v>9093.07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>
        <v>9000</v>
      </c>
      <c r="X23" s="338"/>
      <c r="Y23" s="338"/>
      <c r="Z23" s="338"/>
      <c r="AA23" s="338"/>
      <c r="AB23" s="340">
        <f>SUM(F23:X23)</f>
        <v>9000</v>
      </c>
      <c r="AC23" s="341">
        <f>AB23</f>
        <v>9000</v>
      </c>
    </row>
    <row r="24" spans="1:29" ht="26.25" customHeight="1" thickBot="1">
      <c r="A24" s="874"/>
      <c r="B24" s="871"/>
      <c r="C24" s="868"/>
      <c r="D24" s="479" t="s">
        <v>717</v>
      </c>
      <c r="E24" s="478">
        <v>1000</v>
      </c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>
        <v>9000</v>
      </c>
      <c r="X24" s="338"/>
      <c r="Y24" s="338"/>
      <c r="Z24" s="338"/>
      <c r="AA24" s="338"/>
      <c r="AB24" s="340">
        <f t="shared" si="0"/>
        <v>9000</v>
      </c>
      <c r="AC24" s="341">
        <f>AB24</f>
        <v>9000</v>
      </c>
    </row>
    <row r="25" spans="1:29" ht="23.25" customHeight="1" thickBot="1">
      <c r="A25" s="848">
        <v>9</v>
      </c>
      <c r="B25" s="850" t="s">
        <v>449</v>
      </c>
      <c r="C25" s="852">
        <v>23403.1</v>
      </c>
      <c r="D25" s="160" t="s">
        <v>718</v>
      </c>
      <c r="E25" s="474">
        <v>10000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>
        <v>6500</v>
      </c>
      <c r="V25" s="168"/>
      <c r="W25" s="168"/>
      <c r="X25" s="168"/>
      <c r="Y25" s="168"/>
      <c r="Z25" s="168"/>
      <c r="AA25" s="168"/>
      <c r="AB25" s="329">
        <f t="shared" si="0"/>
        <v>6500</v>
      </c>
      <c r="AC25" s="846" t="e">
        <f>AB25+#REF!+#REF!+AB26+AB27</f>
        <v>#REF!</v>
      </c>
    </row>
    <row r="26" spans="1:29" ht="24.75" thickBot="1">
      <c r="A26" s="848"/>
      <c r="B26" s="850"/>
      <c r="C26" s="852"/>
      <c r="D26" s="160" t="s">
        <v>720</v>
      </c>
      <c r="E26" s="472">
        <v>10000</v>
      </c>
      <c r="F26" s="161"/>
      <c r="G26" s="161"/>
      <c r="H26" s="161"/>
      <c r="I26" s="161"/>
      <c r="J26" s="161"/>
      <c r="K26" s="161">
        <v>2500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333">
        <f t="shared" si="0"/>
        <v>2500</v>
      </c>
      <c r="AC26" s="859"/>
    </row>
    <row r="27" spans="1:29" ht="36.75" thickBot="1">
      <c r="A27" s="849"/>
      <c r="B27" s="851"/>
      <c r="C27" s="853"/>
      <c r="D27" s="160" t="s">
        <v>719</v>
      </c>
      <c r="E27" s="469">
        <v>3403.1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>
        <v>11526</v>
      </c>
      <c r="T27" s="158"/>
      <c r="U27" s="158"/>
      <c r="V27" s="158"/>
      <c r="W27" s="158"/>
      <c r="X27" s="158"/>
      <c r="Y27" s="158"/>
      <c r="Z27" s="158"/>
      <c r="AA27" s="158"/>
      <c r="AB27" s="328">
        <f t="shared" si="0"/>
        <v>11526</v>
      </c>
      <c r="AC27" s="860"/>
    </row>
    <row r="28" spans="1:39" ht="21.75" customHeight="1" thickBot="1">
      <c r="A28" s="855">
        <v>10</v>
      </c>
      <c r="B28" s="854" t="s">
        <v>450</v>
      </c>
      <c r="C28" s="856">
        <v>8261.29</v>
      </c>
      <c r="D28" s="342" t="s">
        <v>722</v>
      </c>
      <c r="E28" s="471">
        <v>3261.29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>
        <v>5539</v>
      </c>
      <c r="S28" s="157"/>
      <c r="T28" s="157"/>
      <c r="U28" s="157"/>
      <c r="V28" s="157"/>
      <c r="W28" s="157"/>
      <c r="X28" s="157"/>
      <c r="Y28" s="157"/>
      <c r="Z28" s="157"/>
      <c r="AA28" s="157"/>
      <c r="AB28" s="325">
        <f t="shared" si="0"/>
        <v>5539</v>
      </c>
      <c r="AC28" s="857" t="e">
        <f>AB28+#REF!+AB29</f>
        <v>#REF!</v>
      </c>
      <c r="AE28" s="159" t="s">
        <v>439</v>
      </c>
      <c r="AF28" s="159">
        <f aca="true" t="shared" si="5" ref="AF28:AL28">SUM(AF26:AF27)</f>
        <v>0</v>
      </c>
      <c r="AG28" s="159">
        <f t="shared" si="5"/>
        <v>0</v>
      </c>
      <c r="AH28" s="159">
        <f t="shared" si="5"/>
        <v>0</v>
      </c>
      <c r="AI28" s="159">
        <f t="shared" si="5"/>
        <v>0</v>
      </c>
      <c r="AJ28" s="159">
        <f t="shared" si="5"/>
        <v>0</v>
      </c>
      <c r="AK28" s="159">
        <f t="shared" si="5"/>
        <v>0</v>
      </c>
      <c r="AL28" s="159">
        <f t="shared" si="5"/>
        <v>0</v>
      </c>
      <c r="AM28" s="159">
        <f>SUM(AF28:AL28)</f>
        <v>0</v>
      </c>
    </row>
    <row r="29" spans="1:39" ht="22.5" customHeight="1" thickBot="1">
      <c r="A29" s="855"/>
      <c r="B29" s="854"/>
      <c r="C29" s="856"/>
      <c r="D29" s="156" t="s">
        <v>723</v>
      </c>
      <c r="E29" s="468">
        <v>5000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>
        <v>1000</v>
      </c>
      <c r="V29" s="158"/>
      <c r="W29" s="158"/>
      <c r="X29" s="158"/>
      <c r="Y29" s="158"/>
      <c r="Z29" s="158"/>
      <c r="AA29" s="158"/>
      <c r="AB29" s="330">
        <f t="shared" si="0"/>
        <v>1000</v>
      </c>
      <c r="AC29" s="858"/>
      <c r="AE29" s="159" t="s">
        <v>442</v>
      </c>
      <c r="AF29" s="159">
        <f aca="true" t="shared" si="6" ref="AF29:AL29">SUM(AF28:AF28)</f>
        <v>0</v>
      </c>
      <c r="AG29" s="159">
        <f t="shared" si="6"/>
        <v>0</v>
      </c>
      <c r="AH29" s="159">
        <f t="shared" si="6"/>
        <v>0</v>
      </c>
      <c r="AI29" s="159">
        <f t="shared" si="6"/>
        <v>0</v>
      </c>
      <c r="AJ29" s="159">
        <f t="shared" si="6"/>
        <v>0</v>
      </c>
      <c r="AK29" s="159">
        <f t="shared" si="6"/>
        <v>0</v>
      </c>
      <c r="AL29" s="159">
        <f t="shared" si="6"/>
        <v>0</v>
      </c>
      <c r="AM29" s="159">
        <f>SUM(AF29:AL29)</f>
        <v>0</v>
      </c>
    </row>
    <row r="30" spans="1:29" ht="36">
      <c r="A30" s="487">
        <v>11</v>
      </c>
      <c r="B30" s="485" t="s">
        <v>451</v>
      </c>
      <c r="C30" s="486"/>
      <c r="D30" s="160" t="s">
        <v>740</v>
      </c>
      <c r="E30" s="471">
        <v>3000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>
        <v>5000</v>
      </c>
      <c r="S30" s="157"/>
      <c r="T30" s="157"/>
      <c r="U30" s="157"/>
      <c r="V30" s="157"/>
      <c r="W30" s="157"/>
      <c r="X30" s="157"/>
      <c r="Y30" s="157"/>
      <c r="Z30" s="157"/>
      <c r="AA30" s="157"/>
      <c r="AB30" s="325">
        <f t="shared" si="0"/>
        <v>5000</v>
      </c>
      <c r="AC30" s="846" t="e">
        <f>AB30+#REF!+AB31+AB32+#REF!+#REF!+AB33</f>
        <v>#REF!</v>
      </c>
    </row>
    <row r="31" spans="1:29" ht="26.25" customHeight="1">
      <c r="A31" s="882">
        <v>11</v>
      </c>
      <c r="B31" s="879" t="s">
        <v>451</v>
      </c>
      <c r="C31" s="881">
        <v>23403.1</v>
      </c>
      <c r="D31" s="160" t="s">
        <v>725</v>
      </c>
      <c r="E31" s="472">
        <v>6403.1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>
        <v>1500</v>
      </c>
      <c r="V31" s="161"/>
      <c r="W31" s="161"/>
      <c r="X31" s="161"/>
      <c r="Y31" s="161"/>
      <c r="Z31" s="161"/>
      <c r="AA31" s="161"/>
      <c r="AB31" s="333">
        <f>SUM(F31:Z31)</f>
        <v>1500</v>
      </c>
      <c r="AC31" s="859"/>
    </row>
    <row r="32" spans="1:29" ht="36">
      <c r="A32" s="873"/>
      <c r="B32" s="879"/>
      <c r="C32" s="867"/>
      <c r="D32" s="160" t="s">
        <v>726</v>
      </c>
      <c r="E32" s="472">
        <v>3000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>
        <v>2000</v>
      </c>
      <c r="V32" s="161"/>
      <c r="W32" s="161"/>
      <c r="X32" s="161"/>
      <c r="Y32" s="161"/>
      <c r="Z32" s="161"/>
      <c r="AA32" s="161"/>
      <c r="AB32" s="333">
        <f>SUM(F32:Z32)</f>
        <v>2000</v>
      </c>
      <c r="AC32" s="859"/>
    </row>
    <row r="33" spans="1:29" ht="26.25" customHeight="1" thickBot="1">
      <c r="A33" s="848"/>
      <c r="B33" s="880"/>
      <c r="C33" s="852"/>
      <c r="D33" s="164" t="s">
        <v>724</v>
      </c>
      <c r="E33" s="469">
        <v>11000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>
        <v>10000</v>
      </c>
      <c r="T33" s="158"/>
      <c r="U33" s="158"/>
      <c r="V33" s="158"/>
      <c r="W33" s="158"/>
      <c r="X33" s="158"/>
      <c r="Y33" s="158"/>
      <c r="Z33" s="158"/>
      <c r="AA33" s="158"/>
      <c r="AB33" s="328">
        <f>SUM(F33:X33)</f>
        <v>10000</v>
      </c>
      <c r="AC33" s="860"/>
    </row>
    <row r="34" spans="1:29" ht="24.75" thickBot="1">
      <c r="A34" s="855">
        <v>12</v>
      </c>
      <c r="B34" s="854" t="s">
        <v>452</v>
      </c>
      <c r="C34" s="856">
        <v>16382.17</v>
      </c>
      <c r="D34" s="160" t="s">
        <v>727</v>
      </c>
      <c r="E34" s="471">
        <v>1500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>
        <v>4000</v>
      </c>
      <c r="V34" s="157"/>
      <c r="W34" s="157"/>
      <c r="X34" s="157"/>
      <c r="Y34" s="157"/>
      <c r="Z34" s="157"/>
      <c r="AA34" s="157"/>
      <c r="AB34" s="325">
        <f>SUM(F34:X34)</f>
        <v>4000</v>
      </c>
      <c r="AC34" s="846">
        <f>SUM(AB34:AB38)</f>
        <v>15656</v>
      </c>
    </row>
    <row r="35" spans="1:29" ht="19.5" customHeight="1" thickBot="1">
      <c r="A35" s="855"/>
      <c r="B35" s="854"/>
      <c r="C35" s="856"/>
      <c r="D35" s="160" t="s">
        <v>728</v>
      </c>
      <c r="E35" s="472">
        <v>1000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>
        <v>5000</v>
      </c>
      <c r="X35" s="161"/>
      <c r="Y35" s="161"/>
      <c r="Z35" s="161"/>
      <c r="AA35" s="161"/>
      <c r="AB35" s="333">
        <f>SUM(F35:X35)</f>
        <v>5000</v>
      </c>
      <c r="AC35" s="861"/>
    </row>
    <row r="36" spans="1:29" ht="24.75" thickBot="1">
      <c r="A36" s="855"/>
      <c r="B36" s="854"/>
      <c r="C36" s="856"/>
      <c r="D36" s="331" t="s">
        <v>729</v>
      </c>
      <c r="E36" s="472">
        <v>2500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>
        <v>1000</v>
      </c>
      <c r="W36" s="161"/>
      <c r="X36" s="161"/>
      <c r="Y36" s="161"/>
      <c r="Z36" s="161"/>
      <c r="AA36" s="161"/>
      <c r="AB36" s="333">
        <f>SUM(F36:X36)</f>
        <v>1000</v>
      </c>
      <c r="AC36" s="861"/>
    </row>
    <row r="37" spans="1:29" ht="19.5" customHeight="1" thickBot="1">
      <c r="A37" s="855"/>
      <c r="B37" s="854"/>
      <c r="C37" s="856"/>
      <c r="D37" s="160" t="s">
        <v>730</v>
      </c>
      <c r="E37" s="472">
        <v>10382.17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>
        <v>1656</v>
      </c>
      <c r="AB37" s="333">
        <f>SUM(F37:AA37)</f>
        <v>1656</v>
      </c>
      <c r="AC37" s="861"/>
    </row>
    <row r="38" spans="1:29" ht="19.5" customHeight="1" thickBot="1">
      <c r="A38" s="855"/>
      <c r="B38" s="854"/>
      <c r="C38" s="856"/>
      <c r="D38" s="156" t="s">
        <v>731</v>
      </c>
      <c r="E38" s="468">
        <v>1000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>
        <v>4000</v>
      </c>
      <c r="Z38" s="158"/>
      <c r="AA38" s="158"/>
      <c r="AB38" s="333">
        <f>SUM(F38:AA38)</f>
        <v>4000</v>
      </c>
      <c r="AC38" s="862"/>
    </row>
    <row r="39" spans="1:29" ht="27.75" customHeight="1" thickBot="1">
      <c r="A39" s="863">
        <v>13</v>
      </c>
      <c r="B39" s="864" t="s">
        <v>453</v>
      </c>
      <c r="C39" s="865">
        <v>5616.74</v>
      </c>
      <c r="D39" s="342" t="s">
        <v>732</v>
      </c>
      <c r="E39" s="484">
        <v>3116.74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>
        <v>5406</v>
      </c>
      <c r="S39" s="154"/>
      <c r="T39" s="154"/>
      <c r="U39" s="154"/>
      <c r="V39" s="154"/>
      <c r="W39" s="154"/>
      <c r="X39" s="154"/>
      <c r="Y39" s="154"/>
      <c r="Z39" s="154"/>
      <c r="AA39" s="154"/>
      <c r="AB39" s="340">
        <f aca="true" t="shared" si="7" ref="AB39:AB49">SUM(F39:X39)</f>
        <v>5406</v>
      </c>
      <c r="AC39" s="341">
        <f>AB39</f>
        <v>5406</v>
      </c>
    </row>
    <row r="40" spans="1:29" ht="22.5" customHeight="1" thickBot="1">
      <c r="A40" s="873"/>
      <c r="B40" s="875"/>
      <c r="C40" s="867"/>
      <c r="D40" s="482" t="s">
        <v>733</v>
      </c>
      <c r="E40" s="483">
        <v>1500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>
        <v>5406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340">
        <f t="shared" si="7"/>
        <v>5406</v>
      </c>
      <c r="AC40" s="341">
        <f>AB40</f>
        <v>5406</v>
      </c>
    </row>
    <row r="41" spans="1:29" ht="27.75" customHeight="1" thickBot="1">
      <c r="A41" s="848"/>
      <c r="B41" s="876"/>
      <c r="C41" s="852"/>
      <c r="D41" s="156" t="s">
        <v>734</v>
      </c>
      <c r="E41" s="468">
        <v>1000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>
        <v>5406</v>
      </c>
      <c r="S41" s="154"/>
      <c r="T41" s="154"/>
      <c r="U41" s="154"/>
      <c r="V41" s="154"/>
      <c r="W41" s="154"/>
      <c r="X41" s="154"/>
      <c r="Y41" s="154"/>
      <c r="Z41" s="154"/>
      <c r="AA41" s="154"/>
      <c r="AB41" s="340">
        <f>SUM(F41:X41)</f>
        <v>5406</v>
      </c>
      <c r="AC41" s="341">
        <f>AB41</f>
        <v>5406</v>
      </c>
    </row>
    <row r="42" spans="1:29" ht="24.75" thickBot="1">
      <c r="A42" s="855">
        <v>14</v>
      </c>
      <c r="B42" s="854" t="s">
        <v>454</v>
      </c>
      <c r="C42" s="856">
        <v>20688.34</v>
      </c>
      <c r="D42" s="160" t="s">
        <v>611</v>
      </c>
      <c r="E42" s="471">
        <v>2000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>
        <v>1000</v>
      </c>
      <c r="V42" s="157">
        <v>3500</v>
      </c>
      <c r="W42" s="157"/>
      <c r="X42" s="157"/>
      <c r="Y42" s="157"/>
      <c r="Z42" s="157"/>
      <c r="AA42" s="157"/>
      <c r="AB42" s="325">
        <f t="shared" si="7"/>
        <v>4500</v>
      </c>
      <c r="AC42" s="846">
        <f>SUM(AB42:AB49)</f>
        <v>31233</v>
      </c>
    </row>
    <row r="43" spans="1:29" ht="28.5" customHeight="1" thickBot="1">
      <c r="A43" s="855"/>
      <c r="B43" s="854"/>
      <c r="C43" s="856"/>
      <c r="D43" s="331" t="s">
        <v>735</v>
      </c>
      <c r="E43" s="472">
        <v>500</v>
      </c>
      <c r="F43" s="161"/>
      <c r="G43" s="161"/>
      <c r="H43" s="161"/>
      <c r="I43" s="161"/>
      <c r="J43" s="161"/>
      <c r="K43" s="161"/>
      <c r="L43" s="161"/>
      <c r="M43" s="161">
        <v>2333</v>
      </c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333">
        <f t="shared" si="7"/>
        <v>2333</v>
      </c>
      <c r="AC43" s="859"/>
    </row>
    <row r="44" spans="1:29" ht="21" customHeight="1" thickBot="1">
      <c r="A44" s="855"/>
      <c r="B44" s="854"/>
      <c r="C44" s="856"/>
      <c r="D44" s="331" t="s">
        <v>445</v>
      </c>
      <c r="E44" s="472">
        <v>500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>
        <v>900</v>
      </c>
      <c r="V44" s="161"/>
      <c r="W44" s="161"/>
      <c r="X44" s="161"/>
      <c r="Y44" s="161"/>
      <c r="Z44" s="161"/>
      <c r="AA44" s="161"/>
      <c r="AB44" s="333">
        <f t="shared" si="7"/>
        <v>900</v>
      </c>
      <c r="AC44" s="859"/>
    </row>
    <row r="45" spans="1:29" ht="21" customHeight="1" thickBot="1">
      <c r="A45" s="855"/>
      <c r="B45" s="854"/>
      <c r="C45" s="856"/>
      <c r="D45" s="160" t="s">
        <v>736</v>
      </c>
      <c r="E45" s="472">
        <v>5000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>
        <v>11000</v>
      </c>
      <c r="S45" s="161"/>
      <c r="T45" s="161"/>
      <c r="U45" s="161"/>
      <c r="V45" s="161"/>
      <c r="W45" s="161"/>
      <c r="X45" s="161"/>
      <c r="Y45" s="161"/>
      <c r="Z45" s="161"/>
      <c r="AA45" s="161"/>
      <c r="AB45" s="333">
        <f t="shared" si="7"/>
        <v>11000</v>
      </c>
      <c r="AC45" s="859"/>
    </row>
    <row r="46" spans="1:29" ht="21" customHeight="1" thickBot="1">
      <c r="A46" s="855"/>
      <c r="B46" s="854"/>
      <c r="C46" s="856"/>
      <c r="D46" s="163" t="s">
        <v>737</v>
      </c>
      <c r="E46" s="472">
        <v>2500</v>
      </c>
      <c r="F46" s="161"/>
      <c r="G46" s="161"/>
      <c r="H46" s="161"/>
      <c r="I46" s="161"/>
      <c r="J46" s="161"/>
      <c r="K46" s="161"/>
      <c r="L46" s="161">
        <v>500</v>
      </c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333">
        <f t="shared" si="7"/>
        <v>500</v>
      </c>
      <c r="AC46" s="859"/>
    </row>
    <row r="47" spans="1:29" ht="21" customHeight="1" thickBot="1">
      <c r="A47" s="855"/>
      <c r="B47" s="854"/>
      <c r="C47" s="856"/>
      <c r="D47" s="160" t="s">
        <v>738</v>
      </c>
      <c r="E47" s="472">
        <v>2500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>
        <v>11000</v>
      </c>
      <c r="S47" s="161"/>
      <c r="T47" s="161"/>
      <c r="U47" s="161"/>
      <c r="V47" s="161"/>
      <c r="W47" s="161"/>
      <c r="X47" s="161"/>
      <c r="Y47" s="161"/>
      <c r="Z47" s="161"/>
      <c r="AA47" s="161"/>
      <c r="AB47" s="333">
        <f>SUM(F47:X47)</f>
        <v>11000</v>
      </c>
      <c r="AC47" s="859"/>
    </row>
    <row r="48" spans="1:29" ht="21" customHeight="1" thickBot="1">
      <c r="A48" s="855"/>
      <c r="B48" s="854"/>
      <c r="C48" s="856"/>
      <c r="D48" s="163" t="s">
        <v>612</v>
      </c>
      <c r="E48" s="472">
        <v>5000</v>
      </c>
      <c r="F48" s="161"/>
      <c r="G48" s="161"/>
      <c r="H48" s="161"/>
      <c r="I48" s="161"/>
      <c r="J48" s="161"/>
      <c r="K48" s="161"/>
      <c r="L48" s="161">
        <v>500</v>
      </c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333">
        <f>SUM(F48:X48)</f>
        <v>500</v>
      </c>
      <c r="AC48" s="859"/>
    </row>
    <row r="49" spans="1:29" ht="27" customHeight="1" thickBot="1">
      <c r="A49" s="855"/>
      <c r="B49" s="854"/>
      <c r="C49" s="856"/>
      <c r="D49" s="164" t="s">
        <v>739</v>
      </c>
      <c r="E49" s="475">
        <v>2688.34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>
        <v>500</v>
      </c>
      <c r="U49" s="158"/>
      <c r="V49" s="158"/>
      <c r="W49" s="158"/>
      <c r="X49" s="158"/>
      <c r="Y49" s="158"/>
      <c r="Z49" s="158"/>
      <c r="AA49" s="158"/>
      <c r="AB49" s="330">
        <f t="shared" si="7"/>
        <v>500</v>
      </c>
      <c r="AC49" s="860"/>
    </row>
    <row r="50" spans="1:29" ht="12.75" customHeight="1" thickBot="1">
      <c r="A50" s="886" t="s">
        <v>455</v>
      </c>
      <c r="B50" s="887"/>
      <c r="C50" s="890">
        <f>SUM(C5:C49)</f>
        <v>182005.89</v>
      </c>
      <c r="D50" s="892" t="s">
        <v>456</v>
      </c>
      <c r="E50" s="877">
        <f>SUM(E5:E49)</f>
        <v>182005.89</v>
      </c>
      <c r="F50" s="883">
        <f aca="true" t="shared" si="8" ref="F50:AB50">SUM(F5:F49)</f>
        <v>5000</v>
      </c>
      <c r="G50" s="844">
        <f t="shared" si="8"/>
        <v>0</v>
      </c>
      <c r="H50" s="844">
        <f t="shared" si="8"/>
        <v>0</v>
      </c>
      <c r="I50" s="844">
        <f t="shared" si="8"/>
        <v>6157</v>
      </c>
      <c r="J50" s="844">
        <f t="shared" si="8"/>
        <v>601</v>
      </c>
      <c r="K50" s="844">
        <f t="shared" si="8"/>
        <v>2500</v>
      </c>
      <c r="L50" s="844">
        <f t="shared" si="8"/>
        <v>1500</v>
      </c>
      <c r="M50" s="844">
        <f t="shared" si="8"/>
        <v>2333</v>
      </c>
      <c r="N50" s="844">
        <f t="shared" si="8"/>
        <v>600</v>
      </c>
      <c r="O50" s="844">
        <f t="shared" si="8"/>
        <v>0</v>
      </c>
      <c r="P50" s="844">
        <f t="shared" si="8"/>
        <v>0</v>
      </c>
      <c r="Q50" s="844">
        <f t="shared" si="8"/>
        <v>2000</v>
      </c>
      <c r="R50" s="844">
        <f t="shared" si="8"/>
        <v>48757</v>
      </c>
      <c r="S50" s="844">
        <f t="shared" si="8"/>
        <v>44351</v>
      </c>
      <c r="T50" s="844">
        <f t="shared" si="8"/>
        <v>500</v>
      </c>
      <c r="U50" s="844">
        <f t="shared" si="8"/>
        <v>19660</v>
      </c>
      <c r="V50" s="844">
        <f t="shared" si="8"/>
        <v>13500</v>
      </c>
      <c r="W50" s="844">
        <f t="shared" si="8"/>
        <v>44500</v>
      </c>
      <c r="X50" s="844">
        <f t="shared" si="8"/>
        <v>0</v>
      </c>
      <c r="Y50" s="844">
        <f t="shared" si="8"/>
        <v>4000</v>
      </c>
      <c r="Z50" s="844">
        <f t="shared" si="8"/>
        <v>0</v>
      </c>
      <c r="AA50" s="844">
        <f t="shared" si="8"/>
        <v>1656</v>
      </c>
      <c r="AB50" s="895">
        <f t="shared" si="8"/>
        <v>197615</v>
      </c>
      <c r="AC50" s="846" t="e">
        <f>AC42+AC39+AC34+AC30+AC28+AC25+AC24+AC21+AC18+AC13+AC11+AC8+AC6+AC5</f>
        <v>#REF!</v>
      </c>
    </row>
    <row r="51" spans="1:29" ht="22.5" customHeight="1" thickBot="1">
      <c r="A51" s="888"/>
      <c r="B51" s="889"/>
      <c r="C51" s="891"/>
      <c r="D51" s="893"/>
      <c r="E51" s="878"/>
      <c r="F51" s="884"/>
      <c r="G51" s="845"/>
      <c r="H51" s="845"/>
      <c r="I51" s="845"/>
      <c r="J51" s="845"/>
      <c r="K51" s="845"/>
      <c r="L51" s="845"/>
      <c r="M51" s="845"/>
      <c r="N51" s="845"/>
      <c r="O51" s="845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896"/>
      <c r="AC51" s="847"/>
    </row>
    <row r="52" spans="1:2" ht="12.75">
      <c r="A52" s="171"/>
      <c r="B52" s="171"/>
    </row>
    <row r="53" spans="1:28" ht="12.75" customHeight="1">
      <c r="A53" s="885" t="s">
        <v>457</v>
      </c>
      <c r="B53" s="885"/>
      <c r="C53" s="885"/>
      <c r="D53" s="885"/>
      <c r="E53" s="885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3"/>
    </row>
    <row r="54" spans="1:28" ht="16.5" customHeight="1">
      <c r="A54" s="885"/>
      <c r="B54" s="885"/>
      <c r="C54" s="885"/>
      <c r="D54" s="885"/>
      <c r="E54" s="885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3"/>
    </row>
    <row r="55" ht="13.5" thickBot="1"/>
    <row r="56" spans="1:28" s="176" customFormat="1" ht="18.75" customHeight="1" thickBot="1">
      <c r="A56" s="174" t="s">
        <v>327</v>
      </c>
      <c r="B56" s="174" t="s">
        <v>90</v>
      </c>
      <c r="C56" s="174" t="s">
        <v>91</v>
      </c>
      <c r="D56" s="174" t="s">
        <v>459</v>
      </c>
      <c r="E56" s="174" t="s">
        <v>458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</row>
    <row r="57" spans="1:28" s="176" customFormat="1" ht="18.75" customHeight="1">
      <c r="A57" s="177">
        <v>1</v>
      </c>
      <c r="B57" s="178" t="s">
        <v>116</v>
      </c>
      <c r="C57" s="178" t="s">
        <v>119</v>
      </c>
      <c r="D57" s="474">
        <v>10382.17</v>
      </c>
      <c r="E57" s="474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</row>
    <row r="58" spans="1:28" s="176" customFormat="1" ht="18.75" customHeight="1">
      <c r="A58" s="180">
        <v>2</v>
      </c>
      <c r="B58" s="344"/>
      <c r="C58" s="180">
        <v>60016</v>
      </c>
      <c r="D58" s="472">
        <v>11786.9</v>
      </c>
      <c r="E58" s="474">
        <v>9500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s="176" customFormat="1" ht="18.75" customHeight="1">
      <c r="A59" s="180">
        <v>3</v>
      </c>
      <c r="B59" s="344" t="s">
        <v>153</v>
      </c>
      <c r="C59" s="180">
        <v>75412</v>
      </c>
      <c r="D59" s="472"/>
      <c r="E59" s="474">
        <v>3000</v>
      </c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28" s="176" customFormat="1" ht="18.75" customHeight="1">
      <c r="A60" s="180">
        <v>4</v>
      </c>
      <c r="B60" s="344" t="s">
        <v>216</v>
      </c>
      <c r="C60" s="180">
        <v>80101</v>
      </c>
      <c r="D60" s="472"/>
      <c r="E60" s="474">
        <v>7403.1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s="176" customFormat="1" ht="18.75" customHeight="1">
      <c r="A61" s="180">
        <v>5</v>
      </c>
      <c r="B61" s="344" t="s">
        <v>247</v>
      </c>
      <c r="C61" s="180">
        <v>90004</v>
      </c>
      <c r="D61" s="472">
        <v>5223.02</v>
      </c>
      <c r="E61" s="474">
        <f>1500+8937.24+4000</f>
        <v>14437.24</v>
      </c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</row>
    <row r="62" spans="1:28" s="176" customFormat="1" ht="18.75" customHeight="1">
      <c r="A62" s="180">
        <v>6</v>
      </c>
      <c r="B62" s="343"/>
      <c r="C62" s="180">
        <v>90015</v>
      </c>
      <c r="D62" s="472"/>
      <c r="E62" s="474">
        <v>1000</v>
      </c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</row>
    <row r="63" spans="1:28" s="176" customFormat="1" ht="18.75" customHeight="1">
      <c r="A63" s="180">
        <v>7</v>
      </c>
      <c r="B63" s="344" t="s">
        <v>256</v>
      </c>
      <c r="C63" s="180">
        <v>92109</v>
      </c>
      <c r="D63" s="472">
        <v>30777.82</v>
      </c>
      <c r="E63" s="474">
        <f>23970.28-5000+2500+600</f>
        <v>22070.28</v>
      </c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</row>
    <row r="64" spans="1:28" s="176" customFormat="1" ht="18.75" customHeight="1">
      <c r="A64" s="180">
        <v>8</v>
      </c>
      <c r="B64" s="344"/>
      <c r="C64" s="180">
        <v>92116</v>
      </c>
      <c r="D64" s="472"/>
      <c r="E64" s="474">
        <v>3500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</row>
    <row r="65" spans="1:28" s="176" customFormat="1" ht="18.75" customHeight="1">
      <c r="A65" s="180">
        <v>9</v>
      </c>
      <c r="B65" s="343"/>
      <c r="C65" s="180">
        <v>92195</v>
      </c>
      <c r="D65" s="472">
        <v>25093.07</v>
      </c>
      <c r="E65" s="474">
        <f>450+17879.19+16503.1</f>
        <v>34832.28999999999</v>
      </c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</row>
    <row r="66" spans="1:28" s="176" customFormat="1" ht="18.75" customHeight="1" thickBot="1">
      <c r="A66" s="180">
        <v>10</v>
      </c>
      <c r="B66" s="344" t="s">
        <v>321</v>
      </c>
      <c r="C66" s="180">
        <v>92601</v>
      </c>
      <c r="D66" s="472"/>
      <c r="E66" s="474">
        <v>3000</v>
      </c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</row>
    <row r="67" spans="1:29" s="176" customFormat="1" ht="18.75" customHeight="1" thickBot="1">
      <c r="A67" s="336"/>
      <c r="B67" s="345" t="s">
        <v>460</v>
      </c>
      <c r="C67" s="345"/>
      <c r="D67" s="476">
        <f>SUM(D57:D66)</f>
        <v>83262.98000000001</v>
      </c>
      <c r="E67" s="477">
        <f>SUM(E57:E66)</f>
        <v>98742.90999999999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81"/>
    </row>
    <row r="69" ht="12.75">
      <c r="E69" s="488"/>
    </row>
    <row r="70" ht="12.75">
      <c r="E70" s="488"/>
    </row>
  </sheetData>
  <mergeCells count="76">
    <mergeCell ref="A2:E2"/>
    <mergeCell ref="X50:X51"/>
    <mergeCell ref="AB50:AB51"/>
    <mergeCell ref="G50:G51"/>
    <mergeCell ref="S50:S51"/>
    <mergeCell ref="U50:U51"/>
    <mergeCell ref="V50:V51"/>
    <mergeCell ref="W50:W51"/>
    <mergeCell ref="Q50:Q51"/>
    <mergeCell ref="T50:T51"/>
    <mergeCell ref="A53:E54"/>
    <mergeCell ref="A50:B51"/>
    <mergeCell ref="C50:C51"/>
    <mergeCell ref="D50:D51"/>
    <mergeCell ref="A42:A49"/>
    <mergeCell ref="C34:C38"/>
    <mergeCell ref="R50:R51"/>
    <mergeCell ref="K50:K51"/>
    <mergeCell ref="N50:N51"/>
    <mergeCell ref="P50:P51"/>
    <mergeCell ref="M50:M51"/>
    <mergeCell ref="L50:L51"/>
    <mergeCell ref="I50:I51"/>
    <mergeCell ref="A39:A41"/>
    <mergeCell ref="B39:B41"/>
    <mergeCell ref="E50:E51"/>
    <mergeCell ref="A13:A17"/>
    <mergeCell ref="B13:B17"/>
    <mergeCell ref="C13:C17"/>
    <mergeCell ref="C39:C41"/>
    <mergeCell ref="B31:B33"/>
    <mergeCell ref="C31:C33"/>
    <mergeCell ref="A31:A33"/>
    <mergeCell ref="J50:J51"/>
    <mergeCell ref="B18:B20"/>
    <mergeCell ref="C18:C20"/>
    <mergeCell ref="C22:C24"/>
    <mergeCell ref="B22:B24"/>
    <mergeCell ref="B28:B29"/>
    <mergeCell ref="C28:C29"/>
    <mergeCell ref="F50:F51"/>
    <mergeCell ref="A6:A7"/>
    <mergeCell ref="B6:B7"/>
    <mergeCell ref="C6:C7"/>
    <mergeCell ref="A8:A10"/>
    <mergeCell ref="B8:B10"/>
    <mergeCell ref="C8:C10"/>
    <mergeCell ref="AC28:AC29"/>
    <mergeCell ref="AC30:AC33"/>
    <mergeCell ref="AC34:AC38"/>
    <mergeCell ref="A11:A12"/>
    <mergeCell ref="B11:B12"/>
    <mergeCell ref="C11:C12"/>
    <mergeCell ref="A18:A20"/>
    <mergeCell ref="A22:A24"/>
    <mergeCell ref="A28:A29"/>
    <mergeCell ref="A34:A38"/>
    <mergeCell ref="B34:B38"/>
    <mergeCell ref="C42:C49"/>
    <mergeCell ref="AC6:AC7"/>
    <mergeCell ref="AC8:AC10"/>
    <mergeCell ref="AC11:AC12"/>
    <mergeCell ref="AC42:AC49"/>
    <mergeCell ref="AC13:AC17"/>
    <mergeCell ref="AC18:AC20"/>
    <mergeCell ref="AC25:AC27"/>
    <mergeCell ref="AA50:AA51"/>
    <mergeCell ref="Y50:Y51"/>
    <mergeCell ref="AC50:AC51"/>
    <mergeCell ref="A25:A27"/>
    <mergeCell ref="B25:B27"/>
    <mergeCell ref="C25:C27"/>
    <mergeCell ref="Z50:Z51"/>
    <mergeCell ref="O50:O51"/>
    <mergeCell ref="H50:H51"/>
    <mergeCell ref="B42:B49"/>
  </mergeCells>
  <printOptions horizontalCentered="1"/>
  <pageMargins left="0.5118110236220472" right="0.5118110236220472" top="0.7480314960629921" bottom="0.5511811023622047" header="0.15748031496062992" footer="0.15748031496062992"/>
  <pageSetup fitToHeight="2" fitToWidth="1" horizontalDpi="600" verticalDpi="600" orientation="portrait" paperSize="9" scale="96" r:id="rId1"/>
  <headerFooter alignWithMargins="0">
    <oddHeader xml:space="preserve">&amp;R&amp;"Arial CE,Pogrubiony"&amp;8Załącznik Nr &amp;A&amp;"Arial CE,Standardowy"
do Uchwały Nr
Rady Gminy Miłkowice
z dnia 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zoomScale="90" zoomScaleNormal="90" workbookViewId="0" topLeftCell="A1">
      <selection activeCell="E11" sqref="E11"/>
    </sheetView>
  </sheetViews>
  <sheetFormatPr defaultColWidth="9.00390625" defaultRowHeight="12.75"/>
  <cols>
    <col min="1" max="1" width="5.125" style="113" customWidth="1"/>
    <col min="2" max="2" width="8.25390625" style="113" customWidth="1"/>
    <col min="3" max="3" width="13.375" style="113" customWidth="1"/>
    <col min="4" max="4" width="13.875" style="113" customWidth="1"/>
    <col min="5" max="5" width="12.75390625" style="113" customWidth="1"/>
    <col min="6" max="6" width="14.625" style="0" customWidth="1"/>
    <col min="7" max="7" width="12.375" style="0" customWidth="1"/>
    <col min="8" max="8" width="14.875" style="0" customWidth="1"/>
    <col min="9" max="16384" width="8.625" style="0" customWidth="1"/>
  </cols>
  <sheetData>
    <row r="1" spans="1:8" ht="48.75" customHeight="1">
      <c r="A1" s="899" t="s">
        <v>25</v>
      </c>
      <c r="B1" s="899"/>
      <c r="C1" s="899"/>
      <c r="D1" s="899"/>
      <c r="E1" s="899"/>
      <c r="F1" s="899"/>
      <c r="G1" s="899"/>
      <c r="H1" s="899"/>
    </row>
    <row r="2" ht="12.75">
      <c r="H2" s="182" t="s">
        <v>326</v>
      </c>
    </row>
    <row r="3" spans="1:8" s="183" customFormat="1" ht="20.25" customHeight="1">
      <c r="A3" s="835" t="s">
        <v>90</v>
      </c>
      <c r="B3" s="835" t="s">
        <v>91</v>
      </c>
      <c r="C3" s="836" t="s">
        <v>461</v>
      </c>
      <c r="D3" s="836" t="s">
        <v>462</v>
      </c>
      <c r="E3" s="836" t="s">
        <v>266</v>
      </c>
      <c r="F3" s="836"/>
      <c r="G3" s="836"/>
      <c r="H3" s="836"/>
    </row>
    <row r="4" spans="1:8" s="183" customFormat="1" ht="20.25" customHeight="1">
      <c r="A4" s="835"/>
      <c r="B4" s="835"/>
      <c r="C4" s="836"/>
      <c r="D4" s="836"/>
      <c r="E4" s="836" t="s">
        <v>463</v>
      </c>
      <c r="F4" s="836" t="s">
        <v>269</v>
      </c>
      <c r="G4" s="836"/>
      <c r="H4" s="836" t="s">
        <v>464</v>
      </c>
    </row>
    <row r="5" spans="1:8" s="183" customFormat="1" ht="65.25" customHeight="1">
      <c r="A5" s="835"/>
      <c r="B5" s="835"/>
      <c r="C5" s="836"/>
      <c r="D5" s="836"/>
      <c r="E5" s="836"/>
      <c r="F5" s="120" t="s">
        <v>465</v>
      </c>
      <c r="G5" s="120" t="s">
        <v>466</v>
      </c>
      <c r="H5" s="836"/>
    </row>
    <row r="6" spans="1:8" ht="9" customHeight="1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</row>
    <row r="7" spans="1:8" ht="19.5" customHeight="1">
      <c r="A7" s="185">
        <v>750</v>
      </c>
      <c r="B7" s="185">
        <v>75011</v>
      </c>
      <c r="C7" s="186">
        <v>69019</v>
      </c>
      <c r="D7" s="188">
        <f aca="true" t="shared" si="0" ref="D7:D12">E7+H7</f>
        <v>69019</v>
      </c>
      <c r="E7" s="186">
        <f>F7</f>
        <v>69019</v>
      </c>
      <c r="F7" s="186">
        <v>69019</v>
      </c>
      <c r="G7" s="186"/>
      <c r="H7" s="186"/>
    </row>
    <row r="8" spans="1:8" ht="19.5" customHeight="1">
      <c r="A8" s="187">
        <v>751</v>
      </c>
      <c r="B8" s="187">
        <v>75101</v>
      </c>
      <c r="C8" s="188">
        <v>1080</v>
      </c>
      <c r="D8" s="188">
        <f t="shared" si="0"/>
        <v>1080</v>
      </c>
      <c r="E8" s="188">
        <f>F8</f>
        <v>1080</v>
      </c>
      <c r="F8" s="188">
        <v>1080</v>
      </c>
      <c r="G8" s="188"/>
      <c r="H8" s="188"/>
    </row>
    <row r="9" spans="1:8" ht="19.5" customHeight="1">
      <c r="A9" s="187">
        <v>752</v>
      </c>
      <c r="B9" s="187">
        <v>75212</v>
      </c>
      <c r="C9" s="188">
        <v>200</v>
      </c>
      <c r="D9" s="188">
        <f t="shared" si="0"/>
        <v>200</v>
      </c>
      <c r="E9" s="188">
        <v>200</v>
      </c>
      <c r="F9" s="188"/>
      <c r="G9" s="188"/>
      <c r="H9" s="188"/>
    </row>
    <row r="10" spans="1:8" ht="19.5" customHeight="1">
      <c r="A10" s="187">
        <v>754</v>
      </c>
      <c r="B10" s="187">
        <v>75414</v>
      </c>
      <c r="C10" s="188">
        <v>1000</v>
      </c>
      <c r="D10" s="188">
        <f t="shared" si="0"/>
        <v>1000</v>
      </c>
      <c r="E10" s="188">
        <v>1000</v>
      </c>
      <c r="F10" s="188"/>
      <c r="G10" s="188"/>
      <c r="H10" s="188"/>
    </row>
    <row r="11" spans="1:8" ht="19.5" customHeight="1">
      <c r="A11" s="187">
        <v>852</v>
      </c>
      <c r="B11" s="187">
        <v>85212</v>
      </c>
      <c r="C11" s="188">
        <v>1510000</v>
      </c>
      <c r="D11" s="188">
        <f t="shared" si="0"/>
        <v>1510000</v>
      </c>
      <c r="E11" s="188">
        <v>1510000</v>
      </c>
      <c r="F11" s="188">
        <f>31700+2650+6136+825</f>
        <v>41311</v>
      </c>
      <c r="G11" s="188">
        <v>1464700</v>
      </c>
      <c r="H11" s="188"/>
    </row>
    <row r="12" spans="1:8" ht="19.5" customHeight="1" thickBot="1">
      <c r="A12" s="646">
        <v>852</v>
      </c>
      <c r="B12" s="646">
        <v>85213</v>
      </c>
      <c r="C12" s="647">
        <v>3800</v>
      </c>
      <c r="D12" s="647">
        <f t="shared" si="0"/>
        <v>3800</v>
      </c>
      <c r="E12" s="647">
        <v>3800</v>
      </c>
      <c r="F12" s="647"/>
      <c r="G12" s="647"/>
      <c r="H12" s="647"/>
    </row>
    <row r="13" spans="1:8" ht="19.5" customHeight="1" thickBot="1">
      <c r="A13" s="897" t="s">
        <v>467</v>
      </c>
      <c r="B13" s="898"/>
      <c r="C13" s="648">
        <f aca="true" t="shared" si="1" ref="C13:H13">SUM(C7:C12)</f>
        <v>1585099</v>
      </c>
      <c r="D13" s="648">
        <f t="shared" si="1"/>
        <v>1585099</v>
      </c>
      <c r="E13" s="648">
        <f t="shared" si="1"/>
        <v>1585099</v>
      </c>
      <c r="F13" s="648">
        <f t="shared" si="1"/>
        <v>111410</v>
      </c>
      <c r="G13" s="648">
        <f t="shared" si="1"/>
        <v>1464700</v>
      </c>
      <c r="H13" s="649">
        <f t="shared" si="1"/>
        <v>0</v>
      </c>
    </row>
    <row r="15" ht="12.75">
      <c r="A15" s="190"/>
    </row>
    <row r="16" ht="12.75">
      <c r="B16" s="140"/>
    </row>
  </sheetData>
  <mergeCells count="10">
    <mergeCell ref="A13:B13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874015748031497" top="1.13" bottom="1.062992125984252" header="0.4330708661417323" footer="0.7874015748031497"/>
  <pageSetup horizontalDpi="600" verticalDpi="600" orientation="landscape" paperSize="9" r:id="rId1"/>
  <headerFooter alignWithMargins="0">
    <oddHeader>&amp;R&amp;"Arial CE,Pogrubiony"&amp;8Załącznik Nr &amp;A
&amp;"Arial CE,Standardowy"do Uchwały Nr
Rady Gminy Miłkowice
z dnia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workbookViewId="0" topLeftCell="A1">
      <selection activeCell="D10" sqref="D10"/>
    </sheetView>
  </sheetViews>
  <sheetFormatPr defaultColWidth="9.00390625" defaultRowHeight="12.75"/>
  <cols>
    <col min="1" max="1" width="6.875" style="113" customWidth="1"/>
    <col min="2" max="2" width="8.375" style="113" customWidth="1"/>
    <col min="3" max="3" width="6.125" style="113" customWidth="1"/>
    <col min="4" max="4" width="44.125" style="113" customWidth="1"/>
    <col min="5" max="5" width="12.25390625" style="113" customWidth="1"/>
    <col min="6" max="70" width="8.625" style="0" customWidth="1"/>
    <col min="71" max="255" width="8.625" style="113" customWidth="1"/>
    <col min="256" max="16384" width="7.375" style="0" customWidth="1"/>
  </cols>
  <sheetData>
    <row r="1" spans="1:5" ht="45" customHeight="1">
      <c r="A1" s="899" t="s">
        <v>26</v>
      </c>
      <c r="B1" s="899"/>
      <c r="C1" s="899"/>
      <c r="D1" s="899"/>
      <c r="E1" s="899"/>
    </row>
    <row r="2" spans="1:5" ht="15.75">
      <c r="A2" s="191"/>
      <c r="B2" s="191"/>
      <c r="C2" s="191"/>
      <c r="D2" s="191"/>
      <c r="E2" s="191"/>
    </row>
    <row r="3" spans="1:5" ht="13.5" customHeight="1">
      <c r="A3" s="136"/>
      <c r="B3" s="136"/>
      <c r="C3" s="136"/>
      <c r="D3" s="136"/>
      <c r="E3" s="192" t="s">
        <v>326</v>
      </c>
    </row>
    <row r="4" spans="1:5" ht="20.25" customHeight="1">
      <c r="A4" s="835" t="s">
        <v>90</v>
      </c>
      <c r="B4" s="835" t="s">
        <v>91</v>
      </c>
      <c r="C4" s="835" t="s">
        <v>468</v>
      </c>
      <c r="D4" s="835" t="s">
        <v>469</v>
      </c>
      <c r="E4" s="836" t="s">
        <v>470</v>
      </c>
    </row>
    <row r="5" spans="1:5" ht="18" customHeight="1">
      <c r="A5" s="835"/>
      <c r="B5" s="835"/>
      <c r="C5" s="835"/>
      <c r="D5" s="835"/>
      <c r="E5" s="836"/>
    </row>
    <row r="6" spans="1:5" ht="69" customHeight="1">
      <c r="A6" s="835"/>
      <c r="B6" s="835"/>
      <c r="C6" s="835"/>
      <c r="D6" s="835"/>
      <c r="E6" s="836"/>
    </row>
    <row r="7" spans="1:5" ht="8.25" customHeight="1">
      <c r="A7" s="184">
        <v>1</v>
      </c>
      <c r="B7" s="184">
        <v>2</v>
      </c>
      <c r="C7" s="184">
        <v>3</v>
      </c>
      <c r="D7" s="184"/>
      <c r="E7" s="184">
        <v>5</v>
      </c>
    </row>
    <row r="8" spans="1:5" ht="30" customHeight="1">
      <c r="A8" s="193">
        <v>852</v>
      </c>
      <c r="B8" s="193">
        <v>85212</v>
      </c>
      <c r="C8" s="194" t="s">
        <v>114</v>
      </c>
      <c r="D8" s="195" t="s">
        <v>115</v>
      </c>
      <c r="E8" s="188">
        <v>1000</v>
      </c>
    </row>
    <row r="9" spans="1:5" ht="40.5" customHeight="1">
      <c r="A9" s="193">
        <v>852</v>
      </c>
      <c r="B9" s="193">
        <v>85212</v>
      </c>
      <c r="C9" s="194" t="s">
        <v>471</v>
      </c>
      <c r="D9" s="196" t="s">
        <v>27</v>
      </c>
      <c r="E9" s="188">
        <v>12000</v>
      </c>
    </row>
    <row r="10" spans="1:5" ht="20.25" customHeight="1">
      <c r="A10" s="197"/>
      <c r="B10" s="197"/>
      <c r="C10" s="197"/>
      <c r="D10" s="197"/>
      <c r="E10" s="198"/>
    </row>
    <row r="11" spans="1:5" ht="24.75" customHeight="1">
      <c r="A11" s="900" t="s">
        <v>467</v>
      </c>
      <c r="B11" s="900"/>
      <c r="C11" s="900"/>
      <c r="D11" s="900"/>
      <c r="E11" s="199">
        <f>SUM(E8:E10)</f>
        <v>13000</v>
      </c>
    </row>
    <row r="13" ht="12.75">
      <c r="A13" s="190"/>
    </row>
    <row r="14" ht="12.75">
      <c r="B14" s="140"/>
    </row>
  </sheetData>
  <mergeCells count="7">
    <mergeCell ref="A11:D11"/>
    <mergeCell ref="A1:E1"/>
    <mergeCell ref="A4:A6"/>
    <mergeCell ref="B4:B6"/>
    <mergeCell ref="C4:C6"/>
    <mergeCell ref="D4:D6"/>
    <mergeCell ref="E4:E6"/>
  </mergeCells>
  <printOptions horizontalCentered="1"/>
  <pageMargins left="0.7874015748031497" right="0.7874015748031497" top="1.42" bottom="1.062992125984252" header="0.6" footer="0.7874015748031497"/>
  <pageSetup horizontalDpi="600" verticalDpi="600" orientation="portrait" paperSize="9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"/>
  <sheetViews>
    <sheetView zoomScale="90" zoomScaleNormal="90" workbookViewId="0" topLeftCell="A1">
      <selection activeCell="E13" sqref="E13"/>
    </sheetView>
  </sheetViews>
  <sheetFormatPr defaultColWidth="9.00390625" defaultRowHeight="12.75"/>
  <cols>
    <col min="1" max="1" width="6.875" style="113" customWidth="1"/>
    <col min="2" max="2" width="8.375" style="113" customWidth="1"/>
    <col min="3" max="3" width="38.375" style="113" customWidth="1"/>
    <col min="4" max="4" width="10.875" style="113" customWidth="1"/>
    <col min="5" max="5" width="11.25390625" style="113" customWidth="1"/>
    <col min="6" max="6" width="10.125" style="113" customWidth="1"/>
    <col min="7" max="7" width="14.75390625" style="0" customWidth="1"/>
    <col min="8" max="8" width="9.75390625" style="0" customWidth="1"/>
    <col min="9" max="9" width="11.00390625" style="0" customWidth="1"/>
    <col min="10" max="78" width="8.625" style="0" customWidth="1"/>
    <col min="79" max="16384" width="8.625" style="113" customWidth="1"/>
  </cols>
  <sheetData>
    <row r="1" spans="1:9" ht="45" customHeight="1">
      <c r="A1" s="899" t="s">
        <v>28</v>
      </c>
      <c r="B1" s="899"/>
      <c r="C1" s="899"/>
      <c r="D1" s="899"/>
      <c r="E1" s="899"/>
      <c r="F1" s="899"/>
      <c r="G1" s="899"/>
      <c r="H1" s="899"/>
      <c r="I1" s="899"/>
    </row>
    <row r="3" ht="12.75">
      <c r="I3" s="192" t="s">
        <v>326</v>
      </c>
    </row>
    <row r="4" spans="1:78" ht="20.25" customHeight="1">
      <c r="A4" s="835" t="s">
        <v>90</v>
      </c>
      <c r="B4" s="835" t="s">
        <v>91</v>
      </c>
      <c r="C4" s="835" t="s">
        <v>469</v>
      </c>
      <c r="D4" s="836" t="s">
        <v>472</v>
      </c>
      <c r="E4" s="836" t="s">
        <v>462</v>
      </c>
      <c r="F4" s="836" t="s">
        <v>266</v>
      </c>
      <c r="G4" s="836"/>
      <c r="H4" s="836"/>
      <c r="I4" s="836"/>
      <c r="BW4" s="113"/>
      <c r="BX4" s="113"/>
      <c r="BY4" s="113"/>
      <c r="BZ4" s="113"/>
    </row>
    <row r="5" spans="1:78" ht="18" customHeight="1">
      <c r="A5" s="835"/>
      <c r="B5" s="835"/>
      <c r="C5" s="835"/>
      <c r="D5" s="836"/>
      <c r="E5" s="836"/>
      <c r="F5" s="836" t="s">
        <v>463</v>
      </c>
      <c r="G5" s="836"/>
      <c r="H5" s="836"/>
      <c r="I5" s="836" t="s">
        <v>464</v>
      </c>
      <c r="BW5" s="113"/>
      <c r="BX5" s="113"/>
      <c r="BY5" s="113"/>
      <c r="BZ5" s="113"/>
    </row>
    <row r="6" spans="1:78" ht="69" customHeight="1">
      <c r="A6" s="835"/>
      <c r="B6" s="835"/>
      <c r="C6" s="835"/>
      <c r="D6" s="836"/>
      <c r="E6" s="836"/>
      <c r="F6" s="836"/>
      <c r="G6" s="120" t="s">
        <v>465</v>
      </c>
      <c r="H6" s="120" t="s">
        <v>473</v>
      </c>
      <c r="I6" s="836"/>
      <c r="BW6" s="113"/>
      <c r="BX6" s="113"/>
      <c r="BY6" s="113"/>
      <c r="BZ6" s="113"/>
    </row>
    <row r="7" spans="1:78" ht="8.25" customHeight="1">
      <c r="A7" s="184">
        <v>1</v>
      </c>
      <c r="B7" s="184">
        <v>2</v>
      </c>
      <c r="C7" s="184">
        <v>3</v>
      </c>
      <c r="D7" s="184">
        <v>4</v>
      </c>
      <c r="E7" s="184">
        <v>5</v>
      </c>
      <c r="F7" s="184">
        <v>6</v>
      </c>
      <c r="G7" s="184">
        <v>7</v>
      </c>
      <c r="H7" s="184">
        <v>8</v>
      </c>
      <c r="I7" s="184">
        <v>9</v>
      </c>
      <c r="BW7" s="113"/>
      <c r="BX7" s="113"/>
      <c r="BY7" s="113"/>
      <c r="BZ7" s="113"/>
    </row>
    <row r="8" spans="1:78" ht="24.75" customHeight="1">
      <c r="A8" s="901" t="s">
        <v>474</v>
      </c>
      <c r="B8" s="901"/>
      <c r="C8" s="901"/>
      <c r="D8" s="199">
        <f>SUM(D9)</f>
        <v>68500</v>
      </c>
      <c r="E8" s="189"/>
      <c r="F8" s="189"/>
      <c r="G8" s="189"/>
      <c r="H8" s="189"/>
      <c r="I8" s="189"/>
      <c r="BW8" s="113"/>
      <c r="BX8" s="113"/>
      <c r="BY8" s="113"/>
      <c r="BZ8" s="113"/>
    </row>
    <row r="9" spans="1:78" ht="47.25" customHeight="1">
      <c r="A9" s="200">
        <v>756</v>
      </c>
      <c r="B9" s="200">
        <v>75618</v>
      </c>
      <c r="C9" s="655" t="s">
        <v>192</v>
      </c>
      <c r="D9" s="189">
        <v>68500</v>
      </c>
      <c r="E9" s="189"/>
      <c r="F9" s="189"/>
      <c r="G9" s="189"/>
      <c r="H9" s="189"/>
      <c r="I9" s="189"/>
      <c r="BW9" s="113"/>
      <c r="BX9" s="113"/>
      <c r="BY9" s="113"/>
      <c r="BZ9" s="113"/>
    </row>
    <row r="10" spans="1:78" ht="24.75" customHeight="1">
      <c r="A10" s="902" t="s">
        <v>475</v>
      </c>
      <c r="B10" s="902"/>
      <c r="C10" s="902"/>
      <c r="D10" s="650"/>
      <c r="E10" s="650">
        <f>SUM(E11:E12)</f>
        <v>68500</v>
      </c>
      <c r="F10" s="650">
        <f>SUM(F11:F12)</f>
        <v>68500</v>
      </c>
      <c r="G10" s="650">
        <f>SUM(G11:G12)</f>
        <v>13800</v>
      </c>
      <c r="H10" s="650">
        <f>SUM(H11:H12)</f>
        <v>30000</v>
      </c>
      <c r="I10" s="650">
        <f>SUM(I11:I12)</f>
        <v>0</v>
      </c>
      <c r="BW10" s="113"/>
      <c r="BX10" s="113"/>
      <c r="BY10" s="113"/>
      <c r="BZ10" s="113"/>
    </row>
    <row r="11" spans="1:78" ht="21.75" customHeight="1">
      <c r="A11" s="651">
        <v>851</v>
      </c>
      <c r="B11" s="651">
        <v>85153</v>
      </c>
      <c r="C11" s="652" t="s">
        <v>476</v>
      </c>
      <c r="D11" s="653"/>
      <c r="E11" s="653">
        <f>F11</f>
        <v>200</v>
      </c>
      <c r="F11" s="653">
        <v>200</v>
      </c>
      <c r="G11" s="653"/>
      <c r="H11" s="653"/>
      <c r="I11" s="653"/>
      <c r="BW11" s="113"/>
      <c r="BX11" s="113"/>
      <c r="BY11" s="113"/>
      <c r="BZ11" s="113"/>
    </row>
    <row r="12" spans="1:78" ht="21.75" customHeight="1">
      <c r="A12" s="651">
        <v>851</v>
      </c>
      <c r="B12" s="651">
        <v>85154</v>
      </c>
      <c r="C12" s="652" t="s">
        <v>305</v>
      </c>
      <c r="D12" s="653"/>
      <c r="E12" s="653">
        <f>F12</f>
        <v>68300</v>
      </c>
      <c r="F12" s="653">
        <v>68300</v>
      </c>
      <c r="G12" s="653">
        <v>13800</v>
      </c>
      <c r="H12" s="653">
        <v>30000</v>
      </c>
      <c r="I12" s="653"/>
      <c r="BW12" s="113"/>
      <c r="BX12" s="113"/>
      <c r="BY12" s="113"/>
      <c r="BZ12" s="113"/>
    </row>
    <row r="15" spans="1:256" ht="12.75">
      <c r="A15" s="190"/>
      <c r="B15" s="14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mergeCells count="12">
    <mergeCell ref="G5:H5"/>
    <mergeCell ref="I5:I6"/>
    <mergeCell ref="A8:C8"/>
    <mergeCell ref="A10:C10"/>
    <mergeCell ref="A1:I1"/>
    <mergeCell ref="A4:A6"/>
    <mergeCell ref="B4:B6"/>
    <mergeCell ref="C4:C6"/>
    <mergeCell ref="D4:D6"/>
    <mergeCell ref="E4:E6"/>
    <mergeCell ref="F4:I4"/>
    <mergeCell ref="F5:F6"/>
  </mergeCells>
  <printOptions horizontalCentered="1"/>
  <pageMargins left="0.7874015748031497" right="0.7874015748031497" top="1.062992125984252" bottom="1.062992125984252" header="0.43" footer="0.7874015748031497"/>
  <pageSetup horizontalDpi="600" verticalDpi="600" orientation="landscape" paperSize="9" r:id="rId1"/>
  <headerFooter alignWithMargins="0">
    <oddHeader xml:space="preserve">&amp;R&amp;"Arial CE,Pogrubiony"&amp;8Załącznik Nr &amp;A&amp;"Arial CE,Standardowy"
do Uchwały Nr
Rady Gminy Miłkowice
z dnia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2012-11-15T13:50:43Z</cp:lastPrinted>
  <dcterms:created xsi:type="dcterms:W3CDTF">2012-11-12T08:06:07Z</dcterms:created>
  <dcterms:modified xsi:type="dcterms:W3CDTF">2012-11-15T13:53:43Z</dcterms:modified>
  <cp:category/>
  <cp:version/>
  <cp:contentType/>
  <cp:contentStatus/>
</cp:coreProperties>
</file>