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80" windowHeight="8970" activeTab="0"/>
  </bookViews>
  <sheets>
    <sheet name="5" sheetId="1" r:id="rId1"/>
  </sheets>
  <definedNames>
    <definedName name="_xlnm.Print_Area" localSheetId="0">'5'!$A$1:$E$67</definedName>
  </definedNames>
  <calcPr fullCalcOnLoad="1"/>
</workbook>
</file>

<file path=xl/comments1.xml><?xml version="1.0" encoding="utf-8"?>
<comments xmlns="http://schemas.openxmlformats.org/spreadsheetml/2006/main">
  <authors>
    <author>budzet4</author>
  </authors>
  <commentList>
    <comment ref="E9" authorId="0">
      <text>
        <r>
          <rPr>
            <b/>
            <sz val="8"/>
            <rFont val="Tahoma"/>
            <family val="0"/>
          </rPr>
          <t>budzet4:</t>
        </r>
        <r>
          <rPr>
            <sz val="8"/>
            <rFont val="Tahoma"/>
            <family val="0"/>
          </rPr>
          <t xml:space="preserve">
</t>
        </r>
      </text>
    </comment>
    <comment ref="E8" authorId="0">
      <text>
        <r>
          <rPr>
            <b/>
            <sz val="8"/>
            <rFont val="Tahoma"/>
            <family val="0"/>
          </rPr>
          <t>budzet4:</t>
        </r>
        <r>
          <rPr>
            <sz val="8"/>
            <rFont val="Tahoma"/>
            <family val="0"/>
          </rPr>
          <t xml:space="preserve">
z75:-1236,80</t>
        </r>
      </text>
    </comment>
    <comment ref="E10" authorId="0">
      <text>
        <r>
          <rPr>
            <b/>
            <sz val="8"/>
            <rFont val="Tahoma"/>
            <family val="0"/>
          </rPr>
          <t>budzet4:</t>
        </r>
        <r>
          <rPr>
            <sz val="8"/>
            <rFont val="Tahoma"/>
            <family val="0"/>
          </rPr>
          <t xml:space="preserve">
z75:+1236,80</t>
        </r>
      </text>
    </comment>
    <comment ref="E36" authorId="0">
      <text>
        <r>
          <rPr>
            <b/>
            <sz val="8"/>
            <rFont val="Tahoma"/>
            <family val="0"/>
          </rPr>
          <t>budzet4:</t>
        </r>
        <r>
          <rPr>
            <sz val="8"/>
            <rFont val="Tahoma"/>
            <family val="0"/>
          </rPr>
          <t xml:space="preserve">
u227:-2400</t>
        </r>
      </text>
    </comment>
  </commentList>
</comments>
</file>

<file path=xl/sharedStrings.xml><?xml version="1.0" encoding="utf-8"?>
<sst xmlns="http://schemas.openxmlformats.org/spreadsheetml/2006/main" count="121" uniqueCount="113">
  <si>
    <t>Dział</t>
  </si>
  <si>
    <t>Rozdział</t>
  </si>
  <si>
    <t>600</t>
  </si>
  <si>
    <t>60014</t>
  </si>
  <si>
    <t>754</t>
  </si>
  <si>
    <t>801</t>
  </si>
  <si>
    <t>900</t>
  </si>
  <si>
    <t>921</t>
  </si>
  <si>
    <t>926</t>
  </si>
  <si>
    <t>Lp.</t>
  </si>
  <si>
    <t>Nazwa sołectwa</t>
  </si>
  <si>
    <t>Środki funduszu przypadajace na dane sołectwo (art.2 ust.1. Ustawy o funduszu sołeckim)</t>
  </si>
  <si>
    <t>Przedsięwzięcia przewidziane do realizacji wg wniosku sołectwa</t>
  </si>
  <si>
    <t>Wydatki w ramach funduszu</t>
  </si>
  <si>
    <t>O1008</t>
  </si>
  <si>
    <t>Bobrów</t>
  </si>
  <si>
    <t>Głuchowice</t>
  </si>
  <si>
    <t>Gniewomirowice</t>
  </si>
  <si>
    <t>w.bież.</t>
  </si>
  <si>
    <t>Zakup kosiarki do utrzymania terenów zielonych</t>
  </si>
  <si>
    <t>Rozbudowa placu zabaw wraz z budową terenu rekreacyjnego</t>
  </si>
  <si>
    <t>ogółem</t>
  </si>
  <si>
    <t>Goślinów</t>
  </si>
  <si>
    <t>Grzymalin</t>
  </si>
  <si>
    <t>Utrzymanie terenów zielonych</t>
  </si>
  <si>
    <t>Jakuszów</t>
  </si>
  <si>
    <t>Jezierzany</t>
  </si>
  <si>
    <t>Kochlice</t>
  </si>
  <si>
    <t>Miłkowice</t>
  </si>
  <si>
    <t>Pątnówek</t>
  </si>
  <si>
    <t>Rzeszotary-Dobrzejów</t>
  </si>
  <si>
    <t>Siedliska</t>
  </si>
  <si>
    <t>Studnica</t>
  </si>
  <si>
    <t>Ulesie-Lipce</t>
  </si>
  <si>
    <t xml:space="preserve">Suma środków przypadajaca na  wszystkie sołectwa </t>
  </si>
  <si>
    <t>Razem wydatki:</t>
  </si>
  <si>
    <t>Plan wydatków realizowanych w ramach funduszu sołeckiego w układzie działów i rozdziałów klasyfikacji budżetowej</t>
  </si>
  <si>
    <t>Wydatki bieżące</t>
  </si>
  <si>
    <t>Wydatki majątkowe</t>
  </si>
  <si>
    <t>Suma</t>
  </si>
  <si>
    <t>01008 §4300</t>
  </si>
  <si>
    <t>60015 §2650</t>
  </si>
  <si>
    <t>60016 §4210</t>
  </si>
  <si>
    <t>60016 §6050</t>
  </si>
  <si>
    <t>75095 §4210</t>
  </si>
  <si>
    <t>75412 §4210</t>
  </si>
  <si>
    <t>90004 §4170</t>
  </si>
  <si>
    <t>90004 §4210</t>
  </si>
  <si>
    <t>90004 §6060</t>
  </si>
  <si>
    <t>90008 §4210</t>
  </si>
  <si>
    <t>90015 §4300</t>
  </si>
  <si>
    <t>92109 §4210</t>
  </si>
  <si>
    <t>92109 §6050</t>
  </si>
  <si>
    <t>92116 §4240</t>
  </si>
  <si>
    <t>92195 §4210</t>
  </si>
  <si>
    <t>92195 §4300</t>
  </si>
  <si>
    <t>92195 §6050</t>
  </si>
  <si>
    <t>92601 §4210</t>
  </si>
  <si>
    <t>92601 §6050</t>
  </si>
  <si>
    <t>92605 §4210</t>
  </si>
  <si>
    <t>92605 §4300</t>
  </si>
  <si>
    <t>Razem:</t>
  </si>
  <si>
    <t>Remont drogi Nr 258/4</t>
  </si>
  <si>
    <t>Promocja idei odnowy wsi, organizacja i udział w imprezach integracyjnych</t>
  </si>
  <si>
    <t>Remont świetlicy wiejskiej</t>
  </si>
  <si>
    <t>Festyn Integracyjny we wsi Głuchowice</t>
  </si>
  <si>
    <t>Zakup wyposażenia gastronomiczno-rekreacyjnego, w tym: namiotu rekreacyjnego, ławostołów, naczyń, garnków</t>
  </si>
  <si>
    <t>Utrzymanie terenów zielonych na obszarze wsi (zakup paliwa do kosiarki)</t>
  </si>
  <si>
    <t>Promocja idei odnowy wsi, organizacja IV Festynu Integracyjnego pn.: "Noc Świętojańska" oraz udział sołectwa w imprezach gminnych, itp festynu rodzinnego</t>
  </si>
  <si>
    <t>Utrzymanie terenów zielonych na ternie wsi</t>
  </si>
  <si>
    <t>Organizacja Festynu Integracyjnego pn.: "Święto Grzymalina"</t>
  </si>
  <si>
    <t>Zakup masztów i flag przy obelisku</t>
  </si>
  <si>
    <t>Zakup hełmów, pasów, wyposażenie umundurowania dla drużyny OSP w Grzymalinie</t>
  </si>
  <si>
    <t>Przebudowa i nadbudowa budynku świetlicy i remizy strażackiej OSP w Grzymalinie</t>
  </si>
  <si>
    <t>Remont dróg gminnych, w tym m.in. zakup tłucznia</t>
  </si>
  <si>
    <t>Zakup sprzętu sportowo-rekreacyjnego przeznaczonego dla dzieci i młodzieży</t>
  </si>
  <si>
    <t>Utrzymanie terenów zielonych na obszarze wsi, w tym m.in. renowacja boiska, zakup  kosiarki</t>
  </si>
  <si>
    <t>Poprawa oświetlenia na terenie sołectwa poprzez zakup i ustawienie lampy solarowej przy drodze gminnej</t>
  </si>
  <si>
    <t>Rozbudowa placu zabaw (zakup urządzeń rekreacyjnych i ogrodzenie terenu)</t>
  </si>
  <si>
    <t>Zakup sprzętu RTV (magnetofon i mkrofony dla SP w Rzeszotarach)</t>
  </si>
  <si>
    <t>Utworzenie miejsca rekreacji i wypoczynku w Miłkowicach</t>
  </si>
  <si>
    <t>Podtrzymywanie tradycji i ochrona dziedzictwa narodowego poprzez zakup strojów ludowych dla zespołu "Trzy pokolenia"</t>
  </si>
  <si>
    <t>Dokończenie prac remontowych budynku świetlicy m.in. wymiana centralnego ogrzewania</t>
  </si>
  <si>
    <t>Remont świetlicy wiejskiej wraz z doposażeniem</t>
  </si>
  <si>
    <t xml:space="preserve">Zagospodarowanie byłego zbiornika p.poż. na rekreacyjny </t>
  </si>
  <si>
    <t>Doposażenie SP Rzeszotary w sprzęt audiowizualny, komputerowy i sportowo-rekreacyjny</t>
  </si>
  <si>
    <t>Zakup sprzętu meblowego i materiałów plastycznych na potrzeby "Klubu Malucha" usytuowanego w pomieszczeniach Biblioteki w Rzeszotarach</t>
  </si>
  <si>
    <t>Utrzymanie ternów zielonych na terenie wsi (zakup paliwa do kosiarki)</t>
  </si>
  <si>
    <t>Organizacja Dożynek Wiejskich</t>
  </si>
  <si>
    <t>Dokończenie prac remontowych szatni na boisku sportowym</t>
  </si>
  <si>
    <t>Remont chodnika w miejscowości Siedliska</t>
  </si>
  <si>
    <t>Doposażenie świetlicy wiejskiej oraz boiska sportowego</t>
  </si>
  <si>
    <t>Doposażenie świetlicy wiejskiej (zakup piecyka elektrycznego i stołu do ping ponga)</t>
  </si>
  <si>
    <t>Przycięcie gałęzi drzew przy drodze gminnej nr 105</t>
  </si>
  <si>
    <t>Utrzymanie świetlicy wiejskiej (zakup środków czystosci, sprzątanie świetlicy)</t>
  </si>
  <si>
    <t>Zakup  książek i publikacji popularno- naukowych dla dzieci i młodzieży</t>
  </si>
  <si>
    <t>Remont drogi w Lipcach Nr 133/2</t>
  </si>
  <si>
    <t>Remont przystanku we wsi Ulesie</t>
  </si>
  <si>
    <t>Instalacja monitoringu przy świetlicy</t>
  </si>
  <si>
    <t>Utrzymanie świetlicy wiejskiej (zakup opału, środków czystości, itp.)</t>
  </si>
  <si>
    <t>Promocja idei odnowy wsi. Organizacja II edycji "Jagodowego biesiadowania" oraz udział sołectwa w imprezach gminnych itp.</t>
  </si>
  <si>
    <t>Wykaz wydatków w ramach funduszu sołeckiego na rok 2013</t>
  </si>
  <si>
    <t>80101 §4240</t>
  </si>
  <si>
    <t>90004 §4300</t>
  </si>
  <si>
    <t>92109 §4300</t>
  </si>
  <si>
    <t>92109 §4170</t>
  </si>
  <si>
    <t>92116 §4300</t>
  </si>
  <si>
    <t>92195 §4170</t>
  </si>
  <si>
    <t>Remont świetlicy wiejskiej i remizy OSP w Rzeszotarach</t>
  </si>
  <si>
    <t>zmiany</t>
  </si>
  <si>
    <t>zarządzenia</t>
  </si>
  <si>
    <t>uchwały</t>
  </si>
  <si>
    <t xml:space="preserve">Załącznik nr 5 do Uchwałay Rady Gminy Milkowice nr XLI/240/2013 z dnia 19.11.2013r. </t>
  </si>
</sst>
</file>

<file path=xl/styles.xml><?xml version="1.0" encoding="utf-8"?>
<styleSheet xmlns="http://schemas.openxmlformats.org/spreadsheetml/2006/main">
  <numFmts count="5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\ _z_ł_-;\-* #,##0.00\ _z_ł_-;_-* \-??\ _z_ł_-;_-@_-"/>
    <numFmt numFmtId="165" formatCode="_-* #,##0\ _z_ł_-;\-* #,##0\ _z_ł_-;_-* \-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;[Red]#,##0"/>
    <numFmt numFmtId="171" formatCode="00000"/>
    <numFmt numFmtId="172" formatCode="000"/>
    <numFmt numFmtId="173" formatCode="00\-000"/>
    <numFmt numFmtId="174" formatCode="0.000"/>
    <numFmt numFmtId="175" formatCode="0.0"/>
    <numFmt numFmtId="176" formatCode="_-* #,##0.0\ _z_ł_-;\-* #,##0.0\ _z_ł_-;_-* &quot;-&quot;\ _z_ł_-;_-@_-"/>
    <numFmt numFmtId="177" formatCode="0.0000000"/>
    <numFmt numFmtId="178" formatCode="0.000000"/>
    <numFmt numFmtId="179" formatCode="0.00000"/>
    <numFmt numFmtId="180" formatCode="0.0000"/>
    <numFmt numFmtId="181" formatCode="_-* #,##0.00\ _z_ł_-;\-* #,##0.00\ _z_ł_-;_-* &quot;-&quot;\ _z_ł_-;_-@_-"/>
    <numFmt numFmtId="182" formatCode="_-* #,##0.0\ _z_ł_-;\-* #,##0.0\ _z_ł_-;_-* &quot;-&quot;?\ _z_ł_-;_-@_-"/>
    <numFmt numFmtId="183" formatCode="_-* #,##0\ _z_ł_-;\-* #,##0\ _z_ł_-;_-* &quot;-&quot;??\ _z_ł_-;_-@_-"/>
    <numFmt numFmtId="184" formatCode="#,##0.0\ _z_ł"/>
    <numFmt numFmtId="185" formatCode="_-* #,##0.000\ _z_ł_-;\-* #,##0.000\ _z_ł_-;_-* &quot;-&quot;\ _z_ł_-;_-@_-"/>
    <numFmt numFmtId="186" formatCode="#,##0.00\ _z_ł"/>
    <numFmt numFmtId="187" formatCode="#,##0\ _z_ł"/>
    <numFmt numFmtId="188" formatCode="0.00000000"/>
    <numFmt numFmtId="189" formatCode="#,##0.0"/>
    <numFmt numFmtId="190" formatCode="&quot;€&quot;#,##0;\-&quot;€&quot;#,##0"/>
    <numFmt numFmtId="191" formatCode="&quot;€&quot;#,##0;[Red]\-&quot;€&quot;#,##0"/>
    <numFmt numFmtId="192" formatCode="&quot;€&quot;#,##0.00;\-&quot;€&quot;#,##0.00"/>
    <numFmt numFmtId="193" formatCode="&quot;€&quot;#,##0.00;[Red]\-&quot;€&quot;#,##0.00"/>
    <numFmt numFmtId="194" formatCode="_-&quot;€&quot;* #,##0_-;\-&quot;€&quot;* #,##0_-;_-&quot;€&quot;* &quot;-&quot;_-;_-@_-"/>
    <numFmt numFmtId="195" formatCode="_-* #,##0_-;\-* #,##0_-;_-* &quot;-&quot;_-;_-@_-"/>
    <numFmt numFmtId="196" formatCode="_-&quot;€&quot;* #,##0.00_-;\-&quot;€&quot;* #,##0.00_-;_-&quot;€&quot;* &quot;-&quot;??_-;_-@_-"/>
    <numFmt numFmtId="197" formatCode="_-* #,##0.00_-;\-* #,##0.00_-;_-* &quot;-&quot;??_-;_-@_-"/>
    <numFmt numFmtId="198" formatCode="d\ mmmm\ yyyy"/>
    <numFmt numFmtId="199" formatCode="mmmm\ yy"/>
    <numFmt numFmtId="200" formatCode="mmm/yyyy"/>
    <numFmt numFmtId="201" formatCode="[$-415]d\ mmmm\ yyyy"/>
    <numFmt numFmtId="202" formatCode="#,##0_ ;\-#,##0\ "/>
    <numFmt numFmtId="203" formatCode="_-* #,##0.000\ _z_ł_-;\-* #,##0.000\ _z_ł_-;_-* &quot;-&quot;??\ _z_ł_-;_-@_-"/>
    <numFmt numFmtId="204" formatCode="_-* #,##0.0000\ _z_ł_-;\-* #,##0.0000\ _z_ł_-;_-* &quot;-&quot;??\ _z_ł_-;_-@_-"/>
    <numFmt numFmtId="205" formatCode="_-* #,##0.0\ _z_ł_-;\-* #,##0.0\ _z_ł_-;_-* &quot;-&quot;??\ _z_ł_-;_-@_-"/>
  </numFmts>
  <fonts count="34">
    <font>
      <sz val="10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name val="Arial"/>
      <family val="2"/>
    </font>
    <font>
      <sz val="8"/>
      <name val="Arial CE"/>
      <family val="2"/>
    </font>
    <font>
      <b/>
      <sz val="11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14"/>
      <name val="Arial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/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/>
    </border>
    <border>
      <left style="medium">
        <color indexed="8"/>
      </left>
      <right style="medium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/>
      <bottom style="thin"/>
    </border>
    <border>
      <left style="medium">
        <color indexed="8"/>
      </left>
      <right style="medium">
        <color indexed="8"/>
      </right>
      <top style="thin"/>
      <bottom style="thin"/>
    </border>
    <border>
      <left style="medium"/>
      <right style="medium">
        <color indexed="8"/>
      </right>
      <top style="medium">
        <color indexed="8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thin"/>
      <bottom>
        <color indexed="63"/>
      </bottom>
    </border>
    <border>
      <left style="medium"/>
      <right style="medium">
        <color indexed="8"/>
      </right>
      <top style="thin"/>
      <bottom>
        <color indexed="63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>
        <color indexed="8"/>
      </right>
      <top style="thin">
        <color indexed="8"/>
      </top>
      <bottom style="medium">
        <color indexed="8"/>
      </bottom>
    </border>
    <border>
      <left style="medium"/>
      <right style="medium">
        <color indexed="8"/>
      </right>
      <top>
        <color indexed="63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164" fontId="0" fillId="0" borderId="0" applyFill="0" applyBorder="0" applyAlignment="0" applyProtection="0"/>
    <xf numFmtId="41" fontId="1" fillId="0" borderId="0" applyFill="0" applyBorder="0" applyAlignment="0" applyProtection="0"/>
    <xf numFmtId="0" fontId="25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3" fillId="20" borderId="1" applyNumberFormat="0" applyAlignment="0" applyProtection="0"/>
    <xf numFmtId="0" fontId="26" fillId="0" borderId="0" applyNumberFormat="0" applyFill="0" applyBorder="0" applyAlignment="0" applyProtection="0"/>
    <xf numFmtId="9" fontId="1" fillId="0" borderId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7" fillId="3" borderId="0" applyNumberFormat="0" applyBorder="0" applyAlignment="0" applyProtection="0"/>
  </cellStyleXfs>
  <cellXfs count="150">
    <xf numFmtId="0" fontId="0" fillId="0" borderId="0" xfId="0" applyAlignment="1">
      <alignment/>
    </xf>
    <xf numFmtId="0" fontId="1" fillId="0" borderId="0" xfId="52">
      <alignment/>
      <protection/>
    </xf>
    <xf numFmtId="0" fontId="1" fillId="0" borderId="10" xfId="52" applyBorder="1">
      <alignment/>
      <protection/>
    </xf>
    <xf numFmtId="0" fontId="1" fillId="0" borderId="10" xfId="52" applyFont="1" applyBorder="1">
      <alignment/>
      <protection/>
    </xf>
    <xf numFmtId="0" fontId="22" fillId="0" borderId="11" xfId="52" applyFont="1" applyBorder="1" applyAlignment="1">
      <alignment vertical="center" wrapText="1"/>
      <protection/>
    </xf>
    <xf numFmtId="0" fontId="22" fillId="0" borderId="12" xfId="52" applyFont="1" applyBorder="1" applyAlignment="1">
      <alignment vertical="center" wrapText="1"/>
      <protection/>
    </xf>
    <xf numFmtId="3" fontId="1" fillId="0" borderId="11" xfId="52" applyNumberFormat="1" applyBorder="1" applyAlignment="1">
      <alignment horizontal="center" vertical="center"/>
      <protection/>
    </xf>
    <xf numFmtId="3" fontId="1" fillId="0" borderId="12" xfId="52" applyNumberFormat="1" applyBorder="1" applyAlignment="1">
      <alignment horizontal="center" vertical="center"/>
      <protection/>
    </xf>
    <xf numFmtId="0" fontId="23" fillId="0" borderId="10" xfId="52" applyFont="1" applyBorder="1">
      <alignment/>
      <protection/>
    </xf>
    <xf numFmtId="0" fontId="22" fillId="0" borderId="13" xfId="52" applyFont="1" applyBorder="1" applyAlignment="1">
      <alignment vertical="center" wrapText="1"/>
      <protection/>
    </xf>
    <xf numFmtId="3" fontId="1" fillId="0" borderId="13" xfId="52" applyNumberFormat="1" applyBorder="1" applyAlignment="1">
      <alignment horizontal="center" vertical="center"/>
      <protection/>
    </xf>
    <xf numFmtId="0" fontId="22" fillId="0" borderId="14" xfId="52" applyFont="1" applyBorder="1" applyAlignment="1">
      <alignment vertical="center" wrapText="1"/>
      <protection/>
    </xf>
    <xf numFmtId="0" fontId="22" fillId="0" borderId="15" xfId="52" applyFont="1" applyBorder="1" applyAlignment="1">
      <alignment vertical="center" wrapText="1"/>
      <protection/>
    </xf>
    <xf numFmtId="0" fontId="22" fillId="0" borderId="16" xfId="52" applyFont="1" applyBorder="1" applyAlignment="1">
      <alignment vertical="center" wrapText="1"/>
      <protection/>
    </xf>
    <xf numFmtId="0" fontId="1" fillId="0" borderId="17" xfId="52" applyBorder="1" applyAlignment="1">
      <alignment horizontal="center" vertical="center"/>
      <protection/>
    </xf>
    <xf numFmtId="0" fontId="22" fillId="0" borderId="18" xfId="52" applyFont="1" applyBorder="1" applyAlignment="1">
      <alignment vertical="center" wrapText="1"/>
      <protection/>
    </xf>
    <xf numFmtId="3" fontId="1" fillId="0" borderId="18" xfId="52" applyNumberFormat="1" applyBorder="1" applyAlignment="1">
      <alignment horizontal="center" vertical="center"/>
      <protection/>
    </xf>
    <xf numFmtId="3" fontId="1" fillId="0" borderId="19" xfId="52" applyNumberFormat="1" applyBorder="1" applyAlignment="1">
      <alignment horizontal="center" vertical="center"/>
      <protection/>
    </xf>
    <xf numFmtId="3" fontId="1" fillId="0" borderId="11" xfId="52" applyNumberFormat="1" applyFont="1" applyBorder="1" applyAlignment="1">
      <alignment horizontal="center" vertical="center" wrapText="1"/>
      <protection/>
    </xf>
    <xf numFmtId="3" fontId="23" fillId="0" borderId="0" xfId="52" applyNumberFormat="1" applyFont="1" applyBorder="1" applyAlignment="1">
      <alignment horizontal="center" vertical="center"/>
      <protection/>
    </xf>
    <xf numFmtId="0" fontId="21" fillId="0" borderId="0" xfId="52" applyFont="1" applyBorder="1" applyAlignment="1">
      <alignment vertical="top" wrapText="1"/>
      <protection/>
    </xf>
    <xf numFmtId="0" fontId="20" fillId="0" borderId="0" xfId="52" applyFont="1" applyBorder="1" applyAlignment="1">
      <alignment horizontal="center" vertical="center" wrapText="1"/>
      <protection/>
    </xf>
    <xf numFmtId="0" fontId="20" fillId="0" borderId="0" xfId="52" applyFont="1" applyAlignment="1">
      <alignment horizontal="center" vertical="center" wrapText="1"/>
      <protection/>
    </xf>
    <xf numFmtId="0" fontId="24" fillId="0" borderId="14" xfId="52" applyFont="1" applyBorder="1" applyAlignment="1">
      <alignment horizontal="center" vertical="center"/>
      <protection/>
    </xf>
    <xf numFmtId="0" fontId="24" fillId="0" borderId="0" xfId="52" applyFont="1" applyBorder="1" applyAlignment="1">
      <alignment horizontal="center" vertical="center"/>
      <protection/>
    </xf>
    <xf numFmtId="0" fontId="1" fillId="0" borderId="0" xfId="52" applyAlignment="1">
      <alignment horizontal="center" vertical="center"/>
      <protection/>
    </xf>
    <xf numFmtId="0" fontId="1" fillId="0" borderId="19" xfId="52" applyBorder="1" applyAlignment="1">
      <alignment horizontal="center" vertical="center"/>
      <protection/>
    </xf>
    <xf numFmtId="49" fontId="1" fillId="0" borderId="19" xfId="52" applyNumberFormat="1" applyFont="1" applyBorder="1" applyAlignment="1">
      <alignment horizontal="center" vertical="center"/>
      <protection/>
    </xf>
    <xf numFmtId="3" fontId="1" fillId="0" borderId="0" xfId="52" applyNumberFormat="1" applyBorder="1" applyAlignment="1">
      <alignment horizontal="center" vertical="center"/>
      <protection/>
    </xf>
    <xf numFmtId="0" fontId="1" fillId="0" borderId="13" xfId="52" applyBorder="1" applyAlignment="1">
      <alignment horizontal="center" vertical="center"/>
      <protection/>
    </xf>
    <xf numFmtId="0" fontId="24" fillId="0" borderId="20" xfId="52" applyFont="1" applyBorder="1" applyAlignment="1">
      <alignment horizontal="center" vertical="center" wrapText="1"/>
      <protection/>
    </xf>
    <xf numFmtId="0" fontId="24" fillId="0" borderId="21" xfId="52" applyFont="1" applyBorder="1" applyAlignment="1">
      <alignment horizontal="center" vertical="center" wrapText="1"/>
      <protection/>
    </xf>
    <xf numFmtId="49" fontId="1" fillId="0" borderId="21" xfId="52" applyNumberFormat="1" applyFont="1" applyBorder="1" applyAlignment="1">
      <alignment horizontal="center" vertical="center" wrapText="1"/>
      <protection/>
    </xf>
    <xf numFmtId="0" fontId="18" fillId="0" borderId="22" xfId="52" applyFont="1" applyBorder="1" applyAlignment="1">
      <alignment horizontal="center" vertical="center" wrapText="1"/>
      <protection/>
    </xf>
    <xf numFmtId="0" fontId="1" fillId="0" borderId="23" xfId="52" applyBorder="1" applyAlignment="1">
      <alignment horizontal="center" vertical="center"/>
      <protection/>
    </xf>
    <xf numFmtId="0" fontId="22" fillId="0" borderId="24" xfId="52" applyFont="1" applyBorder="1" applyAlignment="1">
      <alignment vertical="center" wrapText="1"/>
      <protection/>
    </xf>
    <xf numFmtId="0" fontId="22" fillId="0" borderId="25" xfId="52" applyFont="1" applyBorder="1" applyAlignment="1">
      <alignment vertical="center" wrapText="1"/>
      <protection/>
    </xf>
    <xf numFmtId="3" fontId="1" fillId="0" borderId="26" xfId="52" applyNumberFormat="1" applyBorder="1" applyAlignment="1">
      <alignment horizontal="center" vertical="center"/>
      <protection/>
    </xf>
    <xf numFmtId="3" fontId="1" fillId="0" borderId="27" xfId="52" applyNumberFormat="1" applyBorder="1" applyAlignment="1">
      <alignment horizontal="center" vertical="center"/>
      <protection/>
    </xf>
    <xf numFmtId="0" fontId="1" fillId="0" borderId="28" xfId="52" applyBorder="1" applyAlignment="1">
      <alignment horizontal="center" vertical="center"/>
      <protection/>
    </xf>
    <xf numFmtId="0" fontId="1" fillId="0" borderId="29" xfId="52" applyFont="1" applyBorder="1" applyAlignment="1">
      <alignment horizontal="center" vertical="center"/>
      <protection/>
    </xf>
    <xf numFmtId="3" fontId="1" fillId="0" borderId="29" xfId="52" applyNumberFormat="1" applyBorder="1" applyAlignment="1">
      <alignment horizontal="center" vertical="center"/>
      <protection/>
    </xf>
    <xf numFmtId="0" fontId="22" fillId="0" borderId="29" xfId="52" applyFont="1" applyBorder="1" applyAlignment="1">
      <alignment vertical="center" wrapText="1"/>
      <protection/>
    </xf>
    <xf numFmtId="0" fontId="22" fillId="0" borderId="30" xfId="52" applyFont="1" applyBorder="1" applyAlignment="1">
      <alignment vertical="center" wrapText="1"/>
      <protection/>
    </xf>
    <xf numFmtId="49" fontId="1" fillId="0" borderId="13" xfId="52" applyNumberFormat="1" applyBorder="1" applyAlignment="1">
      <alignment horizontal="center" vertical="center"/>
      <protection/>
    </xf>
    <xf numFmtId="49" fontId="1" fillId="0" borderId="13" xfId="52" applyNumberFormat="1" applyFont="1" applyBorder="1" applyAlignment="1">
      <alignment horizontal="center" vertical="center"/>
      <protection/>
    </xf>
    <xf numFmtId="0" fontId="23" fillId="0" borderId="29" xfId="52" applyFont="1" applyBorder="1" applyAlignment="1">
      <alignment horizontal="center" vertical="center"/>
      <protection/>
    </xf>
    <xf numFmtId="0" fontId="27" fillId="0" borderId="0" xfId="52" applyFont="1" applyBorder="1" applyAlignment="1">
      <alignment vertical="top"/>
      <protection/>
    </xf>
    <xf numFmtId="0" fontId="27" fillId="0" borderId="31" xfId="52" applyFont="1" applyBorder="1" applyAlignment="1">
      <alignment vertical="top"/>
      <protection/>
    </xf>
    <xf numFmtId="4" fontId="1" fillId="0" borderId="17" xfId="52" applyNumberFormat="1" applyBorder="1" applyAlignment="1">
      <alignment horizontal="center" vertical="center"/>
      <protection/>
    </xf>
    <xf numFmtId="4" fontId="1" fillId="0" borderId="29" xfId="52" applyNumberFormat="1" applyBorder="1" applyAlignment="1">
      <alignment horizontal="center" vertical="center"/>
      <protection/>
    </xf>
    <xf numFmtId="4" fontId="1" fillId="0" borderId="12" xfId="52" applyNumberFormat="1" applyBorder="1" applyAlignment="1">
      <alignment horizontal="center" vertical="center"/>
      <protection/>
    </xf>
    <xf numFmtId="4" fontId="1" fillId="0" borderId="16" xfId="52" applyNumberFormat="1" applyBorder="1" applyAlignment="1">
      <alignment horizontal="center" vertical="center"/>
      <protection/>
    </xf>
    <xf numFmtId="4" fontId="1" fillId="0" borderId="11" xfId="52" applyNumberFormat="1" applyFont="1" applyBorder="1" applyAlignment="1">
      <alignment horizontal="center" vertical="center" wrapText="1"/>
      <protection/>
    </xf>
    <xf numFmtId="4" fontId="1" fillId="0" borderId="11" xfId="52" applyNumberFormat="1" applyBorder="1" applyAlignment="1">
      <alignment horizontal="center" vertical="center"/>
      <protection/>
    </xf>
    <xf numFmtId="4" fontId="1" fillId="0" borderId="13" xfId="52" applyNumberFormat="1" applyBorder="1" applyAlignment="1">
      <alignment horizontal="center" vertical="center"/>
      <protection/>
    </xf>
    <xf numFmtId="4" fontId="1" fillId="0" borderId="18" xfId="52" applyNumberFormat="1" applyBorder="1" applyAlignment="1">
      <alignment horizontal="center" vertical="center"/>
      <protection/>
    </xf>
    <xf numFmtId="4" fontId="1" fillId="0" borderId="19" xfId="52" applyNumberFormat="1" applyBorder="1" applyAlignment="1">
      <alignment horizontal="center" vertical="center"/>
      <protection/>
    </xf>
    <xf numFmtId="4" fontId="1" fillId="0" borderId="32" xfId="52" applyNumberFormat="1" applyBorder="1" applyAlignment="1">
      <alignment horizontal="center" vertical="center"/>
      <protection/>
    </xf>
    <xf numFmtId="4" fontId="23" fillId="0" borderId="29" xfId="52" applyNumberFormat="1" applyFont="1" applyBorder="1" applyAlignment="1">
      <alignment horizontal="center" vertical="center"/>
      <protection/>
    </xf>
    <xf numFmtId="4" fontId="23" fillId="0" borderId="33" xfId="52" applyNumberFormat="1" applyFont="1" applyBorder="1" applyAlignment="1">
      <alignment horizontal="center" vertical="center"/>
      <protection/>
    </xf>
    <xf numFmtId="4" fontId="1" fillId="0" borderId="34" xfId="52" applyNumberFormat="1" applyBorder="1" applyAlignment="1">
      <alignment horizontal="center" vertical="center"/>
      <protection/>
    </xf>
    <xf numFmtId="0" fontId="22" fillId="0" borderId="34" xfId="52" applyFont="1" applyBorder="1" applyAlignment="1">
      <alignment vertical="center" wrapText="1"/>
      <protection/>
    </xf>
    <xf numFmtId="0" fontId="22" fillId="0" borderId="35" xfId="52" applyFont="1" applyBorder="1" applyAlignment="1">
      <alignment vertical="center" wrapText="1"/>
      <protection/>
    </xf>
    <xf numFmtId="4" fontId="1" fillId="0" borderId="35" xfId="52" applyNumberFormat="1" applyBorder="1" applyAlignment="1">
      <alignment horizontal="center" vertical="center"/>
      <protection/>
    </xf>
    <xf numFmtId="0" fontId="22" fillId="0" borderId="36" xfId="52" applyFont="1" applyBorder="1" applyAlignment="1">
      <alignment vertical="center" wrapText="1"/>
      <protection/>
    </xf>
    <xf numFmtId="4" fontId="1" fillId="0" borderId="36" xfId="52" applyNumberFormat="1" applyBorder="1" applyAlignment="1">
      <alignment horizontal="center" vertical="center"/>
      <protection/>
    </xf>
    <xf numFmtId="4" fontId="1" fillId="0" borderId="30" xfId="52" applyNumberFormat="1" applyBorder="1" applyAlignment="1">
      <alignment horizontal="center" vertical="center"/>
      <protection/>
    </xf>
    <xf numFmtId="0" fontId="1" fillId="0" borderId="30" xfId="52" applyFont="1" applyBorder="1" applyAlignment="1">
      <alignment horizontal="center" vertical="center" wrapText="1"/>
      <protection/>
    </xf>
    <xf numFmtId="4" fontId="1" fillId="0" borderId="30" xfId="52" applyNumberFormat="1" applyBorder="1" applyAlignment="1">
      <alignment vertical="center"/>
      <protection/>
    </xf>
    <xf numFmtId="0" fontId="1" fillId="0" borderId="37" xfId="52" applyBorder="1" applyAlignment="1">
      <alignment vertical="center"/>
      <protection/>
    </xf>
    <xf numFmtId="4" fontId="1" fillId="0" borderId="0" xfId="52" applyNumberFormat="1">
      <alignment/>
      <protection/>
    </xf>
    <xf numFmtId="3" fontId="1" fillId="0" borderId="38" xfId="52" applyNumberFormat="1" applyBorder="1" applyAlignment="1">
      <alignment horizontal="center" vertical="center"/>
      <protection/>
    </xf>
    <xf numFmtId="3" fontId="1" fillId="0" borderId="17" xfId="52" applyNumberFormat="1" applyBorder="1" applyAlignment="1">
      <alignment horizontal="center" vertical="center"/>
      <protection/>
    </xf>
    <xf numFmtId="3" fontId="1" fillId="0" borderId="39" xfId="52" applyNumberFormat="1" applyBorder="1" applyAlignment="1">
      <alignment horizontal="center" vertical="center"/>
      <protection/>
    </xf>
    <xf numFmtId="4" fontId="23" fillId="0" borderId="40" xfId="52" applyNumberFormat="1" applyFont="1" applyBorder="1" applyAlignment="1">
      <alignment horizontal="center" vertical="center" wrapText="1"/>
      <protection/>
    </xf>
    <xf numFmtId="4" fontId="23" fillId="0" borderId="41" xfId="52" applyNumberFormat="1" applyFont="1" applyBorder="1" applyAlignment="1">
      <alignment horizontal="center" vertical="center" wrapText="1"/>
      <protection/>
    </xf>
    <xf numFmtId="4" fontId="23" fillId="0" borderId="42" xfId="52" applyNumberFormat="1" applyFont="1" applyBorder="1" applyAlignment="1">
      <alignment horizontal="center" vertical="center" wrapText="1"/>
      <protection/>
    </xf>
    <xf numFmtId="4" fontId="23" fillId="0" borderId="43" xfId="52" applyNumberFormat="1" applyFont="1" applyBorder="1" applyAlignment="1">
      <alignment horizontal="center" vertical="center" wrapText="1"/>
      <protection/>
    </xf>
    <xf numFmtId="4" fontId="23" fillId="0" borderId="44" xfId="52" applyNumberFormat="1" applyFont="1" applyBorder="1" applyAlignment="1">
      <alignment horizontal="center" vertical="center" wrapText="1"/>
      <protection/>
    </xf>
    <xf numFmtId="4" fontId="23" fillId="0" borderId="45" xfId="52" applyNumberFormat="1" applyFont="1" applyBorder="1" applyAlignment="1">
      <alignment horizontal="center" vertical="center" wrapText="1"/>
      <protection/>
    </xf>
    <xf numFmtId="4" fontId="23" fillId="0" borderId="22" xfId="52" applyNumberFormat="1" applyFont="1" applyBorder="1" applyAlignment="1">
      <alignment horizontal="center" vertical="center" wrapText="1"/>
      <protection/>
    </xf>
    <xf numFmtId="4" fontId="23" fillId="0" borderId="46" xfId="52" applyNumberFormat="1" applyFont="1" applyBorder="1" applyAlignment="1">
      <alignment horizontal="center" vertical="center" wrapText="1"/>
      <protection/>
    </xf>
    <xf numFmtId="4" fontId="23" fillId="0" borderId="38" xfId="52" applyNumberFormat="1" applyFont="1" applyBorder="1" applyAlignment="1">
      <alignment horizontal="center" vertical="center" wrapText="1"/>
      <protection/>
    </xf>
    <xf numFmtId="4" fontId="23" fillId="0" borderId="47" xfId="52" applyNumberFormat="1" applyFont="1" applyBorder="1" applyAlignment="1">
      <alignment horizontal="center" vertical="center" wrapText="1"/>
      <protection/>
    </xf>
    <xf numFmtId="4" fontId="1" fillId="0" borderId="48" xfId="52" applyNumberFormat="1" applyBorder="1" applyAlignment="1">
      <alignment horizontal="center" vertical="center" wrapText="1"/>
      <protection/>
    </xf>
    <xf numFmtId="4" fontId="1" fillId="0" borderId="38" xfId="52" applyNumberFormat="1" applyBorder="1" applyAlignment="1">
      <alignment horizontal="center" vertical="center" wrapText="1"/>
      <protection/>
    </xf>
    <xf numFmtId="4" fontId="1" fillId="0" borderId="38" xfId="52" applyNumberFormat="1" applyBorder="1" applyAlignment="1">
      <alignment vertical="center"/>
      <protection/>
    </xf>
    <xf numFmtId="4" fontId="1" fillId="0" borderId="0" xfId="52" applyNumberFormat="1" applyAlignment="1">
      <alignment horizontal="center" vertical="center"/>
      <protection/>
    </xf>
    <xf numFmtId="0" fontId="1" fillId="0" borderId="0" xfId="52" applyFont="1">
      <alignment/>
      <protection/>
    </xf>
    <xf numFmtId="0" fontId="28" fillId="0" borderId="13" xfId="52" applyFont="1" applyBorder="1" applyAlignment="1">
      <alignment vertical="center" wrapText="1"/>
      <protection/>
    </xf>
    <xf numFmtId="4" fontId="29" fillId="0" borderId="13" xfId="52" applyNumberFormat="1" applyFont="1" applyBorder="1" applyAlignment="1">
      <alignment horizontal="center" vertical="center"/>
      <protection/>
    </xf>
    <xf numFmtId="3" fontId="29" fillId="0" borderId="13" xfId="52" applyNumberFormat="1" applyFont="1" applyBorder="1" applyAlignment="1">
      <alignment horizontal="center" vertical="center"/>
      <protection/>
    </xf>
    <xf numFmtId="4" fontId="30" fillId="0" borderId="44" xfId="52" applyNumberFormat="1" applyFont="1" applyBorder="1" applyAlignment="1">
      <alignment horizontal="center" vertical="center" wrapText="1"/>
      <protection/>
    </xf>
    <xf numFmtId="0" fontId="29" fillId="0" borderId="0" xfId="52" applyFont="1">
      <alignment/>
      <protection/>
    </xf>
    <xf numFmtId="4" fontId="29" fillId="0" borderId="0" xfId="52" applyNumberFormat="1" applyFont="1">
      <alignment/>
      <protection/>
    </xf>
    <xf numFmtId="0" fontId="28" fillId="0" borderId="25" xfId="52" applyFont="1" applyBorder="1" applyAlignment="1">
      <alignment vertical="center" wrapText="1"/>
      <protection/>
    </xf>
    <xf numFmtId="0" fontId="20" fillId="0" borderId="0" xfId="52" applyFont="1" applyBorder="1" applyAlignment="1">
      <alignment horizontal="center" vertical="center" wrapText="1"/>
      <protection/>
    </xf>
    <xf numFmtId="0" fontId="24" fillId="0" borderId="23" xfId="52" applyFont="1" applyBorder="1" applyAlignment="1">
      <alignment horizontal="center" vertical="center" wrapText="1"/>
      <protection/>
    </xf>
    <xf numFmtId="0" fontId="24" fillId="0" borderId="14" xfId="52" applyFont="1" applyBorder="1" applyAlignment="1">
      <alignment horizontal="center" vertical="center" wrapText="1"/>
      <protection/>
    </xf>
    <xf numFmtId="0" fontId="24" fillId="0" borderId="49" xfId="52" applyFont="1" applyBorder="1" applyAlignment="1">
      <alignment horizontal="center" vertical="center" wrapText="1"/>
      <protection/>
    </xf>
    <xf numFmtId="0" fontId="24" fillId="0" borderId="50" xfId="52" applyFont="1" applyBorder="1" applyAlignment="1">
      <alignment horizontal="center" vertical="center" wrapText="1"/>
      <protection/>
    </xf>
    <xf numFmtId="0" fontId="23" fillId="0" borderId="51" xfId="52" applyFont="1" applyBorder="1" applyAlignment="1">
      <alignment horizontal="right" vertical="center"/>
      <protection/>
    </xf>
    <xf numFmtId="0" fontId="1" fillId="0" borderId="0" xfId="52" applyFont="1" applyAlignment="1">
      <alignment wrapText="1"/>
      <protection/>
    </xf>
    <xf numFmtId="0" fontId="1" fillId="0" borderId="0" xfId="52" applyFont="1" applyAlignment="1">
      <alignment horizontal="right" wrapText="1"/>
      <protection/>
    </xf>
    <xf numFmtId="4" fontId="1" fillId="0" borderId="43" xfId="52" applyNumberFormat="1" applyBorder="1" applyAlignment="1">
      <alignment horizontal="center" vertical="center"/>
      <protection/>
    </xf>
    <xf numFmtId="4" fontId="1" fillId="0" borderId="45" xfId="52" applyNumberFormat="1" applyBorder="1" applyAlignment="1">
      <alignment horizontal="center" vertical="center"/>
      <protection/>
    </xf>
    <xf numFmtId="4" fontId="1" fillId="0" borderId="42" xfId="52" applyNumberFormat="1" applyBorder="1" applyAlignment="1">
      <alignment horizontal="center" vertical="center"/>
      <protection/>
    </xf>
    <xf numFmtId="4" fontId="1" fillId="0" borderId="52" xfId="52" applyNumberFormat="1" applyBorder="1" applyAlignment="1">
      <alignment horizontal="center" vertical="center"/>
      <protection/>
    </xf>
    <xf numFmtId="4" fontId="1" fillId="0" borderId="53" xfId="52" applyNumberFormat="1" applyBorder="1" applyAlignment="1">
      <alignment horizontal="center" vertical="center"/>
      <protection/>
    </xf>
    <xf numFmtId="4" fontId="1" fillId="0" borderId="54" xfId="52" applyNumberFormat="1" applyBorder="1" applyAlignment="1">
      <alignment horizontal="center" vertical="center"/>
      <protection/>
    </xf>
    <xf numFmtId="4" fontId="23" fillId="0" borderId="14" xfId="52" applyNumberFormat="1" applyFont="1" applyBorder="1" applyAlignment="1">
      <alignment horizontal="center" vertical="center"/>
      <protection/>
    </xf>
    <xf numFmtId="4" fontId="23" fillId="0" borderId="50" xfId="52" applyNumberFormat="1" applyFont="1" applyBorder="1" applyAlignment="1">
      <alignment horizontal="center" vertical="center"/>
      <protection/>
    </xf>
    <xf numFmtId="4" fontId="1" fillId="0" borderId="55" xfId="52" applyNumberFormat="1" applyBorder="1" applyAlignment="1">
      <alignment horizontal="center" vertical="center"/>
      <protection/>
    </xf>
    <xf numFmtId="0" fontId="27" fillId="0" borderId="0" xfId="52" applyFont="1" applyBorder="1" applyAlignment="1">
      <alignment horizontal="center" vertical="top"/>
      <protection/>
    </xf>
    <xf numFmtId="4" fontId="23" fillId="0" borderId="51" xfId="52" applyNumberFormat="1" applyFont="1" applyBorder="1" applyAlignment="1">
      <alignment horizontal="center" vertical="center"/>
      <protection/>
    </xf>
    <xf numFmtId="4" fontId="23" fillId="0" borderId="56" xfId="52" applyNumberFormat="1" applyFont="1" applyBorder="1" applyAlignment="1">
      <alignment horizontal="center" vertical="center"/>
      <protection/>
    </xf>
    <xf numFmtId="0" fontId="23" fillId="0" borderId="56" xfId="52" applyFont="1" applyBorder="1" applyAlignment="1">
      <alignment horizontal="right" vertical="center"/>
      <protection/>
    </xf>
    <xf numFmtId="0" fontId="1" fillId="0" borderId="23" xfId="52" applyBorder="1" applyAlignment="1">
      <alignment horizontal="center" vertical="center"/>
      <protection/>
    </xf>
    <xf numFmtId="4" fontId="1" fillId="0" borderId="14" xfId="52" applyNumberFormat="1" applyBorder="1" applyAlignment="1">
      <alignment horizontal="center" vertical="center"/>
      <protection/>
    </xf>
    <xf numFmtId="0" fontId="1" fillId="0" borderId="14" xfId="52" applyBorder="1" applyAlignment="1">
      <alignment horizontal="center" vertical="center"/>
      <protection/>
    </xf>
    <xf numFmtId="4" fontId="23" fillId="0" borderId="57" xfId="52" applyNumberFormat="1" applyFont="1" applyBorder="1" applyAlignment="1">
      <alignment horizontal="center" vertical="center"/>
      <protection/>
    </xf>
    <xf numFmtId="4" fontId="23" fillId="0" borderId="55" xfId="52" applyNumberFormat="1" applyFont="1" applyBorder="1" applyAlignment="1">
      <alignment horizontal="center" vertical="center"/>
      <protection/>
    </xf>
    <xf numFmtId="0" fontId="1" fillId="0" borderId="17" xfId="52" applyBorder="1" applyAlignment="1">
      <alignment horizontal="center" vertical="center"/>
      <protection/>
    </xf>
    <xf numFmtId="0" fontId="1" fillId="0" borderId="18" xfId="52" applyBorder="1" applyAlignment="1">
      <alignment horizontal="center" vertical="center"/>
      <protection/>
    </xf>
    <xf numFmtId="0" fontId="1" fillId="0" borderId="12" xfId="52" applyBorder="1" applyAlignment="1">
      <alignment horizontal="center" vertical="center"/>
      <protection/>
    </xf>
    <xf numFmtId="4" fontId="1" fillId="0" borderId="17" xfId="52" applyNumberFormat="1" applyBorder="1" applyAlignment="1">
      <alignment horizontal="center" vertical="center"/>
      <protection/>
    </xf>
    <xf numFmtId="4" fontId="1" fillId="0" borderId="18" xfId="52" applyNumberFormat="1" applyBorder="1" applyAlignment="1">
      <alignment horizontal="center" vertical="center"/>
      <protection/>
    </xf>
    <xf numFmtId="4" fontId="1" fillId="0" borderId="12" xfId="52" applyNumberFormat="1" applyBorder="1" applyAlignment="1">
      <alignment horizontal="center" vertical="center"/>
      <protection/>
    </xf>
    <xf numFmtId="0" fontId="1" fillId="0" borderId="18" xfId="52" applyFont="1" applyBorder="1" applyAlignment="1">
      <alignment horizontal="center" vertical="center" wrapText="1"/>
      <protection/>
    </xf>
    <xf numFmtId="0" fontId="1" fillId="0" borderId="12" xfId="52" applyFont="1" applyBorder="1" applyAlignment="1">
      <alignment horizontal="center" vertical="center" wrapText="1"/>
      <protection/>
    </xf>
    <xf numFmtId="4" fontId="1" fillId="0" borderId="58" xfId="52" applyNumberFormat="1" applyBorder="1" applyAlignment="1">
      <alignment horizontal="center" vertical="center"/>
      <protection/>
    </xf>
    <xf numFmtId="0" fontId="1" fillId="0" borderId="59" xfId="52" applyBorder="1" applyAlignment="1">
      <alignment horizontal="center" vertical="center"/>
      <protection/>
    </xf>
    <xf numFmtId="0" fontId="1" fillId="0" borderId="60" xfId="52" applyBorder="1" applyAlignment="1">
      <alignment horizontal="center" vertical="center"/>
      <protection/>
    </xf>
    <xf numFmtId="0" fontId="1" fillId="0" borderId="61" xfId="52" applyBorder="1" applyAlignment="1">
      <alignment horizontal="center" vertical="center"/>
      <protection/>
    </xf>
    <xf numFmtId="0" fontId="1" fillId="0" borderId="62" xfId="52" applyBorder="1" applyAlignment="1">
      <alignment horizontal="center" vertical="center"/>
      <protection/>
    </xf>
    <xf numFmtId="0" fontId="1" fillId="0" borderId="63" xfId="52" applyBorder="1" applyAlignment="1">
      <alignment horizontal="center" vertical="center"/>
      <protection/>
    </xf>
    <xf numFmtId="0" fontId="1" fillId="0" borderId="12" xfId="52" applyFont="1" applyBorder="1" applyAlignment="1">
      <alignment horizontal="center" vertical="center"/>
      <protection/>
    </xf>
    <xf numFmtId="0" fontId="1" fillId="0" borderId="16" xfId="52" applyBorder="1" applyAlignment="1">
      <alignment horizontal="center" vertical="center"/>
      <protection/>
    </xf>
    <xf numFmtId="4" fontId="1" fillId="0" borderId="16" xfId="52" applyNumberFormat="1" applyBorder="1" applyAlignment="1">
      <alignment horizontal="center" vertical="center"/>
      <protection/>
    </xf>
    <xf numFmtId="0" fontId="1" fillId="0" borderId="20" xfId="52" applyBorder="1" applyAlignment="1">
      <alignment horizontal="center" vertical="center"/>
      <protection/>
    </xf>
    <xf numFmtId="0" fontId="1" fillId="0" borderId="64" xfId="52" applyBorder="1" applyAlignment="1">
      <alignment horizontal="center" vertical="center"/>
      <protection/>
    </xf>
    <xf numFmtId="4" fontId="1" fillId="0" borderId="21" xfId="52" applyNumberFormat="1" applyBorder="1" applyAlignment="1">
      <alignment horizontal="center" vertical="center"/>
      <protection/>
    </xf>
    <xf numFmtId="4" fontId="1" fillId="0" borderId="34" xfId="52" applyNumberFormat="1" applyBorder="1" applyAlignment="1">
      <alignment horizontal="center" vertical="center"/>
      <protection/>
    </xf>
    <xf numFmtId="0" fontId="1" fillId="0" borderId="21" xfId="52" applyFont="1" applyBorder="1" applyAlignment="1">
      <alignment horizontal="center" vertical="center"/>
      <protection/>
    </xf>
    <xf numFmtId="0" fontId="1" fillId="0" borderId="18" xfId="52" applyFont="1" applyBorder="1" applyAlignment="1">
      <alignment horizontal="center" vertical="center"/>
      <protection/>
    </xf>
    <xf numFmtId="0" fontId="1" fillId="0" borderId="34" xfId="52" applyFont="1" applyBorder="1" applyAlignment="1">
      <alignment horizontal="center" vertical="center"/>
      <protection/>
    </xf>
    <xf numFmtId="4" fontId="1" fillId="0" borderId="38" xfId="52" applyNumberFormat="1" applyBorder="1" applyAlignment="1">
      <alignment horizontal="center" vertical="center"/>
      <protection/>
    </xf>
    <xf numFmtId="4" fontId="23" fillId="0" borderId="65" xfId="52" applyNumberFormat="1" applyFont="1" applyBorder="1" applyAlignment="1">
      <alignment horizontal="center" vertical="center"/>
      <protection/>
    </xf>
    <xf numFmtId="4" fontId="23" fillId="0" borderId="66" xfId="52" applyNumberFormat="1" applyFont="1" applyBorder="1" applyAlignment="1">
      <alignment horizontal="center" vertical="center"/>
      <protection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fundusz budżet-4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3D3D3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70"/>
  <sheetViews>
    <sheetView tabSelected="1" workbookViewId="0" topLeftCell="A1">
      <pane xSplit="5" topLeftCell="F1" activePane="topRight" state="frozen"/>
      <selection pane="topLeft" activeCell="A1" sqref="A1"/>
      <selection pane="topRight" activeCell="G8" sqref="G8"/>
    </sheetView>
  </sheetViews>
  <sheetFormatPr defaultColWidth="9.00390625" defaultRowHeight="12.75"/>
  <cols>
    <col min="1" max="1" width="3.375" style="1" customWidth="1"/>
    <col min="2" max="2" width="15.125" style="1" customWidth="1"/>
    <col min="3" max="3" width="16.00390625" style="1" customWidth="1"/>
    <col min="4" max="4" width="46.625" style="1" customWidth="1"/>
    <col min="5" max="5" width="16.375" style="1" customWidth="1"/>
    <col min="6" max="6" width="8.75390625" style="1" customWidth="1"/>
    <col min="7" max="7" width="11.375" style="1" customWidth="1"/>
    <col min="8" max="8" width="9.875" style="1" customWidth="1"/>
    <col min="9" max="9" width="10.625" style="1" customWidth="1"/>
    <col min="10" max="10" width="8.75390625" style="1" customWidth="1"/>
    <col min="11" max="11" width="10.00390625" style="1" customWidth="1"/>
    <col min="12" max="12" width="10.875" style="1" customWidth="1"/>
    <col min="13" max="15" width="10.375" style="1" customWidth="1"/>
    <col min="16" max="16" width="10.625" style="1" customWidth="1"/>
    <col min="17" max="17" width="8.75390625" style="1" customWidth="1"/>
    <col min="18" max="19" width="10.375" style="1" customWidth="1"/>
    <col min="20" max="21" width="10.25390625" style="1" customWidth="1"/>
    <col min="22" max="22" width="11.125" style="1" customWidth="1"/>
    <col min="23" max="23" width="8.75390625" style="1" customWidth="1"/>
    <col min="24" max="24" width="9.75390625" style="1" customWidth="1"/>
    <col min="25" max="25" width="8.75390625" style="1" customWidth="1"/>
    <col min="26" max="26" width="11.00390625" style="1" customWidth="1"/>
    <col min="27" max="27" width="11.125" style="1" customWidth="1"/>
    <col min="28" max="28" width="10.625" style="1" customWidth="1"/>
    <col min="29" max="29" width="10.25390625" style="1" customWidth="1"/>
    <col min="30" max="32" width="8.75390625" style="1" customWidth="1"/>
    <col min="33" max="33" width="12.375" style="1" customWidth="1"/>
    <col min="34" max="34" width="14.25390625" style="71" customWidth="1"/>
    <col min="35" max="45" width="8.625" style="1" customWidth="1"/>
    <col min="46" max="46" width="13.625" style="1" customWidth="1"/>
    <col min="47" max="47" width="13.125" style="1" customWidth="1"/>
    <col min="48" max="48" width="11.625" style="71" customWidth="1"/>
    <col min="49" max="16384" width="8.625" style="1" customWidth="1"/>
  </cols>
  <sheetData>
    <row r="1" spans="4:5" ht="65.25" customHeight="1">
      <c r="D1" s="103"/>
      <c r="E1" s="104" t="s">
        <v>112</v>
      </c>
    </row>
    <row r="2" spans="1:33" ht="27.75" customHeight="1">
      <c r="A2" s="114" t="s">
        <v>101</v>
      </c>
      <c r="B2" s="114"/>
      <c r="C2" s="114"/>
      <c r="D2" s="114"/>
      <c r="E2" s="114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</row>
    <row r="3" spans="1:33" ht="12.75" customHeight="1" thickBot="1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</row>
    <row r="4" spans="1:44" ht="61.5" customHeight="1" thickBot="1">
      <c r="A4" s="30" t="s">
        <v>9</v>
      </c>
      <c r="B4" s="31" t="s">
        <v>10</v>
      </c>
      <c r="C4" s="31" t="s">
        <v>11</v>
      </c>
      <c r="D4" s="31" t="s">
        <v>12</v>
      </c>
      <c r="E4" s="31" t="s">
        <v>13</v>
      </c>
      <c r="F4" s="32" t="s">
        <v>40</v>
      </c>
      <c r="G4" s="32" t="s">
        <v>41</v>
      </c>
      <c r="H4" s="32" t="s">
        <v>42</v>
      </c>
      <c r="I4" s="32" t="s">
        <v>43</v>
      </c>
      <c r="J4" s="32" t="s">
        <v>44</v>
      </c>
      <c r="K4" s="32" t="s">
        <v>45</v>
      </c>
      <c r="L4" s="32" t="s">
        <v>102</v>
      </c>
      <c r="M4" s="32" t="s">
        <v>46</v>
      </c>
      <c r="N4" s="32" t="s">
        <v>47</v>
      </c>
      <c r="O4" s="32" t="s">
        <v>103</v>
      </c>
      <c r="P4" s="32" t="s">
        <v>48</v>
      </c>
      <c r="Q4" s="32" t="s">
        <v>49</v>
      </c>
      <c r="R4" s="32" t="s">
        <v>50</v>
      </c>
      <c r="S4" s="32" t="s">
        <v>105</v>
      </c>
      <c r="T4" s="32" t="s">
        <v>51</v>
      </c>
      <c r="U4" s="32" t="s">
        <v>104</v>
      </c>
      <c r="V4" s="32" t="s">
        <v>52</v>
      </c>
      <c r="W4" s="32" t="s">
        <v>53</v>
      </c>
      <c r="X4" s="32" t="s">
        <v>106</v>
      </c>
      <c r="Y4" s="32" t="s">
        <v>107</v>
      </c>
      <c r="Z4" s="32" t="s">
        <v>54</v>
      </c>
      <c r="AA4" s="32" t="s">
        <v>55</v>
      </c>
      <c r="AB4" s="32" t="s">
        <v>56</v>
      </c>
      <c r="AC4" s="32" t="s">
        <v>57</v>
      </c>
      <c r="AD4" s="32" t="s">
        <v>58</v>
      </c>
      <c r="AE4" s="32" t="s">
        <v>59</v>
      </c>
      <c r="AF4" s="32" t="s">
        <v>60</v>
      </c>
      <c r="AG4" s="33" t="s">
        <v>61</v>
      </c>
      <c r="AH4" s="85"/>
      <c r="AJ4" s="2"/>
      <c r="AK4" s="3" t="s">
        <v>14</v>
      </c>
      <c r="AL4" s="2">
        <v>60016</v>
      </c>
      <c r="AM4" s="2">
        <v>75412</v>
      </c>
      <c r="AN4" s="2">
        <v>90004</v>
      </c>
      <c r="AO4" s="2">
        <v>90008</v>
      </c>
      <c r="AP4" s="2">
        <v>92109</v>
      </c>
      <c r="AQ4" s="2">
        <v>92195</v>
      </c>
      <c r="AR4" s="2"/>
    </row>
    <row r="5" spans="1:50" ht="29.25" customHeight="1" thickBot="1">
      <c r="A5" s="34">
        <v>1</v>
      </c>
      <c r="B5" s="14" t="s">
        <v>15</v>
      </c>
      <c r="C5" s="49">
        <v>6786.9</v>
      </c>
      <c r="D5" s="11" t="s">
        <v>62</v>
      </c>
      <c r="E5" s="53">
        <v>6786.9</v>
      </c>
      <c r="F5" s="18"/>
      <c r="G5" s="18"/>
      <c r="H5" s="18"/>
      <c r="I5" s="53">
        <v>6786.9</v>
      </c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75">
        <f aca="true" t="shared" si="0" ref="AG5:AG30">SUM(F5:AC5)</f>
        <v>6786.9</v>
      </c>
      <c r="AH5" s="86">
        <f>AG5</f>
        <v>6786.9</v>
      </c>
      <c r="AJ5" s="2"/>
      <c r="AK5" s="3"/>
      <c r="AL5" s="2"/>
      <c r="AM5" s="2"/>
      <c r="AN5" s="2"/>
      <c r="AO5" s="2"/>
      <c r="AP5" s="2"/>
      <c r="AQ5" s="2"/>
      <c r="AR5" s="2"/>
      <c r="AX5" s="89" t="s">
        <v>109</v>
      </c>
    </row>
    <row r="6" spans="1:51" ht="23.25" customHeight="1" thickBot="1">
      <c r="A6" s="118">
        <v>2</v>
      </c>
      <c r="B6" s="120" t="s">
        <v>16</v>
      </c>
      <c r="C6" s="119">
        <v>7723.02</v>
      </c>
      <c r="D6" s="35" t="s">
        <v>19</v>
      </c>
      <c r="E6" s="54">
        <v>5223.02</v>
      </c>
      <c r="F6" s="6"/>
      <c r="G6" s="6"/>
      <c r="H6" s="6"/>
      <c r="I6" s="6"/>
      <c r="J6" s="6"/>
      <c r="K6" s="6"/>
      <c r="L6" s="6"/>
      <c r="M6" s="6"/>
      <c r="N6" s="6"/>
      <c r="O6" s="6"/>
      <c r="P6" s="54">
        <v>5223.02</v>
      </c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75">
        <f t="shared" si="0"/>
        <v>5223.02</v>
      </c>
      <c r="AH6" s="147">
        <f>AG6+AG7</f>
        <v>7723.02</v>
      </c>
      <c r="AJ6" s="2">
        <v>4210</v>
      </c>
      <c r="AK6" s="3"/>
      <c r="AL6" s="2"/>
      <c r="AM6" s="2">
        <f>1500</f>
        <v>1500</v>
      </c>
      <c r="AN6" s="2">
        <f>2000+500+500-2000</f>
        <v>1000</v>
      </c>
      <c r="AO6" s="2">
        <f>128+1000</f>
        <v>1128</v>
      </c>
      <c r="AP6" s="2">
        <f>2157+2783+1200+500+1500+2000+7000+200</f>
        <v>17340</v>
      </c>
      <c r="AQ6" s="2">
        <f>1900+1000+2500+1500+1500</f>
        <v>8400</v>
      </c>
      <c r="AR6" s="2"/>
      <c r="AX6" s="89" t="s">
        <v>110</v>
      </c>
      <c r="AY6" s="89" t="s">
        <v>111</v>
      </c>
    </row>
    <row r="7" spans="1:50" ht="22.5" customHeight="1" thickBot="1">
      <c r="A7" s="118"/>
      <c r="B7" s="120"/>
      <c r="C7" s="119"/>
      <c r="D7" s="5" t="s">
        <v>65</v>
      </c>
      <c r="E7" s="51">
        <v>2500</v>
      </c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>
        <v>2500</v>
      </c>
      <c r="AB7" s="7"/>
      <c r="AC7" s="7"/>
      <c r="AD7" s="7"/>
      <c r="AE7" s="7"/>
      <c r="AF7" s="7"/>
      <c r="AG7" s="76">
        <f t="shared" si="0"/>
        <v>2500</v>
      </c>
      <c r="AH7" s="147"/>
      <c r="AJ7" s="2">
        <v>4300</v>
      </c>
      <c r="AK7" s="2">
        <f>4000</f>
        <v>4000</v>
      </c>
      <c r="AL7" s="2">
        <f>4500+2197+2000</f>
        <v>8697</v>
      </c>
      <c r="AM7" s="2"/>
      <c r="AN7" s="2"/>
      <c r="AO7" s="2"/>
      <c r="AP7" s="2"/>
      <c r="AQ7" s="2">
        <f>3000+1000+2000+1000+1500+1000+1300+1100+1000</f>
        <v>12900</v>
      </c>
      <c r="AR7" s="2"/>
      <c r="AW7" s="1">
        <v>0.73</v>
      </c>
      <c r="AX7" s="1">
        <v>41</v>
      </c>
    </row>
    <row r="8" spans="1:50" ht="29.25" customHeight="1" thickBot="1">
      <c r="A8" s="118">
        <v>3</v>
      </c>
      <c r="B8" s="120" t="s">
        <v>17</v>
      </c>
      <c r="C8" s="119">
        <v>13339.77</v>
      </c>
      <c r="D8" s="4" t="s">
        <v>66</v>
      </c>
      <c r="E8" s="54">
        <v>6200</v>
      </c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>
        <v>7000</v>
      </c>
      <c r="AA8" s="6"/>
      <c r="AB8" s="6"/>
      <c r="AC8" s="6"/>
      <c r="AD8" s="6"/>
      <c r="AE8" s="6"/>
      <c r="AF8" s="6"/>
      <c r="AG8" s="75">
        <f t="shared" si="0"/>
        <v>7000</v>
      </c>
      <c r="AH8" s="147">
        <f>AG8+AG9+AG10</f>
        <v>13339.77</v>
      </c>
      <c r="AJ8" s="8" t="s">
        <v>18</v>
      </c>
      <c r="AK8" s="8">
        <f aca="true" t="shared" si="1" ref="AK8:AQ8">SUM(AK6:AK7)</f>
        <v>4000</v>
      </c>
      <c r="AL8" s="8">
        <f t="shared" si="1"/>
        <v>8697</v>
      </c>
      <c r="AM8" s="8">
        <f t="shared" si="1"/>
        <v>1500</v>
      </c>
      <c r="AN8" s="8">
        <f t="shared" si="1"/>
        <v>1000</v>
      </c>
      <c r="AO8" s="8">
        <f t="shared" si="1"/>
        <v>1128</v>
      </c>
      <c r="AP8" s="8">
        <f t="shared" si="1"/>
        <v>17340</v>
      </c>
      <c r="AQ8" s="8">
        <f t="shared" si="1"/>
        <v>21300</v>
      </c>
      <c r="AR8" s="8">
        <f>SUM(AK8:AQ8)</f>
        <v>54965</v>
      </c>
      <c r="AW8" s="1">
        <v>17.02</v>
      </c>
      <c r="AX8" s="1">
        <v>45</v>
      </c>
    </row>
    <row r="9" spans="1:50" ht="24.75" thickBot="1">
      <c r="A9" s="118"/>
      <c r="B9" s="120"/>
      <c r="C9" s="119"/>
      <c r="D9" s="9" t="s">
        <v>67</v>
      </c>
      <c r="E9" s="55">
        <v>1139.77</v>
      </c>
      <c r="F9" s="10"/>
      <c r="G9" s="10"/>
      <c r="H9" s="10"/>
      <c r="I9" s="10"/>
      <c r="J9" s="10"/>
      <c r="K9" s="10"/>
      <c r="L9" s="10"/>
      <c r="M9" s="10"/>
      <c r="N9" s="55">
        <v>339.77</v>
      </c>
      <c r="O9" s="55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77">
        <f t="shared" si="0"/>
        <v>339.77</v>
      </c>
      <c r="AH9" s="147"/>
      <c r="AJ9" s="2">
        <v>6050</v>
      </c>
      <c r="AK9" s="2"/>
      <c r="AL9" s="2">
        <f>3500+17231</f>
        <v>20731</v>
      </c>
      <c r="AM9" s="2">
        <v>3700</v>
      </c>
      <c r="AN9" s="2">
        <f>5500+8500</f>
        <v>14000</v>
      </c>
      <c r="AO9" s="2"/>
      <c r="AP9" s="2">
        <f>4000+6199+5400+6075+18200+7240+5095-200-75</f>
        <v>51934</v>
      </c>
      <c r="AQ9" s="2">
        <f>4000+7000+4200+5000-7000</f>
        <v>13200</v>
      </c>
      <c r="AR9" s="2">
        <f>SUM(AK9:AQ9)</f>
        <v>103565</v>
      </c>
      <c r="AX9" s="1">
        <v>65</v>
      </c>
    </row>
    <row r="10" spans="1:44" ht="28.5" customHeight="1" thickBot="1">
      <c r="A10" s="118"/>
      <c r="B10" s="120"/>
      <c r="C10" s="119"/>
      <c r="D10" s="5" t="s">
        <v>20</v>
      </c>
      <c r="E10" s="51">
        <v>6000</v>
      </c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>
        <v>6000</v>
      </c>
      <c r="AC10" s="7"/>
      <c r="AD10" s="7"/>
      <c r="AE10" s="7"/>
      <c r="AF10" s="7"/>
      <c r="AG10" s="78">
        <f t="shared" si="0"/>
        <v>6000</v>
      </c>
      <c r="AH10" s="147"/>
      <c r="AJ10" s="8" t="s">
        <v>21</v>
      </c>
      <c r="AK10" s="8">
        <f aca="true" t="shared" si="2" ref="AK10:AQ10">SUM(AK8:AK8)</f>
        <v>4000</v>
      </c>
      <c r="AL10" s="8">
        <f t="shared" si="2"/>
        <v>8697</v>
      </c>
      <c r="AM10" s="8">
        <f t="shared" si="2"/>
        <v>1500</v>
      </c>
      <c r="AN10" s="8">
        <f t="shared" si="2"/>
        <v>1000</v>
      </c>
      <c r="AO10" s="8">
        <f t="shared" si="2"/>
        <v>1128</v>
      </c>
      <c r="AP10" s="8">
        <f t="shared" si="2"/>
        <v>17340</v>
      </c>
      <c r="AQ10" s="8">
        <f t="shared" si="2"/>
        <v>21300</v>
      </c>
      <c r="AR10" s="8">
        <f>SUM(AK10:AQ10)</f>
        <v>54965</v>
      </c>
    </row>
    <row r="11" spans="1:44" ht="36.75" thickBot="1">
      <c r="A11" s="118">
        <v>3</v>
      </c>
      <c r="B11" s="120" t="s">
        <v>22</v>
      </c>
      <c r="C11" s="119">
        <v>6903.91</v>
      </c>
      <c r="D11" s="9" t="s">
        <v>68</v>
      </c>
      <c r="E11" s="54">
        <v>2900</v>
      </c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>
        <v>400</v>
      </c>
      <c r="AA11" s="6">
        <v>2500</v>
      </c>
      <c r="AB11" s="6"/>
      <c r="AC11" s="6"/>
      <c r="AD11" s="6"/>
      <c r="AE11" s="6"/>
      <c r="AF11" s="6"/>
      <c r="AG11" s="75">
        <f t="shared" si="0"/>
        <v>2900</v>
      </c>
      <c r="AH11" s="147">
        <f>AG11+AG12</f>
        <v>6903.91</v>
      </c>
      <c r="AJ11" s="8" t="s">
        <v>18</v>
      </c>
      <c r="AK11" s="8">
        <f aca="true" t="shared" si="3" ref="AK11:AQ11">SUM(AK9:AK10)</f>
        <v>4000</v>
      </c>
      <c r="AL11" s="8">
        <f t="shared" si="3"/>
        <v>29428</v>
      </c>
      <c r="AM11" s="8">
        <f t="shared" si="3"/>
        <v>5200</v>
      </c>
      <c r="AN11" s="8">
        <f t="shared" si="3"/>
        <v>15000</v>
      </c>
      <c r="AO11" s="8">
        <f t="shared" si="3"/>
        <v>1128</v>
      </c>
      <c r="AP11" s="8">
        <f t="shared" si="3"/>
        <v>69274</v>
      </c>
      <c r="AQ11" s="8">
        <f t="shared" si="3"/>
        <v>34500</v>
      </c>
      <c r="AR11" s="8">
        <f>SUM(AK11:AQ11)</f>
        <v>158530</v>
      </c>
    </row>
    <row r="12" spans="1:44" ht="21.75" customHeight="1" thickBot="1">
      <c r="A12" s="118"/>
      <c r="B12" s="120"/>
      <c r="C12" s="119"/>
      <c r="D12" s="5" t="s">
        <v>64</v>
      </c>
      <c r="E12" s="51">
        <v>4003.91</v>
      </c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51">
        <v>4003.91</v>
      </c>
      <c r="U12" s="51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8">
        <f t="shared" si="0"/>
        <v>4003.91</v>
      </c>
      <c r="AH12" s="147"/>
      <c r="AJ12" s="8" t="s">
        <v>21</v>
      </c>
      <c r="AK12" s="8">
        <f aca="true" t="shared" si="4" ref="AK12:AQ12">SUM(AK11:AK11)</f>
        <v>4000</v>
      </c>
      <c r="AL12" s="8">
        <f t="shared" si="4"/>
        <v>29428</v>
      </c>
      <c r="AM12" s="8">
        <f t="shared" si="4"/>
        <v>5200</v>
      </c>
      <c r="AN12" s="8">
        <f t="shared" si="4"/>
        <v>15000</v>
      </c>
      <c r="AO12" s="8">
        <f t="shared" si="4"/>
        <v>1128</v>
      </c>
      <c r="AP12" s="8">
        <f t="shared" si="4"/>
        <v>69274</v>
      </c>
      <c r="AQ12" s="8">
        <f t="shared" si="4"/>
        <v>34500</v>
      </c>
      <c r="AR12" s="8">
        <f>SUM(AK12:AQ12)</f>
        <v>158530</v>
      </c>
    </row>
    <row r="13" spans="1:44" ht="24.75" thickBot="1">
      <c r="A13" s="118">
        <v>5</v>
      </c>
      <c r="B13" s="120" t="s">
        <v>23</v>
      </c>
      <c r="C13" s="119">
        <v>18277.82</v>
      </c>
      <c r="D13" s="9" t="s">
        <v>70</v>
      </c>
      <c r="E13" s="54">
        <v>2000</v>
      </c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>
        <v>2000</v>
      </c>
      <c r="AB13" s="6"/>
      <c r="AC13" s="6"/>
      <c r="AD13" s="6"/>
      <c r="AE13" s="6"/>
      <c r="AF13" s="6"/>
      <c r="AG13" s="75">
        <f t="shared" si="0"/>
        <v>2000</v>
      </c>
      <c r="AH13" s="108">
        <f>AG13+AG14+AG15+AG16+AG17</f>
        <v>18277.82</v>
      </c>
      <c r="AR13" s="1" t="e">
        <f>#REF!-AR10</f>
        <v>#REF!</v>
      </c>
    </row>
    <row r="14" spans="1:34" ht="23.25" customHeight="1" thickBot="1">
      <c r="A14" s="118"/>
      <c r="B14" s="120"/>
      <c r="C14" s="119"/>
      <c r="D14" s="9" t="s">
        <v>69</v>
      </c>
      <c r="E14" s="55">
        <v>2500</v>
      </c>
      <c r="F14" s="37"/>
      <c r="G14" s="10"/>
      <c r="H14" s="10"/>
      <c r="I14" s="10"/>
      <c r="J14" s="10"/>
      <c r="K14" s="10"/>
      <c r="L14" s="10"/>
      <c r="M14" s="10">
        <v>1500</v>
      </c>
      <c r="N14" s="10">
        <v>1000</v>
      </c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37"/>
      <c r="AC14" s="10"/>
      <c r="AD14" s="10"/>
      <c r="AE14" s="10"/>
      <c r="AF14" s="10"/>
      <c r="AG14" s="79">
        <f t="shared" si="0"/>
        <v>2500</v>
      </c>
      <c r="AH14" s="109"/>
    </row>
    <row r="15" spans="1:34" ht="20.25" customHeight="1" thickBot="1">
      <c r="A15" s="118"/>
      <c r="B15" s="120"/>
      <c r="C15" s="119"/>
      <c r="D15" s="9" t="s">
        <v>71</v>
      </c>
      <c r="E15" s="55">
        <v>1000</v>
      </c>
      <c r="F15" s="38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>
        <v>1000</v>
      </c>
      <c r="AA15" s="10"/>
      <c r="AB15" s="38"/>
      <c r="AC15" s="10"/>
      <c r="AD15" s="10"/>
      <c r="AE15" s="10"/>
      <c r="AF15" s="10"/>
      <c r="AG15" s="79">
        <f t="shared" si="0"/>
        <v>1000</v>
      </c>
      <c r="AH15" s="109"/>
    </row>
    <row r="16" spans="1:34" ht="30" customHeight="1" thickBot="1">
      <c r="A16" s="118"/>
      <c r="B16" s="120"/>
      <c r="C16" s="119"/>
      <c r="D16" s="12" t="s">
        <v>72</v>
      </c>
      <c r="E16" s="55">
        <v>3000</v>
      </c>
      <c r="F16" s="37"/>
      <c r="G16" s="17"/>
      <c r="H16" s="17"/>
      <c r="I16" s="17"/>
      <c r="J16" s="17"/>
      <c r="K16" s="17">
        <v>3000</v>
      </c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37"/>
      <c r="AC16" s="17"/>
      <c r="AD16" s="17"/>
      <c r="AE16" s="17"/>
      <c r="AF16" s="17"/>
      <c r="AG16" s="79">
        <f t="shared" si="0"/>
        <v>3000</v>
      </c>
      <c r="AH16" s="109"/>
    </row>
    <row r="17" spans="1:34" ht="30" customHeight="1" thickBot="1">
      <c r="A17" s="118"/>
      <c r="B17" s="120"/>
      <c r="C17" s="119"/>
      <c r="D17" s="13" t="s">
        <v>73</v>
      </c>
      <c r="E17" s="51">
        <v>9777.82</v>
      </c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51">
        <v>9777.82</v>
      </c>
      <c r="W17" s="7"/>
      <c r="X17" s="7"/>
      <c r="Y17" s="7"/>
      <c r="Z17" s="7"/>
      <c r="AA17" s="7"/>
      <c r="AB17" s="7"/>
      <c r="AC17" s="7"/>
      <c r="AD17" s="7"/>
      <c r="AE17" s="7"/>
      <c r="AF17" s="7"/>
      <c r="AG17" s="80">
        <f t="shared" si="0"/>
        <v>9777.82</v>
      </c>
      <c r="AH17" s="110"/>
    </row>
    <row r="18" spans="1:34" ht="23.25" customHeight="1" thickBot="1">
      <c r="A18" s="118">
        <v>6</v>
      </c>
      <c r="B18" s="120" t="s">
        <v>25</v>
      </c>
      <c r="C18" s="119">
        <v>12029.19</v>
      </c>
      <c r="D18" s="4" t="s">
        <v>74</v>
      </c>
      <c r="E18" s="54">
        <v>7000</v>
      </c>
      <c r="F18" s="6"/>
      <c r="G18" s="6"/>
      <c r="H18" s="6">
        <v>7000</v>
      </c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75">
        <f t="shared" si="0"/>
        <v>7000</v>
      </c>
      <c r="AH18" s="108">
        <f>AG18+AG19+AG20</f>
        <v>12029.19</v>
      </c>
    </row>
    <row r="19" spans="1:34" ht="27" customHeight="1" thickBot="1">
      <c r="A19" s="118"/>
      <c r="B19" s="120"/>
      <c r="C19" s="119"/>
      <c r="D19" s="9" t="s">
        <v>63</v>
      </c>
      <c r="E19" s="55">
        <v>4529.19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55">
        <f>2529.19</f>
        <v>2529.19</v>
      </c>
      <c r="AA19" s="10">
        <v>2000</v>
      </c>
      <c r="AB19" s="10"/>
      <c r="AC19" s="10"/>
      <c r="AD19" s="10"/>
      <c r="AE19" s="10"/>
      <c r="AF19" s="10"/>
      <c r="AG19" s="79">
        <f t="shared" si="0"/>
        <v>4529.1900000000005</v>
      </c>
      <c r="AH19" s="109"/>
    </row>
    <row r="20" spans="1:34" ht="30" customHeight="1" thickBot="1">
      <c r="A20" s="135"/>
      <c r="B20" s="123"/>
      <c r="C20" s="126"/>
      <c r="D20" s="15" t="s">
        <v>75</v>
      </c>
      <c r="E20" s="56">
        <v>500</v>
      </c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>
        <v>500</v>
      </c>
      <c r="AA20" s="16"/>
      <c r="AB20" s="16"/>
      <c r="AC20" s="16"/>
      <c r="AD20" s="16"/>
      <c r="AE20" s="16"/>
      <c r="AF20" s="16"/>
      <c r="AG20" s="78">
        <f t="shared" si="0"/>
        <v>500</v>
      </c>
      <c r="AH20" s="110"/>
    </row>
    <row r="21" spans="1:34" ht="27.75" customHeight="1" thickBot="1">
      <c r="A21" s="39">
        <v>7</v>
      </c>
      <c r="B21" s="40" t="s">
        <v>26</v>
      </c>
      <c r="C21" s="50">
        <v>8097.47</v>
      </c>
      <c r="D21" s="42" t="s">
        <v>76</v>
      </c>
      <c r="E21" s="50">
        <v>8097.47</v>
      </c>
      <c r="F21" s="41"/>
      <c r="G21" s="41"/>
      <c r="H21" s="41"/>
      <c r="I21" s="41"/>
      <c r="J21" s="41"/>
      <c r="K21" s="41"/>
      <c r="L21" s="41"/>
      <c r="M21" s="41"/>
      <c r="N21" s="50">
        <f>1000+3097.47</f>
        <v>4097.469999999999</v>
      </c>
      <c r="O21" s="50">
        <v>4000</v>
      </c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81">
        <f t="shared" si="0"/>
        <v>8097.469999999999</v>
      </c>
      <c r="AH21" s="87">
        <f>AG21</f>
        <v>8097.469999999999</v>
      </c>
    </row>
    <row r="22" spans="1:34" ht="24.75" thickBot="1">
      <c r="A22" s="140">
        <v>8</v>
      </c>
      <c r="B22" s="144" t="s">
        <v>27</v>
      </c>
      <c r="C22" s="142">
        <v>11093.07</v>
      </c>
      <c r="D22" s="63" t="s">
        <v>77</v>
      </c>
      <c r="E22" s="64">
        <v>3500</v>
      </c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>
        <v>1000</v>
      </c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81">
        <f>SUM(F22:AC22)</f>
        <v>1000</v>
      </c>
      <c r="AH22" s="108">
        <f>AG22+AG23+AG24</f>
        <v>11093.07</v>
      </c>
    </row>
    <row r="23" spans="1:34" ht="26.25" customHeight="1" thickBot="1">
      <c r="A23" s="133"/>
      <c r="B23" s="145"/>
      <c r="C23" s="127"/>
      <c r="D23" s="65" t="s">
        <v>78</v>
      </c>
      <c r="E23" s="66">
        <v>6593.07</v>
      </c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50">
        <v>9093.07</v>
      </c>
      <c r="AC23" s="41"/>
      <c r="AD23" s="41"/>
      <c r="AE23" s="41"/>
      <c r="AF23" s="41"/>
      <c r="AG23" s="81">
        <f>SUM(F23:AC23)</f>
        <v>9093.07</v>
      </c>
      <c r="AH23" s="109"/>
    </row>
    <row r="24" spans="1:34" ht="26.25" customHeight="1" thickBot="1">
      <c r="A24" s="141"/>
      <c r="B24" s="146"/>
      <c r="C24" s="143"/>
      <c r="D24" s="62" t="s">
        <v>79</v>
      </c>
      <c r="E24" s="61">
        <v>1000</v>
      </c>
      <c r="F24" s="41"/>
      <c r="G24" s="41"/>
      <c r="H24" s="41"/>
      <c r="I24" s="41"/>
      <c r="J24" s="41"/>
      <c r="K24" s="41"/>
      <c r="L24" s="41">
        <v>1000</v>
      </c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81">
        <f t="shared" si="0"/>
        <v>1000</v>
      </c>
      <c r="AH24" s="110"/>
    </row>
    <row r="25" spans="1:34" ht="23.25" customHeight="1" thickBot="1">
      <c r="A25" s="134">
        <v>9</v>
      </c>
      <c r="B25" s="137" t="s">
        <v>28</v>
      </c>
      <c r="C25" s="128">
        <v>23403.1</v>
      </c>
      <c r="D25" s="9" t="s">
        <v>80</v>
      </c>
      <c r="E25" s="57">
        <v>10000</v>
      </c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>
        <v>10000</v>
      </c>
      <c r="AC25" s="17"/>
      <c r="AD25" s="17"/>
      <c r="AE25" s="17"/>
      <c r="AF25" s="17"/>
      <c r="AG25" s="77">
        <f t="shared" si="0"/>
        <v>10000</v>
      </c>
      <c r="AH25" s="108">
        <f>AG25+AG26+AG27</f>
        <v>23403.1</v>
      </c>
    </row>
    <row r="26" spans="1:34" ht="24.75" thickBot="1">
      <c r="A26" s="134"/>
      <c r="B26" s="137"/>
      <c r="C26" s="128"/>
      <c r="D26" s="9" t="s">
        <v>82</v>
      </c>
      <c r="E26" s="55">
        <v>10000</v>
      </c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>
        <v>10000</v>
      </c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79">
        <f t="shared" si="0"/>
        <v>10000</v>
      </c>
      <c r="AH26" s="109"/>
    </row>
    <row r="27" spans="1:34" ht="24.75" thickBot="1">
      <c r="A27" s="136"/>
      <c r="B27" s="138"/>
      <c r="C27" s="139"/>
      <c r="D27" s="9" t="s">
        <v>81</v>
      </c>
      <c r="E27" s="52">
        <v>3403.1</v>
      </c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51">
        <v>3403.1</v>
      </c>
      <c r="AB27" s="7"/>
      <c r="AC27" s="7"/>
      <c r="AD27" s="7"/>
      <c r="AE27" s="7"/>
      <c r="AF27" s="7"/>
      <c r="AG27" s="76">
        <f t="shared" si="0"/>
        <v>3403.1</v>
      </c>
      <c r="AH27" s="110"/>
    </row>
    <row r="28" spans="1:44" ht="21.75" customHeight="1" thickBot="1">
      <c r="A28" s="118">
        <v>10</v>
      </c>
      <c r="B28" s="120" t="s">
        <v>29</v>
      </c>
      <c r="C28" s="119">
        <v>8261.29</v>
      </c>
      <c r="D28" s="43" t="s">
        <v>83</v>
      </c>
      <c r="E28" s="54">
        <v>3261.29</v>
      </c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54">
        <v>3261.29</v>
      </c>
      <c r="U28" s="54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75">
        <f t="shared" si="0"/>
        <v>3261.29</v>
      </c>
      <c r="AH28" s="147">
        <f>AG28+AG29</f>
        <v>8261.29</v>
      </c>
      <c r="AJ28" s="8" t="s">
        <v>18</v>
      </c>
      <c r="AK28" s="8">
        <f aca="true" t="shared" si="5" ref="AK28:AQ28">SUM(AK26:AK27)</f>
        <v>0</v>
      </c>
      <c r="AL28" s="8">
        <f t="shared" si="5"/>
        <v>0</v>
      </c>
      <c r="AM28" s="8">
        <f t="shared" si="5"/>
        <v>0</v>
      </c>
      <c r="AN28" s="8">
        <f t="shared" si="5"/>
        <v>0</v>
      </c>
      <c r="AO28" s="8">
        <f t="shared" si="5"/>
        <v>0</v>
      </c>
      <c r="AP28" s="8">
        <f t="shared" si="5"/>
        <v>0</v>
      </c>
      <c r="AQ28" s="8">
        <f t="shared" si="5"/>
        <v>0</v>
      </c>
      <c r="AR28" s="8">
        <f>SUM(AK28:AQ28)</f>
        <v>0</v>
      </c>
    </row>
    <row r="29" spans="1:44" ht="22.5" customHeight="1" thickBot="1">
      <c r="A29" s="118"/>
      <c r="B29" s="120"/>
      <c r="C29" s="119"/>
      <c r="D29" s="5" t="s">
        <v>84</v>
      </c>
      <c r="E29" s="51">
        <v>5000</v>
      </c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>
        <v>2500</v>
      </c>
      <c r="AA29" s="7">
        <v>2500</v>
      </c>
      <c r="AB29" s="7"/>
      <c r="AC29" s="7"/>
      <c r="AD29" s="7"/>
      <c r="AE29" s="7"/>
      <c r="AF29" s="7"/>
      <c r="AG29" s="78">
        <f t="shared" si="0"/>
        <v>5000</v>
      </c>
      <c r="AH29" s="147"/>
      <c r="AJ29" s="8" t="s">
        <v>21</v>
      </c>
      <c r="AK29" s="8">
        <f aca="true" t="shared" si="6" ref="AK29:AQ29">SUM(AK28:AK28)</f>
        <v>0</v>
      </c>
      <c r="AL29" s="8">
        <f t="shared" si="6"/>
        <v>0</v>
      </c>
      <c r="AM29" s="8">
        <f t="shared" si="6"/>
        <v>0</v>
      </c>
      <c r="AN29" s="8">
        <f t="shared" si="6"/>
        <v>0</v>
      </c>
      <c r="AO29" s="8">
        <f t="shared" si="6"/>
        <v>0</v>
      </c>
      <c r="AP29" s="8">
        <f t="shared" si="6"/>
        <v>0</v>
      </c>
      <c r="AQ29" s="8">
        <f t="shared" si="6"/>
        <v>0</v>
      </c>
      <c r="AR29" s="8">
        <f>SUM(AK29:AQ29)</f>
        <v>0</v>
      </c>
    </row>
    <row r="30" spans="1:34" ht="36">
      <c r="A30" s="70">
        <v>11</v>
      </c>
      <c r="B30" s="68" t="s">
        <v>30</v>
      </c>
      <c r="C30" s="69"/>
      <c r="D30" s="9" t="s">
        <v>100</v>
      </c>
      <c r="E30" s="54">
        <v>3000</v>
      </c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>
        <v>2500</v>
      </c>
      <c r="AA30" s="6">
        <v>500</v>
      </c>
      <c r="AB30" s="6"/>
      <c r="AC30" s="6"/>
      <c r="AD30" s="6"/>
      <c r="AE30" s="6"/>
      <c r="AF30" s="6"/>
      <c r="AG30" s="75">
        <f t="shared" si="0"/>
        <v>3000</v>
      </c>
      <c r="AH30" s="108">
        <f>AG30+AG31+AG32+AG33</f>
        <v>23403.1</v>
      </c>
    </row>
    <row r="31" spans="1:34" ht="26.25" customHeight="1">
      <c r="A31" s="132">
        <v>11</v>
      </c>
      <c r="B31" s="129" t="s">
        <v>30</v>
      </c>
      <c r="C31" s="131">
        <v>23403.1</v>
      </c>
      <c r="D31" s="9" t="s">
        <v>85</v>
      </c>
      <c r="E31" s="55">
        <v>6403.1</v>
      </c>
      <c r="F31" s="10"/>
      <c r="G31" s="10"/>
      <c r="H31" s="10"/>
      <c r="I31" s="10"/>
      <c r="J31" s="10"/>
      <c r="K31" s="10"/>
      <c r="L31" s="55">
        <v>6403.1</v>
      </c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79">
        <f>SUM(F31:AE31)</f>
        <v>6403.1</v>
      </c>
      <c r="AH31" s="109"/>
    </row>
    <row r="32" spans="1:34" ht="36">
      <c r="A32" s="133"/>
      <c r="B32" s="129"/>
      <c r="C32" s="127"/>
      <c r="D32" s="9" t="s">
        <v>86</v>
      </c>
      <c r="E32" s="55">
        <v>3000</v>
      </c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>
        <v>3000</v>
      </c>
      <c r="Y32" s="10"/>
      <c r="Z32" s="10"/>
      <c r="AA32" s="10"/>
      <c r="AB32" s="10"/>
      <c r="AC32" s="10"/>
      <c r="AD32" s="10"/>
      <c r="AE32" s="10"/>
      <c r="AF32" s="10"/>
      <c r="AG32" s="79">
        <f>SUM(F32:AE32)</f>
        <v>3000</v>
      </c>
      <c r="AH32" s="109"/>
    </row>
    <row r="33" spans="1:34" ht="26.25" customHeight="1" thickBot="1">
      <c r="A33" s="134"/>
      <c r="B33" s="130"/>
      <c r="C33" s="128"/>
      <c r="D33" s="13" t="s">
        <v>108</v>
      </c>
      <c r="E33" s="52">
        <v>11000</v>
      </c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>
        <v>11000</v>
      </c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6">
        <f>SUM(F33:AC33)</f>
        <v>11000</v>
      </c>
      <c r="AH33" s="110"/>
    </row>
    <row r="34" spans="1:34" ht="24.75" thickBot="1">
      <c r="A34" s="118">
        <v>12</v>
      </c>
      <c r="B34" s="120" t="s">
        <v>31</v>
      </c>
      <c r="C34" s="119">
        <v>16382.17</v>
      </c>
      <c r="D34" s="9" t="s">
        <v>87</v>
      </c>
      <c r="E34" s="54">
        <v>1500</v>
      </c>
      <c r="F34" s="6"/>
      <c r="G34" s="6"/>
      <c r="H34" s="6"/>
      <c r="I34" s="6"/>
      <c r="J34" s="6"/>
      <c r="K34" s="6"/>
      <c r="L34" s="6"/>
      <c r="M34" s="6"/>
      <c r="N34" s="6">
        <v>1500</v>
      </c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75">
        <f>SUM(F34:AC34)</f>
        <v>1500</v>
      </c>
      <c r="AH34" s="108">
        <f>SUM(AG34:AG38)</f>
        <v>16382.17</v>
      </c>
    </row>
    <row r="35" spans="1:34" ht="19.5" customHeight="1" thickBot="1">
      <c r="A35" s="118"/>
      <c r="B35" s="120"/>
      <c r="C35" s="119"/>
      <c r="D35" s="9" t="s">
        <v>88</v>
      </c>
      <c r="E35" s="55">
        <v>1000</v>
      </c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>
        <v>1000</v>
      </c>
      <c r="AA35" s="10"/>
      <c r="AB35" s="10"/>
      <c r="AC35" s="10"/>
      <c r="AD35" s="10"/>
      <c r="AE35" s="10"/>
      <c r="AF35" s="10"/>
      <c r="AG35" s="79">
        <f>SUM(F35:AC35)</f>
        <v>1000</v>
      </c>
      <c r="AH35" s="109"/>
    </row>
    <row r="36" spans="1:48" s="94" customFormat="1" ht="24.75" thickBot="1">
      <c r="A36" s="118"/>
      <c r="B36" s="120"/>
      <c r="C36" s="119"/>
      <c r="D36" s="96" t="s">
        <v>89</v>
      </c>
      <c r="E36" s="91">
        <v>100</v>
      </c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2"/>
      <c r="Q36" s="92"/>
      <c r="R36" s="92"/>
      <c r="S36" s="92"/>
      <c r="T36" s="92"/>
      <c r="U36" s="92"/>
      <c r="V36" s="92"/>
      <c r="W36" s="92"/>
      <c r="X36" s="92"/>
      <c r="Y36" s="92"/>
      <c r="Z36" s="92"/>
      <c r="AA36" s="92"/>
      <c r="AB36" s="92"/>
      <c r="AC36" s="92">
        <v>2500</v>
      </c>
      <c r="AD36" s="92"/>
      <c r="AE36" s="92"/>
      <c r="AF36" s="92"/>
      <c r="AG36" s="93">
        <f>SUM(F36:AC36)</f>
        <v>2500</v>
      </c>
      <c r="AH36" s="109"/>
      <c r="AV36" s="95"/>
    </row>
    <row r="37" spans="1:48" s="94" customFormat="1" ht="19.5" customHeight="1" thickBot="1">
      <c r="A37" s="118"/>
      <c r="B37" s="120"/>
      <c r="C37" s="119"/>
      <c r="D37" s="90" t="s">
        <v>90</v>
      </c>
      <c r="E37" s="91">
        <v>12782.17</v>
      </c>
      <c r="F37" s="92"/>
      <c r="G37" s="91">
        <v>10382.17</v>
      </c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92"/>
      <c r="V37" s="92"/>
      <c r="W37" s="92"/>
      <c r="X37" s="92"/>
      <c r="Y37" s="92"/>
      <c r="Z37" s="92"/>
      <c r="AA37" s="92"/>
      <c r="AB37" s="92"/>
      <c r="AC37" s="92"/>
      <c r="AD37" s="92"/>
      <c r="AE37" s="92"/>
      <c r="AF37" s="92"/>
      <c r="AG37" s="93">
        <f>SUM(F37:AF37)</f>
        <v>10382.17</v>
      </c>
      <c r="AH37" s="109"/>
      <c r="AV37" s="95"/>
    </row>
    <row r="38" spans="1:34" ht="19.5" customHeight="1" thickBot="1">
      <c r="A38" s="118"/>
      <c r="B38" s="120"/>
      <c r="C38" s="119"/>
      <c r="D38" s="5" t="s">
        <v>91</v>
      </c>
      <c r="E38" s="51">
        <v>1000</v>
      </c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>
        <v>500</v>
      </c>
      <c r="U38" s="7"/>
      <c r="V38" s="7"/>
      <c r="W38" s="7"/>
      <c r="X38" s="7"/>
      <c r="Y38" s="7"/>
      <c r="Z38" s="7"/>
      <c r="AA38" s="7"/>
      <c r="AB38" s="7"/>
      <c r="AC38" s="7">
        <v>500</v>
      </c>
      <c r="AD38" s="7"/>
      <c r="AE38" s="7"/>
      <c r="AF38" s="7"/>
      <c r="AG38" s="79">
        <f>SUM(F38:AF38)</f>
        <v>1000</v>
      </c>
      <c r="AH38" s="110"/>
    </row>
    <row r="39" spans="1:34" ht="27.75" customHeight="1">
      <c r="A39" s="135">
        <v>13</v>
      </c>
      <c r="B39" s="123" t="s">
        <v>32</v>
      </c>
      <c r="C39" s="126">
        <v>5616.74</v>
      </c>
      <c r="D39" s="43" t="s">
        <v>92</v>
      </c>
      <c r="E39" s="67">
        <v>2346.74</v>
      </c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49">
        <v>3116.74</v>
      </c>
      <c r="U39" s="49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82">
        <f aca="true" t="shared" si="7" ref="AG39:AG49">SUM(F39:AC39)</f>
        <v>3116.74</v>
      </c>
      <c r="AH39" s="105">
        <f>AG39+AG40+AG41</f>
        <v>5616.74</v>
      </c>
    </row>
    <row r="40" spans="1:34" ht="22.5" customHeight="1">
      <c r="A40" s="133"/>
      <c r="B40" s="124"/>
      <c r="C40" s="127"/>
      <c r="D40" s="65" t="s">
        <v>93</v>
      </c>
      <c r="E40" s="66">
        <v>2270</v>
      </c>
      <c r="F40" s="74"/>
      <c r="G40" s="72"/>
      <c r="H40" s="72"/>
      <c r="I40" s="72"/>
      <c r="J40" s="72"/>
      <c r="K40" s="72"/>
      <c r="L40" s="72"/>
      <c r="M40" s="72"/>
      <c r="N40" s="72">
        <v>1500</v>
      </c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83">
        <f>SUM(F40:AC40)</f>
        <v>1500</v>
      </c>
      <c r="AH40" s="106"/>
    </row>
    <row r="41" spans="1:34" ht="27.75" customHeight="1" thickBot="1">
      <c r="A41" s="134"/>
      <c r="B41" s="125"/>
      <c r="C41" s="128"/>
      <c r="D41" s="5" t="s">
        <v>94</v>
      </c>
      <c r="E41" s="51">
        <v>1000</v>
      </c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>
        <v>600</v>
      </c>
      <c r="T41" s="7">
        <v>400</v>
      </c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84">
        <f>SUM(F41:AC41)</f>
        <v>1000</v>
      </c>
      <c r="AH41" s="107"/>
    </row>
    <row r="42" spans="1:34" ht="24.75" thickBot="1">
      <c r="A42" s="118">
        <v>14</v>
      </c>
      <c r="B42" s="120" t="s">
        <v>33</v>
      </c>
      <c r="C42" s="119">
        <v>20688.34</v>
      </c>
      <c r="D42" s="9" t="s">
        <v>63</v>
      </c>
      <c r="E42" s="54">
        <v>1783.48</v>
      </c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>
        <v>450</v>
      </c>
      <c r="Z42" s="6">
        <v>450</v>
      </c>
      <c r="AA42" s="6">
        <v>1100</v>
      </c>
      <c r="AB42" s="6"/>
      <c r="AC42" s="6"/>
      <c r="AD42" s="6"/>
      <c r="AE42" s="6"/>
      <c r="AF42" s="6"/>
      <c r="AG42" s="75">
        <f t="shared" si="7"/>
        <v>2000</v>
      </c>
      <c r="AH42" s="108">
        <f>SUM(AG42:AG49)</f>
        <v>20688.34</v>
      </c>
    </row>
    <row r="43" spans="1:34" ht="28.5" customHeight="1" thickBot="1">
      <c r="A43" s="118"/>
      <c r="B43" s="120"/>
      <c r="C43" s="119"/>
      <c r="D43" s="36" t="s">
        <v>95</v>
      </c>
      <c r="E43" s="55">
        <v>499.26</v>
      </c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>
        <v>500</v>
      </c>
      <c r="X43" s="10"/>
      <c r="Y43" s="10"/>
      <c r="Z43" s="10"/>
      <c r="AA43" s="10"/>
      <c r="AB43" s="10"/>
      <c r="AC43" s="10"/>
      <c r="AD43" s="10"/>
      <c r="AE43" s="10"/>
      <c r="AF43" s="10"/>
      <c r="AG43" s="79">
        <f t="shared" si="7"/>
        <v>500</v>
      </c>
      <c r="AH43" s="109"/>
    </row>
    <row r="44" spans="1:34" ht="21" customHeight="1" thickBot="1">
      <c r="A44" s="118"/>
      <c r="B44" s="120"/>
      <c r="C44" s="119"/>
      <c r="D44" s="36" t="s">
        <v>24</v>
      </c>
      <c r="E44" s="55">
        <v>500</v>
      </c>
      <c r="F44" s="10"/>
      <c r="G44" s="10"/>
      <c r="H44" s="10"/>
      <c r="I44" s="10"/>
      <c r="J44" s="10"/>
      <c r="K44" s="10"/>
      <c r="L44" s="10"/>
      <c r="M44" s="10"/>
      <c r="N44" s="10">
        <v>500</v>
      </c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79">
        <f t="shared" si="7"/>
        <v>500</v>
      </c>
      <c r="AH44" s="109"/>
    </row>
    <row r="45" spans="1:34" ht="21" customHeight="1" thickBot="1">
      <c r="A45" s="118"/>
      <c r="B45" s="120"/>
      <c r="C45" s="119"/>
      <c r="D45" s="9" t="s">
        <v>96</v>
      </c>
      <c r="E45" s="55">
        <v>4880.64</v>
      </c>
      <c r="F45" s="10"/>
      <c r="G45" s="10"/>
      <c r="H45" s="10"/>
      <c r="I45" s="10">
        <v>5000</v>
      </c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79">
        <f t="shared" si="7"/>
        <v>5000</v>
      </c>
      <c r="AH45" s="109"/>
    </row>
    <row r="46" spans="1:34" ht="21" customHeight="1" thickBot="1">
      <c r="A46" s="118"/>
      <c r="B46" s="120"/>
      <c r="C46" s="119"/>
      <c r="D46" s="12" t="s">
        <v>97</v>
      </c>
      <c r="E46" s="55">
        <v>2761.52</v>
      </c>
      <c r="F46" s="10"/>
      <c r="G46" s="10"/>
      <c r="H46" s="10">
        <v>2500</v>
      </c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79">
        <f t="shared" si="7"/>
        <v>2500</v>
      </c>
      <c r="AH46" s="109"/>
    </row>
    <row r="47" spans="1:34" ht="21" customHeight="1" thickBot="1">
      <c r="A47" s="118"/>
      <c r="B47" s="120"/>
      <c r="C47" s="119"/>
      <c r="D47" s="9" t="s">
        <v>98</v>
      </c>
      <c r="E47" s="55">
        <v>2500</v>
      </c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>
        <v>2500</v>
      </c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79">
        <f>SUM(F47:AC47)</f>
        <v>2500</v>
      </c>
      <c r="AH47" s="109"/>
    </row>
    <row r="48" spans="1:34" ht="21" customHeight="1" thickBot="1">
      <c r="A48" s="118"/>
      <c r="B48" s="120"/>
      <c r="C48" s="119"/>
      <c r="D48" s="12" t="s">
        <v>64</v>
      </c>
      <c r="E48" s="55">
        <v>5103.08</v>
      </c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>
        <v>5000</v>
      </c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79">
        <f>SUM(F48:AC48)</f>
        <v>5000</v>
      </c>
      <c r="AH48" s="109"/>
    </row>
    <row r="49" spans="1:34" ht="27" customHeight="1" thickBot="1">
      <c r="A49" s="118"/>
      <c r="B49" s="120"/>
      <c r="C49" s="119"/>
      <c r="D49" s="13" t="s">
        <v>99</v>
      </c>
      <c r="E49" s="58">
        <v>2705.36</v>
      </c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51">
        <v>2688.34</v>
      </c>
      <c r="U49" s="51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8">
        <f t="shared" si="7"/>
        <v>2688.34</v>
      </c>
      <c r="AH49" s="110"/>
    </row>
    <row r="50" spans="1:34" ht="12.75" customHeight="1" thickBot="1">
      <c r="A50" s="98" t="s">
        <v>34</v>
      </c>
      <c r="B50" s="99"/>
      <c r="C50" s="111">
        <f>SUM(C5:C49)</f>
        <v>182005.89</v>
      </c>
      <c r="D50" s="102" t="s">
        <v>35</v>
      </c>
      <c r="E50" s="121">
        <f>SUM(E5:E49)</f>
        <v>182050.89</v>
      </c>
      <c r="F50" s="148">
        <f aca="true" t="shared" si="8" ref="F50:AG50">SUM(F5:F49)</f>
        <v>0</v>
      </c>
      <c r="G50" s="111">
        <f t="shared" si="8"/>
        <v>10382.17</v>
      </c>
      <c r="H50" s="111">
        <f t="shared" si="8"/>
        <v>9500</v>
      </c>
      <c r="I50" s="111">
        <f t="shared" si="8"/>
        <v>11786.9</v>
      </c>
      <c r="J50" s="111">
        <f t="shared" si="8"/>
        <v>0</v>
      </c>
      <c r="K50" s="111">
        <f t="shared" si="8"/>
        <v>3000</v>
      </c>
      <c r="L50" s="111">
        <f t="shared" si="8"/>
        <v>7403.1</v>
      </c>
      <c r="M50" s="111">
        <f t="shared" si="8"/>
        <v>1500</v>
      </c>
      <c r="N50" s="111">
        <f t="shared" si="8"/>
        <v>8937.24</v>
      </c>
      <c r="O50" s="111">
        <f t="shared" si="8"/>
        <v>4000</v>
      </c>
      <c r="P50" s="111">
        <f t="shared" si="8"/>
        <v>5223.02</v>
      </c>
      <c r="Q50" s="111">
        <f t="shared" si="8"/>
        <v>0</v>
      </c>
      <c r="R50" s="111">
        <f t="shared" si="8"/>
        <v>1000</v>
      </c>
      <c r="S50" s="111">
        <f t="shared" si="8"/>
        <v>600</v>
      </c>
      <c r="T50" s="111">
        <f t="shared" si="8"/>
        <v>18970.28</v>
      </c>
      <c r="U50" s="111">
        <f t="shared" si="8"/>
        <v>2500</v>
      </c>
      <c r="V50" s="111">
        <f t="shared" si="8"/>
        <v>30777.82</v>
      </c>
      <c r="W50" s="111">
        <f t="shared" si="8"/>
        <v>500</v>
      </c>
      <c r="X50" s="111">
        <f t="shared" si="8"/>
        <v>3000</v>
      </c>
      <c r="Y50" s="111">
        <f t="shared" si="8"/>
        <v>450</v>
      </c>
      <c r="Z50" s="111">
        <f t="shared" si="8"/>
        <v>17879.190000000002</v>
      </c>
      <c r="AA50" s="111">
        <f t="shared" si="8"/>
        <v>16503.1</v>
      </c>
      <c r="AB50" s="111">
        <f t="shared" si="8"/>
        <v>25093.07</v>
      </c>
      <c r="AC50" s="111">
        <f t="shared" si="8"/>
        <v>3000</v>
      </c>
      <c r="AD50" s="111">
        <f t="shared" si="8"/>
        <v>0</v>
      </c>
      <c r="AE50" s="111">
        <f t="shared" si="8"/>
        <v>0</v>
      </c>
      <c r="AF50" s="111">
        <f t="shared" si="8"/>
        <v>0</v>
      </c>
      <c r="AG50" s="115">
        <f t="shared" si="8"/>
        <v>182005.89</v>
      </c>
      <c r="AH50" s="108">
        <f>AH42+AH39+AH34+AH30+AH28+AH25+AH24+AH21+AH18+AH13+AH11+AH8+AH6+AH5+AH22</f>
        <v>182005.89</v>
      </c>
    </row>
    <row r="51" spans="1:48" ht="22.5" customHeight="1" thickBot="1">
      <c r="A51" s="100"/>
      <c r="B51" s="101"/>
      <c r="C51" s="112"/>
      <c r="D51" s="117"/>
      <c r="E51" s="122"/>
      <c r="F51" s="149"/>
      <c r="G51" s="112"/>
      <c r="H51" s="112"/>
      <c r="I51" s="112"/>
      <c r="J51" s="112"/>
      <c r="K51" s="112"/>
      <c r="L51" s="112"/>
      <c r="M51" s="112"/>
      <c r="N51" s="112"/>
      <c r="O51" s="112"/>
      <c r="P51" s="112"/>
      <c r="Q51" s="112"/>
      <c r="R51" s="112"/>
      <c r="S51" s="112"/>
      <c r="T51" s="112"/>
      <c r="U51" s="112"/>
      <c r="V51" s="112"/>
      <c r="W51" s="112"/>
      <c r="X51" s="112"/>
      <c r="Y51" s="112"/>
      <c r="Z51" s="112"/>
      <c r="AA51" s="112"/>
      <c r="AB51" s="112"/>
      <c r="AC51" s="112"/>
      <c r="AD51" s="112"/>
      <c r="AE51" s="112"/>
      <c r="AF51" s="112"/>
      <c r="AG51" s="116"/>
      <c r="AH51" s="113"/>
      <c r="AV51" s="71">
        <v>182005.89</v>
      </c>
    </row>
    <row r="52" spans="1:2" ht="12.75">
      <c r="A52" s="20"/>
      <c r="B52" s="20"/>
    </row>
    <row r="53" spans="1:33" ht="12.75" customHeight="1">
      <c r="A53" s="97" t="s">
        <v>36</v>
      </c>
      <c r="B53" s="97"/>
      <c r="C53" s="97"/>
      <c r="D53" s="97"/>
      <c r="E53" s="97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2"/>
    </row>
    <row r="54" spans="1:33" ht="16.5" customHeight="1">
      <c r="A54" s="97"/>
      <c r="B54" s="97"/>
      <c r="C54" s="97"/>
      <c r="D54" s="97"/>
      <c r="E54" s="97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2"/>
    </row>
    <row r="55" ht="13.5" thickBot="1"/>
    <row r="56" spans="1:48" s="25" customFormat="1" ht="18.75" customHeight="1" thickBot="1">
      <c r="A56" s="23" t="s">
        <v>9</v>
      </c>
      <c r="B56" s="23" t="s">
        <v>0</v>
      </c>
      <c r="C56" s="23" t="s">
        <v>1</v>
      </c>
      <c r="D56" s="23" t="s">
        <v>38</v>
      </c>
      <c r="E56" s="23" t="s">
        <v>37</v>
      </c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88"/>
      <c r="AV56" s="88"/>
    </row>
    <row r="57" spans="1:48" s="25" customFormat="1" ht="18.75" customHeight="1">
      <c r="A57" s="26">
        <v>1</v>
      </c>
      <c r="B57" s="27" t="s">
        <v>2</v>
      </c>
      <c r="C57" s="27" t="s">
        <v>3</v>
      </c>
      <c r="D57" s="57">
        <v>12782.17</v>
      </c>
      <c r="E57" s="57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88"/>
      <c r="AV57" s="88"/>
    </row>
    <row r="58" spans="1:48" s="25" customFormat="1" ht="18.75" customHeight="1">
      <c r="A58" s="29">
        <v>2</v>
      </c>
      <c r="B58" s="45"/>
      <c r="C58" s="29">
        <v>60016</v>
      </c>
      <c r="D58" s="55">
        <v>11667.54</v>
      </c>
      <c r="E58" s="57">
        <v>9500</v>
      </c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88"/>
      <c r="AV58" s="88"/>
    </row>
    <row r="59" spans="1:48" s="25" customFormat="1" ht="18.75" customHeight="1">
      <c r="A59" s="29">
        <v>3</v>
      </c>
      <c r="B59" s="45" t="s">
        <v>4</v>
      </c>
      <c r="C59" s="29">
        <v>75412</v>
      </c>
      <c r="D59" s="55"/>
      <c r="E59" s="57">
        <v>3000</v>
      </c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88"/>
      <c r="AV59" s="88"/>
    </row>
    <row r="60" spans="1:48" s="25" customFormat="1" ht="18.75" customHeight="1">
      <c r="A60" s="29">
        <v>4</v>
      </c>
      <c r="B60" s="45" t="s">
        <v>5</v>
      </c>
      <c r="C60" s="29">
        <v>80101</v>
      </c>
      <c r="D60" s="55"/>
      <c r="E60" s="57">
        <v>7403.1</v>
      </c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88"/>
      <c r="AV60" s="88"/>
    </row>
    <row r="61" spans="1:48" s="25" customFormat="1" ht="18.75" customHeight="1">
      <c r="A61" s="29">
        <v>5</v>
      </c>
      <c r="B61" s="45" t="s">
        <v>6</v>
      </c>
      <c r="C61" s="29">
        <v>90004</v>
      </c>
      <c r="D61" s="55">
        <v>5223.02</v>
      </c>
      <c r="E61" s="57">
        <v>15237.24</v>
      </c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88"/>
      <c r="AV61" s="88"/>
    </row>
    <row r="62" spans="1:48" s="25" customFormat="1" ht="18.75" customHeight="1">
      <c r="A62" s="29">
        <v>6</v>
      </c>
      <c r="B62" s="44"/>
      <c r="C62" s="29">
        <v>90015</v>
      </c>
      <c r="D62" s="55"/>
      <c r="E62" s="57">
        <v>3500</v>
      </c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88"/>
      <c r="AV62" s="88"/>
    </row>
    <row r="63" spans="1:48" s="25" customFormat="1" ht="18.75" customHeight="1">
      <c r="A63" s="29">
        <v>7</v>
      </c>
      <c r="B63" s="45" t="s">
        <v>7</v>
      </c>
      <c r="C63" s="29">
        <v>92109</v>
      </c>
      <c r="D63" s="55">
        <v>30777.82</v>
      </c>
      <c r="E63" s="57">
        <v>22190.38</v>
      </c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88"/>
      <c r="AV63" s="88"/>
    </row>
    <row r="64" spans="1:48" s="25" customFormat="1" ht="18.75" customHeight="1">
      <c r="A64" s="29">
        <v>8</v>
      </c>
      <c r="B64" s="45"/>
      <c r="C64" s="29">
        <v>92116</v>
      </c>
      <c r="D64" s="55"/>
      <c r="E64" s="57">
        <v>3499.26</v>
      </c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88"/>
      <c r="AV64" s="88"/>
    </row>
    <row r="65" spans="1:48" s="25" customFormat="1" ht="18.75" customHeight="1">
      <c r="A65" s="29">
        <v>9</v>
      </c>
      <c r="B65" s="44"/>
      <c r="C65" s="29">
        <v>92195</v>
      </c>
      <c r="D65" s="55">
        <v>22593.07</v>
      </c>
      <c r="E65" s="57">
        <v>34032.29</v>
      </c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88"/>
      <c r="AV65" s="88"/>
    </row>
    <row r="66" spans="1:48" s="25" customFormat="1" ht="18.75" customHeight="1" thickBot="1">
      <c r="A66" s="29">
        <v>10</v>
      </c>
      <c r="B66" s="45" t="s">
        <v>8</v>
      </c>
      <c r="C66" s="29">
        <v>92601</v>
      </c>
      <c r="D66" s="55"/>
      <c r="E66" s="57">
        <v>600</v>
      </c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88"/>
      <c r="AV66" s="88"/>
    </row>
    <row r="67" spans="1:48" s="25" customFormat="1" ht="18.75" customHeight="1" thickBot="1">
      <c r="A67" s="39"/>
      <c r="B67" s="46" t="s">
        <v>39</v>
      </c>
      <c r="C67" s="46"/>
      <c r="D67" s="59">
        <f>SUM(D57:D66)</f>
        <v>83043.62</v>
      </c>
      <c r="E67" s="60">
        <f>SUM(E57:E66)</f>
        <v>98962.27</v>
      </c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88"/>
      <c r="AT67" s="88">
        <f>SUM(D67:AS67)</f>
        <v>182005.89</v>
      </c>
      <c r="AV67" s="88"/>
    </row>
    <row r="69" spans="4:47" ht="12.75">
      <c r="D69" s="1">
        <v>83262.98</v>
      </c>
      <c r="E69" s="71">
        <v>98742.91</v>
      </c>
      <c r="AU69" s="71">
        <f>SUM(D69:AT69)</f>
        <v>182005.89</v>
      </c>
    </row>
    <row r="70" ht="12.75">
      <c r="E70" s="71"/>
    </row>
  </sheetData>
  <mergeCells count="83">
    <mergeCell ref="AE50:AE51"/>
    <mergeCell ref="P50:P51"/>
    <mergeCell ref="H50:H51"/>
    <mergeCell ref="B42:B49"/>
    <mergeCell ref="J50:J51"/>
    <mergeCell ref="F50:F51"/>
    <mergeCell ref="Q50:Q51"/>
    <mergeCell ref="M50:M51"/>
    <mergeCell ref="L50:L51"/>
    <mergeCell ref="AH6:AH7"/>
    <mergeCell ref="AH8:AH10"/>
    <mergeCell ref="AH11:AH12"/>
    <mergeCell ref="AH42:AH49"/>
    <mergeCell ref="AH13:AH17"/>
    <mergeCell ref="AH18:AH20"/>
    <mergeCell ref="AH25:AH27"/>
    <mergeCell ref="AH28:AH29"/>
    <mergeCell ref="AH30:AH33"/>
    <mergeCell ref="AH34:AH38"/>
    <mergeCell ref="A6:A7"/>
    <mergeCell ref="B6:B7"/>
    <mergeCell ref="C6:C7"/>
    <mergeCell ref="A11:A12"/>
    <mergeCell ref="B11:B12"/>
    <mergeCell ref="C11:C12"/>
    <mergeCell ref="A28:A29"/>
    <mergeCell ref="A8:A10"/>
    <mergeCell ref="B8:B10"/>
    <mergeCell ref="C8:C10"/>
    <mergeCell ref="A18:A20"/>
    <mergeCell ref="B18:B20"/>
    <mergeCell ref="C18:C20"/>
    <mergeCell ref="A13:A17"/>
    <mergeCell ref="B13:B17"/>
    <mergeCell ref="C13:C17"/>
    <mergeCell ref="A25:A27"/>
    <mergeCell ref="B25:B27"/>
    <mergeCell ref="C25:C27"/>
    <mergeCell ref="A22:A24"/>
    <mergeCell ref="C22:C24"/>
    <mergeCell ref="B22:B24"/>
    <mergeCell ref="A34:A38"/>
    <mergeCell ref="C34:C38"/>
    <mergeCell ref="C39:C41"/>
    <mergeCell ref="B31:B33"/>
    <mergeCell ref="C31:C33"/>
    <mergeCell ref="A31:A33"/>
    <mergeCell ref="A39:A41"/>
    <mergeCell ref="B34:B38"/>
    <mergeCell ref="B28:B29"/>
    <mergeCell ref="C28:C29"/>
    <mergeCell ref="I50:I51"/>
    <mergeCell ref="O50:O51"/>
    <mergeCell ref="E50:E51"/>
    <mergeCell ref="B39:B41"/>
    <mergeCell ref="A42:A49"/>
    <mergeCell ref="C42:C49"/>
    <mergeCell ref="K50:K51"/>
    <mergeCell ref="N50:N51"/>
    <mergeCell ref="A53:E54"/>
    <mergeCell ref="A50:B51"/>
    <mergeCell ref="C50:C51"/>
    <mergeCell ref="D50:D51"/>
    <mergeCell ref="A2:E2"/>
    <mergeCell ref="AC50:AC51"/>
    <mergeCell ref="AG50:AG51"/>
    <mergeCell ref="G50:G51"/>
    <mergeCell ref="V50:V51"/>
    <mergeCell ref="Z50:Z51"/>
    <mergeCell ref="AA50:AA51"/>
    <mergeCell ref="AB50:AB51"/>
    <mergeCell ref="R50:R51"/>
    <mergeCell ref="W50:W51"/>
    <mergeCell ref="AH39:AH41"/>
    <mergeCell ref="AH22:AH24"/>
    <mergeCell ref="U50:U51"/>
    <mergeCell ref="S50:S51"/>
    <mergeCell ref="X50:X51"/>
    <mergeCell ref="Y50:Y51"/>
    <mergeCell ref="AF50:AF51"/>
    <mergeCell ref="AD50:AD51"/>
    <mergeCell ref="AH50:AH51"/>
    <mergeCell ref="T50:T51"/>
  </mergeCells>
  <printOptions horizontalCentered="1"/>
  <pageMargins left="0.5118110236220472" right="0.5118110236220472" top="0.26" bottom="0.5511811023622047" header="0.15748031496062992" footer="0.15748031496062992"/>
  <pageSetup fitToHeight="2" fitToWidth="1" horizontalDpi="600" verticalDpi="600" orientation="portrait" paperSize="9" scale="96" r:id="rId3"/>
  <headerFooter alignWithMargins="0">
    <oddFooter>&amp;CStrona &amp;P z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budzet4</cp:lastModifiedBy>
  <cp:lastPrinted>2013-11-19T07:45:02Z</cp:lastPrinted>
  <dcterms:created xsi:type="dcterms:W3CDTF">2012-11-12T08:06:07Z</dcterms:created>
  <dcterms:modified xsi:type="dcterms:W3CDTF">2013-11-22T12:50:47Z</dcterms:modified>
  <cp:category/>
  <cp:version/>
  <cp:contentType/>
  <cp:contentStatus/>
</cp:coreProperties>
</file>