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sprawozdanie tabela 2" sheetId="1" r:id="rId1"/>
  </sheets>
  <definedNames>
    <definedName name="_xlnm.Print_Area" localSheetId="0">'sprawozdanie tabela 2'!$A$1:$I$69</definedName>
  </definedNames>
  <calcPr fullCalcOnLoad="1"/>
</workbook>
</file>

<file path=xl/sharedStrings.xml><?xml version="1.0" encoding="utf-8"?>
<sst xmlns="http://schemas.openxmlformats.org/spreadsheetml/2006/main" count="125" uniqueCount="91">
  <si>
    <t>Lp.</t>
  </si>
  <si>
    <t>Nazwa zadania inwestycyjnego/ zakupu inwestycyjnego</t>
  </si>
  <si>
    <t>Termin realizacji</t>
  </si>
  <si>
    <t xml:space="preserve">Łączne koszty finansowe </t>
  </si>
  <si>
    <t xml:space="preserve">Planowane wydatki w roku 2010                  </t>
  </si>
  <si>
    <t xml:space="preserve">Poniesione wydatki w roku 2010                </t>
  </si>
  <si>
    <t>Dział 010 : ROLNICTWO I ŁOWIECTWO</t>
  </si>
  <si>
    <t>Budowa kanalizacji sanitarnej dla miejscowości Jezierzany, Jakuszów, Pątnówek i Bobrów I etap - Pątnówek-Jakuszów</t>
  </si>
  <si>
    <t>2007-2010</t>
  </si>
  <si>
    <t>2009-2010</t>
  </si>
  <si>
    <t>Budowa sieci kanalizacji sanitarnej i wodociągowej w Miłkowicach w obrębie ulic: 15 Sierpnia, 11 Listopada, Konstytucji 3 Maja"</t>
  </si>
  <si>
    <t xml:space="preserve">Budowa kanalizacji sanitarnej wraz z przyłączami dla miejscowości Gniewomirowice i Goślinów </t>
  </si>
  <si>
    <t>2007-2013</t>
  </si>
  <si>
    <t>Budowa sieci wodociągowej dla miejscowości Głuchowice i Kochlice</t>
  </si>
  <si>
    <t>Rozbudowa gminnej sieci wodociągowej w Kochlicach</t>
  </si>
  <si>
    <t>2008-2010</t>
  </si>
  <si>
    <t>Dział 600 : TRANSPORT I ŁĄCZNOŚĆ</t>
  </si>
  <si>
    <t xml:space="preserve">       Rozdział 60014 : Drogi publiczne powiatowe</t>
  </si>
  <si>
    <t>Budowa chodnika z kanalizacją deszczową w miejscowości Miłkowice w ciągu drogi powiatowej nr 2210 D na odcinku od km 5+415 do km 5+970</t>
  </si>
  <si>
    <t xml:space="preserve">       Rozdział 60016 : Drogi publiczne gminne</t>
  </si>
  <si>
    <t>Budowa drogi gminnej Nr 004472D w Ulesiu - droga do obwodnicy Nr 3-1045m</t>
  </si>
  <si>
    <t>Remont dróg transportu rolnego w Studnicy</t>
  </si>
  <si>
    <t>Remont dróg osiedlowych w Miłkowicach (ul. 22-Lipca)</t>
  </si>
  <si>
    <t>Remont dróg osiedlowych w Gniewomirowicach</t>
  </si>
  <si>
    <t>2010-2013</t>
  </si>
  <si>
    <t>Remont drogi w Gniewomirowicach</t>
  </si>
  <si>
    <t>Dział 851 : OCHRONA ZDROWIA</t>
  </si>
  <si>
    <t>Budowa Gminnego Ośrodka Zdrowia w Miłkowicach wraz z zakupem wyposażenia i zagospodarowaniem placu</t>
  </si>
  <si>
    <t>Dział 900 : GOSPODARKA KOMUNALNA I OCHRONA ŚRODOWISKA</t>
  </si>
  <si>
    <t>Zakup pojemników do selektywnej zbiórki odpadów</t>
  </si>
  <si>
    <t>Dział 921 : KULTURA I OCHRONA DZIEDZICTWA NARODOWEGO</t>
  </si>
  <si>
    <t xml:space="preserve">Utworzenie św. wiejskiej z segmentów kontenerowych w Goślinowie </t>
  </si>
  <si>
    <t>2010-2011</t>
  </si>
  <si>
    <t>Utworzenie Centrum Edukacyjno-Kulturalnego w miejscowości Ulesie</t>
  </si>
  <si>
    <t>2007-2011</t>
  </si>
  <si>
    <t>Remont świetlicy wiejskiej w Miłkowicach</t>
  </si>
  <si>
    <t>Przebudowa i nadbudowa budynku świetlicy i remizy strażackiej w Grzymalinie</t>
  </si>
  <si>
    <t>Remont budynku Biblioteki Publicznej w Miłkowicach</t>
  </si>
  <si>
    <t>2010-2012</t>
  </si>
  <si>
    <t>Dział 926 : KULTURA FIZYCZNA I SPORT</t>
  </si>
  <si>
    <t>Przebudowa obiektu sportowego w Miłkowicach</t>
  </si>
  <si>
    <t>Razem wydatki inwestycyjne:</t>
  </si>
  <si>
    <t>%</t>
  </si>
  <si>
    <t>Wykonanie</t>
  </si>
  <si>
    <t xml:space="preserve">w </t>
  </si>
  <si>
    <t>Nakłady</t>
  </si>
  <si>
    <t>Remont Budynku GOKIS w Siedliskach</t>
  </si>
  <si>
    <t>Nazwa programu</t>
  </si>
  <si>
    <t>WIELOLETNI PROGRAM INWESTYCYJNY NA LATA 2007-2013</t>
  </si>
  <si>
    <t>Modernizacja sieci kanalizacyjnej na terenie Gminy Miłkowice</t>
  </si>
  <si>
    <t>Modernizacja sieci wodociągowej na terenie Gminy Miłkowice</t>
  </si>
  <si>
    <t>PLAN ROZWOJU LOKALNEGO</t>
  </si>
  <si>
    <t>Budowa sieci i przyłączy kanalizacji sanitarnej w miejscowości Dobrzejów na działce nr 754, 20/7, 20/8, 20/9</t>
  </si>
  <si>
    <t>Zakup wiaty przystankowej w Jezierzanach</t>
  </si>
  <si>
    <t>Dział 754 : BEZPIECZEŃSTWO PUBLICZNE I OCHRONA PRZECIWPOŻAROWA</t>
  </si>
  <si>
    <t xml:space="preserve">       Rozdział 75412 : Ochotnicze straże pożarne</t>
  </si>
  <si>
    <t>Zakup pompy szlamowej dla OSP Rzeszotary</t>
  </si>
  <si>
    <t>PROGRAM OCHRONY ŚRODOWISKA</t>
  </si>
  <si>
    <t xml:space="preserve">Zakup dwóch kompletów aparatów oddechowych </t>
  </si>
  <si>
    <t>Dział 801 : OŚWIATA I WYCHOWANIE</t>
  </si>
  <si>
    <t xml:space="preserve">       Rozdział 80101 : Szkoły podstawowe</t>
  </si>
  <si>
    <t xml:space="preserve">       Rozdział 80195 : Pozostała działalność</t>
  </si>
  <si>
    <t>GMINNA STRATEGIA ROZWIAZYWANIA PROBLEMÓW SPOŁECZNYCH 2010-2015</t>
  </si>
  <si>
    <t>Utworzenie lub modernizacja istniejacego placu zabaw przy SP w Rzeszotarach ''RADOSNA SZKOŁA''</t>
  </si>
  <si>
    <t>Utworzenie lub modernizacja istniejacego placu zabaw przy SP w Miłkowicach ''RADOSNA SZKOŁA''</t>
  </si>
  <si>
    <t>Założenie monitoringu wizyjnego w SP Rzeszotarach</t>
  </si>
  <si>
    <t xml:space="preserve">        Rozdział 85121 : Lecznictwo ambulatoryjne</t>
  </si>
  <si>
    <t xml:space="preserve">      Rozdział 01010 : Infrastruktura wodociągowa i sanitacyjna wsi</t>
  </si>
  <si>
    <t xml:space="preserve">       Rozdział 90002 : Gospodarka odpadami</t>
  </si>
  <si>
    <t xml:space="preserve">      Rozdział  92109: Domy i ośrodki kultury, świetlice i kluby</t>
  </si>
  <si>
    <t>PLAN ODNOWY MIEJSCOWOŚCI GRZYMALIN</t>
  </si>
  <si>
    <t>Wyposażenie świetlicy wiejskiej w Grzymalinie</t>
  </si>
  <si>
    <t>2009-2012</t>
  </si>
  <si>
    <t>2007-2012</t>
  </si>
  <si>
    <t xml:space="preserve">      Rozdział  92116: Biblioteki</t>
  </si>
  <si>
    <t>PLAN ODNOWY MIEJSCOWOŚCI MIŁKOWICE</t>
  </si>
  <si>
    <t xml:space="preserve">      Rozdział  92195: Pozostała działalność</t>
  </si>
  <si>
    <t xml:space="preserve">Budowa placu zabaw dla dzieci GNIEWOMIROWICE </t>
  </si>
  <si>
    <t>Budowa placu zabaw dla dzieci GRZYMALIN</t>
  </si>
  <si>
    <t>Budowa placu zabaw Siedliska</t>
  </si>
  <si>
    <t>PLAN ODNOWY MIEJSCOWOŚCI ULESIE</t>
  </si>
  <si>
    <t>Doposażenie placu zabaw dla dzieci w Ulesiu</t>
  </si>
  <si>
    <t>2009-2013</t>
  </si>
  <si>
    <t>Dział 852 POMOC SPOŁECZNA</t>
  </si>
  <si>
    <t xml:space="preserve">      Rozdział 85219: Ośrodki Pomocy Społecznej</t>
  </si>
  <si>
    <t xml:space="preserve">Projekt Systemowy "Razem Lepiej".  W programie  wzięło w nim udział 28 osób, w tym 17 kobiet i 11 mężczyzn, których umiejętności zawodowe nie odpowiadały potrzebom rynku pracy, miały niskie poczucie własnej wartości oraz brak motywacji i możliwości do samodzielnego podnoszenia lub zmiany kwalifikacji zawodowych.  </t>
  </si>
  <si>
    <t xml:space="preserve">Program wieloletni  „Pomoc państwa w zakresie dożywiania”, </t>
  </si>
  <si>
    <t>TABELA II</t>
  </si>
  <si>
    <t xml:space="preserve">Wykaz:  zadań, projektów z  wieloletnich programów realizowanych w 2010 roku. </t>
  </si>
  <si>
    <t xml:space="preserve">     Rozdział  92601: Obiekty sportowe</t>
  </si>
  <si>
    <t xml:space="preserve">      Rozdział 85295: Pozostała działalność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</si>
</sst>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6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8"/>
      <name val="Arial CE"/>
      <family val="2"/>
    </font>
    <font>
      <b/>
      <i/>
      <sz val="1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3" fontId="6" fillId="0" borderId="0" xfId="53" applyNumberFormat="1" applyFont="1">
      <alignment/>
      <protection/>
    </xf>
    <xf numFmtId="0" fontId="6" fillId="0" borderId="0" xfId="53" applyFont="1" applyAlignment="1">
      <alignment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vertical="center" wrapText="1"/>
      <protection/>
    </xf>
    <xf numFmtId="3" fontId="8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3" fontId="11" fillId="0" borderId="11" xfId="53" applyNumberFormat="1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0" fillId="0" borderId="13" xfId="53" applyNumberFormat="1" applyFont="1" applyFill="1" applyBorder="1" applyAlignment="1">
      <alignment horizontal="center" vertical="center" wrapText="1"/>
      <protection/>
    </xf>
    <xf numFmtId="3" fontId="6" fillId="0" borderId="13" xfId="53" applyNumberFormat="1" applyFont="1" applyFill="1" applyBorder="1" applyAlignment="1">
      <alignment vertic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3" fontId="6" fillId="0" borderId="13" xfId="53" applyNumberFormat="1" applyFont="1" applyFill="1" applyBorder="1" applyAlignment="1">
      <alignment horizontal="right" vertical="center" wrapText="1"/>
      <protection/>
    </xf>
    <xf numFmtId="0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left" vertical="center" wrapText="1"/>
      <protection/>
    </xf>
    <xf numFmtId="3" fontId="6" fillId="0" borderId="15" xfId="53" applyNumberFormat="1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0" fillId="0" borderId="16" xfId="53" applyNumberFormat="1" applyFont="1" applyFill="1" applyBorder="1" applyAlignment="1">
      <alignment horizontal="center" vertical="center" wrapText="1"/>
      <protection/>
    </xf>
    <xf numFmtId="3" fontId="8" fillId="0" borderId="10" xfId="52" applyNumberFormat="1" applyFont="1" applyFill="1" applyBorder="1" applyAlignment="1">
      <alignment vertical="center" wrapText="1"/>
      <protection/>
    </xf>
    <xf numFmtId="0" fontId="6" fillId="0" borderId="0" xfId="52" applyFont="1" applyFill="1" applyAlignment="1">
      <alignment vertical="center" wrapText="1"/>
      <protection/>
    </xf>
    <xf numFmtId="3" fontId="11" fillId="0" borderId="17" xfId="52" applyNumberFormat="1" applyFont="1" applyFill="1" applyBorder="1" applyAlignment="1">
      <alignment vertical="center" wrapText="1"/>
      <protection/>
    </xf>
    <xf numFmtId="0" fontId="0" fillId="0" borderId="15" xfId="53" applyFont="1" applyFill="1" applyBorder="1" applyAlignment="1">
      <alignment vertical="center" wrapText="1"/>
      <protection/>
    </xf>
    <xf numFmtId="1" fontId="0" fillId="0" borderId="15" xfId="53" applyNumberFormat="1" applyFont="1" applyFill="1" applyBorder="1" applyAlignment="1">
      <alignment horizontal="center" vertical="center" wrapText="1"/>
      <protection/>
    </xf>
    <xf numFmtId="1" fontId="0" fillId="0" borderId="13" xfId="53" applyNumberFormat="1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vertical="center" wrapText="1"/>
      <protection/>
    </xf>
    <xf numFmtId="3" fontId="8" fillId="0" borderId="19" xfId="53" applyNumberFormat="1" applyFont="1" applyFill="1" applyBorder="1" applyAlignment="1">
      <alignment vertical="center" wrapText="1"/>
      <protection/>
    </xf>
    <xf numFmtId="0" fontId="12" fillId="0" borderId="0" xfId="53" applyFont="1" applyAlignment="1">
      <alignment vertical="top"/>
      <protection/>
    </xf>
    <xf numFmtId="0" fontId="8" fillId="0" borderId="0" xfId="53" applyFont="1" applyAlignment="1">
      <alignment vertical="center" wrapText="1"/>
      <protection/>
    </xf>
    <xf numFmtId="0" fontId="13" fillId="0" borderId="0" xfId="53" applyFont="1">
      <alignment/>
      <protection/>
    </xf>
    <xf numFmtId="3" fontId="13" fillId="0" borderId="0" xfId="53" applyNumberFormat="1" applyFont="1">
      <alignment/>
      <protection/>
    </xf>
    <xf numFmtId="0" fontId="8" fillId="24" borderId="20" xfId="53" applyNumberFormat="1" applyFont="1" applyFill="1" applyBorder="1" applyAlignment="1">
      <alignment horizontal="center" vertical="center" wrapText="1"/>
      <protection/>
    </xf>
    <xf numFmtId="0" fontId="8" fillId="24" borderId="21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Alignment="1">
      <alignment horizontal="center" vertical="center"/>
      <protection/>
    </xf>
    <xf numFmtId="0" fontId="8" fillId="0" borderId="0" xfId="53" applyNumberFormat="1" applyFont="1" applyAlignment="1">
      <alignment horizontal="center" vertical="center" wrapText="1"/>
      <protection/>
    </xf>
    <xf numFmtId="0" fontId="13" fillId="0" borderId="0" xfId="53" applyNumberFormat="1" applyFont="1" applyAlignment="1">
      <alignment horizontal="center" vertical="center"/>
      <protection/>
    </xf>
    <xf numFmtId="10" fontId="6" fillId="0" borderId="13" xfId="53" applyNumberFormat="1" applyFont="1" applyFill="1" applyBorder="1" applyAlignment="1">
      <alignment horizontal="center" vertical="center" wrapText="1"/>
      <protection/>
    </xf>
    <xf numFmtId="41" fontId="9" fillId="24" borderId="22" xfId="53" applyNumberFormat="1" applyFont="1" applyFill="1" applyBorder="1" applyAlignment="1">
      <alignment horizontal="center" vertical="center" wrapText="1"/>
      <protection/>
    </xf>
    <xf numFmtId="41" fontId="9" fillId="24" borderId="23" xfId="53" applyNumberFormat="1" applyFont="1" applyFill="1" applyBorder="1" applyAlignment="1">
      <alignment horizontal="center" vertical="center" wrapText="1"/>
      <protection/>
    </xf>
    <xf numFmtId="41" fontId="8" fillId="0" borderId="0" xfId="53" applyNumberFormat="1" applyFont="1" applyAlignment="1">
      <alignment horizontal="center" vertical="center"/>
      <protection/>
    </xf>
    <xf numFmtId="41" fontId="8" fillId="0" borderId="10" xfId="53" applyNumberFormat="1" applyFont="1" applyFill="1" applyBorder="1" applyAlignment="1">
      <alignment horizontal="center" vertical="center" wrapText="1"/>
      <protection/>
    </xf>
    <xf numFmtId="41" fontId="8" fillId="0" borderId="0" xfId="53" applyNumberFormat="1" applyFont="1" applyAlignment="1">
      <alignment horizontal="center" vertical="center" wrapText="1"/>
      <protection/>
    </xf>
    <xf numFmtId="41" fontId="14" fillId="0" borderId="0" xfId="53" applyNumberFormat="1" applyFont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24" borderId="26" xfId="53" applyFont="1" applyFill="1" applyBorder="1" applyAlignment="1">
      <alignment horizontal="center" vertical="center" wrapText="1"/>
      <protection/>
    </xf>
    <xf numFmtId="0" fontId="8" fillId="24" borderId="27" xfId="53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0" fillId="0" borderId="23" xfId="53" applyNumberFormat="1" applyFont="1" applyFill="1" applyBorder="1" applyAlignment="1">
      <alignment horizontal="center" vertical="center" wrapText="1"/>
      <protection/>
    </xf>
    <xf numFmtId="3" fontId="6" fillId="0" borderId="23" xfId="53" applyNumberFormat="1" applyFont="1" applyFill="1" applyBorder="1" applyAlignment="1">
      <alignment vertical="center" wrapText="1"/>
      <protection/>
    </xf>
    <xf numFmtId="3" fontId="8" fillId="0" borderId="13" xfId="53" applyNumberFormat="1" applyFont="1" applyFill="1" applyBorder="1" applyAlignment="1">
      <alignment horizontal="center" vertical="center" wrapText="1"/>
      <protection/>
    </xf>
    <xf numFmtId="3" fontId="8" fillId="0" borderId="23" xfId="53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3" fontId="16" fillId="0" borderId="11" xfId="53" applyNumberFormat="1" applyFont="1" applyFill="1" applyBorder="1" applyAlignment="1">
      <alignment horizontal="center" vertical="center" wrapText="1"/>
      <protection/>
    </xf>
    <xf numFmtId="3" fontId="8" fillId="0" borderId="15" xfId="53" applyNumberFormat="1" applyFont="1" applyFill="1" applyBorder="1" applyAlignment="1">
      <alignment horizontal="center" vertical="center" wrapText="1"/>
      <protection/>
    </xf>
    <xf numFmtId="3" fontId="8" fillId="0" borderId="10" xfId="52" applyNumberFormat="1" applyFont="1" applyFill="1" applyBorder="1" applyAlignment="1">
      <alignment horizontal="center" vertical="center" wrapText="1"/>
      <protection/>
    </xf>
    <xf numFmtId="3" fontId="16" fillId="0" borderId="17" xfId="52" applyNumberFormat="1" applyFont="1" applyFill="1" applyBorder="1" applyAlignment="1">
      <alignment horizontal="center" vertical="center" wrapText="1"/>
      <protection/>
    </xf>
    <xf numFmtId="3" fontId="8" fillId="0" borderId="19" xfId="53" applyNumberFormat="1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10" fontId="6" fillId="0" borderId="15" xfId="53" applyNumberFormat="1" applyFont="1" applyFill="1" applyBorder="1" applyAlignment="1">
      <alignment horizontal="center" vertical="center" wrapText="1"/>
      <protection/>
    </xf>
    <xf numFmtId="4" fontId="11" fillId="0" borderId="17" xfId="53" applyNumberFormat="1" applyFont="1" applyFill="1" applyBorder="1" applyAlignment="1">
      <alignment vertical="center" wrapText="1"/>
      <protection/>
    </xf>
    <xf numFmtId="41" fontId="16" fillId="0" borderId="17" xfId="53" applyNumberFormat="1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17" fillId="0" borderId="28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8" xfId="53" applyNumberFormat="1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horizontal="right" vertical="center" wrapText="1"/>
      <protection/>
    </xf>
    <xf numFmtId="3" fontId="8" fillId="0" borderId="28" xfId="53" applyNumberFormat="1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vertical="center" wrapText="1"/>
      <protection/>
    </xf>
    <xf numFmtId="10" fontId="6" fillId="0" borderId="23" xfId="53" applyNumberFormat="1" applyFont="1" applyFill="1" applyBorder="1" applyAlignment="1">
      <alignment horizontal="center" vertical="center" wrapText="1"/>
      <protection/>
    </xf>
    <xf numFmtId="10" fontId="6" fillId="0" borderId="29" xfId="53" applyNumberFormat="1" applyFont="1" applyFill="1" applyBorder="1" applyAlignment="1">
      <alignment horizontal="center" vertical="center" wrapText="1"/>
      <protection/>
    </xf>
    <xf numFmtId="0" fontId="0" fillId="0" borderId="30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left" vertical="center" wrapText="1"/>
      <protection/>
    </xf>
    <xf numFmtId="3" fontId="11" fillId="0" borderId="31" xfId="53" applyNumberFormat="1" applyFont="1" applyFill="1" applyBorder="1" applyAlignment="1">
      <alignment vertical="center" wrapText="1"/>
      <protection/>
    </xf>
    <xf numFmtId="3" fontId="16" fillId="0" borderId="31" xfId="53" applyNumberFormat="1" applyFont="1" applyFill="1" applyBorder="1" applyAlignment="1">
      <alignment horizontal="center" vertical="center" wrapText="1"/>
      <protection/>
    </xf>
    <xf numFmtId="10" fontId="6" fillId="0" borderId="31" xfId="53" applyNumberFormat="1" applyFont="1" applyFill="1" applyBorder="1" applyAlignment="1">
      <alignment horizontal="center" vertical="center" wrapText="1"/>
      <protection/>
    </xf>
    <xf numFmtId="10" fontId="6" fillId="0" borderId="11" xfId="53" applyNumberFormat="1" applyFont="1" applyFill="1" applyBorder="1" applyAlignment="1">
      <alignment horizontal="center" vertical="center" wrapText="1"/>
      <protection/>
    </xf>
    <xf numFmtId="1" fontId="0" fillId="0" borderId="23" xfId="53" applyNumberFormat="1" applyFont="1" applyFill="1" applyBorder="1" applyAlignment="1">
      <alignment horizontal="center" vertical="center" wrapText="1"/>
      <protection/>
    </xf>
    <xf numFmtId="10" fontId="6" fillId="0" borderId="28" xfId="53" applyNumberFormat="1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horizontal="center" vertical="center" wrapText="1"/>
      <protection/>
    </xf>
    <xf numFmtId="0" fontId="0" fillId="0" borderId="23" xfId="53" applyFont="1" applyFill="1" applyBorder="1" applyAlignment="1">
      <alignment vertical="center" wrapText="1"/>
      <protection/>
    </xf>
    <xf numFmtId="1" fontId="0" fillId="0" borderId="23" xfId="53" applyNumberFormat="1" applyFont="1" applyFill="1" applyBorder="1" applyAlignment="1">
      <alignment vertical="center" wrapText="1"/>
      <protection/>
    </xf>
    <xf numFmtId="1" fontId="0" fillId="0" borderId="27" xfId="53" applyNumberFormat="1" applyFont="1" applyFill="1" applyBorder="1" applyAlignment="1">
      <alignment horizontal="center" vertical="center" wrapText="1"/>
      <protection/>
    </xf>
    <xf numFmtId="10" fontId="6" fillId="0" borderId="17" xfId="53" applyNumberFormat="1" applyFont="1" applyFill="1" applyBorder="1" applyAlignment="1">
      <alignment horizontal="center" vertical="center" wrapText="1"/>
      <protection/>
    </xf>
    <xf numFmtId="3" fontId="11" fillId="0" borderId="31" xfId="52" applyNumberFormat="1" applyFont="1" applyFill="1" applyBorder="1" applyAlignment="1">
      <alignment vertical="center" wrapText="1"/>
      <protection/>
    </xf>
    <xf numFmtId="3" fontId="16" fillId="0" borderId="31" xfId="52" applyNumberFormat="1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center" vertical="center" wrapText="1"/>
      <protection/>
    </xf>
    <xf numFmtId="1" fontId="0" fillId="0" borderId="28" xfId="53" applyNumberFormat="1" applyFont="1" applyFill="1" applyBorder="1" applyAlignment="1">
      <alignment horizontal="center" vertical="center" wrapText="1"/>
      <protection/>
    </xf>
    <xf numFmtId="0" fontId="10" fillId="0" borderId="24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200" fontId="15" fillId="0" borderId="10" xfId="53" applyNumberFormat="1" applyFont="1" applyFill="1" applyBorder="1" applyAlignment="1">
      <alignment horizontal="center" vertical="center" wrapText="1"/>
      <protection/>
    </xf>
    <xf numFmtId="200" fontId="10" fillId="0" borderId="10" xfId="53" applyNumberFormat="1" applyFont="1" applyFill="1" applyBorder="1" applyAlignment="1">
      <alignment horizontal="center" vertical="center" wrapText="1"/>
      <protection/>
    </xf>
    <xf numFmtId="1" fontId="10" fillId="0" borderId="32" xfId="53" applyNumberFormat="1" applyFont="1" applyFill="1" applyBorder="1" applyAlignment="1">
      <alignment horizontal="center" vertical="center" wrapText="1"/>
      <protection/>
    </xf>
    <xf numFmtId="1" fontId="10" fillId="0" borderId="29" xfId="53" applyNumberFormat="1" applyFont="1" applyFill="1" applyBorder="1" applyAlignment="1">
      <alignment horizontal="center" vertical="center" wrapText="1"/>
      <protection/>
    </xf>
    <xf numFmtId="3" fontId="11" fillId="0" borderId="17" xfId="53" applyNumberFormat="1" applyFont="1" applyFill="1" applyBorder="1" applyAlignment="1">
      <alignment vertical="center" wrapText="1"/>
      <protection/>
    </xf>
    <xf numFmtId="3" fontId="16" fillId="0" borderId="17" xfId="53" applyNumberFormat="1" applyFont="1" applyFill="1" applyBorder="1" applyAlignment="1">
      <alignment horizontal="center" vertical="center" wrapText="1"/>
      <protection/>
    </xf>
    <xf numFmtId="10" fontId="6" fillId="0" borderId="33" xfId="53" applyNumberFormat="1" applyFont="1" applyFill="1" applyBorder="1" applyAlignment="1">
      <alignment horizontal="center" vertical="center" wrapText="1"/>
      <protection/>
    </xf>
    <xf numFmtId="42" fontId="6" fillId="0" borderId="0" xfId="53" applyNumberFormat="1" applyFont="1" applyAlignment="1">
      <alignment horizontal="center"/>
      <protection/>
    </xf>
    <xf numFmtId="42" fontId="8" fillId="0" borderId="10" xfId="53" applyNumberFormat="1" applyFont="1" applyFill="1" applyBorder="1" applyAlignment="1">
      <alignment horizontal="center" vertical="center" wrapText="1"/>
      <protection/>
    </xf>
    <xf numFmtId="42" fontId="11" fillId="0" borderId="17" xfId="53" applyNumberFormat="1" applyFont="1" applyFill="1" applyBorder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horizontal="center" vertical="center" wrapText="1"/>
      <protection/>
    </xf>
    <xf numFmtId="3" fontId="11" fillId="0" borderId="17" xfId="53" applyNumberFormat="1" applyFont="1" applyFill="1" applyBorder="1" applyAlignment="1">
      <alignment horizontal="center" vertical="center" wrapText="1"/>
      <protection/>
    </xf>
    <xf numFmtId="3" fontId="11" fillId="0" borderId="11" xfId="53" applyNumberFormat="1" applyFont="1" applyFill="1" applyBorder="1" applyAlignment="1">
      <alignment horizontal="center" vertical="center" wrapText="1"/>
      <protection/>
    </xf>
    <xf numFmtId="3" fontId="6" fillId="0" borderId="23" xfId="53" applyNumberFormat="1" applyFont="1" applyFill="1" applyBorder="1" applyAlignment="1">
      <alignment horizontal="center" vertical="center" wrapText="1"/>
      <protection/>
    </xf>
    <xf numFmtId="42" fontId="8" fillId="0" borderId="0" xfId="53" applyNumberFormat="1" applyFont="1" applyAlignment="1">
      <alignment horizontal="center" vertical="center" wrapText="1"/>
      <protection/>
    </xf>
    <xf numFmtId="42" fontId="13" fillId="0" borderId="0" xfId="53" applyNumberFormat="1" applyFont="1" applyAlignment="1">
      <alignment horizontal="center"/>
      <protection/>
    </xf>
    <xf numFmtId="41" fontId="6" fillId="0" borderId="0" xfId="53" applyNumberFormat="1" applyFont="1" applyAlignment="1">
      <alignment horizontal="center"/>
      <protection/>
    </xf>
    <xf numFmtId="41" fontId="8" fillId="0" borderId="32" xfId="53" applyNumberFormat="1" applyFont="1" applyFill="1" applyBorder="1" applyAlignment="1">
      <alignment horizontal="center" vertical="center" wrapText="1"/>
      <protection/>
    </xf>
    <xf numFmtId="41" fontId="11" fillId="0" borderId="34" xfId="53" applyNumberFormat="1" applyFont="1" applyFill="1" applyBorder="1" applyAlignment="1">
      <alignment horizontal="center" vertical="center" wrapText="1"/>
      <protection/>
    </xf>
    <xf numFmtId="3" fontId="8" fillId="0" borderId="32" xfId="53" applyNumberFormat="1" applyFont="1" applyFill="1" applyBorder="1" applyAlignment="1">
      <alignment horizontal="center" vertical="center" wrapText="1"/>
      <protection/>
    </xf>
    <xf numFmtId="3" fontId="11" fillId="0" borderId="34" xfId="53" applyNumberFormat="1" applyFont="1" applyFill="1" applyBorder="1" applyAlignment="1">
      <alignment horizontal="center" vertical="center" wrapText="1"/>
      <protection/>
    </xf>
    <xf numFmtId="3" fontId="6" fillId="0" borderId="35" xfId="53" applyNumberFormat="1" applyFont="1" applyFill="1" applyBorder="1" applyAlignment="1">
      <alignment horizontal="center" vertical="center" wrapText="1"/>
      <protection/>
    </xf>
    <xf numFmtId="3" fontId="6" fillId="0" borderId="36" xfId="53" applyNumberFormat="1" applyFont="1" applyFill="1" applyBorder="1" applyAlignment="1">
      <alignment horizontal="center" vertical="center" wrapText="1"/>
      <protection/>
    </xf>
    <xf numFmtId="3" fontId="6" fillId="0" borderId="37" xfId="53" applyNumberFormat="1" applyFont="1" applyFill="1" applyBorder="1" applyAlignment="1">
      <alignment horizontal="center" vertical="center" wrapText="1"/>
      <protection/>
    </xf>
    <xf numFmtId="3" fontId="11" fillId="0" borderId="38" xfId="53" applyNumberFormat="1" applyFont="1" applyFill="1" applyBorder="1" applyAlignment="1">
      <alignment horizontal="center" vertical="center" wrapText="1"/>
      <protection/>
    </xf>
    <xf numFmtId="3" fontId="6" fillId="0" borderId="39" xfId="53" applyNumberFormat="1" applyFont="1" applyFill="1" applyBorder="1" applyAlignment="1">
      <alignment horizontal="center" vertical="center" wrapText="1"/>
      <protection/>
    </xf>
    <xf numFmtId="41" fontId="13" fillId="0" borderId="0" xfId="53" applyNumberFormat="1" applyFont="1" applyAlignment="1">
      <alignment horizontal="center"/>
      <protection/>
    </xf>
    <xf numFmtId="0" fontId="18" fillId="0" borderId="13" xfId="0" applyFont="1" applyBorder="1" applyAlignment="1">
      <alignment horizontal="left" vertical="center"/>
    </xf>
    <xf numFmtId="3" fontId="8" fillId="0" borderId="17" xfId="53" applyNumberFormat="1" applyFont="1" applyFill="1" applyBorder="1" applyAlignment="1">
      <alignment horizontal="center" vertical="center" wrapText="1"/>
      <protection/>
    </xf>
    <xf numFmtId="0" fontId="8" fillId="24" borderId="40" xfId="53" applyFont="1" applyFill="1" applyBorder="1" applyAlignment="1">
      <alignment horizontal="center" vertical="center" wrapText="1"/>
      <protection/>
    </xf>
    <xf numFmtId="0" fontId="8" fillId="24" borderId="30" xfId="53" applyFont="1" applyFill="1" applyBorder="1" applyAlignment="1">
      <alignment horizontal="center" vertical="center" wrapText="1"/>
      <protection/>
    </xf>
    <xf numFmtId="3" fontId="9" fillId="24" borderId="22" xfId="53" applyNumberFormat="1" applyFont="1" applyFill="1" applyBorder="1" applyAlignment="1">
      <alignment horizontal="center" vertical="center" wrapText="1"/>
      <protection/>
    </xf>
    <xf numFmtId="3" fontId="9" fillId="24" borderId="23" xfId="53" applyNumberFormat="1" applyFont="1" applyFill="1" applyBorder="1" applyAlignment="1">
      <alignment horizontal="center" vertical="center" wrapText="1"/>
      <protection/>
    </xf>
    <xf numFmtId="0" fontId="8" fillId="24" borderId="22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24" borderId="23" xfId="53" applyFont="1" applyFill="1" applyBorder="1" applyAlignment="1">
      <alignment horizontal="center" vertical="center" wrapText="1"/>
      <protection/>
    </xf>
    <xf numFmtId="41" fontId="8" fillId="24" borderId="41" xfId="53" applyNumberFormat="1" applyFont="1" applyFill="1" applyBorder="1" applyAlignment="1">
      <alignment horizontal="center" vertical="center" wrapText="1"/>
      <protection/>
    </xf>
    <xf numFmtId="41" fontId="8" fillId="24" borderId="39" xfId="53" applyNumberFormat="1" applyFont="1" applyFill="1" applyBorder="1" applyAlignment="1">
      <alignment horizontal="center" vertical="center" wrapText="1"/>
      <protection/>
    </xf>
    <xf numFmtId="42" fontId="8" fillId="24" borderId="22" xfId="53" applyNumberFormat="1" applyFont="1" applyFill="1" applyBorder="1" applyAlignment="1">
      <alignment horizontal="center" vertical="center" wrapText="1"/>
      <protection/>
    </xf>
    <xf numFmtId="42" fontId="8" fillId="24" borderId="23" xfId="53" applyNumberFormat="1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left" vertical="center" wrapText="1"/>
      <protection/>
    </xf>
    <xf numFmtId="0" fontId="11" fillId="0" borderId="42" xfId="53" applyFont="1" applyFill="1" applyBorder="1" applyAlignment="1">
      <alignment horizontal="left" vertical="center" wrapText="1"/>
      <protection/>
    </xf>
    <xf numFmtId="0" fontId="11" fillId="0" borderId="43" xfId="53" applyFont="1" applyFill="1" applyBorder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left" vertical="center" wrapText="1"/>
      <protection/>
    </xf>
    <xf numFmtId="0" fontId="11" fillId="0" borderId="45" xfId="53" applyFont="1" applyFill="1" applyBorder="1" applyAlignment="1">
      <alignment horizontal="left" vertical="center" wrapText="1"/>
      <protection/>
    </xf>
    <xf numFmtId="0" fontId="11" fillId="0" borderId="46" xfId="53" applyFont="1" applyFill="1" applyBorder="1" applyAlignment="1">
      <alignment horizontal="left" vertical="center" wrapText="1"/>
      <protection/>
    </xf>
    <xf numFmtId="0" fontId="11" fillId="0" borderId="47" xfId="53" applyFont="1" applyFill="1" applyBorder="1" applyAlignment="1">
      <alignment horizontal="left" vertical="center" wrapText="1"/>
      <protection/>
    </xf>
    <xf numFmtId="0" fontId="11" fillId="0" borderId="48" xfId="53" applyFont="1" applyFill="1" applyBorder="1" applyAlignment="1">
      <alignment horizontal="left" vertical="center" wrapText="1"/>
      <protection/>
    </xf>
    <xf numFmtId="0" fontId="11" fillId="0" borderId="49" xfId="53" applyFont="1" applyFill="1" applyBorder="1" applyAlignment="1">
      <alignment horizontal="left" vertical="center" wrapText="1"/>
      <protection/>
    </xf>
    <xf numFmtId="0" fontId="11" fillId="0" borderId="50" xfId="53" applyFont="1" applyFill="1" applyBorder="1" applyAlignment="1">
      <alignment horizontal="left" vertical="center" wrapText="1"/>
      <protection/>
    </xf>
    <xf numFmtId="0" fontId="11" fillId="0" borderId="34" xfId="53" applyFont="1" applyFill="1" applyBorder="1" applyAlignment="1">
      <alignment horizontal="left" vertical="center" wrapText="1"/>
      <protection/>
    </xf>
    <xf numFmtId="0" fontId="11" fillId="0" borderId="51" xfId="53" applyFont="1" applyFill="1" applyBorder="1" applyAlignment="1">
      <alignment horizontal="left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11" fillId="0" borderId="44" xfId="52" applyFont="1" applyFill="1" applyBorder="1" applyAlignment="1">
      <alignment horizontal="left" vertical="center" wrapText="1"/>
      <protection/>
    </xf>
    <xf numFmtId="0" fontId="11" fillId="0" borderId="45" xfId="52" applyFont="1" applyFill="1" applyBorder="1" applyAlignment="1">
      <alignment horizontal="left" vertical="center" wrapText="1"/>
      <protection/>
    </xf>
    <xf numFmtId="0" fontId="11" fillId="0" borderId="46" xfId="52" applyFont="1" applyFill="1" applyBorder="1" applyAlignment="1">
      <alignment horizontal="left" vertical="center" wrapText="1"/>
      <protection/>
    </xf>
    <xf numFmtId="0" fontId="11" fillId="0" borderId="47" xfId="52" applyFont="1" applyFill="1" applyBorder="1" applyAlignment="1">
      <alignment horizontal="left" vertical="center" wrapText="1"/>
      <protection/>
    </xf>
    <xf numFmtId="0" fontId="11" fillId="0" borderId="48" xfId="52" applyFont="1" applyFill="1" applyBorder="1" applyAlignment="1">
      <alignment horizontal="left" vertical="center" wrapText="1"/>
      <protection/>
    </xf>
    <xf numFmtId="0" fontId="11" fillId="0" borderId="49" xfId="52" applyFont="1" applyFill="1" applyBorder="1" applyAlignment="1">
      <alignment horizontal="left" vertical="center" wrapText="1"/>
      <protection/>
    </xf>
    <xf numFmtId="0" fontId="4" fillId="0" borderId="0" xfId="53" applyFont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_budżet_252" xfId="52"/>
    <cellStyle name="Normalny_Zarz78_Zał1_Projekt załączników2008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3" zoomScaleNormal="83" zoomScalePageLayoutView="0" workbookViewId="0" topLeftCell="A1">
      <selection activeCell="A1" sqref="A1:I69"/>
    </sheetView>
  </sheetViews>
  <sheetFormatPr defaultColWidth="6.7109375" defaultRowHeight="18.75" customHeight="1"/>
  <cols>
    <col min="1" max="1" width="4.28125" style="31" customWidth="1"/>
    <col min="2" max="2" width="32.7109375" style="31" customWidth="1"/>
    <col min="3" max="3" width="63.57421875" style="31" customWidth="1"/>
    <col min="4" max="4" width="11.00390625" style="31" customWidth="1"/>
    <col min="5" max="5" width="15.140625" style="32" hidden="1" customWidth="1"/>
    <col min="6" max="6" width="13.7109375" style="44" customWidth="1"/>
    <col min="7" max="7" width="15.140625" style="120" customWidth="1"/>
    <col min="8" max="8" width="14.8515625" style="131" customWidth="1"/>
    <col min="9" max="9" width="16.57421875" style="37" customWidth="1"/>
    <col min="10" max="16384" width="6.7109375" style="31" customWidth="1"/>
  </cols>
  <sheetData>
    <row r="1" spans="1:9" s="1" customFormat="1" ht="21" customHeight="1">
      <c r="A1" s="169" t="s">
        <v>87</v>
      </c>
      <c r="B1" s="169"/>
      <c r="C1" s="169"/>
      <c r="D1" s="169"/>
      <c r="E1" s="169"/>
      <c r="F1" s="169"/>
      <c r="G1" s="169"/>
      <c r="H1" s="169"/>
      <c r="I1" s="169"/>
    </row>
    <row r="2" spans="1:9" s="1" customFormat="1" ht="21" customHeight="1">
      <c r="A2" s="169" t="s">
        <v>88</v>
      </c>
      <c r="B2" s="169"/>
      <c r="C2" s="169"/>
      <c r="D2" s="169"/>
      <c r="E2" s="169"/>
      <c r="F2" s="169"/>
      <c r="G2" s="169"/>
      <c r="H2" s="169"/>
      <c r="I2" s="169"/>
    </row>
    <row r="3" spans="3:9" s="2" customFormat="1" ht="12" customHeight="1" thickBot="1">
      <c r="C3" s="3"/>
      <c r="E3" s="3"/>
      <c r="F3" s="41"/>
      <c r="G3" s="110"/>
      <c r="H3" s="121"/>
      <c r="I3" s="35"/>
    </row>
    <row r="4" spans="1:9" s="4" customFormat="1" ht="14.25" customHeight="1" thickTop="1">
      <c r="A4" s="134" t="s">
        <v>0</v>
      </c>
      <c r="B4" s="50"/>
      <c r="C4" s="138" t="s">
        <v>1</v>
      </c>
      <c r="D4" s="138" t="s">
        <v>2</v>
      </c>
      <c r="E4" s="136" t="s">
        <v>3</v>
      </c>
      <c r="F4" s="39"/>
      <c r="G4" s="146" t="s">
        <v>4</v>
      </c>
      <c r="H4" s="144" t="s">
        <v>5</v>
      </c>
      <c r="I4" s="33"/>
    </row>
    <row r="5" spans="1:9" s="4" customFormat="1" ht="14.25" customHeight="1">
      <c r="A5" s="135"/>
      <c r="B5" s="51"/>
      <c r="C5" s="143"/>
      <c r="D5" s="143"/>
      <c r="E5" s="137"/>
      <c r="F5" s="40"/>
      <c r="G5" s="147"/>
      <c r="H5" s="145"/>
      <c r="I5" s="34" t="s">
        <v>43</v>
      </c>
    </row>
    <row r="6" spans="1:9" s="4" customFormat="1" ht="14.25" customHeight="1">
      <c r="A6" s="135"/>
      <c r="B6" s="51" t="s">
        <v>47</v>
      </c>
      <c r="C6" s="143"/>
      <c r="D6" s="143"/>
      <c r="E6" s="137"/>
      <c r="F6" s="40" t="s">
        <v>45</v>
      </c>
      <c r="G6" s="147"/>
      <c r="H6" s="145"/>
      <c r="I6" s="34" t="s">
        <v>44</v>
      </c>
    </row>
    <row r="7" spans="1:9" s="4" customFormat="1" ht="14.25" customHeight="1">
      <c r="A7" s="135"/>
      <c r="B7" s="51"/>
      <c r="C7" s="143"/>
      <c r="D7" s="143"/>
      <c r="E7" s="137"/>
      <c r="F7" s="40"/>
      <c r="G7" s="147"/>
      <c r="H7" s="145"/>
      <c r="I7" s="34" t="s">
        <v>42</v>
      </c>
    </row>
    <row r="8" spans="1:9" s="4" customFormat="1" ht="15" customHeight="1" thickBot="1">
      <c r="A8" s="135"/>
      <c r="B8" s="51"/>
      <c r="C8" s="143"/>
      <c r="D8" s="143"/>
      <c r="E8" s="137"/>
      <c r="F8" s="40"/>
      <c r="G8" s="147"/>
      <c r="H8" s="145"/>
      <c r="I8" s="34"/>
    </row>
    <row r="9" spans="1:9" s="5" customFormat="1" ht="10.5" customHeight="1" thickBot="1">
      <c r="A9" s="99">
        <v>1</v>
      </c>
      <c r="B9" s="100">
        <v>2</v>
      </c>
      <c r="C9" s="101">
        <v>3</v>
      </c>
      <c r="D9" s="101">
        <v>4</v>
      </c>
      <c r="E9" s="102">
        <v>4</v>
      </c>
      <c r="F9" s="103">
        <v>5</v>
      </c>
      <c r="G9" s="104">
        <v>6</v>
      </c>
      <c r="H9" s="105">
        <v>7</v>
      </c>
      <c r="I9" s="106">
        <v>8</v>
      </c>
    </row>
    <row r="10" spans="1:9" s="8" customFormat="1" ht="21.75" customHeight="1" thickBot="1">
      <c r="A10" s="142" t="s">
        <v>6</v>
      </c>
      <c r="B10" s="139"/>
      <c r="C10" s="139"/>
      <c r="D10" s="140"/>
      <c r="E10" s="6">
        <f>E11</f>
        <v>10229412</v>
      </c>
      <c r="F10" s="42">
        <v>3875313</v>
      </c>
      <c r="G10" s="111">
        <f>G11</f>
        <v>1747126</v>
      </c>
      <c r="H10" s="122">
        <f>H11</f>
        <v>1746836</v>
      </c>
      <c r="I10" s="81">
        <f>H10/G10</f>
        <v>0.999834013116398</v>
      </c>
    </row>
    <row r="11" spans="1:9" s="8" customFormat="1" ht="21.75" customHeight="1" thickBot="1">
      <c r="A11" s="151" t="s">
        <v>67</v>
      </c>
      <c r="B11" s="152"/>
      <c r="C11" s="152"/>
      <c r="D11" s="153"/>
      <c r="E11" s="71">
        <f>SUM(E12:E17)</f>
        <v>10229412</v>
      </c>
      <c r="F11" s="72">
        <f>SUM(F12:F19)</f>
        <v>3875313</v>
      </c>
      <c r="G11" s="112">
        <f>SUM(G12:G19)</f>
        <v>1747126</v>
      </c>
      <c r="H11" s="123">
        <f>SUM(H12:H19)</f>
        <v>1746836</v>
      </c>
      <c r="I11" s="94">
        <f>H11/G11</f>
        <v>0.999834013116398</v>
      </c>
    </row>
    <row r="12" spans="1:9" s="8" customFormat="1" ht="27.75" customHeight="1" thickTop="1">
      <c r="A12" s="68">
        <v>1</v>
      </c>
      <c r="B12" s="69" t="s">
        <v>48</v>
      </c>
      <c r="C12" s="24" t="s">
        <v>7</v>
      </c>
      <c r="D12" s="16" t="s">
        <v>8</v>
      </c>
      <c r="E12" s="18">
        <f>4856600-200000</f>
        <v>4656600</v>
      </c>
      <c r="F12" s="61">
        <v>2981420</v>
      </c>
      <c r="G12" s="113">
        <v>1254820</v>
      </c>
      <c r="H12" s="113">
        <v>1254819</v>
      </c>
      <c r="I12" s="70">
        <f>H12/G12</f>
        <v>0.9999992030729506</v>
      </c>
    </row>
    <row r="13" spans="1:9" s="8" customFormat="1" ht="27.75" customHeight="1">
      <c r="A13" s="65"/>
      <c r="B13" s="66" t="s">
        <v>51</v>
      </c>
      <c r="C13" s="11" t="s">
        <v>52</v>
      </c>
      <c r="D13" s="12" t="s">
        <v>9</v>
      </c>
      <c r="E13" s="13"/>
      <c r="F13" s="57">
        <v>31614</v>
      </c>
      <c r="G13" s="114">
        <v>31614</v>
      </c>
      <c r="H13" s="114">
        <v>31614</v>
      </c>
      <c r="I13" s="70">
        <f aca="true" t="shared" si="0" ref="I13:I27">H13/G13</f>
        <v>1</v>
      </c>
    </row>
    <row r="14" spans="1:9" s="8" customFormat="1" ht="31.5" customHeight="1">
      <c r="A14" s="65">
        <v>3</v>
      </c>
      <c r="B14" s="66" t="s">
        <v>48</v>
      </c>
      <c r="C14" s="11" t="s">
        <v>10</v>
      </c>
      <c r="D14" s="12" t="s">
        <v>9</v>
      </c>
      <c r="E14" s="13">
        <f>G14+12</f>
        <v>59512</v>
      </c>
      <c r="F14" s="57">
        <v>341087</v>
      </c>
      <c r="G14" s="114">
        <v>59500</v>
      </c>
      <c r="H14" s="114">
        <v>59423</v>
      </c>
      <c r="I14" s="70">
        <f t="shared" si="0"/>
        <v>0.9987058823529412</v>
      </c>
    </row>
    <row r="15" spans="1:9" s="8" customFormat="1" ht="25.5" customHeight="1" hidden="1">
      <c r="A15" s="65">
        <v>6</v>
      </c>
      <c r="B15" s="65"/>
      <c r="C15" s="11" t="s">
        <v>11</v>
      </c>
      <c r="D15" s="12" t="s">
        <v>12</v>
      </c>
      <c r="E15" s="13">
        <v>5124700</v>
      </c>
      <c r="F15" s="57"/>
      <c r="G15" s="114"/>
      <c r="H15" s="114"/>
      <c r="I15" s="70" t="e">
        <f t="shared" si="0"/>
        <v>#DIV/0!</v>
      </c>
    </row>
    <row r="16" spans="1:9" s="8" customFormat="1" ht="33" customHeight="1">
      <c r="A16" s="65">
        <v>4</v>
      </c>
      <c r="B16" s="66" t="s">
        <v>48</v>
      </c>
      <c r="C16" s="11" t="s">
        <v>13</v>
      </c>
      <c r="D16" s="12">
        <v>2010</v>
      </c>
      <c r="E16" s="13">
        <f>G16</f>
        <v>228600</v>
      </c>
      <c r="F16" s="57">
        <v>228600</v>
      </c>
      <c r="G16" s="114">
        <v>228600</v>
      </c>
      <c r="H16" s="114">
        <v>228589</v>
      </c>
      <c r="I16" s="70">
        <f t="shared" si="0"/>
        <v>0.9999518810148731</v>
      </c>
    </row>
    <row r="17" spans="1:9" s="8" customFormat="1" ht="32.25" customHeight="1">
      <c r="A17" s="67">
        <v>5</v>
      </c>
      <c r="B17" s="66" t="s">
        <v>48</v>
      </c>
      <c r="C17" s="11" t="s">
        <v>14</v>
      </c>
      <c r="D17" s="12" t="s">
        <v>8</v>
      </c>
      <c r="E17" s="15">
        <v>160000</v>
      </c>
      <c r="F17" s="57">
        <v>160000</v>
      </c>
      <c r="G17" s="114">
        <v>40000</v>
      </c>
      <c r="H17" s="114">
        <v>39799</v>
      </c>
      <c r="I17" s="70">
        <f t="shared" si="0"/>
        <v>0.994975</v>
      </c>
    </row>
    <row r="18" spans="1:9" s="8" customFormat="1" ht="32.25" customHeight="1">
      <c r="A18" s="67">
        <v>6</v>
      </c>
      <c r="B18" s="66" t="s">
        <v>51</v>
      </c>
      <c r="C18" s="11" t="s">
        <v>50</v>
      </c>
      <c r="D18" s="12">
        <v>2010</v>
      </c>
      <c r="E18" s="15"/>
      <c r="F18" s="57">
        <v>63574.1</v>
      </c>
      <c r="G18" s="114">
        <v>63574.1</v>
      </c>
      <c r="H18" s="114">
        <v>63574.1</v>
      </c>
      <c r="I18" s="70">
        <f t="shared" si="0"/>
        <v>1</v>
      </c>
    </row>
    <row r="19" spans="1:9" s="8" customFormat="1" ht="32.25" customHeight="1" thickBot="1">
      <c r="A19" s="73">
        <v>7</v>
      </c>
      <c r="B19" s="74" t="s">
        <v>51</v>
      </c>
      <c r="C19" s="75" t="s">
        <v>49</v>
      </c>
      <c r="D19" s="76">
        <v>2010</v>
      </c>
      <c r="E19" s="77"/>
      <c r="F19" s="78">
        <v>69017.9</v>
      </c>
      <c r="G19" s="115">
        <v>69017.9</v>
      </c>
      <c r="H19" s="115">
        <v>69017.9</v>
      </c>
      <c r="I19" s="80">
        <f t="shared" si="0"/>
        <v>1</v>
      </c>
    </row>
    <row r="20" spans="1:9" s="8" customFormat="1" ht="22.5" customHeight="1" thickBot="1">
      <c r="A20" s="45"/>
      <c r="B20" s="49"/>
      <c r="C20" s="45" t="s">
        <v>16</v>
      </c>
      <c r="D20" s="46"/>
      <c r="E20" s="7">
        <f>E23+E21</f>
        <v>2843076.7699999996</v>
      </c>
      <c r="F20" s="59">
        <f>SUM(F23,F21)</f>
        <v>2968870</v>
      </c>
      <c r="G20" s="59">
        <f>SUM(G23,G21)</f>
        <v>1749082.6699999997</v>
      </c>
      <c r="H20" s="59">
        <f>SUM(H23,H21)</f>
        <v>1134738.1400000001</v>
      </c>
      <c r="I20" s="81">
        <f t="shared" si="0"/>
        <v>0.6487618678424161</v>
      </c>
    </row>
    <row r="21" spans="1:9" s="8" customFormat="1" ht="25.5" customHeight="1" thickBot="1">
      <c r="A21" s="151" t="s">
        <v>17</v>
      </c>
      <c r="B21" s="152"/>
      <c r="C21" s="152"/>
      <c r="D21" s="153"/>
      <c r="E21" s="107">
        <f>E22</f>
        <v>80000</v>
      </c>
      <c r="F21" s="108">
        <v>80000</v>
      </c>
      <c r="G21" s="116">
        <v>80000</v>
      </c>
      <c r="H21" s="125">
        <f>H22</f>
        <v>79950</v>
      </c>
      <c r="I21" s="94">
        <f t="shared" si="0"/>
        <v>0.999375</v>
      </c>
    </row>
    <row r="22" spans="1:9" s="8" customFormat="1" ht="33.75" customHeight="1" thickTop="1">
      <c r="A22" s="10">
        <v>8</v>
      </c>
      <c r="B22" s="54" t="s">
        <v>48</v>
      </c>
      <c r="C22" s="17" t="s">
        <v>18</v>
      </c>
      <c r="D22" s="16">
        <v>2010</v>
      </c>
      <c r="E22" s="18">
        <f>G22</f>
        <v>80000</v>
      </c>
      <c r="F22" s="61">
        <v>80000</v>
      </c>
      <c r="G22" s="113">
        <v>80000</v>
      </c>
      <c r="H22" s="126">
        <v>79950</v>
      </c>
      <c r="I22" s="70">
        <f t="shared" si="0"/>
        <v>0.999375</v>
      </c>
    </row>
    <row r="23" spans="1:9" s="8" customFormat="1" ht="23.25" customHeight="1" thickBot="1">
      <c r="A23" s="154" t="s">
        <v>19</v>
      </c>
      <c r="B23" s="155"/>
      <c r="C23" s="155"/>
      <c r="D23" s="156"/>
      <c r="E23" s="9">
        <f>SUM(E24:E39)</f>
        <v>2763076.7699999996</v>
      </c>
      <c r="F23" s="60">
        <f>SUM(F24:F39)</f>
        <v>2888870</v>
      </c>
      <c r="G23" s="60">
        <f>SUM(G24:G39)</f>
        <v>1669082.6699999997</v>
      </c>
      <c r="H23" s="60">
        <f>SUM(H24:H39)</f>
        <v>1054788.1400000001</v>
      </c>
      <c r="I23" s="86">
        <f t="shared" si="0"/>
        <v>0.6319567981614718</v>
      </c>
    </row>
    <row r="24" spans="1:9" s="8" customFormat="1" ht="33" customHeight="1" thickTop="1">
      <c r="A24" s="14">
        <v>9</v>
      </c>
      <c r="B24" s="54" t="s">
        <v>48</v>
      </c>
      <c r="C24" s="19" t="s">
        <v>20</v>
      </c>
      <c r="D24" s="12" t="s">
        <v>15</v>
      </c>
      <c r="E24" s="15">
        <f>G24+400+25600</f>
        <v>876000</v>
      </c>
      <c r="F24" s="57">
        <v>876000</v>
      </c>
      <c r="G24" s="114">
        <v>850000</v>
      </c>
      <c r="H24" s="127">
        <v>849511</v>
      </c>
      <c r="I24" s="70">
        <f t="shared" si="0"/>
        <v>0.999424705882353</v>
      </c>
    </row>
    <row r="25" spans="1:9" s="8" customFormat="1" ht="32.25" customHeight="1">
      <c r="A25" s="10">
        <v>10</v>
      </c>
      <c r="B25" s="54" t="s">
        <v>48</v>
      </c>
      <c r="C25" s="17" t="s">
        <v>21</v>
      </c>
      <c r="D25" s="20" t="s">
        <v>9</v>
      </c>
      <c r="E25" s="18">
        <f>G25</f>
        <v>74212.97</v>
      </c>
      <c r="F25" s="61">
        <v>75000</v>
      </c>
      <c r="G25" s="114">
        <v>74212.97</v>
      </c>
      <c r="H25" s="127">
        <v>74213</v>
      </c>
      <c r="I25" s="38">
        <f t="shared" si="0"/>
        <v>1.0000004042420079</v>
      </c>
    </row>
    <row r="26" spans="1:9" s="8" customFormat="1" ht="28.5" customHeight="1">
      <c r="A26" s="10">
        <v>11</v>
      </c>
      <c r="B26" s="54" t="s">
        <v>48</v>
      </c>
      <c r="C26" s="17" t="s">
        <v>22</v>
      </c>
      <c r="D26" s="16" t="s">
        <v>15</v>
      </c>
      <c r="E26" s="18">
        <v>358000</v>
      </c>
      <c r="F26" s="61">
        <v>358000</v>
      </c>
      <c r="G26" s="114">
        <v>150000</v>
      </c>
      <c r="H26" s="127">
        <v>5</v>
      </c>
      <c r="I26" s="38">
        <f t="shared" si="0"/>
        <v>3.3333333333333335E-05</v>
      </c>
    </row>
    <row r="27" spans="1:9" s="8" customFormat="1" ht="34.5" customHeight="1">
      <c r="A27" s="10">
        <v>12</v>
      </c>
      <c r="B27" s="54" t="s">
        <v>48</v>
      </c>
      <c r="C27" s="17" t="s">
        <v>23</v>
      </c>
      <c r="D27" s="16" t="s">
        <v>24</v>
      </c>
      <c r="E27" s="18">
        <v>1100000</v>
      </c>
      <c r="F27" s="61">
        <v>1100000</v>
      </c>
      <c r="G27" s="114">
        <v>115000</v>
      </c>
      <c r="H27" s="127">
        <v>0</v>
      </c>
      <c r="I27" s="38">
        <f t="shared" si="0"/>
        <v>0</v>
      </c>
    </row>
    <row r="28" spans="1:9" s="8" customFormat="1" ht="34.5" customHeight="1">
      <c r="A28" s="10">
        <v>13</v>
      </c>
      <c r="B28" s="54" t="s">
        <v>48</v>
      </c>
      <c r="C28" s="17" t="s">
        <v>25</v>
      </c>
      <c r="D28" s="16">
        <v>2010</v>
      </c>
      <c r="E28" s="18">
        <v>278600</v>
      </c>
      <c r="F28" s="61">
        <v>278600</v>
      </c>
      <c r="G28" s="114">
        <v>278600</v>
      </c>
      <c r="H28" s="127">
        <v>17005</v>
      </c>
      <c r="I28" s="38">
        <f aca="true" t="shared" si="1" ref="I28:I37">H28/G28</f>
        <v>0.061037329504666185</v>
      </c>
    </row>
    <row r="29" spans="1:9" s="8" customFormat="1" ht="34.5" customHeight="1" thickBot="1">
      <c r="A29" s="82">
        <v>14</v>
      </c>
      <c r="B29" s="74" t="s">
        <v>51</v>
      </c>
      <c r="C29" s="83" t="s">
        <v>53</v>
      </c>
      <c r="D29" s="55">
        <v>2010</v>
      </c>
      <c r="E29" s="56"/>
      <c r="F29" s="58">
        <v>4668</v>
      </c>
      <c r="G29" s="58">
        <v>4668</v>
      </c>
      <c r="H29" s="128">
        <v>3860</v>
      </c>
      <c r="I29" s="38">
        <f t="shared" si="1"/>
        <v>0.8269065981148244</v>
      </c>
    </row>
    <row r="30" spans="1:9" s="8" customFormat="1" ht="29.25" customHeight="1" thickBot="1">
      <c r="A30" s="142" t="s">
        <v>54</v>
      </c>
      <c r="B30" s="139"/>
      <c r="C30" s="139"/>
      <c r="D30" s="140"/>
      <c r="E30" s="7">
        <f>E33+E31</f>
        <v>4000</v>
      </c>
      <c r="F30" s="59">
        <f>SUM(F31)</f>
        <v>12346</v>
      </c>
      <c r="G30" s="59">
        <f>SUM(G31)</f>
        <v>12346</v>
      </c>
      <c r="H30" s="59">
        <f>SUM(H31)</f>
        <v>12345.66</v>
      </c>
      <c r="I30" s="109">
        <f t="shared" si="1"/>
        <v>0.9999724607160214</v>
      </c>
    </row>
    <row r="31" spans="1:9" s="8" customFormat="1" ht="29.25" customHeight="1" thickBot="1">
      <c r="A31" s="141" t="s">
        <v>55</v>
      </c>
      <c r="B31" s="141"/>
      <c r="C31" s="141"/>
      <c r="D31" s="141"/>
      <c r="E31" s="9">
        <f>E32</f>
        <v>4000</v>
      </c>
      <c r="F31" s="60">
        <v>12346</v>
      </c>
      <c r="G31" s="117">
        <v>12346</v>
      </c>
      <c r="H31" s="117">
        <f>SUM(H32:H33)</f>
        <v>12345.66</v>
      </c>
      <c r="I31" s="87">
        <f t="shared" si="1"/>
        <v>0.9999724607160214</v>
      </c>
    </row>
    <row r="32" spans="1:9" s="8" customFormat="1" ht="34.5" customHeight="1" thickTop="1">
      <c r="A32" s="68">
        <v>15</v>
      </c>
      <c r="B32" s="69" t="s">
        <v>57</v>
      </c>
      <c r="C32" s="17" t="s">
        <v>56</v>
      </c>
      <c r="D32" s="16">
        <v>2010</v>
      </c>
      <c r="E32" s="18">
        <f>G32</f>
        <v>4000</v>
      </c>
      <c r="F32" s="61">
        <v>4000</v>
      </c>
      <c r="G32" s="113">
        <v>4000</v>
      </c>
      <c r="H32" s="113">
        <v>3999.66</v>
      </c>
      <c r="I32" s="70">
        <f t="shared" si="1"/>
        <v>0.999915</v>
      </c>
    </row>
    <row r="33" spans="1:9" s="8" customFormat="1" ht="34.5" customHeight="1" thickBot="1">
      <c r="A33" s="65">
        <v>16</v>
      </c>
      <c r="B33" s="66" t="s">
        <v>51</v>
      </c>
      <c r="C33" s="19" t="s">
        <v>58</v>
      </c>
      <c r="D33" s="12">
        <v>2010</v>
      </c>
      <c r="E33" s="13"/>
      <c r="F33" s="57">
        <v>8346</v>
      </c>
      <c r="G33" s="57">
        <v>8346</v>
      </c>
      <c r="H33" s="114">
        <v>8346</v>
      </c>
      <c r="I33" s="38">
        <f t="shared" si="1"/>
        <v>1</v>
      </c>
    </row>
    <row r="34" spans="1:9" s="8" customFormat="1" ht="25.5" customHeight="1" thickBot="1">
      <c r="A34" s="142" t="s">
        <v>59</v>
      </c>
      <c r="B34" s="139"/>
      <c r="C34" s="139"/>
      <c r="D34" s="140"/>
      <c r="E34" s="7">
        <f>E37+E35</f>
        <v>15488</v>
      </c>
      <c r="F34" s="59">
        <f>SUM(F35,F38)</f>
        <v>53188</v>
      </c>
      <c r="G34" s="59">
        <f>SUM(G35,G38)</f>
        <v>53187.9</v>
      </c>
      <c r="H34" s="59">
        <f>SUM(H35,H38)</f>
        <v>24385.72</v>
      </c>
      <c r="I34" s="81">
        <f t="shared" si="1"/>
        <v>0.45848247439737233</v>
      </c>
    </row>
    <row r="35" spans="1:9" s="8" customFormat="1" ht="26.25" customHeight="1" thickBot="1">
      <c r="A35" s="141" t="s">
        <v>60</v>
      </c>
      <c r="B35" s="141"/>
      <c r="C35" s="141"/>
      <c r="D35" s="141"/>
      <c r="E35" s="9">
        <f>E36</f>
        <v>15488</v>
      </c>
      <c r="F35" s="60">
        <f>SUM(F36:F37)</f>
        <v>44288</v>
      </c>
      <c r="G35" s="60">
        <f>SUM(G36:G37)</f>
        <v>44288</v>
      </c>
      <c r="H35" s="60">
        <f>SUM(H36:H37)</f>
        <v>15486.72</v>
      </c>
      <c r="I35" s="87">
        <f t="shared" si="1"/>
        <v>0.3496820809248555</v>
      </c>
    </row>
    <row r="36" spans="1:9" s="8" customFormat="1" ht="34.5" customHeight="1" thickTop="1">
      <c r="A36" s="68">
        <v>17</v>
      </c>
      <c r="B36" s="69" t="s">
        <v>62</v>
      </c>
      <c r="C36" s="17" t="s">
        <v>63</v>
      </c>
      <c r="D36" s="16">
        <v>2010</v>
      </c>
      <c r="E36" s="18">
        <f>G36</f>
        <v>15488</v>
      </c>
      <c r="F36" s="61">
        <v>15488</v>
      </c>
      <c r="G36" s="113">
        <v>15488</v>
      </c>
      <c r="H36" s="113">
        <v>15486.72</v>
      </c>
      <c r="I36" s="70">
        <f t="shared" si="1"/>
        <v>0.9999173553719007</v>
      </c>
    </row>
    <row r="37" spans="1:9" s="8" customFormat="1" ht="34.5" customHeight="1">
      <c r="A37" s="65">
        <v>18</v>
      </c>
      <c r="B37" s="69" t="s">
        <v>62</v>
      </c>
      <c r="C37" s="17" t="s">
        <v>64</v>
      </c>
      <c r="D37" s="12">
        <v>2010</v>
      </c>
      <c r="E37" s="13"/>
      <c r="F37" s="57">
        <v>28800</v>
      </c>
      <c r="G37" s="57">
        <v>28800</v>
      </c>
      <c r="H37" s="114">
        <v>0</v>
      </c>
      <c r="I37" s="38">
        <f t="shared" si="1"/>
        <v>0</v>
      </c>
    </row>
    <row r="38" spans="1:9" s="8" customFormat="1" ht="34.5" customHeight="1" thickBot="1">
      <c r="A38" s="157" t="s">
        <v>61</v>
      </c>
      <c r="B38" s="155"/>
      <c r="C38" s="155"/>
      <c r="D38" s="156"/>
      <c r="E38" s="84">
        <f>E39</f>
        <v>8899.9</v>
      </c>
      <c r="F38" s="85">
        <f>SUM(F39)</f>
        <v>8900</v>
      </c>
      <c r="G38" s="85">
        <f>SUM(G39)</f>
        <v>8899.9</v>
      </c>
      <c r="H38" s="85">
        <f>SUM(H39)</f>
        <v>8899</v>
      </c>
      <c r="I38" s="86">
        <f aca="true" t="shared" si="2" ref="I38:I69">H38/G38</f>
        <v>0.9998988752682615</v>
      </c>
    </row>
    <row r="39" spans="1:9" s="8" customFormat="1" ht="34.5" customHeight="1" thickBot="1" thickTop="1">
      <c r="A39" s="90">
        <v>19</v>
      </c>
      <c r="B39" s="74" t="s">
        <v>51</v>
      </c>
      <c r="C39" s="83" t="s">
        <v>65</v>
      </c>
      <c r="D39" s="55">
        <v>2010</v>
      </c>
      <c r="E39" s="56">
        <f>G39</f>
        <v>8899.9</v>
      </c>
      <c r="F39" s="58">
        <v>8900</v>
      </c>
      <c r="G39" s="118">
        <v>8899.9</v>
      </c>
      <c r="H39" s="118">
        <v>8899</v>
      </c>
      <c r="I39" s="89">
        <f t="shared" si="2"/>
        <v>0.9998988752682615</v>
      </c>
    </row>
    <row r="40" spans="1:9" s="8" customFormat="1" ht="23.25" customHeight="1" thickBot="1">
      <c r="A40" s="142" t="s">
        <v>26</v>
      </c>
      <c r="B40" s="139"/>
      <c r="C40" s="139"/>
      <c r="D40" s="140"/>
      <c r="E40" s="7">
        <f>E41</f>
        <v>2053700</v>
      </c>
      <c r="F40" s="59">
        <f>SUM(F41)</f>
        <v>2053700</v>
      </c>
      <c r="G40" s="59">
        <f>SUM(G41)</f>
        <v>869000</v>
      </c>
      <c r="H40" s="59">
        <f>SUM(H41)</f>
        <v>868736</v>
      </c>
      <c r="I40" s="81">
        <f t="shared" si="2"/>
        <v>0.9996962025316456</v>
      </c>
    </row>
    <row r="41" spans="1:9" s="8" customFormat="1" ht="27" customHeight="1" thickBot="1">
      <c r="A41" s="159" t="s">
        <v>66</v>
      </c>
      <c r="B41" s="149"/>
      <c r="C41" s="149"/>
      <c r="D41" s="150"/>
      <c r="E41" s="9">
        <f>SUM(E42:E42)</f>
        <v>2053700</v>
      </c>
      <c r="F41" s="60">
        <f>SUM(F42)</f>
        <v>2053700</v>
      </c>
      <c r="G41" s="117">
        <v>869000</v>
      </c>
      <c r="H41" s="129">
        <f>SUM(H42:H42)</f>
        <v>868736</v>
      </c>
      <c r="I41" s="87">
        <f t="shared" si="2"/>
        <v>0.9996962025316456</v>
      </c>
    </row>
    <row r="42" spans="1:9" s="8" customFormat="1" ht="30.75" customHeight="1" thickBot="1" thickTop="1">
      <c r="A42" s="82">
        <v>20</v>
      </c>
      <c r="B42" s="74" t="s">
        <v>51</v>
      </c>
      <c r="C42" s="91" t="s">
        <v>27</v>
      </c>
      <c r="D42" s="92" t="s">
        <v>8</v>
      </c>
      <c r="E42" s="56">
        <f>2174700-121000</f>
        <v>2053700</v>
      </c>
      <c r="F42" s="58">
        <v>2053700</v>
      </c>
      <c r="G42" s="118">
        <v>869000</v>
      </c>
      <c r="H42" s="130">
        <v>868736</v>
      </c>
      <c r="I42" s="89">
        <f t="shared" si="2"/>
        <v>0.9996962025316456</v>
      </c>
    </row>
    <row r="43" spans="1:9" s="8" customFormat="1" ht="26.25" customHeight="1" thickBot="1">
      <c r="A43" s="142" t="s">
        <v>83</v>
      </c>
      <c r="B43" s="139"/>
      <c r="C43" s="139"/>
      <c r="D43" s="140"/>
      <c r="E43" s="7"/>
      <c r="F43" s="59">
        <f>SUM(F44)</f>
        <v>603008.9</v>
      </c>
      <c r="G43" s="59">
        <f>SUM(G44)</f>
        <v>603008.9</v>
      </c>
      <c r="H43" s="59">
        <f>SUM(H44)</f>
        <v>598922.9</v>
      </c>
      <c r="I43" s="94">
        <f t="shared" si="2"/>
        <v>0.9932239806079147</v>
      </c>
    </row>
    <row r="44" spans="1:9" s="8" customFormat="1" ht="19.5" customHeight="1" thickBot="1">
      <c r="A44" s="158" t="s">
        <v>84</v>
      </c>
      <c r="B44" s="152"/>
      <c r="C44" s="152"/>
      <c r="D44" s="153"/>
      <c r="E44" s="107"/>
      <c r="F44" s="108">
        <f>SUM(F45:F47)</f>
        <v>603008.9</v>
      </c>
      <c r="G44" s="108">
        <f>SUM(G45:G47)</f>
        <v>603008.9</v>
      </c>
      <c r="H44" s="108">
        <f>SUM(H45:H47)</f>
        <v>598922.9</v>
      </c>
      <c r="I44" s="94">
        <f t="shared" si="2"/>
        <v>0.9932239806079147</v>
      </c>
    </row>
    <row r="45" spans="1:9" s="8" customFormat="1" ht="77.25" customHeight="1" thickBot="1" thickTop="1">
      <c r="A45" s="68">
        <v>21</v>
      </c>
      <c r="B45" s="69" t="s">
        <v>62</v>
      </c>
      <c r="C45" s="24" t="s">
        <v>85</v>
      </c>
      <c r="D45" s="25">
        <v>2010</v>
      </c>
      <c r="E45" s="18"/>
      <c r="F45" s="61">
        <v>95340.9</v>
      </c>
      <c r="G45" s="113">
        <v>95340.9</v>
      </c>
      <c r="H45" s="113">
        <v>92254.9</v>
      </c>
      <c r="I45" s="70">
        <f t="shared" si="2"/>
        <v>0.9676319397026879</v>
      </c>
    </row>
    <row r="46" spans="1:9" s="8" customFormat="1" ht="29.25" customHeight="1" thickBot="1">
      <c r="A46" s="158" t="s">
        <v>90</v>
      </c>
      <c r="B46" s="152"/>
      <c r="C46" s="152"/>
      <c r="D46" s="153"/>
      <c r="E46" s="107"/>
      <c r="F46" s="108">
        <f>SUM(F47:F47)</f>
        <v>253834</v>
      </c>
      <c r="G46" s="108">
        <f>SUM(G47:G47)</f>
        <v>253834</v>
      </c>
      <c r="H46" s="108">
        <f>SUM(H47:H47)</f>
        <v>253334</v>
      </c>
      <c r="I46" s="94">
        <f>H46/G46</f>
        <v>0.9980302087190841</v>
      </c>
    </row>
    <row r="47" spans="1:9" s="8" customFormat="1" ht="34.5" customHeight="1" thickBot="1" thickTop="1">
      <c r="A47" s="65">
        <v>22</v>
      </c>
      <c r="B47" s="66" t="s">
        <v>62</v>
      </c>
      <c r="C47" s="132" t="s">
        <v>86</v>
      </c>
      <c r="D47" s="26">
        <v>2010</v>
      </c>
      <c r="E47" s="13"/>
      <c r="F47" s="57">
        <v>253834</v>
      </c>
      <c r="G47" s="114">
        <v>253834</v>
      </c>
      <c r="H47" s="114">
        <v>253334</v>
      </c>
      <c r="I47" s="38">
        <f t="shared" si="2"/>
        <v>0.9980302087190841</v>
      </c>
    </row>
    <row r="48" spans="1:9" s="8" customFormat="1" ht="29.25" customHeight="1" thickBot="1">
      <c r="A48" s="142" t="s">
        <v>28</v>
      </c>
      <c r="B48" s="139"/>
      <c r="C48" s="139"/>
      <c r="D48" s="140"/>
      <c r="E48" s="7">
        <f aca="true" t="shared" si="3" ref="E48:G49">E49</f>
        <v>122716</v>
      </c>
      <c r="F48" s="59">
        <f>SUM(F49)</f>
        <v>122716</v>
      </c>
      <c r="G48" s="59">
        <f>SUM(G49)</f>
        <v>7580</v>
      </c>
      <c r="H48" s="59">
        <f>SUM(H49)</f>
        <v>7580</v>
      </c>
      <c r="I48" s="81">
        <f>H48/G48</f>
        <v>1</v>
      </c>
    </row>
    <row r="49" spans="1:9" s="8" customFormat="1" ht="20.25" customHeight="1" thickBot="1">
      <c r="A49" s="148" t="s">
        <v>68</v>
      </c>
      <c r="B49" s="149"/>
      <c r="C49" s="149"/>
      <c r="D49" s="150"/>
      <c r="E49" s="9">
        <f t="shared" si="3"/>
        <v>122716</v>
      </c>
      <c r="F49" s="60">
        <v>122716</v>
      </c>
      <c r="G49" s="117">
        <f t="shared" si="3"/>
        <v>7580</v>
      </c>
      <c r="H49" s="129">
        <f>H50</f>
        <v>7580</v>
      </c>
      <c r="I49" s="87">
        <f>H49/G49</f>
        <v>1</v>
      </c>
    </row>
    <row r="50" spans="1:9" s="8" customFormat="1" ht="34.5" customHeight="1" thickBot="1" thickTop="1">
      <c r="A50" s="82">
        <v>23</v>
      </c>
      <c r="B50" s="69" t="s">
        <v>48</v>
      </c>
      <c r="C50" s="91" t="s">
        <v>29</v>
      </c>
      <c r="D50" s="93" t="s">
        <v>34</v>
      </c>
      <c r="E50" s="56">
        <f>115136+G50</f>
        <v>122716</v>
      </c>
      <c r="F50" s="58">
        <v>122716</v>
      </c>
      <c r="G50" s="118">
        <v>7580</v>
      </c>
      <c r="H50" s="130">
        <v>7580</v>
      </c>
      <c r="I50" s="89">
        <f>H50/G50</f>
        <v>1</v>
      </c>
    </row>
    <row r="51" spans="1:9" s="22" customFormat="1" ht="25.5" customHeight="1" thickBot="1">
      <c r="A51" s="160" t="s">
        <v>30</v>
      </c>
      <c r="B51" s="161"/>
      <c r="C51" s="161"/>
      <c r="D51" s="162"/>
      <c r="E51" s="21" t="e">
        <f>E52+#REF!+E59</f>
        <v>#REF!</v>
      </c>
      <c r="F51" s="62">
        <f>SUM(F59,F52)</f>
        <v>1650075</v>
      </c>
      <c r="G51" s="62">
        <f>SUM(G59,G52)</f>
        <v>413065</v>
      </c>
      <c r="H51" s="62">
        <f>SUM(H59,H52)</f>
        <v>64110.340000000004</v>
      </c>
      <c r="I51" s="81">
        <f t="shared" si="2"/>
        <v>0.15520642029704768</v>
      </c>
    </row>
    <row r="52" spans="1:9" s="22" customFormat="1" ht="21.75" customHeight="1" thickBot="1">
      <c r="A52" s="163" t="s">
        <v>69</v>
      </c>
      <c r="B52" s="164"/>
      <c r="C52" s="164"/>
      <c r="D52" s="165"/>
      <c r="E52" s="23">
        <f>SUM(E53:E57)</f>
        <v>717000</v>
      </c>
      <c r="F52" s="63">
        <f>SUM(F53:F58)</f>
        <v>1375630</v>
      </c>
      <c r="G52" s="63">
        <f>SUM(G53:G58)</f>
        <v>138620</v>
      </c>
      <c r="H52" s="63">
        <f>SUM(H53:H58)</f>
        <v>50610.340000000004</v>
      </c>
      <c r="I52" s="94">
        <f t="shared" si="2"/>
        <v>0.3651012840859905</v>
      </c>
    </row>
    <row r="53" spans="1:9" s="8" customFormat="1" ht="27" customHeight="1" thickTop="1">
      <c r="A53" s="68">
        <v>24</v>
      </c>
      <c r="B53" s="69" t="s">
        <v>48</v>
      </c>
      <c r="C53" s="24" t="s">
        <v>31</v>
      </c>
      <c r="D53" s="25" t="s">
        <v>32</v>
      </c>
      <c r="E53" s="18">
        <v>100000</v>
      </c>
      <c r="F53" s="61">
        <v>267000</v>
      </c>
      <c r="G53" s="113">
        <v>73600</v>
      </c>
      <c r="H53" s="113">
        <v>0</v>
      </c>
      <c r="I53" s="70">
        <f t="shared" si="2"/>
        <v>0</v>
      </c>
    </row>
    <row r="54" spans="1:9" s="8" customFormat="1" ht="29.25" customHeight="1">
      <c r="A54" s="65">
        <v>25</v>
      </c>
      <c r="B54" s="66" t="s">
        <v>48</v>
      </c>
      <c r="C54" s="11" t="s">
        <v>33</v>
      </c>
      <c r="D54" s="26" t="s">
        <v>73</v>
      </c>
      <c r="E54" s="13">
        <v>515500</v>
      </c>
      <c r="F54" s="57">
        <v>515500</v>
      </c>
      <c r="G54" s="114">
        <v>30890</v>
      </c>
      <c r="H54" s="114">
        <v>21960</v>
      </c>
      <c r="I54" s="38">
        <f t="shared" si="2"/>
        <v>0.7109096795079314</v>
      </c>
    </row>
    <row r="55" spans="1:9" s="8" customFormat="1" ht="27.75" customHeight="1">
      <c r="A55" s="65">
        <v>26</v>
      </c>
      <c r="B55" s="66" t="s">
        <v>48</v>
      </c>
      <c r="C55" s="11" t="s">
        <v>46</v>
      </c>
      <c r="D55" s="26" t="s">
        <v>32</v>
      </c>
      <c r="E55" s="13"/>
      <c r="F55" s="57">
        <v>175000</v>
      </c>
      <c r="G55" s="114">
        <v>28000</v>
      </c>
      <c r="H55" s="114">
        <v>22884.29</v>
      </c>
      <c r="I55" s="38">
        <f t="shared" si="2"/>
        <v>0.8172960714285714</v>
      </c>
    </row>
    <row r="56" spans="1:9" s="8" customFormat="1" ht="30" customHeight="1">
      <c r="A56" s="65">
        <v>27</v>
      </c>
      <c r="B56" s="66" t="s">
        <v>48</v>
      </c>
      <c r="C56" s="11" t="s">
        <v>35</v>
      </c>
      <c r="D56" s="26" t="s">
        <v>38</v>
      </c>
      <c r="E56" s="13">
        <v>100000</v>
      </c>
      <c r="F56" s="57">
        <v>100000</v>
      </c>
      <c r="G56" s="114">
        <v>1000</v>
      </c>
      <c r="H56" s="114">
        <v>720</v>
      </c>
      <c r="I56" s="38">
        <f t="shared" si="2"/>
        <v>0.72</v>
      </c>
    </row>
    <row r="57" spans="1:9" s="8" customFormat="1" ht="34.5" customHeight="1">
      <c r="A57" s="65">
        <v>28</v>
      </c>
      <c r="B57" s="66" t="s">
        <v>48</v>
      </c>
      <c r="C57" s="11" t="s">
        <v>36</v>
      </c>
      <c r="D57" s="26" t="s">
        <v>72</v>
      </c>
      <c r="E57" s="13">
        <f>G57</f>
        <v>1500</v>
      </c>
      <c r="F57" s="57">
        <v>314500</v>
      </c>
      <c r="G57" s="114">
        <v>1500</v>
      </c>
      <c r="H57" s="114">
        <v>1426</v>
      </c>
      <c r="I57" s="38">
        <f t="shared" si="2"/>
        <v>0.9506666666666667</v>
      </c>
    </row>
    <row r="58" spans="1:9" s="8" customFormat="1" ht="30" customHeight="1">
      <c r="A58" s="65">
        <v>29</v>
      </c>
      <c r="B58" s="66" t="s">
        <v>70</v>
      </c>
      <c r="C58" s="11" t="s">
        <v>71</v>
      </c>
      <c r="D58" s="26">
        <v>2010</v>
      </c>
      <c r="E58" s="13"/>
      <c r="F58" s="57">
        <v>3630</v>
      </c>
      <c r="G58" s="114">
        <v>3630</v>
      </c>
      <c r="H58" s="114">
        <v>3620.05</v>
      </c>
      <c r="I58" s="38">
        <f t="shared" si="2"/>
        <v>0.9972589531680441</v>
      </c>
    </row>
    <row r="59" spans="1:9" s="22" customFormat="1" ht="18.75" customHeight="1" thickBot="1">
      <c r="A59" s="166" t="s">
        <v>74</v>
      </c>
      <c r="B59" s="167"/>
      <c r="C59" s="167"/>
      <c r="D59" s="168"/>
      <c r="E59" s="95" t="e">
        <f>#REF!</f>
        <v>#REF!</v>
      </c>
      <c r="F59" s="96">
        <f>SUM(F60)</f>
        <v>274445</v>
      </c>
      <c r="G59" s="96">
        <f>SUM(G60)</f>
        <v>274445</v>
      </c>
      <c r="H59" s="96">
        <f>SUM(H60)</f>
        <v>13500</v>
      </c>
      <c r="I59" s="86">
        <f t="shared" si="2"/>
        <v>0.049190183825538816</v>
      </c>
    </row>
    <row r="60" spans="1:9" s="22" customFormat="1" ht="24" customHeight="1" thickTop="1">
      <c r="A60" s="82">
        <v>30</v>
      </c>
      <c r="B60" s="90" t="s">
        <v>75</v>
      </c>
      <c r="C60" s="91" t="s">
        <v>37</v>
      </c>
      <c r="D60" s="88" t="s">
        <v>38</v>
      </c>
      <c r="E60" s="56">
        <v>274445</v>
      </c>
      <c r="F60" s="58">
        <v>274445</v>
      </c>
      <c r="G60" s="118">
        <v>274445</v>
      </c>
      <c r="H60" s="118">
        <v>13500</v>
      </c>
      <c r="I60" s="80">
        <f>H60/G60</f>
        <v>0.049190183825538816</v>
      </c>
    </row>
    <row r="61" spans="1:9" s="22" customFormat="1" ht="18.75" customHeight="1" thickBot="1">
      <c r="A61" s="166" t="s">
        <v>76</v>
      </c>
      <c r="B61" s="167"/>
      <c r="C61" s="167"/>
      <c r="D61" s="168"/>
      <c r="E61" s="95" t="e">
        <f>E67</f>
        <v>#REF!</v>
      </c>
      <c r="F61" s="96">
        <f>SUM(F62:F65)</f>
        <v>43735</v>
      </c>
      <c r="G61" s="96">
        <f>SUM(G62:G65)</f>
        <v>43735</v>
      </c>
      <c r="H61" s="96">
        <f>SUM(H62:H65)</f>
        <v>42585.79</v>
      </c>
      <c r="I61" s="86">
        <f>H61/G61</f>
        <v>0.9737233337144164</v>
      </c>
    </row>
    <row r="62" spans="1:9" s="22" customFormat="1" ht="27" customHeight="1" thickTop="1">
      <c r="A62" s="68">
        <v>31</v>
      </c>
      <c r="B62" s="66" t="s">
        <v>57</v>
      </c>
      <c r="C62" s="24" t="s">
        <v>77</v>
      </c>
      <c r="D62" s="25">
        <v>2010</v>
      </c>
      <c r="E62" s="18"/>
      <c r="F62" s="61">
        <v>11581</v>
      </c>
      <c r="G62" s="113">
        <v>11581</v>
      </c>
      <c r="H62" s="113">
        <v>11490</v>
      </c>
      <c r="I62" s="38">
        <f t="shared" si="2"/>
        <v>0.9921423020464554</v>
      </c>
    </row>
    <row r="63" spans="1:9" s="22" customFormat="1" ht="27" customHeight="1">
      <c r="A63" s="65">
        <v>32</v>
      </c>
      <c r="B63" s="66" t="s">
        <v>70</v>
      </c>
      <c r="C63" s="11" t="s">
        <v>78</v>
      </c>
      <c r="D63" s="26">
        <v>2010</v>
      </c>
      <c r="E63" s="13"/>
      <c r="F63" s="57">
        <v>11170</v>
      </c>
      <c r="G63" s="114">
        <v>11170</v>
      </c>
      <c r="H63" s="114">
        <v>10512.4</v>
      </c>
      <c r="I63" s="38">
        <f t="shared" si="2"/>
        <v>0.9411280214861235</v>
      </c>
    </row>
    <row r="64" spans="1:9" s="22" customFormat="1" ht="27" customHeight="1">
      <c r="A64" s="65">
        <v>33</v>
      </c>
      <c r="B64" s="66" t="s">
        <v>57</v>
      </c>
      <c r="C64" s="11" t="s">
        <v>79</v>
      </c>
      <c r="D64" s="26">
        <v>2010</v>
      </c>
      <c r="E64" s="13"/>
      <c r="F64" s="57">
        <v>14884</v>
      </c>
      <c r="G64" s="114">
        <v>14884</v>
      </c>
      <c r="H64" s="114">
        <v>14500</v>
      </c>
      <c r="I64" s="38">
        <f t="shared" si="2"/>
        <v>0.9742004837409298</v>
      </c>
    </row>
    <row r="65" spans="1:9" s="22" customFormat="1" ht="27" customHeight="1" thickBot="1">
      <c r="A65" s="97">
        <v>34</v>
      </c>
      <c r="B65" s="74" t="s">
        <v>80</v>
      </c>
      <c r="C65" s="75" t="s">
        <v>81</v>
      </c>
      <c r="D65" s="98">
        <v>2010</v>
      </c>
      <c r="E65" s="79"/>
      <c r="F65" s="78">
        <v>6100</v>
      </c>
      <c r="G65" s="115">
        <v>6100</v>
      </c>
      <c r="H65" s="115">
        <v>6083.39</v>
      </c>
      <c r="I65" s="89">
        <f t="shared" si="2"/>
        <v>0.9972770491803279</v>
      </c>
    </row>
    <row r="66" spans="1:9" s="8" customFormat="1" ht="20.25" customHeight="1" thickBot="1">
      <c r="A66" s="47"/>
      <c r="B66" s="48"/>
      <c r="C66" s="47" t="s">
        <v>39</v>
      </c>
      <c r="D66" s="49"/>
      <c r="E66" s="7" t="e">
        <f>E67</f>
        <v>#REF!</v>
      </c>
      <c r="F66" s="59">
        <v>339200</v>
      </c>
      <c r="G66" s="59">
        <f>G67</f>
        <v>31200</v>
      </c>
      <c r="H66" s="124">
        <f>H67</f>
        <v>0</v>
      </c>
      <c r="I66" s="81">
        <f t="shared" si="2"/>
        <v>0</v>
      </c>
    </row>
    <row r="67" spans="1:9" s="8" customFormat="1" ht="26.25" customHeight="1" thickBot="1">
      <c r="A67" s="151" t="s">
        <v>89</v>
      </c>
      <c r="B67" s="152"/>
      <c r="C67" s="152"/>
      <c r="D67" s="153"/>
      <c r="E67" s="107" t="e">
        <f>SUM(E68:E68)</f>
        <v>#REF!</v>
      </c>
      <c r="F67" s="133">
        <v>339200</v>
      </c>
      <c r="G67" s="116">
        <f>SUM(G68:G68)</f>
        <v>31200</v>
      </c>
      <c r="H67" s="125">
        <f>SUM(H68:H68)</f>
        <v>0</v>
      </c>
      <c r="I67" s="94">
        <f t="shared" si="2"/>
        <v>0</v>
      </c>
    </row>
    <row r="68" spans="1:9" s="8" customFormat="1" ht="19.5" customHeight="1" thickBot="1" thickTop="1">
      <c r="A68" s="10">
        <v>35</v>
      </c>
      <c r="B68" s="52"/>
      <c r="C68" s="24" t="s">
        <v>40</v>
      </c>
      <c r="D68" s="25" t="s">
        <v>82</v>
      </c>
      <c r="E68" s="18" t="e">
        <f>300000+#REF!</f>
        <v>#REF!</v>
      </c>
      <c r="F68" s="61">
        <v>339200</v>
      </c>
      <c r="G68" s="113">
        <v>31200</v>
      </c>
      <c r="H68" s="126">
        <f>SUM(J68,K68,L68,M68)</f>
        <v>0</v>
      </c>
      <c r="I68" s="87">
        <f t="shared" si="2"/>
        <v>0</v>
      </c>
    </row>
    <row r="69" spans="1:9" s="8" customFormat="1" ht="22.5" customHeight="1" thickBot="1" thickTop="1">
      <c r="A69" s="27"/>
      <c r="B69" s="53"/>
      <c r="C69" s="139" t="s">
        <v>41</v>
      </c>
      <c r="D69" s="140"/>
      <c r="E69" s="28" t="e">
        <f>E10+E20+#REF!+#REF!+E40+E43+E51+#REF!+#REF!+E66</f>
        <v>#REF!</v>
      </c>
      <c r="F69" s="64">
        <f>SUM(F66,F51,F48,F43,F40,F34,F30,F20,F10)</f>
        <v>11678416.9</v>
      </c>
      <c r="G69" s="64">
        <f>SUM(G66,G51,G48,G43,G40,G34,G30,G20,G10)</f>
        <v>5485596.47</v>
      </c>
      <c r="H69" s="64">
        <f>SUM(H66,H51,H48,H43,H40,H34,H30,H20,H10)</f>
        <v>4457654.76</v>
      </c>
      <c r="I69" s="87">
        <f t="shared" si="2"/>
        <v>0.8126107679225628</v>
      </c>
    </row>
    <row r="70" spans="1:9" s="30" customFormat="1" ht="14.25" customHeight="1">
      <c r="A70" s="29"/>
      <c r="B70" s="29"/>
      <c r="C70" s="2"/>
      <c r="D70" s="2"/>
      <c r="F70" s="43"/>
      <c r="G70" s="119"/>
      <c r="H70" s="43"/>
      <c r="I70" s="36"/>
    </row>
    <row r="73" spans="5:9" ht="18.75" customHeight="1">
      <c r="E73" s="3"/>
      <c r="F73" s="41"/>
      <c r="G73" s="110"/>
      <c r="H73" s="121"/>
      <c r="I73" s="35"/>
    </row>
  </sheetData>
  <sheetProtection/>
  <mergeCells count="30">
    <mergeCell ref="A1:I1"/>
    <mergeCell ref="A2:I2"/>
    <mergeCell ref="A67:D67"/>
    <mergeCell ref="A46:D46"/>
    <mergeCell ref="H4:H8"/>
    <mergeCell ref="A51:D51"/>
    <mergeCell ref="A52:D52"/>
    <mergeCell ref="C69:D69"/>
    <mergeCell ref="A59:D59"/>
    <mergeCell ref="A61:D61"/>
    <mergeCell ref="A38:D38"/>
    <mergeCell ref="A44:D44"/>
    <mergeCell ref="A43:D43"/>
    <mergeCell ref="A40:D40"/>
    <mergeCell ref="A41:D41"/>
    <mergeCell ref="A35:D35"/>
    <mergeCell ref="A4:A8"/>
    <mergeCell ref="C4:C8"/>
    <mergeCell ref="D4:D8"/>
    <mergeCell ref="A31:D31"/>
    <mergeCell ref="E4:E8"/>
    <mergeCell ref="G4:G8"/>
    <mergeCell ref="A48:D48"/>
    <mergeCell ref="A49:D49"/>
    <mergeCell ref="A10:D10"/>
    <mergeCell ref="A11:D11"/>
    <mergeCell ref="A21:D21"/>
    <mergeCell ref="A23:D23"/>
    <mergeCell ref="A30:D30"/>
    <mergeCell ref="A34:D34"/>
  </mergeCells>
  <printOptions horizontalCentered="1"/>
  <pageMargins left="0.1968503937007874" right="0.15748031496062992" top="0.32" bottom="0.39" header="0.15748031496062992" footer="0.11811023622047245"/>
  <pageSetup fitToHeight="2" horizontalDpi="300" verticalDpi="3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2011-03-31T06:29:11Z</cp:lastPrinted>
  <dcterms:created xsi:type="dcterms:W3CDTF">2010-12-21T11:08:27Z</dcterms:created>
  <dcterms:modified xsi:type="dcterms:W3CDTF">2011-03-31T06:29:12Z</dcterms:modified>
  <cp:category/>
  <cp:version/>
  <cp:contentType/>
  <cp:contentStatus/>
</cp:coreProperties>
</file>